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5\3.Buget rectificat  24.04.2025\"/>
    </mc:Choice>
  </mc:AlternateContent>
  <xr:revisionPtr revIDLastSave="0" documentId="13_ncr:1_{7E746671-2538-4D70-89BC-70D92B9DCA39}" xr6:coauthVersionLast="47" xr6:coauthVersionMax="47" xr10:uidLastSave="{00000000-0000-0000-0000-000000000000}"/>
  <bookViews>
    <workbookView xWindow="-120" yWindow="-120" windowWidth="29040" windowHeight="15840" xr2:uid="{2A684C6A-2C29-4D0C-AB0B-B6BC0E89A1ED}"/>
  </bookViews>
  <sheets>
    <sheet name="24.04.2025" sheetId="1" r:id="rId1"/>
  </sheet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3" i="1" l="1"/>
  <c r="P121" i="1" s="1"/>
  <c r="P122" i="1"/>
  <c r="I118" i="1"/>
  <c r="K118" i="1" s="1"/>
  <c r="P117" i="1"/>
  <c r="I117" i="1"/>
  <c r="K117" i="1" s="1"/>
  <c r="P116" i="1"/>
  <c r="P118" i="1" s="1"/>
  <c r="J116" i="1"/>
  <c r="H116" i="1"/>
  <c r="G116" i="1"/>
  <c r="F116" i="1"/>
  <c r="I116" i="1" s="1"/>
  <c r="K116" i="1" s="1"/>
  <c r="E116" i="1"/>
  <c r="D116" i="1"/>
  <c r="C116" i="1"/>
  <c r="I115" i="1"/>
  <c r="K115" i="1" s="1"/>
  <c r="K114" i="1"/>
  <c r="I114" i="1"/>
  <c r="J113" i="1"/>
  <c r="H113" i="1"/>
  <c r="G113" i="1"/>
  <c r="F113" i="1"/>
  <c r="E113" i="1"/>
  <c r="D113" i="1"/>
  <c r="C113" i="1"/>
  <c r="I113" i="1" s="1"/>
  <c r="K113" i="1" s="1"/>
  <c r="K112" i="1"/>
  <c r="I112" i="1"/>
  <c r="I111" i="1"/>
  <c r="K111" i="1" s="1"/>
  <c r="J110" i="1"/>
  <c r="H110" i="1"/>
  <c r="G110" i="1"/>
  <c r="F110" i="1"/>
  <c r="E110" i="1"/>
  <c r="D110" i="1"/>
  <c r="C110" i="1"/>
  <c r="I110" i="1" s="1"/>
  <c r="K110" i="1" s="1"/>
  <c r="K109" i="1"/>
  <c r="I109" i="1"/>
  <c r="I108" i="1"/>
  <c r="K108" i="1" s="1"/>
  <c r="J107" i="1"/>
  <c r="H107" i="1"/>
  <c r="G107" i="1"/>
  <c r="F107" i="1"/>
  <c r="E107" i="1"/>
  <c r="D107" i="1"/>
  <c r="C107" i="1"/>
  <c r="I107" i="1" s="1"/>
  <c r="K107" i="1" s="1"/>
  <c r="I106" i="1"/>
  <c r="K106" i="1" s="1"/>
  <c r="K105" i="1"/>
  <c r="I105" i="1"/>
  <c r="J104" i="1"/>
  <c r="H104" i="1"/>
  <c r="G104" i="1"/>
  <c r="F104" i="1"/>
  <c r="E104" i="1"/>
  <c r="D104" i="1"/>
  <c r="C104" i="1"/>
  <c r="I104" i="1" s="1"/>
  <c r="K104" i="1" s="1"/>
  <c r="I103" i="1"/>
  <c r="K103" i="1" s="1"/>
  <c r="I102" i="1"/>
  <c r="K102" i="1" s="1"/>
  <c r="J101" i="1"/>
  <c r="H101" i="1"/>
  <c r="G101" i="1"/>
  <c r="F101" i="1"/>
  <c r="E101" i="1"/>
  <c r="D101" i="1"/>
  <c r="C101" i="1"/>
  <c r="I101" i="1" s="1"/>
  <c r="K101" i="1" s="1"/>
  <c r="S100" i="1"/>
  <c r="P100" i="1"/>
  <c r="I100" i="1"/>
  <c r="K100" i="1" s="1"/>
  <c r="I99" i="1"/>
  <c r="K99" i="1" s="1"/>
  <c r="J98" i="1"/>
  <c r="I98" i="1"/>
  <c r="K98" i="1" s="1"/>
  <c r="H98" i="1"/>
  <c r="G98" i="1"/>
  <c r="F98" i="1"/>
  <c r="E98" i="1"/>
  <c r="D98" i="1"/>
  <c r="C98" i="1"/>
  <c r="K97" i="1"/>
  <c r="I97" i="1"/>
  <c r="I96" i="1"/>
  <c r="K96" i="1" s="1"/>
  <c r="P95" i="1"/>
  <c r="J93" i="1" s="1"/>
  <c r="J95" i="1"/>
  <c r="H95" i="1"/>
  <c r="G95" i="1"/>
  <c r="F95" i="1"/>
  <c r="E95" i="1"/>
  <c r="I95" i="1" s="1"/>
  <c r="K95" i="1" s="1"/>
  <c r="D95" i="1"/>
  <c r="C95" i="1"/>
  <c r="P94" i="1"/>
  <c r="J94" i="1"/>
  <c r="K94" i="1" s="1"/>
  <c r="I94" i="1"/>
  <c r="P93" i="1"/>
  <c r="I93" i="1"/>
  <c r="H92" i="1"/>
  <c r="G92" i="1"/>
  <c r="F92" i="1"/>
  <c r="E92" i="1"/>
  <c r="D92" i="1"/>
  <c r="C92" i="1"/>
  <c r="I92" i="1" s="1"/>
  <c r="I91" i="1"/>
  <c r="K91" i="1" s="1"/>
  <c r="I90" i="1"/>
  <c r="K90" i="1" s="1"/>
  <c r="J89" i="1"/>
  <c r="H89" i="1"/>
  <c r="G89" i="1"/>
  <c r="F89" i="1"/>
  <c r="E89" i="1"/>
  <c r="D89" i="1"/>
  <c r="C89" i="1"/>
  <c r="I89" i="1" s="1"/>
  <c r="K89" i="1" s="1"/>
  <c r="K88" i="1"/>
  <c r="I88" i="1"/>
  <c r="I87" i="1"/>
  <c r="K87" i="1" s="1"/>
  <c r="J86" i="1"/>
  <c r="S49" i="1" s="1"/>
  <c r="I86" i="1"/>
  <c r="K86" i="1" s="1"/>
  <c r="H86" i="1"/>
  <c r="G86" i="1"/>
  <c r="F86" i="1"/>
  <c r="E86" i="1"/>
  <c r="D86" i="1"/>
  <c r="C86" i="1"/>
  <c r="P85" i="1"/>
  <c r="I85" i="1"/>
  <c r="K85" i="1" s="1"/>
  <c r="P84" i="1"/>
  <c r="P86" i="1" s="1"/>
  <c r="J84" i="1"/>
  <c r="J83" i="1" s="1"/>
  <c r="I84" i="1"/>
  <c r="K84" i="1" s="1"/>
  <c r="H83" i="1"/>
  <c r="H67" i="1" s="1"/>
  <c r="G83" i="1"/>
  <c r="F83" i="1"/>
  <c r="E83" i="1"/>
  <c r="D83" i="1"/>
  <c r="C83" i="1"/>
  <c r="I83" i="1" s="1"/>
  <c r="I82" i="1"/>
  <c r="K82" i="1" s="1"/>
  <c r="K81" i="1"/>
  <c r="I81" i="1"/>
  <c r="V80" i="1"/>
  <c r="U80" i="1"/>
  <c r="J80" i="1"/>
  <c r="K80" i="1" s="1"/>
  <c r="I80" i="1"/>
  <c r="H80" i="1"/>
  <c r="G80" i="1"/>
  <c r="F80" i="1"/>
  <c r="E80" i="1"/>
  <c r="D80" i="1"/>
  <c r="U79" i="1"/>
  <c r="I79" i="1"/>
  <c r="K79" i="1" s="1"/>
  <c r="K78" i="1"/>
  <c r="I78" i="1"/>
  <c r="V77" i="1"/>
  <c r="U77" i="1"/>
  <c r="U84" i="1" s="1"/>
  <c r="U85" i="1" s="1"/>
  <c r="J77" i="1"/>
  <c r="H77" i="1"/>
  <c r="G77" i="1"/>
  <c r="F77" i="1"/>
  <c r="E77" i="1"/>
  <c r="D77" i="1"/>
  <c r="D67" i="1" s="1"/>
  <c r="C77" i="1"/>
  <c r="I77" i="1" s="1"/>
  <c r="K77" i="1" s="1"/>
  <c r="X76" i="1"/>
  <c r="W76" i="1"/>
  <c r="I76" i="1"/>
  <c r="K76" i="1" s="1"/>
  <c r="X75" i="1"/>
  <c r="W75" i="1"/>
  <c r="K75" i="1"/>
  <c r="I75" i="1"/>
  <c r="V74" i="1"/>
  <c r="U74" i="1"/>
  <c r="J74" i="1"/>
  <c r="I74" i="1"/>
  <c r="H74" i="1"/>
  <c r="G74" i="1"/>
  <c r="F74" i="1"/>
  <c r="E74" i="1"/>
  <c r="D74" i="1"/>
  <c r="C74" i="1"/>
  <c r="V73" i="1"/>
  <c r="V84" i="1" s="1"/>
  <c r="U73" i="1"/>
  <c r="I73" i="1"/>
  <c r="K73" i="1" s="1"/>
  <c r="K72" i="1"/>
  <c r="I72" i="1"/>
  <c r="J71" i="1"/>
  <c r="H71" i="1"/>
  <c r="G71" i="1"/>
  <c r="F71" i="1"/>
  <c r="I71" i="1" s="1"/>
  <c r="K71" i="1" s="1"/>
  <c r="E71" i="1"/>
  <c r="D71" i="1"/>
  <c r="C71" i="1"/>
  <c r="I70" i="1"/>
  <c r="K70" i="1" s="1"/>
  <c r="K69" i="1"/>
  <c r="I69" i="1"/>
  <c r="J68" i="1"/>
  <c r="H68" i="1"/>
  <c r="G68" i="1"/>
  <c r="G67" i="1" s="1"/>
  <c r="F68" i="1"/>
  <c r="E68" i="1"/>
  <c r="E67" i="1" s="1"/>
  <c r="D68" i="1"/>
  <c r="C68" i="1"/>
  <c r="I68" i="1" s="1"/>
  <c r="K68" i="1" s="1"/>
  <c r="I65" i="1"/>
  <c r="K65" i="1" s="1"/>
  <c r="I64" i="1"/>
  <c r="K64" i="1" s="1"/>
  <c r="I63" i="1"/>
  <c r="K63" i="1" s="1"/>
  <c r="C63" i="1"/>
  <c r="I62" i="1"/>
  <c r="K62" i="1" s="1"/>
  <c r="J61" i="1"/>
  <c r="H61" i="1"/>
  <c r="I61" i="1" s="1"/>
  <c r="K61" i="1" s="1"/>
  <c r="G61" i="1"/>
  <c r="I60" i="1"/>
  <c r="K59" i="1"/>
  <c r="I59" i="1"/>
  <c r="I58" i="1"/>
  <c r="K58" i="1" s="1"/>
  <c r="C57" i="1"/>
  <c r="V56" i="1"/>
  <c r="I56" i="1"/>
  <c r="K56" i="1" s="1"/>
  <c r="I55" i="1"/>
  <c r="C55" i="1"/>
  <c r="I54" i="1"/>
  <c r="K54" i="1" s="1"/>
  <c r="S53" i="1"/>
  <c r="I53" i="1"/>
  <c r="K53" i="1" s="1"/>
  <c r="S52" i="1"/>
  <c r="I52" i="1"/>
  <c r="K52" i="1" s="1"/>
  <c r="I51" i="1"/>
  <c r="K51" i="1" s="1"/>
  <c r="S50" i="1"/>
  <c r="I50" i="1"/>
  <c r="K50" i="1" s="1"/>
  <c r="H49" i="1"/>
  <c r="H48" i="1" s="1"/>
  <c r="G49" i="1"/>
  <c r="F49" i="1"/>
  <c r="E49" i="1"/>
  <c r="E48" i="1" s="1"/>
  <c r="D49" i="1"/>
  <c r="D48" i="1" s="1"/>
  <c r="C49" i="1"/>
  <c r="I49" i="1" s="1"/>
  <c r="G48" i="1"/>
  <c r="F48" i="1"/>
  <c r="I47" i="1"/>
  <c r="K47" i="1" s="1"/>
  <c r="K46" i="1"/>
  <c r="I46" i="1"/>
  <c r="I45" i="1"/>
  <c r="K45" i="1" s="1"/>
  <c r="J44" i="1"/>
  <c r="H44" i="1"/>
  <c r="G44" i="1"/>
  <c r="F44" i="1"/>
  <c r="D44" i="1"/>
  <c r="D23" i="1" s="1"/>
  <c r="D66" i="1" s="1"/>
  <c r="C44" i="1"/>
  <c r="I44" i="1" s="1"/>
  <c r="K44" i="1" s="1"/>
  <c r="K41" i="1"/>
  <c r="I41" i="1"/>
  <c r="I40" i="1"/>
  <c r="K40" i="1" s="1"/>
  <c r="I39" i="1"/>
  <c r="K39" i="1" s="1"/>
  <c r="K38" i="1"/>
  <c r="I38" i="1"/>
  <c r="K37" i="1"/>
  <c r="I37" i="1"/>
  <c r="I36" i="1"/>
  <c r="K36" i="1" s="1"/>
  <c r="K35" i="1"/>
  <c r="I35" i="1"/>
  <c r="I34" i="1"/>
  <c r="K34" i="1" s="1"/>
  <c r="J33" i="1"/>
  <c r="H33" i="1"/>
  <c r="G33" i="1"/>
  <c r="F33" i="1"/>
  <c r="E33" i="1"/>
  <c r="D33" i="1"/>
  <c r="D25" i="1" s="1"/>
  <c r="C33" i="1"/>
  <c r="I33" i="1" s="1"/>
  <c r="K33" i="1" s="1"/>
  <c r="I32" i="1"/>
  <c r="K32" i="1" s="1"/>
  <c r="K31" i="1"/>
  <c r="I31" i="1"/>
  <c r="I30" i="1"/>
  <c r="K30" i="1" s="1"/>
  <c r="I29" i="1"/>
  <c r="K29" i="1" s="1"/>
  <c r="J28" i="1"/>
  <c r="J25" i="1" s="1"/>
  <c r="J24" i="1" s="1"/>
  <c r="J23" i="1" s="1"/>
  <c r="I28" i="1"/>
  <c r="K28" i="1" s="1"/>
  <c r="H28" i="1"/>
  <c r="H25" i="1" s="1"/>
  <c r="H24" i="1" s="1"/>
  <c r="H23" i="1" s="1"/>
  <c r="G28" i="1"/>
  <c r="F28" i="1"/>
  <c r="F25" i="1" s="1"/>
  <c r="F24" i="1" s="1"/>
  <c r="F23" i="1" s="1"/>
  <c r="F66" i="1" s="1"/>
  <c r="E28" i="1"/>
  <c r="E25" i="1" s="1"/>
  <c r="D28" i="1"/>
  <c r="C28" i="1"/>
  <c r="K27" i="1"/>
  <c r="I27" i="1"/>
  <c r="C26" i="1"/>
  <c r="C25" i="1" s="1"/>
  <c r="G25" i="1"/>
  <c r="G24" i="1"/>
  <c r="G23" i="1" s="1"/>
  <c r="G66" i="1" s="1"/>
  <c r="E24" i="1"/>
  <c r="D24" i="1"/>
  <c r="E23" i="1"/>
  <c r="E66" i="1" l="1"/>
  <c r="S62" i="1"/>
  <c r="Q117" i="1" s="1"/>
  <c r="H66" i="1"/>
  <c r="K92" i="1"/>
  <c r="K83" i="1"/>
  <c r="K93" i="1"/>
  <c r="W78" i="1"/>
  <c r="W84" i="1" s="1"/>
  <c r="W85" i="1" s="1"/>
  <c r="J92" i="1"/>
  <c r="J67" i="1" s="1"/>
  <c r="I25" i="1"/>
  <c r="K25" i="1" s="1"/>
  <c r="C24" i="1"/>
  <c r="S61" i="1"/>
  <c r="K55" i="1"/>
  <c r="U86" i="1"/>
  <c r="I26" i="1"/>
  <c r="K26" i="1" s="1"/>
  <c r="C48" i="1"/>
  <c r="I48" i="1" s="1"/>
  <c r="S51" i="1"/>
  <c r="X78" i="1"/>
  <c r="X84" i="1" s="1"/>
  <c r="K74" i="1"/>
  <c r="P96" i="1"/>
  <c r="J55" i="1" s="1"/>
  <c r="J49" i="1" s="1"/>
  <c r="J48" i="1" s="1"/>
  <c r="C67" i="1"/>
  <c r="I57" i="1"/>
  <c r="K57" i="1" s="1"/>
  <c r="C23" i="1" l="1"/>
  <c r="I24" i="1"/>
  <c r="K24" i="1" s="1"/>
  <c r="Q116" i="1"/>
  <c r="S63" i="1"/>
  <c r="I67" i="1"/>
  <c r="K67" i="1" s="1"/>
  <c r="P119" i="1"/>
  <c r="K48" i="1"/>
  <c r="K49" i="1"/>
  <c r="C66" i="1" l="1"/>
  <c r="I23" i="1"/>
  <c r="K23" i="1" s="1"/>
  <c r="R65" i="1"/>
  <c r="T66" i="1" l="1"/>
  <c r="I66" i="1"/>
  <c r="K66" i="1" s="1"/>
</calcChain>
</file>

<file path=xl/sharedStrings.xml><?xml version="1.0" encoding="utf-8"?>
<sst xmlns="http://schemas.openxmlformats.org/spreadsheetml/2006/main" count="304" uniqueCount="253">
  <si>
    <t>JUDEŢUL   SATU MARE</t>
  </si>
  <si>
    <t>Unitatea administrativ-teritorială:    MUNICIPIUL SATU MARE</t>
  </si>
  <si>
    <t xml:space="preserve">  Nr  26461/24.04.2025</t>
  </si>
  <si>
    <t>BUGETUL GENERAL CONSOLIDAT</t>
  </si>
  <si>
    <t>PE ANUL 2025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</si>
  <si>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</si>
  <si>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</si>
  <si>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</si>
  <si>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</si>
  <si>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</si>
  <si>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</si>
  <si>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</si>
  <si>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</si>
  <si>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</si>
  <si>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</si>
  <si>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</si>
  <si>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</si>
  <si>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</si>
  <si>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</si>
  <si>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</si>
  <si>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</si>
  <si>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</si>
  <si>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</si>
  <si>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</si>
  <si>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</si>
  <si>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</si>
  <si>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</si>
  <si>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</si>
  <si>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</si>
  <si>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</si>
  <si>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</si>
  <si>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</si>
  <si>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</si>
  <si>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</si>
  <si>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</si>
  <si>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</si>
  <si>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</si>
  <si>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</si>
  <si>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</si>
  <si>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</si>
  <si>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</si>
  <si>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</si>
  <si>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</si>
  <si>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</si>
  <si>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</si>
  <si>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</si>
  <si>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</si>
  <si>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</si>
  <si>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</si>
  <si>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</si>
  <si>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</si>
  <si>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</si>
  <si>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</si>
  <si>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</si>
  <si>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</si>
  <si>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</si>
  <si>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</si>
  <si>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</si>
  <si>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</si>
  <si>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</si>
  <si>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</si>
  <si>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</si>
  <si>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</si>
  <si>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</si>
  <si>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</si>
  <si>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</si>
  <si>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</si>
  <si>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</si>
  <si>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</si>
  <si>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</si>
  <si>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</si>
  <si>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</si>
  <si>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</si>
  <si>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</si>
  <si>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</si>
  <si>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</si>
  <si>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</si>
  <si>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</si>
  <si>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</si>
  <si>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</si>
  <si>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</si>
  <si>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</si>
  <si>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</si>
  <si>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</si>
  <si>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</si>
  <si>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</si>
  <si>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</si>
  <si>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>..+45..</t>
  </si>
  <si>
    <t xml:space="preserve">CHELTUIELI - TOTAL             </t>
  </si>
  <si>
    <t>67 prefinantare</t>
  </si>
  <si>
    <t xml:space="preserve">Cheltuieli curente   (rd.25 la rd.34)                        </t>
  </si>
  <si>
    <t>24</t>
  </si>
  <si>
    <t>invatamant</t>
  </si>
  <si>
    <t xml:space="preserve">Cheltuieli de personal                </t>
  </si>
  <si>
    <t>25</t>
  </si>
  <si>
    <t xml:space="preserve">Teatru= </t>
  </si>
  <si>
    <t xml:space="preserve">Bunuri si servicii                </t>
  </si>
  <si>
    <t>26</t>
  </si>
  <si>
    <t>C.S.M</t>
  </si>
  <si>
    <t>D</t>
  </si>
  <si>
    <t>Dobanzi</t>
  </si>
  <si>
    <t>27</t>
  </si>
  <si>
    <t>Ucraina++</t>
  </si>
  <si>
    <t>G.M.Z</t>
  </si>
  <si>
    <t xml:space="preserve">Subventii                                  </t>
  </si>
  <si>
    <t>28</t>
  </si>
  <si>
    <t>transfer</t>
  </si>
  <si>
    <t>GMZ++</t>
  </si>
  <si>
    <t>protectie</t>
  </si>
  <si>
    <t>Ucraina</t>
  </si>
  <si>
    <t>BL        F</t>
  </si>
  <si>
    <t>Fonduri de rezerva</t>
  </si>
  <si>
    <t>29</t>
  </si>
  <si>
    <t>f++</t>
  </si>
  <si>
    <t>teatru</t>
  </si>
  <si>
    <t>transurb</t>
  </si>
  <si>
    <t>DAS</t>
  </si>
  <si>
    <t xml:space="preserve">Transferuri intre unitati ale administratiei publice                             </t>
  </si>
  <si>
    <t>30</t>
  </si>
  <si>
    <t>d</t>
  </si>
  <si>
    <t>f+d</t>
  </si>
  <si>
    <t>spital++</t>
  </si>
  <si>
    <t>spital</t>
  </si>
  <si>
    <t>BL        D</t>
  </si>
  <si>
    <t>Alte transferuri</t>
  </si>
  <si>
    <t>31</t>
  </si>
  <si>
    <t>inv partic</t>
  </si>
  <si>
    <t xml:space="preserve">D     </t>
  </si>
  <si>
    <t xml:space="preserve">F  </t>
  </si>
  <si>
    <t>BL</t>
  </si>
  <si>
    <t>Proiecte cu finantare din Fonduri externe nerambursabile postaderare</t>
  </si>
  <si>
    <t>32</t>
  </si>
  <si>
    <t>proiecte   dezvoltare+PNNR</t>
  </si>
  <si>
    <t xml:space="preserve">D    UE   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</si>
  <si>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</si>
  <si>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</si>
  <si>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</si>
  <si>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</si>
  <si>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</si>
  <si>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</si>
  <si>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</si>
  <si>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</si>
  <si>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</si>
  <si>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</si>
  <si>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>functionare</t>
  </si>
  <si>
    <t>.-84 plati ani precedenti</t>
  </si>
  <si>
    <t xml:space="preserve">Imprumuturi acordate                  </t>
  </si>
  <si>
    <t>37</t>
  </si>
  <si>
    <t>dezvoltare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</si>
  <si>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</si>
  <si>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</si>
  <si>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</si>
  <si>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</si>
  <si>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</si>
  <si>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</si>
  <si>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</si>
  <si>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t>excedent in 2025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</si>
  <si>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</si>
  <si>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</si>
  <si>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</si>
  <si>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</si>
  <si>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</si>
  <si>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</si>
  <si>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</si>
  <si>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</si>
  <si>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</si>
  <si>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</si>
  <si>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</si>
  <si>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>T R A N S F E R U R I</t>
  </si>
  <si>
    <t xml:space="preserve">Alte servicii publice generale </t>
  </si>
  <si>
    <t>46</t>
  </si>
  <si>
    <t>buget local</t>
  </si>
  <si>
    <t>subordonati</t>
  </si>
  <si>
    <t>47</t>
  </si>
  <si>
    <t>f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</si>
  <si>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</si>
  <si>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</si>
  <si>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</si>
  <si>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</si>
  <si>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</si>
  <si>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</si>
  <si>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</si>
  <si>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</si>
  <si>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</si>
  <si>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</si>
  <si>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</si>
  <si>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</si>
  <si>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</si>
  <si>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</si>
  <si>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</si>
  <si>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</si>
  <si>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POL</t>
  </si>
  <si>
    <t>total</t>
  </si>
  <si>
    <t>60</t>
  </si>
  <si>
    <t>.=. Cu venituri subventii la subordonati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</si>
  <si>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</si>
  <si>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</si>
  <si>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</si>
  <si>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</si>
  <si>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</si>
  <si>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</si>
  <si>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</si>
  <si>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</si>
  <si>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</si>
  <si>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</si>
  <si>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aici se completeaza</t>
  </si>
  <si>
    <t>68</t>
  </si>
  <si>
    <t>GMZ</t>
  </si>
  <si>
    <t>69</t>
  </si>
  <si>
    <t xml:space="preserve">Asigurari si asistenta sociala      </t>
  </si>
  <si>
    <t>70</t>
  </si>
  <si>
    <t>CSM</t>
  </si>
  <si>
    <t>71</t>
  </si>
  <si>
    <t>72</t>
  </si>
  <si>
    <t xml:space="preserve">suplimentare  buget 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</si>
  <si>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</si>
  <si>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</si>
  <si>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</si>
  <si>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</si>
  <si>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</si>
  <si>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</si>
  <si>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</si>
  <si>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</si>
  <si>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</si>
  <si>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</si>
  <si>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</si>
  <si>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</si>
  <si>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</si>
  <si>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</si>
  <si>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</si>
  <si>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</si>
  <si>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</si>
  <si>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</si>
  <si>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</si>
  <si>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</si>
  <si>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</si>
  <si>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</si>
  <si>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</si>
  <si>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</si>
  <si>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</si>
  <si>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</si>
  <si>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>transferurile D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</si>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</sst>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28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20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i/>
      <sz val="9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86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1" applyFont="1"/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 vertical="top"/>
    </xf>
    <xf numFmtId="0" fontId="7" fillId="0" borderId="0" xfId="0" applyFont="1"/>
    <xf numFmtId="0" fontId="8" fillId="2" borderId="0" xfId="0" applyFont="1" applyFill="1"/>
    <xf numFmtId="0" fontId="2" fillId="0" borderId="0" xfId="0" applyFont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/>
    </xf>
    <xf numFmtId="164" fontId="10" fillId="0" borderId="2" xfId="0" quotePrefix="1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7" fillId="5" borderId="2" xfId="0" applyNumberFormat="1" applyFont="1" applyFill="1" applyBorder="1" applyAlignment="1">
      <alignment horizontal="left"/>
    </xf>
    <xf numFmtId="164" fontId="9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/>
    </xf>
    <xf numFmtId="164" fontId="11" fillId="6" borderId="2" xfId="0" applyNumberFormat="1" applyFont="1" applyFill="1" applyBorder="1"/>
    <xf numFmtId="164" fontId="12" fillId="6" borderId="2" xfId="0" quotePrefix="1" applyNumberFormat="1" applyFont="1" applyFill="1" applyBorder="1" applyAlignment="1">
      <alignment horizontal="left" indent="1"/>
    </xf>
    <xf numFmtId="3" fontId="11" fillId="0" borderId="2" xfId="0" applyNumberFormat="1" applyFont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6" borderId="2" xfId="0" applyNumberFormat="1" applyFont="1" applyFill="1" applyBorder="1" applyAlignment="1">
      <alignment horizontal="right"/>
    </xf>
    <xf numFmtId="164" fontId="6" fillId="6" borderId="2" xfId="0" applyNumberFormat="1" applyFont="1" applyFill="1" applyBorder="1" applyAlignment="1">
      <alignment horizontal="left" wrapText="1"/>
    </xf>
    <xf numFmtId="164" fontId="10" fillId="6" borderId="2" xfId="0" quotePrefix="1" applyNumberFormat="1" applyFont="1" applyFill="1" applyBorder="1" applyAlignment="1">
      <alignment horizontal="left" indent="1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 vertical="center"/>
      <protection locked="0"/>
    </xf>
    <xf numFmtId="164" fontId="6" fillId="6" borderId="2" xfId="0" applyNumberFormat="1" applyFont="1" applyFill="1" applyBorder="1" applyAlignment="1">
      <alignment horizontal="left" indent="2"/>
    </xf>
    <xf numFmtId="3" fontId="7" fillId="7" borderId="2" xfId="0" applyNumberFormat="1" applyFont="1" applyFill="1" applyBorder="1" applyAlignment="1" applyProtection="1">
      <alignment horizontal="right" vertical="center"/>
      <protection locked="0"/>
    </xf>
    <xf numFmtId="3" fontId="3" fillId="6" borderId="2" xfId="0" applyNumberFormat="1" applyFont="1" applyFill="1" applyBorder="1" applyAlignment="1" applyProtection="1">
      <alignment horizontal="right"/>
      <protection locked="0"/>
    </xf>
    <xf numFmtId="164" fontId="11" fillId="3" borderId="2" xfId="0" applyNumberFormat="1" applyFont="1" applyFill="1" applyBorder="1" applyAlignment="1">
      <alignment horizontal="left" wrapText="1"/>
    </xf>
    <xf numFmtId="164" fontId="12" fillId="3" borderId="2" xfId="0" quotePrefix="1" applyNumberFormat="1" applyFont="1" applyFill="1" applyBorder="1" applyAlignment="1">
      <alignment horizontal="left" indent="1"/>
    </xf>
    <xf numFmtId="3" fontId="11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left" wrapText="1" indent="2"/>
    </xf>
    <xf numFmtId="164" fontId="10" fillId="0" borderId="2" xfId="0" quotePrefix="1" applyNumberFormat="1" applyFont="1" applyBorder="1" applyAlignment="1">
      <alignment horizontal="left" indent="1"/>
    </xf>
    <xf numFmtId="3" fontId="11" fillId="7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 applyProtection="1">
      <alignment horizontal="right"/>
      <protection locked="0"/>
    </xf>
    <xf numFmtId="3" fontId="7" fillId="8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wrapText="1"/>
    </xf>
    <xf numFmtId="164" fontId="6" fillId="0" borderId="2" xfId="0" applyNumberFormat="1" applyFont="1" applyBorder="1"/>
    <xf numFmtId="164" fontId="7" fillId="3" borderId="2" xfId="0" applyNumberFormat="1" applyFont="1" applyFill="1" applyBorder="1" applyAlignment="1">
      <alignment horizontal="left"/>
    </xf>
    <xf numFmtId="164" fontId="10" fillId="3" borderId="2" xfId="0" quotePrefix="1" applyNumberFormat="1" applyFont="1" applyFill="1" applyBorder="1" applyAlignment="1">
      <alignment horizontal="right" indent="1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left" indent="2"/>
    </xf>
    <xf numFmtId="164" fontId="7" fillId="0" borderId="2" xfId="0" applyNumberFormat="1" applyFont="1" applyBorder="1"/>
    <xf numFmtId="3" fontId="6" fillId="8" borderId="0" xfId="0" applyNumberFormat="1" applyFont="1" applyFill="1" applyAlignment="1">
      <alignment horizontal="right"/>
    </xf>
    <xf numFmtId="3" fontId="2" fillId="8" borderId="2" xfId="0" applyNumberFormat="1" applyFont="1" applyFill="1" applyBorder="1" applyAlignment="1" applyProtection="1">
      <alignment horizontal="right" vertical="center"/>
      <protection locked="0"/>
    </xf>
    <xf numFmtId="3" fontId="3" fillId="8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Border="1" applyAlignment="1" applyProtection="1">
      <alignment horizontal="right" vertical="center"/>
      <protection locked="0"/>
    </xf>
    <xf numFmtId="3" fontId="4" fillId="8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 applyProtection="1">
      <alignment horizontal="right"/>
      <protection locked="0"/>
    </xf>
    <xf numFmtId="3" fontId="3" fillId="8" borderId="2" xfId="0" applyNumberFormat="1" applyFont="1" applyFill="1" applyBorder="1" applyAlignment="1" applyProtection="1">
      <alignment horizontal="right"/>
      <protection locked="0"/>
    </xf>
    <xf numFmtId="164" fontId="6" fillId="0" borderId="2" xfId="0" applyNumberFormat="1" applyFont="1" applyBorder="1" applyAlignment="1">
      <alignment horizontal="right"/>
    </xf>
    <xf numFmtId="164" fontId="11" fillId="3" borderId="2" xfId="0" applyNumberFormat="1" applyFont="1" applyFill="1" applyBorder="1" applyAlignment="1">
      <alignment horizontal="center"/>
    </xf>
    <xf numFmtId="3" fontId="6" fillId="8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right"/>
    </xf>
    <xf numFmtId="3" fontId="2" fillId="6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/>
    </xf>
    <xf numFmtId="164" fontId="5" fillId="5" borderId="2" xfId="0" applyNumberFormat="1" applyFont="1" applyFill="1" applyBorder="1" applyAlignment="1">
      <alignment horizontal="center"/>
    </xf>
    <xf numFmtId="164" fontId="5" fillId="5" borderId="2" xfId="0" quotePrefix="1" applyNumberFormat="1" applyFont="1" applyFill="1" applyBorder="1" applyAlignment="1">
      <alignment horizontal="left" indent="1"/>
    </xf>
    <xf numFmtId="3" fontId="3" fillId="0" borderId="0" xfId="0" applyNumberFormat="1" applyFont="1"/>
    <xf numFmtId="164" fontId="11" fillId="3" borderId="2" xfId="0" applyNumberFormat="1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/>
    </xf>
    <xf numFmtId="164" fontId="3" fillId="0" borderId="2" xfId="0" quotePrefix="1" applyNumberFormat="1" applyFont="1" applyBorder="1" applyAlignment="1">
      <alignment horizontal="left" indent="2"/>
    </xf>
    <xf numFmtId="164" fontId="3" fillId="0" borderId="2" xfId="0" applyNumberFormat="1" applyFont="1" applyBorder="1" applyAlignment="1">
      <alignment horizontal="left" indent="2"/>
    </xf>
    <xf numFmtId="3" fontId="2" fillId="10" borderId="2" xfId="0" applyNumberFormat="1" applyFont="1" applyFill="1" applyBorder="1" applyAlignment="1">
      <alignment horizontal="right" vertical="center"/>
    </xf>
    <xf numFmtId="3" fontId="2" fillId="11" borderId="2" xfId="0" applyNumberFormat="1" applyFont="1" applyFill="1" applyBorder="1" applyAlignment="1" applyProtection="1">
      <alignment horizontal="right" vertical="center"/>
      <protection locked="0"/>
    </xf>
    <xf numFmtId="3" fontId="2" fillId="9" borderId="2" xfId="0" applyNumberFormat="1" applyFont="1" applyFill="1" applyBorder="1" applyAlignment="1">
      <alignment horizontal="right"/>
    </xf>
    <xf numFmtId="3" fontId="6" fillId="7" borderId="2" xfId="0" applyNumberFormat="1" applyFont="1" applyFill="1" applyBorder="1" applyAlignment="1" applyProtection="1">
      <alignment horizontal="right" vertical="center"/>
      <protection locked="0"/>
    </xf>
    <xf numFmtId="164" fontId="9" fillId="6" borderId="2" xfId="0" applyNumberFormat="1" applyFont="1" applyFill="1" applyBorder="1" applyAlignment="1">
      <alignment horizontal="left" wrapText="1"/>
    </xf>
    <xf numFmtId="3" fontId="6" fillId="11" borderId="2" xfId="0" applyNumberFormat="1" applyFont="1" applyFill="1" applyBorder="1" applyAlignment="1" applyProtection="1">
      <alignment horizontal="right" vertical="center"/>
      <protection locked="0"/>
    </xf>
    <xf numFmtId="3" fontId="11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6" borderId="2" xfId="0" applyNumberFormat="1" applyFont="1" applyFill="1" applyBorder="1" applyAlignment="1">
      <alignment horizontal="left" indent="2"/>
    </xf>
    <xf numFmtId="164" fontId="11" fillId="6" borderId="2" xfId="0" applyNumberFormat="1" applyFont="1" applyFill="1" applyBorder="1" applyAlignment="1">
      <alignment horizontal="left"/>
    </xf>
    <xf numFmtId="164" fontId="11" fillId="6" borderId="2" xfId="0" quotePrefix="1" applyNumberFormat="1" applyFont="1" applyFill="1" applyBorder="1" applyAlignment="1">
      <alignment horizontal="left" indent="1"/>
    </xf>
    <xf numFmtId="3" fontId="7" fillId="8" borderId="2" xfId="0" applyNumberFormat="1" applyFont="1" applyFill="1" applyBorder="1" applyAlignment="1">
      <alignment horizontal="right" vertical="center"/>
    </xf>
    <xf numFmtId="3" fontId="3" fillId="8" borderId="2" xfId="0" applyNumberFormat="1" applyFont="1" applyFill="1" applyBorder="1" applyAlignment="1">
      <alignment horizontal="right" vertical="center"/>
    </xf>
    <xf numFmtId="3" fontId="2" fillId="8" borderId="2" xfId="0" applyNumberFormat="1" applyFont="1" applyFill="1" applyBorder="1" applyAlignment="1">
      <alignment horizontal="right" vertical="center"/>
    </xf>
    <xf numFmtId="3" fontId="11" fillId="8" borderId="2" xfId="0" applyNumberFormat="1" applyFont="1" applyFill="1" applyBorder="1" applyAlignment="1" applyProtection="1">
      <alignment horizontal="right" vertical="center"/>
      <protection locked="0"/>
    </xf>
    <xf numFmtId="3" fontId="11" fillId="6" borderId="2" xfId="0" applyNumberFormat="1" applyFont="1" applyFill="1" applyBorder="1" applyAlignment="1">
      <alignment horizontal="right" vertical="center"/>
    </xf>
    <xf numFmtId="164" fontId="3" fillId="6" borderId="2" xfId="0" applyNumberFormat="1" applyFont="1" applyFill="1" applyBorder="1" applyAlignment="1">
      <alignment horizontal="left"/>
    </xf>
    <xf numFmtId="3" fontId="6" fillId="8" borderId="2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quotePrefix="1" applyFont="1" applyBorder="1" applyAlignment="1">
      <alignment horizontal="left" wrapText="1" indent="2"/>
    </xf>
    <xf numFmtId="0" fontId="3" fillId="6" borderId="2" xfId="0" applyFont="1" applyFill="1" applyBorder="1" applyAlignment="1">
      <alignment horizontal="left" wrapText="1"/>
    </xf>
    <xf numFmtId="3" fontId="6" fillId="6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left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13" fillId="5" borderId="2" xfId="0" quotePrefix="1" applyNumberFormat="1" applyFont="1" applyFill="1" applyBorder="1" applyAlignment="1">
      <alignment horizontal="left" indent="1"/>
    </xf>
    <xf numFmtId="3" fontId="5" fillId="5" borderId="2" xfId="0" applyNumberFormat="1" applyFont="1" applyFill="1" applyBorder="1" applyAlignment="1">
      <alignment vertical="center"/>
    </xf>
    <xf numFmtId="3" fontId="5" fillId="5" borderId="2" xfId="0" applyNumberFormat="1" applyFont="1" applyFill="1" applyBorder="1"/>
    <xf numFmtId="164" fontId="2" fillId="3" borderId="2" xfId="0" applyNumberFormat="1" applyFont="1" applyFill="1" applyBorder="1" applyAlignment="1">
      <alignment horizontal="left" wrapText="1"/>
    </xf>
    <xf numFmtId="164" fontId="10" fillId="3" borderId="2" xfId="0" quotePrefix="1" applyNumberFormat="1" applyFont="1" applyFill="1" applyBorder="1" applyAlignment="1">
      <alignment horizontal="left" indent="1"/>
    </xf>
    <xf numFmtId="3" fontId="7" fillId="3" borderId="2" xfId="0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left" wrapText="1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6" fillId="12" borderId="2" xfId="0" applyNumberFormat="1" applyFont="1" applyFill="1" applyBorder="1" applyAlignment="1" applyProtection="1">
      <alignment horizontal="right" vertical="center"/>
      <protection locked="0"/>
    </xf>
    <xf numFmtId="164" fontId="9" fillId="3" borderId="2" xfId="0" applyNumberFormat="1" applyFont="1" applyFill="1" applyBorder="1" applyAlignment="1">
      <alignment horizontal="left" wrapText="1"/>
    </xf>
    <xf numFmtId="0" fontId="6" fillId="0" borderId="0" xfId="0" applyFont="1"/>
    <xf numFmtId="3" fontId="6" fillId="0" borderId="0" xfId="0" applyNumberFormat="1" applyFont="1"/>
    <xf numFmtId="0" fontId="3" fillId="0" borderId="0" xfId="0" quotePrefix="1" applyFont="1" applyAlignment="1">
      <alignment horizontal="left" indent="6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13" fillId="0" borderId="0" xfId="3" applyFont="1" applyAlignment="1">
      <alignment horizontal="center"/>
    </xf>
    <xf numFmtId="0" fontId="16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9" fontId="2" fillId="0" borderId="0" xfId="0" applyNumberFormat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7" fillId="2" borderId="0" xfId="0" applyFont="1" applyFill="1" applyBorder="1"/>
    <xf numFmtId="164" fontId="8" fillId="2" borderId="0" xfId="0" applyNumberFormat="1" applyFont="1" applyFill="1" applyBorder="1" applyAlignment="1">
      <alignment horizontal="left"/>
    </xf>
    <xf numFmtId="0" fontId="17" fillId="2" borderId="0" xfId="0" quotePrefix="1" applyFont="1" applyFill="1" applyBorder="1" applyAlignment="1">
      <alignment horizontal="left"/>
    </xf>
    <xf numFmtId="0" fontId="8" fillId="2" borderId="0" xfId="0" quotePrefix="1" applyFont="1" applyFill="1" applyBorder="1"/>
    <xf numFmtId="0" fontId="18" fillId="2" borderId="0" xfId="0" applyFont="1" applyFill="1" applyBorder="1" applyAlignment="1">
      <alignment horizontal="center" vertical="top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" fontId="21" fillId="2" borderId="0" xfId="0" applyNumberFormat="1" applyFont="1" applyFill="1" applyBorder="1" applyAlignment="1">
      <alignment horizontal="center"/>
    </xf>
    <xf numFmtId="3" fontId="22" fillId="2" borderId="0" xfId="0" applyNumberFormat="1" applyFont="1" applyFill="1" applyBorder="1" applyAlignment="1">
      <alignment horizontal="center"/>
    </xf>
    <xf numFmtId="3" fontId="17" fillId="2" borderId="0" xfId="0" applyNumberFormat="1" applyFont="1" applyFill="1" applyBorder="1" applyAlignment="1">
      <alignment horizontal="right"/>
    </xf>
    <xf numFmtId="14" fontId="8" fillId="2" borderId="0" xfId="0" applyNumberFormat="1" applyFont="1" applyFill="1" applyBorder="1"/>
    <xf numFmtId="49" fontId="8" fillId="2" borderId="0" xfId="0" applyNumberFormat="1" applyFont="1" applyFill="1" applyBorder="1"/>
    <xf numFmtId="3" fontId="8" fillId="2" borderId="0" xfId="0" applyNumberFormat="1" applyFont="1" applyFill="1" applyBorder="1"/>
    <xf numFmtId="3" fontId="17" fillId="2" borderId="0" xfId="0" applyNumberFormat="1" applyFont="1" applyFill="1" applyBorder="1" applyAlignment="1">
      <alignment horizontal="center"/>
    </xf>
    <xf numFmtId="0" fontId="23" fillId="2" borderId="0" xfId="0" applyFont="1" applyFill="1" applyBorder="1"/>
    <xf numFmtId="0" fontId="24" fillId="2" borderId="0" xfId="0" applyFont="1" applyFill="1" applyBorder="1"/>
    <xf numFmtId="3" fontId="17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24" fillId="2" borderId="0" xfId="0" applyNumberFormat="1" applyFont="1" applyFill="1" applyBorder="1"/>
    <xf numFmtId="3" fontId="25" fillId="2" borderId="0" xfId="0" applyNumberFormat="1" applyFont="1" applyFill="1" applyBorder="1"/>
    <xf numFmtId="0" fontId="8" fillId="2" borderId="0" xfId="0" applyFont="1" applyFill="1" applyBorder="1" applyAlignment="1">
      <alignment horizontal="left"/>
    </xf>
    <xf numFmtId="3" fontId="21" fillId="2" borderId="0" xfId="0" applyNumberFormat="1" applyFont="1" applyFill="1" applyBorder="1"/>
    <xf numFmtId="3" fontId="22" fillId="2" borderId="0" xfId="0" applyNumberFormat="1" applyFont="1" applyFill="1" applyBorder="1"/>
    <xf numFmtId="0" fontId="1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26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/>
    </xf>
    <xf numFmtId="0" fontId="24" fillId="2" borderId="0" xfId="3" applyFont="1" applyFill="1" applyBorder="1" applyAlignment="1">
      <alignment horizontal="center"/>
    </xf>
  </cellXfs>
  <cellStyles count="4">
    <cellStyle name="Normal" xfId="0" builtinId="0"/>
    <cellStyle name="Normal_mach03" xfId="3" xr:uid="{B10EC82E-061A-46AE-BD35-58C041EE2D3C}"/>
    <cellStyle name="Normal_Machete buget 99" xfId="1" xr:uid="{BAFDD989-20F0-4790-9E5E-54CE1EAD85F3}"/>
    <cellStyle name="Normal_VAC 1b" xfId="2" xr:uid="{3302F09B-6C4B-492D-9296-124AA10C8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30A0D36-E409-4F99-A7BD-30E81A00380D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47EFEB7-3F85-4532-839F-41FE65BAE558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E633-D33B-4605-AE10-4BBA0A9B7B7B}">
  <sheetPr>
    <tabColor indexed="14"/>
  </sheetPr>
  <dimension ref="A1:AD125"/>
  <sheetViews>
    <sheetView tabSelected="1" zoomScale="75" zoomScaleNormal="75" zoomScaleSheetLayoutView="85" workbookViewId="0">
      <selection activeCell="P28" sqref="P28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148" customWidth="1"/>
    <col min="13" max="13" width="5.140625" style="148" customWidth="1"/>
    <col min="14" max="14" width="3.42578125" style="148" customWidth="1"/>
    <col min="15" max="15" width="10.140625" style="148" customWidth="1"/>
    <col min="16" max="16" width="11.85546875" style="148" customWidth="1"/>
    <col min="17" max="17" width="11" style="148" customWidth="1"/>
    <col min="18" max="19" width="15" style="148" customWidth="1"/>
    <col min="20" max="20" width="7.7109375" style="148" customWidth="1"/>
    <col min="21" max="21" width="11.5703125" style="148" customWidth="1"/>
    <col min="22" max="22" width="12.140625" style="148" customWidth="1"/>
    <col min="23" max="23" width="11" style="148" customWidth="1"/>
    <col min="24" max="24" width="12" style="148" customWidth="1"/>
    <col min="25" max="30" width="9.140625" style="148"/>
    <col min="31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5" width="15" style="2" customWidth="1"/>
    <col min="276" max="276" width="7.7109375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2" style="2" customWidth="1"/>
    <col min="281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1" width="15" style="2" customWidth="1"/>
    <col min="532" max="532" width="7.7109375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2" style="2" customWidth="1"/>
    <col min="537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7" width="15" style="2" customWidth="1"/>
    <col min="788" max="788" width="7.7109375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2" style="2" customWidth="1"/>
    <col min="793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3" width="15" style="2" customWidth="1"/>
    <col min="1044" max="1044" width="7.7109375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2" style="2" customWidth="1"/>
    <col min="1049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9" width="15" style="2" customWidth="1"/>
    <col min="1300" max="1300" width="7.7109375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2" style="2" customWidth="1"/>
    <col min="1305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5" width="15" style="2" customWidth="1"/>
    <col min="1556" max="1556" width="7.7109375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2" style="2" customWidth="1"/>
    <col min="1561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1" width="15" style="2" customWidth="1"/>
    <col min="1812" max="1812" width="7.7109375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2" style="2" customWidth="1"/>
    <col min="1817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7" width="15" style="2" customWidth="1"/>
    <col min="2068" max="2068" width="7.7109375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2" style="2" customWidth="1"/>
    <col min="2073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3" width="15" style="2" customWidth="1"/>
    <col min="2324" max="2324" width="7.7109375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2" style="2" customWidth="1"/>
    <col min="2329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9" width="15" style="2" customWidth="1"/>
    <col min="2580" max="2580" width="7.7109375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2" style="2" customWidth="1"/>
    <col min="2585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5" width="15" style="2" customWidth="1"/>
    <col min="2836" max="2836" width="7.7109375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2" style="2" customWidth="1"/>
    <col min="2841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1" width="15" style="2" customWidth="1"/>
    <col min="3092" max="3092" width="7.7109375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2" style="2" customWidth="1"/>
    <col min="3097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7" width="15" style="2" customWidth="1"/>
    <col min="3348" max="3348" width="7.7109375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2" style="2" customWidth="1"/>
    <col min="3353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3" width="15" style="2" customWidth="1"/>
    <col min="3604" max="3604" width="7.7109375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2" style="2" customWidth="1"/>
    <col min="3609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9" width="15" style="2" customWidth="1"/>
    <col min="3860" max="3860" width="7.7109375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2" style="2" customWidth="1"/>
    <col min="3865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5" width="15" style="2" customWidth="1"/>
    <col min="4116" max="4116" width="7.7109375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2" style="2" customWidth="1"/>
    <col min="4121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1" width="15" style="2" customWidth="1"/>
    <col min="4372" max="4372" width="7.7109375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2" style="2" customWidth="1"/>
    <col min="4377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7" width="15" style="2" customWidth="1"/>
    <col min="4628" max="4628" width="7.7109375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2" style="2" customWidth="1"/>
    <col min="4633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3" width="15" style="2" customWidth="1"/>
    <col min="4884" max="4884" width="7.7109375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2" style="2" customWidth="1"/>
    <col min="4889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9" width="15" style="2" customWidth="1"/>
    <col min="5140" max="5140" width="7.7109375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2" style="2" customWidth="1"/>
    <col min="5145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5" width="15" style="2" customWidth="1"/>
    <col min="5396" max="5396" width="7.7109375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2" style="2" customWidth="1"/>
    <col min="5401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1" width="15" style="2" customWidth="1"/>
    <col min="5652" max="5652" width="7.7109375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2" style="2" customWidth="1"/>
    <col min="5657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7" width="15" style="2" customWidth="1"/>
    <col min="5908" max="5908" width="7.7109375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2" style="2" customWidth="1"/>
    <col min="5913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3" width="15" style="2" customWidth="1"/>
    <col min="6164" max="6164" width="7.7109375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2" style="2" customWidth="1"/>
    <col min="6169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9" width="15" style="2" customWidth="1"/>
    <col min="6420" max="6420" width="7.7109375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2" style="2" customWidth="1"/>
    <col min="6425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5" width="15" style="2" customWidth="1"/>
    <col min="6676" max="6676" width="7.7109375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2" style="2" customWidth="1"/>
    <col min="6681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1" width="15" style="2" customWidth="1"/>
    <col min="6932" max="6932" width="7.7109375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2" style="2" customWidth="1"/>
    <col min="6937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7" width="15" style="2" customWidth="1"/>
    <col min="7188" max="7188" width="7.7109375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2" style="2" customWidth="1"/>
    <col min="7193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3" width="15" style="2" customWidth="1"/>
    <col min="7444" max="7444" width="7.7109375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2" style="2" customWidth="1"/>
    <col min="7449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9" width="15" style="2" customWidth="1"/>
    <col min="7700" max="7700" width="7.7109375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2" style="2" customWidth="1"/>
    <col min="7705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5" width="15" style="2" customWidth="1"/>
    <col min="7956" max="7956" width="7.7109375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2" style="2" customWidth="1"/>
    <col min="7961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1" width="15" style="2" customWidth="1"/>
    <col min="8212" max="8212" width="7.7109375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2" style="2" customWidth="1"/>
    <col min="8217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7" width="15" style="2" customWidth="1"/>
    <col min="8468" max="8468" width="7.7109375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2" style="2" customWidth="1"/>
    <col min="8473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3" width="15" style="2" customWidth="1"/>
    <col min="8724" max="8724" width="7.7109375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2" style="2" customWidth="1"/>
    <col min="8729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9" width="15" style="2" customWidth="1"/>
    <col min="8980" max="8980" width="7.7109375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2" style="2" customWidth="1"/>
    <col min="8985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5" width="15" style="2" customWidth="1"/>
    <col min="9236" max="9236" width="7.7109375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2" style="2" customWidth="1"/>
    <col min="9241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1" width="15" style="2" customWidth="1"/>
    <col min="9492" max="9492" width="7.7109375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2" style="2" customWidth="1"/>
    <col min="9497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7" width="15" style="2" customWidth="1"/>
    <col min="9748" max="9748" width="7.7109375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2" style="2" customWidth="1"/>
    <col min="9753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3" width="15" style="2" customWidth="1"/>
    <col min="10004" max="10004" width="7.7109375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2" style="2" customWidth="1"/>
    <col min="10009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9" width="15" style="2" customWidth="1"/>
    <col min="10260" max="10260" width="7.7109375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2" style="2" customWidth="1"/>
    <col min="10265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5" width="15" style="2" customWidth="1"/>
    <col min="10516" max="10516" width="7.7109375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2" style="2" customWidth="1"/>
    <col min="10521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1" width="15" style="2" customWidth="1"/>
    <col min="10772" max="10772" width="7.7109375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2" style="2" customWidth="1"/>
    <col min="10777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7" width="15" style="2" customWidth="1"/>
    <col min="11028" max="11028" width="7.7109375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2" style="2" customWidth="1"/>
    <col min="11033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3" width="15" style="2" customWidth="1"/>
    <col min="11284" max="11284" width="7.7109375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2" style="2" customWidth="1"/>
    <col min="11289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9" width="15" style="2" customWidth="1"/>
    <col min="11540" max="11540" width="7.7109375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2" style="2" customWidth="1"/>
    <col min="11545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5" width="15" style="2" customWidth="1"/>
    <col min="11796" max="11796" width="7.7109375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2" style="2" customWidth="1"/>
    <col min="11801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1" width="15" style="2" customWidth="1"/>
    <col min="12052" max="12052" width="7.7109375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2" style="2" customWidth="1"/>
    <col min="12057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7" width="15" style="2" customWidth="1"/>
    <col min="12308" max="12308" width="7.7109375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2" style="2" customWidth="1"/>
    <col min="12313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3" width="15" style="2" customWidth="1"/>
    <col min="12564" max="12564" width="7.7109375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2" style="2" customWidth="1"/>
    <col min="12569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9" width="15" style="2" customWidth="1"/>
    <col min="12820" max="12820" width="7.7109375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2" style="2" customWidth="1"/>
    <col min="12825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5" width="15" style="2" customWidth="1"/>
    <col min="13076" max="13076" width="7.7109375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2" style="2" customWidth="1"/>
    <col min="13081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1" width="15" style="2" customWidth="1"/>
    <col min="13332" max="13332" width="7.7109375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2" style="2" customWidth="1"/>
    <col min="13337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7" width="15" style="2" customWidth="1"/>
    <col min="13588" max="13588" width="7.7109375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2" style="2" customWidth="1"/>
    <col min="13593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3" width="15" style="2" customWidth="1"/>
    <col min="13844" max="13844" width="7.7109375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2" style="2" customWidth="1"/>
    <col min="13849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9" width="15" style="2" customWidth="1"/>
    <col min="14100" max="14100" width="7.7109375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2" style="2" customWidth="1"/>
    <col min="14105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5" width="15" style="2" customWidth="1"/>
    <col min="14356" max="14356" width="7.7109375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2" style="2" customWidth="1"/>
    <col min="14361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1" width="15" style="2" customWidth="1"/>
    <col min="14612" max="14612" width="7.7109375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2" style="2" customWidth="1"/>
    <col min="14617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7" width="15" style="2" customWidth="1"/>
    <col min="14868" max="14868" width="7.7109375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2" style="2" customWidth="1"/>
    <col min="14873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3" width="15" style="2" customWidth="1"/>
    <col min="15124" max="15124" width="7.7109375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2" style="2" customWidth="1"/>
    <col min="15129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9" width="15" style="2" customWidth="1"/>
    <col min="15380" max="15380" width="7.7109375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2" style="2" customWidth="1"/>
    <col min="15385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5" width="15" style="2" customWidth="1"/>
    <col min="15636" max="15636" width="7.7109375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2" style="2" customWidth="1"/>
    <col min="15641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1" width="15" style="2" customWidth="1"/>
    <col min="15892" max="15892" width="7.7109375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2" style="2" customWidth="1"/>
    <col min="15897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7" width="15" style="2" customWidth="1"/>
    <col min="16148" max="16148" width="7.7109375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2" style="2" customWidth="1"/>
    <col min="16153" max="16384" width="9.140625" style="2"/>
  </cols>
  <sheetData>
    <row r="1" spans="1:30" x14ac:dyDescent="0.2">
      <c r="A1" s="1" t="s">
        <v>0</v>
      </c>
    </row>
    <row r="2" spans="1:30" ht="12.75" customHeight="1" x14ac:dyDescent="0.2">
      <c r="A2" s="3" t="s">
        <v>1</v>
      </c>
      <c r="B2" s="4"/>
      <c r="D2" s="4"/>
      <c r="E2" s="4"/>
      <c r="J2" s="141"/>
      <c r="K2" s="141"/>
      <c r="L2" s="149"/>
      <c r="M2" s="149"/>
      <c r="R2" s="150"/>
      <c r="S2" s="150"/>
      <c r="U2" s="151"/>
      <c r="Y2" s="151"/>
    </row>
    <row r="3" spans="1:30" ht="12.75" customHeight="1" x14ac:dyDescent="0.25">
      <c r="A3" s="7" t="s">
        <v>2</v>
      </c>
      <c r="B3" s="4"/>
      <c r="D3" s="8"/>
      <c r="E3" s="9"/>
      <c r="J3" s="5"/>
      <c r="K3" s="5"/>
      <c r="L3" s="149"/>
      <c r="M3" s="149"/>
      <c r="R3" s="150"/>
      <c r="S3" s="150"/>
      <c r="U3" s="151"/>
      <c r="Y3" s="151"/>
    </row>
    <row r="4" spans="1:30" ht="0.75" customHeight="1" x14ac:dyDescent="0.2">
      <c r="A4" s="10"/>
      <c r="B4" s="4"/>
      <c r="F4" s="11"/>
      <c r="G4" s="11"/>
      <c r="K4" s="12"/>
      <c r="L4" s="152"/>
      <c r="M4" s="152"/>
      <c r="AD4" s="153"/>
    </row>
    <row r="5" spans="1:30" ht="0.75" customHeight="1" x14ac:dyDescent="0.2">
      <c r="A5" s="10"/>
      <c r="B5" s="4"/>
      <c r="F5" s="11"/>
      <c r="G5" s="11"/>
      <c r="K5" s="12"/>
      <c r="L5" s="152"/>
      <c r="M5" s="152"/>
      <c r="AD5" s="153"/>
    </row>
    <row r="6" spans="1:30" ht="0.75" customHeight="1" x14ac:dyDescent="0.2">
      <c r="A6" s="10"/>
      <c r="B6" s="4"/>
      <c r="F6" s="11"/>
      <c r="G6" s="11"/>
      <c r="K6" s="12"/>
      <c r="L6" s="152"/>
      <c r="M6" s="152"/>
      <c r="AD6" s="153"/>
    </row>
    <row r="7" spans="1:30" ht="0.75" customHeight="1" x14ac:dyDescent="0.2">
      <c r="A7" s="10"/>
      <c r="B7" s="4"/>
      <c r="F7" s="11"/>
      <c r="G7" s="11"/>
      <c r="K7" s="12"/>
      <c r="L7" s="152"/>
      <c r="M7" s="152"/>
      <c r="AD7" s="153"/>
    </row>
    <row r="8" spans="1:30" ht="12.75" x14ac:dyDescent="0.2">
      <c r="A8" s="142" t="s">
        <v>3</v>
      </c>
      <c r="B8" s="142"/>
      <c r="C8" s="142"/>
      <c r="D8" s="142"/>
      <c r="E8" s="142"/>
      <c r="F8" s="142"/>
      <c r="G8" s="142"/>
      <c r="H8" s="142"/>
      <c r="I8" s="142"/>
      <c r="J8" s="142"/>
      <c r="K8" s="13"/>
      <c r="L8" s="154"/>
      <c r="M8" s="154"/>
      <c r="AD8" s="153"/>
    </row>
    <row r="9" spans="1:30" ht="12.75" hidden="1" customHeight="1" x14ac:dyDescent="0.2">
      <c r="A9" s="143"/>
      <c r="B9" s="143"/>
      <c r="C9" s="143"/>
      <c r="D9" s="143"/>
      <c r="E9" s="143"/>
      <c r="F9" s="143"/>
      <c r="G9" s="143"/>
      <c r="H9" s="143"/>
      <c r="I9" s="143"/>
      <c r="J9" s="143"/>
      <c r="K9"/>
      <c r="L9" s="155"/>
      <c r="M9" s="155"/>
    </row>
    <row r="10" spans="1:30" ht="12.75" customHeight="1" x14ac:dyDescent="0.2">
      <c r="A10" s="134" t="s">
        <v>4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4"/>
      <c r="L10" s="156"/>
      <c r="M10" s="156"/>
      <c r="R10" s="157"/>
      <c r="S10" s="157"/>
      <c r="T10" s="157"/>
      <c r="U10" s="157"/>
      <c r="V10" s="157"/>
      <c r="W10" s="157"/>
      <c r="X10" s="157"/>
      <c r="Y10" s="157"/>
    </row>
    <row r="11" spans="1:30" ht="12" customHeight="1" x14ac:dyDescent="0.2">
      <c r="A11" s="15"/>
      <c r="B11" s="5"/>
      <c r="C11" s="144"/>
      <c r="D11" s="144"/>
      <c r="E11" s="144"/>
      <c r="F11" s="144"/>
      <c r="G11" s="16"/>
      <c r="H11" s="16"/>
      <c r="I11" s="16"/>
      <c r="J11" s="16"/>
      <c r="K11" s="16"/>
      <c r="L11" s="158"/>
      <c r="M11" s="158"/>
      <c r="R11" s="157"/>
      <c r="S11" s="157"/>
      <c r="T11" s="157"/>
      <c r="U11" s="157"/>
      <c r="V11" s="157"/>
      <c r="W11" s="157"/>
      <c r="X11" s="157"/>
      <c r="Y11" s="157"/>
    </row>
    <row r="12" spans="1:30" ht="12" customHeight="1" x14ac:dyDescent="0.2">
      <c r="A12" s="145"/>
      <c r="B12" s="135" t="s">
        <v>5</v>
      </c>
      <c r="C12" s="135" t="s">
        <v>6</v>
      </c>
      <c r="D12" s="137" t="s">
        <v>7</v>
      </c>
      <c r="E12" s="135" t="s">
        <v>8</v>
      </c>
      <c r="F12" s="18"/>
      <c r="G12" s="17"/>
      <c r="H12" s="137" t="s">
        <v>9</v>
      </c>
      <c r="I12" s="135" t="s">
        <v>10</v>
      </c>
      <c r="J12" s="135" t="s">
        <v>11</v>
      </c>
      <c r="K12" s="135" t="s">
        <v>12</v>
      </c>
      <c r="L12" s="159"/>
      <c r="M12" s="159"/>
      <c r="R12" s="157"/>
      <c r="S12" s="157"/>
      <c r="T12" s="157"/>
      <c r="U12" s="157"/>
      <c r="V12" s="157"/>
      <c r="W12" s="157"/>
      <c r="X12" s="157"/>
      <c r="Y12" s="157"/>
    </row>
    <row r="13" spans="1:30" ht="12" customHeight="1" x14ac:dyDescent="0.2">
      <c r="A13" s="146"/>
      <c r="B13" s="136"/>
      <c r="C13" s="136"/>
      <c r="D13" s="138"/>
      <c r="E13" s="136"/>
      <c r="F13" s="139" t="s">
        <v>13</v>
      </c>
      <c r="G13" s="139"/>
      <c r="H13" s="138"/>
      <c r="I13" s="136"/>
      <c r="J13" s="136" t="s">
        <v>14</v>
      </c>
      <c r="K13" s="136"/>
      <c r="L13" s="160"/>
      <c r="M13" s="160"/>
    </row>
    <row r="14" spans="1:30" ht="12" customHeight="1" x14ac:dyDescent="0.2">
      <c r="A14" s="146"/>
      <c r="B14" s="136"/>
      <c r="C14" s="136"/>
      <c r="D14" s="138"/>
      <c r="E14" s="136"/>
      <c r="F14" s="139"/>
      <c r="G14" s="139"/>
      <c r="H14" s="138"/>
      <c r="I14" s="136"/>
      <c r="J14" s="136" t="s">
        <v>15</v>
      </c>
      <c r="K14" s="136"/>
      <c r="L14" s="160"/>
      <c r="M14" s="160"/>
    </row>
    <row r="15" spans="1:30" ht="12" customHeight="1" x14ac:dyDescent="0.2">
      <c r="A15" s="146"/>
      <c r="B15" s="136"/>
      <c r="C15" s="136"/>
      <c r="D15" s="138"/>
      <c r="E15" s="136"/>
      <c r="F15" s="139"/>
      <c r="G15" s="139"/>
      <c r="H15" s="138"/>
      <c r="I15" s="136"/>
      <c r="J15" s="136" t="s">
        <v>16</v>
      </c>
      <c r="K15" s="136"/>
      <c r="L15" s="160"/>
      <c r="M15" s="160"/>
    </row>
    <row r="16" spans="1:30" ht="12" customHeight="1" x14ac:dyDescent="0.2">
      <c r="A16" s="146"/>
      <c r="B16" s="136"/>
      <c r="C16" s="136"/>
      <c r="D16" s="138"/>
      <c r="E16" s="136"/>
      <c r="F16" s="139" t="s">
        <v>17</v>
      </c>
      <c r="G16" s="140" t="s">
        <v>18</v>
      </c>
      <c r="H16" s="138"/>
      <c r="I16" s="136"/>
      <c r="J16" s="136"/>
      <c r="K16" s="136"/>
      <c r="L16" s="160"/>
      <c r="M16" s="160"/>
    </row>
    <row r="17" spans="1:14" ht="12" customHeight="1" x14ac:dyDescent="0.2">
      <c r="A17" s="146"/>
      <c r="B17" s="136"/>
      <c r="C17" s="136"/>
      <c r="D17" s="138"/>
      <c r="E17" s="136"/>
      <c r="F17" s="139"/>
      <c r="G17" s="140"/>
      <c r="H17" s="138"/>
      <c r="I17" s="136"/>
      <c r="J17" s="136"/>
      <c r="K17" s="136"/>
      <c r="L17" s="160"/>
      <c r="M17" s="160"/>
    </row>
    <row r="18" spans="1:14" ht="12" customHeight="1" x14ac:dyDescent="0.2">
      <c r="A18" s="146"/>
      <c r="B18" s="136"/>
      <c r="C18" s="136"/>
      <c r="D18" s="138"/>
      <c r="E18" s="136"/>
      <c r="F18" s="139"/>
      <c r="G18" s="140"/>
      <c r="H18" s="138"/>
      <c r="I18" s="136"/>
      <c r="J18" s="136"/>
      <c r="K18" s="136"/>
      <c r="L18" s="160"/>
      <c r="M18" s="160"/>
    </row>
    <row r="19" spans="1:14" ht="1.5" customHeight="1" x14ac:dyDescent="0.2">
      <c r="A19" s="146"/>
      <c r="B19" s="136"/>
      <c r="C19" s="136"/>
      <c r="D19" s="138"/>
      <c r="E19" s="136"/>
      <c r="F19" s="139"/>
      <c r="G19" s="140"/>
      <c r="H19" s="138"/>
      <c r="I19" s="136"/>
      <c r="J19" s="136"/>
      <c r="K19" s="136"/>
      <c r="L19" s="160"/>
      <c r="M19" s="160"/>
    </row>
    <row r="20" spans="1:14" ht="6" hidden="1" customHeight="1" x14ac:dyDescent="0.2">
      <c r="A20" s="147"/>
      <c r="B20" s="136"/>
      <c r="C20" s="136"/>
      <c r="D20" s="138"/>
      <c r="E20" s="136"/>
      <c r="F20" s="18"/>
      <c r="G20" s="19"/>
      <c r="H20" s="138"/>
      <c r="I20" s="136"/>
      <c r="J20" s="136"/>
      <c r="K20" s="136"/>
      <c r="L20" s="160"/>
      <c r="M20" s="160"/>
    </row>
    <row r="21" spans="1:14" ht="12.75" customHeight="1" x14ac:dyDescent="0.2">
      <c r="A21" s="20" t="s">
        <v>19</v>
      </c>
      <c r="B21" s="21" t="s">
        <v>20</v>
      </c>
      <c r="C21" s="22">
        <v>1</v>
      </c>
      <c r="D21" s="22">
        <v>2</v>
      </c>
      <c r="E21" s="22">
        <v>3</v>
      </c>
      <c r="F21" s="22">
        <v>4</v>
      </c>
      <c r="G21" s="22">
        <v>5</v>
      </c>
      <c r="H21" s="22">
        <v>6</v>
      </c>
      <c r="I21" s="22">
        <v>7</v>
      </c>
      <c r="J21" s="22">
        <v>8</v>
      </c>
      <c r="K21" s="22">
        <v>9</v>
      </c>
      <c r="L21" s="161"/>
      <c r="M21" s="161"/>
    </row>
    <row r="22" spans="1:14" ht="12.75" customHeight="1" x14ac:dyDescent="0.2">
      <c r="A22" s="20"/>
      <c r="B22" s="20"/>
      <c r="C22" s="23"/>
      <c r="D22" s="24"/>
      <c r="E22" s="24"/>
      <c r="F22" s="23"/>
      <c r="G22" s="23"/>
      <c r="H22" s="23"/>
      <c r="I22" s="23"/>
      <c r="J22" s="25"/>
      <c r="K22" s="26"/>
    </row>
    <row r="23" spans="1:14" ht="18" customHeight="1" x14ac:dyDescent="0.25">
      <c r="A23" s="27" t="s">
        <v>21</v>
      </c>
      <c r="B23" s="28" t="s">
        <v>22</v>
      </c>
      <c r="C23" s="29">
        <f>C24+C40+C41+C44+C47</f>
        <v>638153775</v>
      </c>
      <c r="D23" s="29">
        <f>D24+D40+D44+D47</f>
        <v>56961468</v>
      </c>
      <c r="E23" s="29">
        <f>E24+E40+E44+E47</f>
        <v>10705478</v>
      </c>
      <c r="F23" s="29">
        <f>F24+F40+F41+F44+F47</f>
        <v>0</v>
      </c>
      <c r="G23" s="29">
        <f>G24+G40+G41+G44+G47</f>
        <v>0</v>
      </c>
      <c r="H23" s="29">
        <f>H24+H40+H41+H44+H47</f>
        <v>0</v>
      </c>
      <c r="I23" s="29">
        <f>SUM(C23:H23)</f>
        <v>705820721</v>
      </c>
      <c r="J23" s="29">
        <f>J24+J40+J41+J44+J47</f>
        <v>0</v>
      </c>
      <c r="K23" s="30">
        <f t="shared" ref="K23:K59" si="0">I23-J23</f>
        <v>705820721</v>
      </c>
      <c r="L23" s="162"/>
      <c r="M23" s="162"/>
    </row>
    <row r="24" spans="1:14" ht="18" customHeight="1" x14ac:dyDescent="0.2">
      <c r="A24" s="31" t="s">
        <v>23</v>
      </c>
      <c r="B24" s="32" t="s">
        <v>24</v>
      </c>
      <c r="C24" s="33">
        <f t="shared" ref="C24:H24" si="1">C25+C39</f>
        <v>385041334</v>
      </c>
      <c r="D24" s="34">
        <f>D39</f>
        <v>17399368</v>
      </c>
      <c r="E24" s="34">
        <f>E39</f>
        <v>10705478</v>
      </c>
      <c r="F24" s="34">
        <f t="shared" si="1"/>
        <v>0</v>
      </c>
      <c r="G24" s="34">
        <f t="shared" si="1"/>
        <v>0</v>
      </c>
      <c r="H24" s="34">
        <f t="shared" si="1"/>
        <v>0</v>
      </c>
      <c r="I24" s="35">
        <f t="shared" ref="I24:I38" si="2">SUM(C24:H24)</f>
        <v>413146180</v>
      </c>
      <c r="J24" s="34">
        <f>J25+J39</f>
        <v>0</v>
      </c>
      <c r="K24" s="36">
        <f t="shared" si="0"/>
        <v>413146180</v>
      </c>
      <c r="L24" s="163"/>
      <c r="M24" s="163"/>
    </row>
    <row r="25" spans="1:14" ht="18" customHeight="1" x14ac:dyDescent="0.2">
      <c r="A25" s="31" t="s">
        <v>25</v>
      </c>
      <c r="B25" s="32" t="s">
        <v>26</v>
      </c>
      <c r="C25" s="33">
        <f t="shared" ref="C25:H25" si="3">C26+C28+C31+C32+C33+C38</f>
        <v>356645716</v>
      </c>
      <c r="D25" s="34">
        <f t="shared" si="3"/>
        <v>0</v>
      </c>
      <c r="E25" s="34">
        <f t="shared" si="3"/>
        <v>0</v>
      </c>
      <c r="F25" s="34">
        <f t="shared" si="3"/>
        <v>0</v>
      </c>
      <c r="G25" s="34">
        <f t="shared" si="3"/>
        <v>0</v>
      </c>
      <c r="H25" s="34">
        <f t="shared" si="3"/>
        <v>0</v>
      </c>
      <c r="I25" s="35">
        <f t="shared" si="2"/>
        <v>356645716</v>
      </c>
      <c r="J25" s="34">
        <f>J26+J28+J31+J32+J33+J38</f>
        <v>0</v>
      </c>
      <c r="K25" s="36">
        <f t="shared" si="0"/>
        <v>356645716</v>
      </c>
      <c r="L25" s="163"/>
      <c r="M25" s="163"/>
    </row>
    <row r="26" spans="1:14" ht="36.75" customHeight="1" x14ac:dyDescent="0.2">
      <c r="A26" s="37" t="s">
        <v>27</v>
      </c>
      <c r="B26" s="38" t="s">
        <v>28</v>
      </c>
      <c r="C26" s="39">
        <f>C27</f>
        <v>19600000</v>
      </c>
      <c r="D26" s="40"/>
      <c r="E26" s="40"/>
      <c r="F26" s="40"/>
      <c r="G26" s="40"/>
      <c r="H26" s="40"/>
      <c r="I26" s="35">
        <f t="shared" si="2"/>
        <v>19600000</v>
      </c>
      <c r="J26" s="40"/>
      <c r="K26" s="36">
        <f t="shared" si="0"/>
        <v>19600000</v>
      </c>
      <c r="L26" s="163"/>
      <c r="M26" s="163"/>
    </row>
    <row r="27" spans="1:14" ht="18" customHeight="1" x14ac:dyDescent="0.2">
      <c r="A27" s="41" t="s">
        <v>29</v>
      </c>
      <c r="B27" s="38" t="s">
        <v>30</v>
      </c>
      <c r="C27" s="42">
        <v>19600000</v>
      </c>
      <c r="D27" s="43"/>
      <c r="E27" s="43"/>
      <c r="F27" s="43"/>
      <c r="G27" s="43"/>
      <c r="H27" s="43"/>
      <c r="I27" s="35">
        <f t="shared" si="2"/>
        <v>19600000</v>
      </c>
      <c r="J27" s="40"/>
      <c r="K27" s="36">
        <f t="shared" si="0"/>
        <v>19600000</v>
      </c>
      <c r="L27" s="163"/>
      <c r="M27" s="163"/>
      <c r="N27" s="164" t="s">
        <v>31</v>
      </c>
    </row>
    <row r="28" spans="1:14" ht="39" customHeight="1" x14ac:dyDescent="0.2">
      <c r="A28" s="44" t="s">
        <v>32</v>
      </c>
      <c r="B28" s="45" t="s">
        <v>33</v>
      </c>
      <c r="C28" s="46">
        <f t="shared" ref="C28:H28" si="4">C29+C30</f>
        <v>174739363</v>
      </c>
      <c r="D28" s="47">
        <f t="shared" si="4"/>
        <v>0</v>
      </c>
      <c r="E28" s="47">
        <f t="shared" si="4"/>
        <v>0</v>
      </c>
      <c r="F28" s="47">
        <f t="shared" si="4"/>
        <v>0</v>
      </c>
      <c r="G28" s="47">
        <f t="shared" si="4"/>
        <v>0</v>
      </c>
      <c r="H28" s="47">
        <f t="shared" si="4"/>
        <v>0</v>
      </c>
      <c r="I28" s="48">
        <f t="shared" si="2"/>
        <v>174739363</v>
      </c>
      <c r="J28" s="47">
        <f>J29+J30</f>
        <v>0</v>
      </c>
      <c r="K28" s="49">
        <f t="shared" si="0"/>
        <v>174739363</v>
      </c>
      <c r="L28" s="163"/>
      <c r="M28" s="163"/>
    </row>
    <row r="29" spans="1:14" ht="27" customHeight="1" x14ac:dyDescent="0.2">
      <c r="A29" s="50" t="s">
        <v>34</v>
      </c>
      <c r="B29" s="51" t="s">
        <v>35</v>
      </c>
      <c r="C29" s="52">
        <v>3659363</v>
      </c>
      <c r="D29" s="53"/>
      <c r="E29" s="53"/>
      <c r="F29" s="53"/>
      <c r="G29" s="53"/>
      <c r="H29" s="53"/>
      <c r="I29" s="35">
        <f t="shared" si="2"/>
        <v>3659363</v>
      </c>
      <c r="J29" s="40"/>
      <c r="K29" s="36">
        <f t="shared" si="0"/>
        <v>3659363</v>
      </c>
      <c r="L29" s="163"/>
      <c r="M29" s="163"/>
      <c r="N29" s="148" t="s">
        <v>36</v>
      </c>
    </row>
    <row r="30" spans="1:14" ht="24" customHeight="1" x14ac:dyDescent="0.2">
      <c r="A30" s="50" t="s">
        <v>37</v>
      </c>
      <c r="B30" s="51" t="s">
        <v>38</v>
      </c>
      <c r="C30" s="54">
        <v>171080000</v>
      </c>
      <c r="D30" s="53"/>
      <c r="E30" s="53"/>
      <c r="F30" s="53"/>
      <c r="G30" s="53"/>
      <c r="H30" s="53"/>
      <c r="I30" s="35">
        <f t="shared" si="2"/>
        <v>171080000</v>
      </c>
      <c r="J30" s="40"/>
      <c r="K30" s="36">
        <f t="shared" si="0"/>
        <v>171080000</v>
      </c>
      <c r="L30" s="163"/>
      <c r="M30" s="163"/>
      <c r="N30" s="148" t="s">
        <v>39</v>
      </c>
    </row>
    <row r="31" spans="1:14" ht="29.25" customHeight="1" x14ac:dyDescent="0.2">
      <c r="A31" s="55" t="s">
        <v>40</v>
      </c>
      <c r="B31" s="51" t="s">
        <v>41</v>
      </c>
      <c r="C31" s="54">
        <v>0</v>
      </c>
      <c r="D31" s="53"/>
      <c r="E31" s="53"/>
      <c r="F31" s="53"/>
      <c r="G31" s="53"/>
      <c r="H31" s="53"/>
      <c r="I31" s="35">
        <f t="shared" si="2"/>
        <v>0</v>
      </c>
      <c r="J31" s="40"/>
      <c r="K31" s="36">
        <f t="shared" si="0"/>
        <v>0</v>
      </c>
      <c r="L31" s="163"/>
      <c r="M31" s="163"/>
      <c r="N31" s="148" t="s">
        <v>42</v>
      </c>
    </row>
    <row r="32" spans="1:14" ht="18" customHeight="1" x14ac:dyDescent="0.2">
      <c r="A32" s="56" t="s">
        <v>43</v>
      </c>
      <c r="B32" s="51" t="s">
        <v>44</v>
      </c>
      <c r="C32" s="54">
        <v>55385695</v>
      </c>
      <c r="D32" s="53"/>
      <c r="E32" s="53"/>
      <c r="F32" s="53"/>
      <c r="G32" s="53"/>
      <c r="H32" s="53"/>
      <c r="I32" s="35">
        <f t="shared" si="2"/>
        <v>55385695</v>
      </c>
      <c r="J32" s="40"/>
      <c r="K32" s="36">
        <f t="shared" si="0"/>
        <v>55385695</v>
      </c>
      <c r="L32" s="163"/>
      <c r="M32" s="163"/>
      <c r="N32" s="148" t="s">
        <v>45</v>
      </c>
    </row>
    <row r="33" spans="1:19" ht="18" customHeight="1" x14ac:dyDescent="0.2">
      <c r="A33" s="57" t="s">
        <v>46</v>
      </c>
      <c r="B33" s="58" t="s">
        <v>47</v>
      </c>
      <c r="C33" s="59">
        <f t="shared" ref="C33:H33" si="5">C34+C35+C36+C37</f>
        <v>103027217</v>
      </c>
      <c r="D33" s="60">
        <f t="shared" si="5"/>
        <v>0</v>
      </c>
      <c r="E33" s="60">
        <f t="shared" si="5"/>
        <v>0</v>
      </c>
      <c r="F33" s="60">
        <f t="shared" si="5"/>
        <v>0</v>
      </c>
      <c r="G33" s="60">
        <f t="shared" si="5"/>
        <v>0</v>
      </c>
      <c r="H33" s="60">
        <f t="shared" si="5"/>
        <v>0</v>
      </c>
      <c r="I33" s="48">
        <f t="shared" si="2"/>
        <v>103027217</v>
      </c>
      <c r="J33" s="60">
        <f>J34+J35+J36+J37</f>
        <v>0</v>
      </c>
      <c r="K33" s="49">
        <f t="shared" si="0"/>
        <v>103027217</v>
      </c>
      <c r="L33" s="163"/>
      <c r="M33" s="163"/>
    </row>
    <row r="34" spans="1:19" ht="18" customHeight="1" x14ac:dyDescent="0.2">
      <c r="A34" s="61" t="s">
        <v>48</v>
      </c>
      <c r="B34" s="51" t="s">
        <v>49</v>
      </c>
      <c r="C34" s="54">
        <v>86272000</v>
      </c>
      <c r="D34" s="53"/>
      <c r="E34" s="53"/>
      <c r="F34" s="53"/>
      <c r="G34" s="53"/>
      <c r="H34" s="53"/>
      <c r="I34" s="35">
        <f t="shared" si="2"/>
        <v>86272000</v>
      </c>
      <c r="J34" s="40"/>
      <c r="K34" s="36">
        <f t="shared" si="0"/>
        <v>86272000</v>
      </c>
      <c r="L34" s="163"/>
      <c r="M34" s="163"/>
      <c r="N34" s="148" t="s">
        <v>50</v>
      </c>
    </row>
    <row r="35" spans="1:19" ht="24.75" customHeight="1" x14ac:dyDescent="0.2">
      <c r="A35" s="50" t="s">
        <v>51</v>
      </c>
      <c r="B35" s="51" t="s">
        <v>52</v>
      </c>
      <c r="C35" s="54">
        <v>0</v>
      </c>
      <c r="D35" s="53"/>
      <c r="E35" s="53"/>
      <c r="F35" s="53"/>
      <c r="G35" s="53"/>
      <c r="H35" s="53"/>
      <c r="I35" s="35">
        <f t="shared" si="2"/>
        <v>0</v>
      </c>
      <c r="J35" s="40"/>
      <c r="K35" s="36">
        <f t="shared" si="0"/>
        <v>0</v>
      </c>
      <c r="L35" s="163"/>
      <c r="M35" s="163"/>
      <c r="N35" s="148" t="s">
        <v>53</v>
      </c>
    </row>
    <row r="36" spans="1:19" ht="18" customHeight="1" x14ac:dyDescent="0.2">
      <c r="A36" s="61" t="s">
        <v>54</v>
      </c>
      <c r="B36" s="51" t="s">
        <v>55</v>
      </c>
      <c r="C36" s="54">
        <v>147892</v>
      </c>
      <c r="D36" s="53"/>
      <c r="E36" s="53"/>
      <c r="F36" s="53"/>
      <c r="G36" s="53"/>
      <c r="H36" s="53"/>
      <c r="I36" s="35">
        <f t="shared" si="2"/>
        <v>147892</v>
      </c>
      <c r="J36" s="40"/>
      <c r="K36" s="36">
        <f t="shared" si="0"/>
        <v>147892</v>
      </c>
      <c r="L36" s="163"/>
      <c r="M36" s="163"/>
      <c r="N36" s="148" t="s">
        <v>56</v>
      </c>
    </row>
    <row r="37" spans="1:19" ht="41.25" customHeight="1" x14ac:dyDescent="0.2">
      <c r="A37" s="50" t="s">
        <v>57</v>
      </c>
      <c r="B37" s="51" t="s">
        <v>58</v>
      </c>
      <c r="C37" s="54">
        <v>16607325</v>
      </c>
      <c r="D37" s="53"/>
      <c r="E37" s="53"/>
      <c r="F37" s="53"/>
      <c r="G37" s="53"/>
      <c r="H37" s="53"/>
      <c r="I37" s="35">
        <f t="shared" si="2"/>
        <v>16607325</v>
      </c>
      <c r="J37" s="40"/>
      <c r="K37" s="36">
        <f t="shared" si="0"/>
        <v>16607325</v>
      </c>
      <c r="L37" s="163"/>
      <c r="M37" s="163"/>
      <c r="N37" s="148" t="s">
        <v>59</v>
      </c>
      <c r="Q37" s="148" t="s">
        <v>60</v>
      </c>
    </row>
    <row r="38" spans="1:19" ht="18" customHeight="1" x14ac:dyDescent="0.2">
      <c r="A38" s="56" t="s">
        <v>61</v>
      </c>
      <c r="B38" s="51" t="s">
        <v>62</v>
      </c>
      <c r="C38" s="54">
        <v>3893441</v>
      </c>
      <c r="D38" s="53"/>
      <c r="E38" s="53"/>
      <c r="F38" s="53"/>
      <c r="G38" s="53"/>
      <c r="H38" s="53"/>
      <c r="I38" s="35">
        <f t="shared" si="2"/>
        <v>3893441</v>
      </c>
      <c r="J38" s="40"/>
      <c r="K38" s="36">
        <f t="shared" si="0"/>
        <v>3893441</v>
      </c>
      <c r="L38" s="163"/>
      <c r="M38" s="163"/>
      <c r="N38" s="148">
        <v>18.02</v>
      </c>
    </row>
    <row r="39" spans="1:19" ht="18" customHeight="1" x14ac:dyDescent="0.2">
      <c r="A39" s="62" t="s">
        <v>63</v>
      </c>
      <c r="B39" s="51" t="s">
        <v>64</v>
      </c>
      <c r="C39" s="63">
        <v>28395618</v>
      </c>
      <c r="D39" s="64">
        <v>17399368</v>
      </c>
      <c r="E39" s="65">
        <v>10705478</v>
      </c>
      <c r="F39" s="53"/>
      <c r="G39" s="53"/>
      <c r="H39" s="66"/>
      <c r="I39" s="35">
        <f>SUM(C39:H39)</f>
        <v>56500464</v>
      </c>
      <c r="J39" s="40"/>
      <c r="K39" s="36">
        <f t="shared" si="0"/>
        <v>56500464</v>
      </c>
      <c r="L39" s="163"/>
      <c r="M39" s="163"/>
      <c r="N39" s="148" t="s">
        <v>65</v>
      </c>
    </row>
    <row r="40" spans="1:19" ht="18" customHeight="1" x14ac:dyDescent="0.2">
      <c r="A40" s="56" t="s">
        <v>66</v>
      </c>
      <c r="B40" s="51" t="s">
        <v>67</v>
      </c>
      <c r="C40" s="54">
        <v>309280</v>
      </c>
      <c r="D40" s="66"/>
      <c r="E40" s="66"/>
      <c r="F40" s="53"/>
      <c r="G40" s="53"/>
      <c r="H40" s="53"/>
      <c r="I40" s="35">
        <f t="shared" ref="I40:I105" si="6">SUM(C40:H40)</f>
        <v>309280</v>
      </c>
      <c r="J40" s="40"/>
      <c r="K40" s="36">
        <f t="shared" si="0"/>
        <v>309280</v>
      </c>
      <c r="L40" s="163"/>
      <c r="M40" s="163"/>
      <c r="N40" s="148" t="s">
        <v>68</v>
      </c>
    </row>
    <row r="41" spans="1:19" ht="18" customHeight="1" x14ac:dyDescent="0.2">
      <c r="A41" s="56" t="s">
        <v>69</v>
      </c>
      <c r="B41" s="51" t="s">
        <v>70</v>
      </c>
      <c r="C41" s="39">
        <v>0</v>
      </c>
      <c r="D41" s="67">
        <v>1319736</v>
      </c>
      <c r="E41" s="65">
        <v>4572522</v>
      </c>
      <c r="F41" s="68"/>
      <c r="G41" s="69"/>
      <c r="H41" s="53"/>
      <c r="I41" s="35">
        <f t="shared" si="6"/>
        <v>5892258</v>
      </c>
      <c r="J41" s="40"/>
      <c r="K41" s="36">
        <f t="shared" si="0"/>
        <v>5892258</v>
      </c>
      <c r="L41" s="163"/>
      <c r="M41" s="163"/>
      <c r="N41" s="148" t="s">
        <v>71</v>
      </c>
    </row>
    <row r="42" spans="1:19" ht="18" customHeight="1" x14ac:dyDescent="0.2">
      <c r="A42" s="70" t="s">
        <v>72</v>
      </c>
      <c r="B42" s="51"/>
      <c r="C42" s="39"/>
      <c r="D42" s="67"/>
      <c r="E42" s="65"/>
      <c r="F42" s="68"/>
      <c r="G42" s="69"/>
      <c r="H42" s="53"/>
      <c r="I42" s="35"/>
      <c r="J42" s="40"/>
      <c r="K42" s="36"/>
      <c r="L42" s="163"/>
      <c r="M42" s="163"/>
    </row>
    <row r="43" spans="1:19" ht="18" customHeight="1" x14ac:dyDescent="0.2">
      <c r="A43" s="70" t="s">
        <v>73</v>
      </c>
      <c r="B43" s="51"/>
      <c r="C43" s="39"/>
      <c r="D43" s="67"/>
      <c r="E43" s="65"/>
      <c r="F43" s="68"/>
      <c r="G43" s="69"/>
      <c r="H43" s="53"/>
      <c r="I43" s="35"/>
      <c r="J43" s="40"/>
      <c r="K43" s="36"/>
      <c r="L43" s="163"/>
      <c r="M43" s="163"/>
    </row>
    <row r="44" spans="1:19" ht="18" customHeight="1" x14ac:dyDescent="0.2">
      <c r="A44" s="71" t="s">
        <v>74</v>
      </c>
      <c r="B44" s="45" t="s">
        <v>75</v>
      </c>
      <c r="C44" s="46">
        <f>C45+C46</f>
        <v>245745750</v>
      </c>
      <c r="D44" s="47">
        <f>D45+D46</f>
        <v>39562100</v>
      </c>
      <c r="E44" s="47"/>
      <c r="F44" s="47">
        <f>F45+F46</f>
        <v>0</v>
      </c>
      <c r="G44" s="47">
        <f>G45+G46</f>
        <v>0</v>
      </c>
      <c r="H44" s="47">
        <f>H45+H46</f>
        <v>0</v>
      </c>
      <c r="I44" s="48">
        <f t="shared" si="6"/>
        <v>285307850</v>
      </c>
      <c r="J44" s="47">
        <f>J45+J46</f>
        <v>0</v>
      </c>
      <c r="K44" s="49">
        <f t="shared" si="0"/>
        <v>285307850</v>
      </c>
      <c r="L44" s="163"/>
      <c r="M44" s="163"/>
    </row>
    <row r="45" spans="1:19" ht="18" customHeight="1" x14ac:dyDescent="0.2">
      <c r="A45" s="61" t="s">
        <v>76</v>
      </c>
      <c r="B45" s="51" t="s">
        <v>77</v>
      </c>
      <c r="C45" s="54">
        <v>233826177</v>
      </c>
      <c r="D45" s="53"/>
      <c r="E45" s="53"/>
      <c r="F45" s="53"/>
      <c r="G45" s="53"/>
      <c r="H45" s="53"/>
      <c r="I45" s="35">
        <f t="shared" si="6"/>
        <v>233826177</v>
      </c>
      <c r="J45" s="40"/>
      <c r="K45" s="36">
        <f t="shared" si="0"/>
        <v>233826177</v>
      </c>
      <c r="L45" s="163"/>
      <c r="M45" s="163"/>
      <c r="N45" s="148" t="s">
        <v>78</v>
      </c>
      <c r="P45" s="149" t="s">
        <v>79</v>
      </c>
    </row>
    <row r="46" spans="1:19" ht="18" customHeight="1" x14ac:dyDescent="0.2">
      <c r="A46" s="61" t="s">
        <v>80</v>
      </c>
      <c r="B46" s="51" t="s">
        <v>81</v>
      </c>
      <c r="C46" s="72">
        <v>11919573</v>
      </c>
      <c r="D46" s="69">
        <v>39562100</v>
      </c>
      <c r="E46" s="73"/>
      <c r="F46" s="53"/>
      <c r="G46" s="53"/>
      <c r="H46" s="66"/>
      <c r="I46" s="35">
        <f t="shared" si="6"/>
        <v>51481673</v>
      </c>
      <c r="J46" s="74"/>
      <c r="K46" s="36">
        <f t="shared" si="0"/>
        <v>51481673</v>
      </c>
      <c r="L46" s="163"/>
      <c r="M46" s="163"/>
      <c r="N46" s="148" t="s">
        <v>82</v>
      </c>
      <c r="P46" s="165" t="s">
        <v>83</v>
      </c>
    </row>
    <row r="47" spans="1:19" ht="18" customHeight="1" x14ac:dyDescent="0.2">
      <c r="A47" s="31" t="s">
        <v>84</v>
      </c>
      <c r="B47" s="38" t="s">
        <v>85</v>
      </c>
      <c r="C47" s="54">
        <v>7057411</v>
      </c>
      <c r="D47" s="34"/>
      <c r="E47" s="75"/>
      <c r="F47" s="43"/>
      <c r="G47" s="43"/>
      <c r="H47" s="40">
        <v>0</v>
      </c>
      <c r="I47" s="35">
        <f t="shared" si="6"/>
        <v>7057411</v>
      </c>
      <c r="J47" s="40"/>
      <c r="K47" s="36">
        <f t="shared" si="0"/>
        <v>7057411</v>
      </c>
      <c r="L47" s="163"/>
      <c r="M47" s="163"/>
      <c r="N47" s="148" t="s">
        <v>86</v>
      </c>
      <c r="O47" s="148" t="s">
        <v>87</v>
      </c>
    </row>
    <row r="48" spans="1:19" ht="18" customHeight="1" x14ac:dyDescent="0.25">
      <c r="A48" s="76" t="s">
        <v>88</v>
      </c>
      <c r="B48" s="77" t="s">
        <v>85</v>
      </c>
      <c r="C48" s="29">
        <f t="shared" ref="C48:H48" si="7">C49+C60+C61+C64+C65</f>
        <v>640197889</v>
      </c>
      <c r="D48" s="29">
        <f t="shared" si="7"/>
        <v>58281204</v>
      </c>
      <c r="E48" s="29">
        <f t="shared" si="7"/>
        <v>15278000</v>
      </c>
      <c r="F48" s="29">
        <f t="shared" si="7"/>
        <v>0</v>
      </c>
      <c r="G48" s="29">
        <f t="shared" si="7"/>
        <v>0</v>
      </c>
      <c r="H48" s="29">
        <f t="shared" si="7"/>
        <v>0</v>
      </c>
      <c r="I48" s="29">
        <f t="shared" si="6"/>
        <v>713757093</v>
      </c>
      <c r="J48" s="29">
        <f>J49</f>
        <v>39562100</v>
      </c>
      <c r="K48" s="30">
        <f t="shared" si="0"/>
        <v>674194993</v>
      </c>
      <c r="L48" s="162"/>
      <c r="M48" s="162"/>
      <c r="R48" s="148" t="s">
        <v>89</v>
      </c>
      <c r="S48" s="166">
        <v>18000</v>
      </c>
    </row>
    <row r="49" spans="1:23" ht="18" customHeight="1" x14ac:dyDescent="0.2">
      <c r="A49" s="79" t="s">
        <v>90</v>
      </c>
      <c r="B49" s="45" t="s">
        <v>91</v>
      </c>
      <c r="C49" s="80">
        <f t="shared" ref="C49:H49" si="8">C50+C51+C52+C53+C54+C55+C56+C57+C58+C59</f>
        <v>518531141</v>
      </c>
      <c r="D49" s="80">
        <f t="shared" si="8"/>
        <v>57972104</v>
      </c>
      <c r="E49" s="80">
        <f t="shared" si="8"/>
        <v>13874000</v>
      </c>
      <c r="F49" s="80">
        <f t="shared" si="8"/>
        <v>0</v>
      </c>
      <c r="G49" s="80">
        <f t="shared" si="8"/>
        <v>0</v>
      </c>
      <c r="H49" s="80">
        <f t="shared" si="8"/>
        <v>0</v>
      </c>
      <c r="I49" s="81">
        <f t="shared" si="6"/>
        <v>590377245</v>
      </c>
      <c r="J49" s="80">
        <f>J50+J51+J52+J53+J54+J55+J56+J57+J58+J59</f>
        <v>39562100</v>
      </c>
      <c r="K49" s="82">
        <f t="shared" si="0"/>
        <v>550815145</v>
      </c>
      <c r="L49" s="167"/>
      <c r="M49" s="167"/>
      <c r="R49" s="148" t="s">
        <v>92</v>
      </c>
      <c r="S49" s="166">
        <f>J86</f>
        <v>0</v>
      </c>
    </row>
    <row r="50" spans="1:23" ht="18" customHeight="1" x14ac:dyDescent="0.2">
      <c r="A50" s="83" t="s">
        <v>93</v>
      </c>
      <c r="B50" s="51" t="s">
        <v>94</v>
      </c>
      <c r="C50" s="63">
        <v>84369000</v>
      </c>
      <c r="D50" s="65">
        <v>27252346</v>
      </c>
      <c r="E50" s="65">
        <v>8040000</v>
      </c>
      <c r="F50" s="53"/>
      <c r="G50" s="53"/>
      <c r="H50" s="66"/>
      <c r="I50" s="35">
        <f t="shared" si="6"/>
        <v>119661346</v>
      </c>
      <c r="J50" s="40"/>
      <c r="K50" s="36">
        <f t="shared" si="0"/>
        <v>119661346</v>
      </c>
      <c r="L50" s="163"/>
      <c r="M50" s="163"/>
      <c r="R50" s="148" t="s">
        <v>95</v>
      </c>
      <c r="S50" s="166">
        <f>P94+P99</f>
        <v>12000000</v>
      </c>
    </row>
    <row r="51" spans="1:23" ht="18" customHeight="1" x14ac:dyDescent="0.2">
      <c r="A51" s="83" t="s">
        <v>96</v>
      </c>
      <c r="B51" s="51" t="s">
        <v>97</v>
      </c>
      <c r="C51" s="72">
        <v>116711690</v>
      </c>
      <c r="D51" s="65">
        <v>30009758</v>
      </c>
      <c r="E51" s="65">
        <v>5634000</v>
      </c>
      <c r="F51" s="53"/>
      <c r="G51" s="53"/>
      <c r="H51" s="66"/>
      <c r="I51" s="35">
        <f t="shared" si="6"/>
        <v>152355448</v>
      </c>
      <c r="J51" s="40"/>
      <c r="K51" s="36">
        <f t="shared" si="0"/>
        <v>152355448</v>
      </c>
      <c r="L51" s="163"/>
      <c r="M51" s="163"/>
      <c r="R51" s="148" t="s">
        <v>98</v>
      </c>
      <c r="S51" s="166">
        <f>P95+P98</f>
        <v>7000000</v>
      </c>
      <c r="T51" s="148" t="s">
        <v>99</v>
      </c>
    </row>
    <row r="52" spans="1:23" ht="18" customHeight="1" x14ac:dyDescent="0.2">
      <c r="A52" s="84" t="s">
        <v>100</v>
      </c>
      <c r="B52" s="51" t="s">
        <v>101</v>
      </c>
      <c r="C52" s="72">
        <v>7510000</v>
      </c>
      <c r="D52" s="66"/>
      <c r="E52" s="66"/>
      <c r="F52" s="53"/>
      <c r="G52" s="53"/>
      <c r="H52" s="53"/>
      <c r="I52" s="35">
        <f t="shared" si="6"/>
        <v>7510000</v>
      </c>
      <c r="J52" s="40"/>
      <c r="K52" s="36">
        <f t="shared" si="0"/>
        <v>7510000</v>
      </c>
      <c r="L52" s="163"/>
      <c r="M52" s="163"/>
      <c r="P52" s="148" t="s">
        <v>102</v>
      </c>
      <c r="R52" s="148" t="s">
        <v>103</v>
      </c>
      <c r="S52" s="166">
        <f>P93+P97</f>
        <v>7000000</v>
      </c>
    </row>
    <row r="53" spans="1:23" ht="18" customHeight="1" x14ac:dyDescent="0.2">
      <c r="A53" s="83" t="s">
        <v>104</v>
      </c>
      <c r="B53" s="51" t="s">
        <v>105</v>
      </c>
      <c r="C53" s="72">
        <v>12818000</v>
      </c>
      <c r="D53" s="53"/>
      <c r="E53" s="53"/>
      <c r="F53" s="53"/>
      <c r="G53" s="53"/>
      <c r="H53" s="53"/>
      <c r="I53" s="35">
        <f t="shared" si="6"/>
        <v>12818000</v>
      </c>
      <c r="J53" s="40"/>
      <c r="K53" s="36">
        <f t="shared" si="0"/>
        <v>12818000</v>
      </c>
      <c r="L53" s="163"/>
      <c r="M53" s="163"/>
      <c r="N53" s="168" t="s">
        <v>106</v>
      </c>
      <c r="O53" s="148" t="s">
        <v>107</v>
      </c>
      <c r="P53" s="148" t="s">
        <v>108</v>
      </c>
      <c r="R53" s="148" t="s">
        <v>109</v>
      </c>
      <c r="S53" s="166">
        <f>J68</f>
        <v>0</v>
      </c>
      <c r="T53" s="148" t="s">
        <v>110</v>
      </c>
    </row>
    <row r="54" spans="1:23" ht="18" customHeight="1" x14ac:dyDescent="0.2">
      <c r="A54" s="84" t="s">
        <v>111</v>
      </c>
      <c r="B54" s="51" t="s">
        <v>112</v>
      </c>
      <c r="C54" s="72">
        <v>10000</v>
      </c>
      <c r="D54" s="53"/>
      <c r="E54" s="53"/>
      <c r="F54" s="53"/>
      <c r="G54" s="53"/>
      <c r="H54" s="53"/>
      <c r="I54" s="35">
        <f t="shared" si="6"/>
        <v>10000</v>
      </c>
      <c r="J54" s="40"/>
      <c r="K54" s="36">
        <f t="shared" si="0"/>
        <v>10000</v>
      </c>
      <c r="L54" s="163"/>
      <c r="M54" s="163"/>
      <c r="N54" s="169" t="s">
        <v>113</v>
      </c>
      <c r="O54" s="169" t="s">
        <v>114</v>
      </c>
      <c r="P54" s="149" t="s">
        <v>115</v>
      </c>
      <c r="R54" s="148" t="s">
        <v>116</v>
      </c>
      <c r="S54" s="166">
        <v>0</v>
      </c>
      <c r="T54" s="148" t="s">
        <v>99</v>
      </c>
    </row>
    <row r="55" spans="1:23" ht="18" customHeight="1" x14ac:dyDescent="0.2">
      <c r="A55" s="83" t="s">
        <v>117</v>
      </c>
      <c r="B55" s="51" t="s">
        <v>118</v>
      </c>
      <c r="C55" s="72">
        <f>39300000+1262100+18000</f>
        <v>40580100</v>
      </c>
      <c r="D55" s="66"/>
      <c r="E55" s="66"/>
      <c r="F55" s="53"/>
      <c r="G55" s="53"/>
      <c r="H55" s="53"/>
      <c r="I55" s="85">
        <f>SUM(C55:H55)</f>
        <v>40580100</v>
      </c>
      <c r="J55" s="86">
        <f>P96+P100+P86</f>
        <v>39562100</v>
      </c>
      <c r="K55" s="87">
        <f>I55-J55</f>
        <v>1018000</v>
      </c>
      <c r="L55" s="163"/>
      <c r="M55" s="163"/>
      <c r="N55" s="150" t="s">
        <v>119</v>
      </c>
      <c r="O55" s="158" t="s">
        <v>120</v>
      </c>
      <c r="P55" s="149" t="s">
        <v>121</v>
      </c>
      <c r="Q55" s="149"/>
      <c r="R55" s="148" t="s">
        <v>122</v>
      </c>
      <c r="S55" s="166">
        <v>1000000</v>
      </c>
      <c r="T55" s="148" t="s">
        <v>123</v>
      </c>
    </row>
    <row r="56" spans="1:23" ht="18" customHeight="1" x14ac:dyDescent="0.2">
      <c r="A56" s="84" t="s">
        <v>124</v>
      </c>
      <c r="B56" s="51" t="s">
        <v>125</v>
      </c>
      <c r="C56" s="88">
        <v>9804000</v>
      </c>
      <c r="D56" s="66"/>
      <c r="E56" s="53"/>
      <c r="F56" s="53"/>
      <c r="G56" s="53"/>
      <c r="H56" s="53"/>
      <c r="I56" s="35">
        <f t="shared" si="6"/>
        <v>9804000</v>
      </c>
      <c r="J56" s="40"/>
      <c r="K56" s="36">
        <f t="shared" si="0"/>
        <v>9804000</v>
      </c>
      <c r="L56" s="163"/>
      <c r="M56" s="170" t="s">
        <v>126</v>
      </c>
      <c r="N56" s="170"/>
      <c r="R56" s="171" t="s">
        <v>127</v>
      </c>
      <c r="S56" s="171"/>
      <c r="T56" s="148" t="s">
        <v>128</v>
      </c>
      <c r="V56" s="172">
        <f>S55+S53+S48+S54</f>
        <v>1018000</v>
      </c>
      <c r="W56" s="148" t="s">
        <v>129</v>
      </c>
    </row>
    <row r="57" spans="1:23" ht="21.75" customHeight="1" x14ac:dyDescent="0.2">
      <c r="A57" s="89" t="s">
        <v>130</v>
      </c>
      <c r="B57" s="38" t="s">
        <v>131</v>
      </c>
      <c r="C57" s="90">
        <f>3600+7053811+115834300+69371000</f>
        <v>192262711</v>
      </c>
      <c r="D57" s="40"/>
      <c r="E57" s="91"/>
      <c r="F57" s="43"/>
      <c r="G57" s="69">
        <v>0</v>
      </c>
      <c r="H57" s="43"/>
      <c r="I57" s="35">
        <f t="shared" si="6"/>
        <v>192262711</v>
      </c>
      <c r="J57" s="40"/>
      <c r="K57" s="36">
        <f t="shared" si="0"/>
        <v>192262711</v>
      </c>
      <c r="L57" s="163"/>
      <c r="M57" s="163"/>
      <c r="N57" s="148" t="s">
        <v>132</v>
      </c>
      <c r="R57" s="148" t="s">
        <v>133</v>
      </c>
    </row>
    <row r="58" spans="1:23" ht="18" customHeight="1" x14ac:dyDescent="0.2">
      <c r="A58" s="92" t="s">
        <v>134</v>
      </c>
      <c r="B58" s="38" t="s">
        <v>135</v>
      </c>
      <c r="C58" s="72">
        <v>51391640</v>
      </c>
      <c r="D58" s="43"/>
      <c r="E58" s="43"/>
      <c r="F58" s="43"/>
      <c r="G58" s="43"/>
      <c r="H58" s="43"/>
      <c r="I58" s="35">
        <f t="shared" si="6"/>
        <v>51391640</v>
      </c>
      <c r="J58" s="40"/>
      <c r="K58" s="36">
        <f t="shared" si="0"/>
        <v>51391640</v>
      </c>
      <c r="L58" s="163"/>
      <c r="M58" s="163"/>
      <c r="R58" s="148" t="s">
        <v>136</v>
      </c>
    </row>
    <row r="59" spans="1:23" ht="18" customHeight="1" x14ac:dyDescent="0.2">
      <c r="A59" s="92" t="s">
        <v>137</v>
      </c>
      <c r="B59" s="38" t="s">
        <v>138</v>
      </c>
      <c r="C59" s="72">
        <v>3074000</v>
      </c>
      <c r="D59" s="69">
        <v>710000</v>
      </c>
      <c r="E59" s="69">
        <v>200000</v>
      </c>
      <c r="F59" s="43"/>
      <c r="G59" s="43"/>
      <c r="H59" s="43"/>
      <c r="I59" s="35">
        <f t="shared" si="6"/>
        <v>3984000</v>
      </c>
      <c r="J59" s="74"/>
      <c r="K59" s="36">
        <f t="shared" si="0"/>
        <v>3984000</v>
      </c>
      <c r="L59" s="163"/>
      <c r="M59" s="163"/>
    </row>
    <row r="60" spans="1:23" ht="18" customHeight="1" x14ac:dyDescent="0.2">
      <c r="A60" s="93" t="s">
        <v>139</v>
      </c>
      <c r="B60" s="94" t="s">
        <v>140</v>
      </c>
      <c r="C60" s="95">
        <v>99623614</v>
      </c>
      <c r="D60" s="96">
        <v>309100</v>
      </c>
      <c r="E60" s="97">
        <v>1404000</v>
      </c>
      <c r="F60" s="91"/>
      <c r="G60" s="98"/>
      <c r="H60" s="91"/>
      <c r="I60" s="35">
        <f t="shared" si="6"/>
        <v>101336714</v>
      </c>
      <c r="J60" s="99"/>
      <c r="K60" s="36"/>
      <c r="L60" s="163"/>
      <c r="M60" s="163"/>
      <c r="N60" s="148">
        <v>71</v>
      </c>
    </row>
    <row r="61" spans="1:23" ht="18" customHeight="1" x14ac:dyDescent="0.2">
      <c r="A61" s="100" t="s">
        <v>141</v>
      </c>
      <c r="B61" s="38" t="s">
        <v>142</v>
      </c>
      <c r="C61" s="101">
        <v>22663000</v>
      </c>
      <c r="D61" s="102"/>
      <c r="E61" s="102"/>
      <c r="F61" s="102"/>
      <c r="G61" s="103">
        <f>G62+G63</f>
        <v>0</v>
      </c>
      <c r="H61" s="102">
        <f>H62+H63</f>
        <v>0</v>
      </c>
      <c r="I61" s="35">
        <f t="shared" si="6"/>
        <v>22663000</v>
      </c>
      <c r="J61" s="102">
        <f>J62+J63</f>
        <v>0</v>
      </c>
      <c r="K61" s="36">
        <f t="shared" ref="K61:K118" si="9">I61-J61</f>
        <v>22663000</v>
      </c>
      <c r="L61" s="163"/>
      <c r="M61" s="163"/>
      <c r="N61" s="148" t="s">
        <v>143</v>
      </c>
      <c r="R61" s="148" t="s">
        <v>144</v>
      </c>
      <c r="S61" s="166">
        <f>C50+C51+C52+C53+C54+C55+C56+C61+C64+C58+C59-S48-S55-X75-X78-S54</f>
        <v>347031464</v>
      </c>
      <c r="U61" s="148" t="s">
        <v>145</v>
      </c>
    </row>
    <row r="62" spans="1:23" ht="18" customHeight="1" x14ac:dyDescent="0.2">
      <c r="A62" s="84" t="s">
        <v>146</v>
      </c>
      <c r="B62" s="51" t="s">
        <v>147</v>
      </c>
      <c r="C62" s="104"/>
      <c r="D62" s="53"/>
      <c r="E62" s="53"/>
      <c r="F62" s="53"/>
      <c r="G62" s="53"/>
      <c r="H62" s="53"/>
      <c r="I62" s="35">
        <f t="shared" si="6"/>
        <v>0</v>
      </c>
      <c r="J62" s="40"/>
      <c r="K62" s="36">
        <f t="shared" si="9"/>
        <v>0</v>
      </c>
      <c r="L62" s="163"/>
      <c r="M62" s="163"/>
      <c r="R62" s="148" t="s">
        <v>148</v>
      </c>
      <c r="S62" s="166">
        <f>C57+C60+S48+S55+X75+X78+S54</f>
        <v>293166425</v>
      </c>
      <c r="U62" s="148" t="s">
        <v>145</v>
      </c>
    </row>
    <row r="63" spans="1:23" ht="18" customHeight="1" x14ac:dyDescent="0.2">
      <c r="A63" s="105" t="s">
        <v>149</v>
      </c>
      <c r="B63" s="51" t="s">
        <v>150</v>
      </c>
      <c r="C63" s="72">
        <f>C61</f>
        <v>22663000</v>
      </c>
      <c r="D63" s="66"/>
      <c r="E63" s="66"/>
      <c r="F63" s="53"/>
      <c r="G63" s="68"/>
      <c r="H63" s="53"/>
      <c r="I63" s="35">
        <f t="shared" si="6"/>
        <v>22663000</v>
      </c>
      <c r="J63" s="40"/>
      <c r="K63" s="36">
        <f t="shared" si="9"/>
        <v>22663000</v>
      </c>
      <c r="L63" s="163"/>
      <c r="M63" s="163"/>
      <c r="S63" s="166">
        <f>S61+S62</f>
        <v>640197889</v>
      </c>
    </row>
    <row r="64" spans="1:23" ht="24" customHeight="1" x14ac:dyDescent="0.2">
      <c r="A64" s="106" t="s">
        <v>151</v>
      </c>
      <c r="B64" s="38" t="s">
        <v>152</v>
      </c>
      <c r="C64" s="107">
        <v>-619866</v>
      </c>
      <c r="D64" s="40"/>
      <c r="E64" s="40"/>
      <c r="F64" s="43"/>
      <c r="G64" s="43"/>
      <c r="H64" s="43"/>
      <c r="I64" s="35">
        <f t="shared" si="6"/>
        <v>-619866</v>
      </c>
      <c r="J64" s="40"/>
      <c r="K64" s="36">
        <f t="shared" si="9"/>
        <v>-619866</v>
      </c>
      <c r="L64" s="163"/>
      <c r="M64" s="163"/>
    </row>
    <row r="65" spans="1:30" ht="18" customHeight="1" x14ac:dyDescent="0.3">
      <c r="A65" s="106" t="s">
        <v>153</v>
      </c>
      <c r="B65" s="38" t="s">
        <v>154</v>
      </c>
      <c r="C65" s="107"/>
      <c r="D65" s="40"/>
      <c r="E65" s="40"/>
      <c r="F65" s="43"/>
      <c r="G65" s="43"/>
      <c r="H65" s="43"/>
      <c r="I65" s="35">
        <f t="shared" si="6"/>
        <v>0</v>
      </c>
      <c r="J65" s="40"/>
      <c r="K65" s="36">
        <f t="shared" si="9"/>
        <v>0</v>
      </c>
      <c r="L65" s="163"/>
      <c r="M65" s="163"/>
      <c r="O65" s="149" t="s">
        <v>155</v>
      </c>
      <c r="R65" s="173">
        <f>C67-C23</f>
        <v>2044114</v>
      </c>
      <c r="S65" s="150" t="s">
        <v>156</v>
      </c>
    </row>
    <row r="66" spans="1:30" ht="30" customHeight="1" x14ac:dyDescent="0.2">
      <c r="A66" s="108" t="s">
        <v>157</v>
      </c>
      <c r="B66" s="51" t="s">
        <v>158</v>
      </c>
      <c r="C66" s="64">
        <f t="shared" ref="C66:H66" si="10">C23-C48</f>
        <v>-2044114</v>
      </c>
      <c r="D66" s="64">
        <f t="shared" si="10"/>
        <v>-1319736</v>
      </c>
      <c r="E66" s="64">
        <f t="shared" si="10"/>
        <v>-4572522</v>
      </c>
      <c r="F66" s="74">
        <f t="shared" si="10"/>
        <v>0</v>
      </c>
      <c r="G66" s="74">
        <f t="shared" si="10"/>
        <v>0</v>
      </c>
      <c r="H66" s="74">
        <f t="shared" si="10"/>
        <v>0</v>
      </c>
      <c r="I66" s="35">
        <f t="shared" si="6"/>
        <v>-7936372</v>
      </c>
      <c r="J66" s="102"/>
      <c r="K66" s="36">
        <f t="shared" si="9"/>
        <v>-7936372</v>
      </c>
      <c r="L66" s="163"/>
      <c r="M66" s="163"/>
      <c r="N66" s="174">
        <v>98.02</v>
      </c>
      <c r="O66" s="148" t="s">
        <v>159</v>
      </c>
      <c r="R66" s="166">
        <v>15923591</v>
      </c>
      <c r="S66" s="166"/>
      <c r="T66" s="175">
        <f>R66-C66</f>
        <v>17967705</v>
      </c>
    </row>
    <row r="67" spans="1:30" s="6" customFormat="1" ht="18" customHeight="1" x14ac:dyDescent="0.25">
      <c r="A67" s="109" t="s">
        <v>160</v>
      </c>
      <c r="B67" s="110" t="s">
        <v>161</v>
      </c>
      <c r="C67" s="111">
        <f>C68+C71+C74+C77+C80+C83+C86+C89+C92+C95+C98+C101+C104+C107+C110+C113+C116</f>
        <v>640197889</v>
      </c>
      <c r="D67" s="111">
        <f>D68+D71+D74+D77+D80+D83+D86+D89+D92+D95+D98+D101+D104+D107+D110+D113+D116</f>
        <v>58281204</v>
      </c>
      <c r="E67" s="111">
        <f>E68+E71+E74+E77+E80+E83+E86+E89+E92+E95+E98+E101+E104+E107+E110+E113+E116</f>
        <v>15278000</v>
      </c>
      <c r="F67" s="111"/>
      <c r="G67" s="111">
        <f>G68+G71+G74+G77+G80+G83+G86+G89+G92+G95+G98+G101+G104+G107+G110+G113+G116</f>
        <v>0</v>
      </c>
      <c r="H67" s="111">
        <f>H68+H71+H74+H77+H80+H83+H86+H89+H92+H95+H98+H101+H104+H107+H110+H113+H116</f>
        <v>0</v>
      </c>
      <c r="I67" s="111">
        <f t="shared" si="6"/>
        <v>713757093</v>
      </c>
      <c r="J67" s="29">
        <f>J68+J71+J74+J77+J80+J83+J86+J89+J92+J95+J98+J101+J104+J107+J110+J113+J116</f>
        <v>39562100</v>
      </c>
      <c r="K67" s="112">
        <f t="shared" si="9"/>
        <v>674194993</v>
      </c>
      <c r="L67" s="176"/>
      <c r="M67" s="176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</row>
    <row r="68" spans="1:30" ht="15" customHeight="1" x14ac:dyDescent="0.2">
      <c r="A68" s="113" t="s">
        <v>162</v>
      </c>
      <c r="B68" s="114" t="s">
        <v>163</v>
      </c>
      <c r="C68" s="115">
        <f t="shared" ref="C68:H68" si="11">C69+C70</f>
        <v>47432763</v>
      </c>
      <c r="D68" s="81">
        <f t="shared" si="11"/>
        <v>0</v>
      </c>
      <c r="E68" s="81">
        <f t="shared" si="11"/>
        <v>0</v>
      </c>
      <c r="F68" s="81">
        <f t="shared" si="11"/>
        <v>0</v>
      </c>
      <c r="G68" s="81">
        <f t="shared" si="11"/>
        <v>0</v>
      </c>
      <c r="H68" s="81">
        <f t="shared" si="11"/>
        <v>0</v>
      </c>
      <c r="I68" s="81">
        <f t="shared" si="6"/>
        <v>47432763</v>
      </c>
      <c r="J68" s="81">
        <f>J69+J70</f>
        <v>0</v>
      </c>
      <c r="K68" s="82">
        <f t="shared" si="9"/>
        <v>47432763</v>
      </c>
      <c r="L68" s="167"/>
      <c r="M68" s="167"/>
    </row>
    <row r="69" spans="1:30" ht="15" customHeight="1" x14ac:dyDescent="0.2">
      <c r="A69" s="116" t="s">
        <v>164</v>
      </c>
      <c r="B69" s="51" t="s">
        <v>165</v>
      </c>
      <c r="C69" s="72">
        <v>47262763</v>
      </c>
      <c r="D69" s="66"/>
      <c r="E69" s="66"/>
      <c r="F69" s="66"/>
      <c r="G69" s="66"/>
      <c r="H69" s="66"/>
      <c r="I69" s="35">
        <f t="shared" si="6"/>
        <v>47262763</v>
      </c>
      <c r="J69" s="40"/>
      <c r="K69" s="36">
        <f t="shared" si="9"/>
        <v>47262763</v>
      </c>
      <c r="L69" s="163"/>
      <c r="M69" s="163"/>
    </row>
    <row r="70" spans="1:30" ht="15" customHeight="1" x14ac:dyDescent="0.2">
      <c r="A70" s="116" t="s">
        <v>166</v>
      </c>
      <c r="B70" s="51" t="s">
        <v>167</v>
      </c>
      <c r="C70" s="72">
        <v>170000</v>
      </c>
      <c r="D70" s="66"/>
      <c r="E70" s="66"/>
      <c r="F70" s="66"/>
      <c r="G70" s="66"/>
      <c r="H70" s="66"/>
      <c r="I70" s="35">
        <f t="shared" si="6"/>
        <v>170000</v>
      </c>
      <c r="J70" s="40"/>
      <c r="K70" s="36">
        <f t="shared" si="9"/>
        <v>170000</v>
      </c>
      <c r="L70" s="163"/>
      <c r="M70" s="163"/>
      <c r="S70" s="177" t="s">
        <v>168</v>
      </c>
      <c r="T70" s="177"/>
      <c r="U70" s="177"/>
    </row>
    <row r="71" spans="1:30" ht="15" customHeight="1" x14ac:dyDescent="0.2">
      <c r="A71" s="113" t="s">
        <v>169</v>
      </c>
      <c r="B71" s="114" t="s">
        <v>170</v>
      </c>
      <c r="C71" s="115">
        <f t="shared" ref="C71:H71" si="12">C72+C73</f>
        <v>4061000</v>
      </c>
      <c r="D71" s="81">
        <f t="shared" si="12"/>
        <v>0</v>
      </c>
      <c r="E71" s="81">
        <f t="shared" si="12"/>
        <v>0</v>
      </c>
      <c r="F71" s="81">
        <f t="shared" si="12"/>
        <v>0</v>
      </c>
      <c r="G71" s="81">
        <f t="shared" si="12"/>
        <v>0</v>
      </c>
      <c r="H71" s="81">
        <f t="shared" si="12"/>
        <v>0</v>
      </c>
      <c r="I71" s="81">
        <f t="shared" si="6"/>
        <v>4061000</v>
      </c>
      <c r="J71" s="81">
        <f>J72+J73</f>
        <v>0</v>
      </c>
      <c r="K71" s="82">
        <f t="shared" si="9"/>
        <v>4061000</v>
      </c>
      <c r="L71" s="167"/>
      <c r="M71" s="167"/>
      <c r="S71" s="178"/>
      <c r="U71" s="171" t="s">
        <v>171</v>
      </c>
      <c r="V71" s="171"/>
      <c r="W71" s="149" t="s">
        <v>172</v>
      </c>
      <c r="X71" s="149"/>
    </row>
    <row r="72" spans="1:30" ht="15" customHeight="1" x14ac:dyDescent="0.2">
      <c r="A72" s="116" t="s">
        <v>164</v>
      </c>
      <c r="B72" s="51" t="s">
        <v>173</v>
      </c>
      <c r="C72" s="72">
        <v>4061000</v>
      </c>
      <c r="D72" s="66"/>
      <c r="E72" s="66"/>
      <c r="F72" s="66"/>
      <c r="G72" s="66"/>
      <c r="H72" s="66"/>
      <c r="I72" s="35">
        <f t="shared" si="6"/>
        <v>4061000</v>
      </c>
      <c r="J72" s="40"/>
      <c r="K72" s="36">
        <f t="shared" si="9"/>
        <v>4061000</v>
      </c>
      <c r="L72" s="163"/>
      <c r="M72" s="163"/>
      <c r="U72" s="179" t="s">
        <v>174</v>
      </c>
      <c r="V72" s="179" t="s">
        <v>119</v>
      </c>
      <c r="W72" s="179" t="s">
        <v>174</v>
      </c>
      <c r="X72" s="179" t="s">
        <v>119</v>
      </c>
    </row>
    <row r="73" spans="1:30" ht="15" customHeight="1" x14ac:dyDescent="0.2">
      <c r="A73" s="116" t="s">
        <v>166</v>
      </c>
      <c r="B73" s="51" t="s">
        <v>175</v>
      </c>
      <c r="C73" s="72"/>
      <c r="D73" s="66"/>
      <c r="E73" s="66"/>
      <c r="F73" s="66"/>
      <c r="G73" s="66"/>
      <c r="H73" s="66"/>
      <c r="I73" s="35">
        <f t="shared" si="6"/>
        <v>0</v>
      </c>
      <c r="J73" s="40"/>
      <c r="K73" s="36">
        <f t="shared" si="9"/>
        <v>0</v>
      </c>
      <c r="L73" s="163"/>
      <c r="M73" s="163"/>
      <c r="T73" s="148">
        <v>51</v>
      </c>
      <c r="U73" s="166">
        <f>J69</f>
        <v>0</v>
      </c>
      <c r="V73" s="166">
        <f>J70</f>
        <v>0</v>
      </c>
      <c r="W73" s="166"/>
      <c r="X73" s="166"/>
    </row>
    <row r="74" spans="1:30" ht="15.75" customHeight="1" x14ac:dyDescent="0.2">
      <c r="A74" s="113" t="s">
        <v>176</v>
      </c>
      <c r="B74" s="114" t="s">
        <v>177</v>
      </c>
      <c r="C74" s="115">
        <f t="shared" ref="C74:H74" si="13">C75+C76</f>
        <v>7510000</v>
      </c>
      <c r="D74" s="81">
        <f t="shared" si="13"/>
        <v>0</v>
      </c>
      <c r="E74" s="81">
        <f t="shared" si="13"/>
        <v>0</v>
      </c>
      <c r="F74" s="81">
        <f t="shared" si="13"/>
        <v>0</v>
      </c>
      <c r="G74" s="81">
        <f t="shared" si="13"/>
        <v>0</v>
      </c>
      <c r="H74" s="81">
        <f t="shared" si="13"/>
        <v>0</v>
      </c>
      <c r="I74" s="81">
        <f t="shared" si="6"/>
        <v>7510000</v>
      </c>
      <c r="J74" s="81">
        <f>J75+J76</f>
        <v>0</v>
      </c>
      <c r="K74" s="82">
        <f t="shared" si="9"/>
        <v>7510000</v>
      </c>
      <c r="L74" s="167"/>
      <c r="M74" s="167"/>
      <c r="T74" s="148">
        <v>54</v>
      </c>
      <c r="U74" s="166">
        <f>J72</f>
        <v>0</v>
      </c>
      <c r="V74" s="166">
        <f>J73</f>
        <v>0</v>
      </c>
      <c r="W74" s="166"/>
      <c r="X74" s="166"/>
    </row>
    <row r="75" spans="1:30" ht="15.75" customHeight="1" x14ac:dyDescent="0.2">
      <c r="A75" s="116" t="s">
        <v>164</v>
      </c>
      <c r="B75" s="51" t="s">
        <v>178</v>
      </c>
      <c r="C75" s="72">
        <v>7510000</v>
      </c>
      <c r="D75" s="66"/>
      <c r="E75" s="66"/>
      <c r="F75" s="66"/>
      <c r="G75" s="66"/>
      <c r="H75" s="66"/>
      <c r="I75" s="35">
        <f t="shared" si="6"/>
        <v>7510000</v>
      </c>
      <c r="J75" s="40"/>
      <c r="K75" s="36">
        <f t="shared" si="9"/>
        <v>7510000</v>
      </c>
      <c r="L75" s="163"/>
      <c r="M75" s="163"/>
      <c r="T75" s="148">
        <v>61</v>
      </c>
      <c r="U75" s="166"/>
      <c r="V75" s="166"/>
      <c r="W75" s="166">
        <f>J84</f>
        <v>13300000</v>
      </c>
      <c r="X75" s="166">
        <f>J85</f>
        <v>262100</v>
      </c>
    </row>
    <row r="76" spans="1:30" ht="15.75" customHeight="1" x14ac:dyDescent="0.2">
      <c r="A76" s="116" t="s">
        <v>166</v>
      </c>
      <c r="B76" s="51" t="s">
        <v>179</v>
      </c>
      <c r="C76" s="104"/>
      <c r="D76" s="66"/>
      <c r="E76" s="66"/>
      <c r="F76" s="66"/>
      <c r="G76" s="66"/>
      <c r="H76" s="66"/>
      <c r="I76" s="35">
        <f t="shared" si="6"/>
        <v>0</v>
      </c>
      <c r="J76" s="40"/>
      <c r="K76" s="36">
        <f t="shared" si="9"/>
        <v>0</v>
      </c>
      <c r="L76" s="163"/>
      <c r="M76" s="163"/>
      <c r="T76" s="148">
        <v>65</v>
      </c>
      <c r="U76" s="166"/>
      <c r="V76" s="166"/>
      <c r="W76" s="166">
        <f>J87</f>
        <v>0</v>
      </c>
      <c r="X76" s="166">
        <f>J88</f>
        <v>0</v>
      </c>
    </row>
    <row r="77" spans="1:30" ht="22.5" customHeight="1" x14ac:dyDescent="0.2">
      <c r="A77" s="113" t="s">
        <v>180</v>
      </c>
      <c r="B77" s="114" t="s">
        <v>181</v>
      </c>
      <c r="C77" s="115">
        <f t="shared" ref="C77:H77" si="14">C78+C79</f>
        <v>0</v>
      </c>
      <c r="D77" s="81">
        <f t="shared" si="14"/>
        <v>0</v>
      </c>
      <c r="E77" s="81">
        <f t="shared" si="14"/>
        <v>0</v>
      </c>
      <c r="F77" s="81">
        <f t="shared" si="14"/>
        <v>0</v>
      </c>
      <c r="G77" s="81">
        <f t="shared" si="14"/>
        <v>0</v>
      </c>
      <c r="H77" s="81">
        <f t="shared" si="14"/>
        <v>0</v>
      </c>
      <c r="I77" s="81">
        <f t="shared" si="6"/>
        <v>0</v>
      </c>
      <c r="J77" s="81">
        <f>J78+J79</f>
        <v>0</v>
      </c>
      <c r="K77" s="82">
        <f t="shared" si="9"/>
        <v>0</v>
      </c>
      <c r="L77" s="167"/>
      <c r="M77" s="167"/>
      <c r="T77" s="148">
        <v>66</v>
      </c>
      <c r="U77" s="166">
        <f>J90</f>
        <v>0</v>
      </c>
      <c r="V77" s="166">
        <f>C91</f>
        <v>1000000</v>
      </c>
      <c r="W77" s="166"/>
      <c r="X77" s="166"/>
    </row>
    <row r="78" spans="1:30" ht="16.5" customHeight="1" x14ac:dyDescent="0.2">
      <c r="A78" s="116" t="s">
        <v>164</v>
      </c>
      <c r="B78" s="51" t="s">
        <v>182</v>
      </c>
      <c r="C78" s="117"/>
      <c r="D78" s="118"/>
      <c r="E78" s="118"/>
      <c r="F78" s="118"/>
      <c r="G78" s="118"/>
      <c r="H78" s="118"/>
      <c r="I78" s="119">
        <f t="shared" si="6"/>
        <v>0</v>
      </c>
      <c r="J78" s="120"/>
      <c r="K78" s="121">
        <f t="shared" si="9"/>
        <v>0</v>
      </c>
      <c r="L78" s="167"/>
      <c r="M78" s="167"/>
      <c r="T78" s="148">
        <v>67</v>
      </c>
      <c r="U78" s="166"/>
      <c r="V78" s="166">
        <v>18000</v>
      </c>
      <c r="W78" s="166">
        <f>J93</f>
        <v>26000000</v>
      </c>
      <c r="X78" s="166">
        <f>J94</f>
        <v>0</v>
      </c>
    </row>
    <row r="79" spans="1:30" ht="18" customHeight="1" x14ac:dyDescent="0.2">
      <c r="A79" s="116" t="s">
        <v>166</v>
      </c>
      <c r="B79" s="51" t="s">
        <v>183</v>
      </c>
      <c r="C79" s="117"/>
      <c r="D79" s="118"/>
      <c r="E79" s="118"/>
      <c r="F79" s="118"/>
      <c r="G79" s="118"/>
      <c r="H79" s="118"/>
      <c r="I79" s="119">
        <f t="shared" si="6"/>
        <v>0</v>
      </c>
      <c r="J79" s="120"/>
      <c r="K79" s="121">
        <f t="shared" si="9"/>
        <v>0</v>
      </c>
      <c r="L79" s="167"/>
      <c r="M79" s="167"/>
      <c r="T79" s="148">
        <v>68</v>
      </c>
      <c r="U79" s="166">
        <f>J96</f>
        <v>0</v>
      </c>
      <c r="V79" s="166"/>
      <c r="W79" s="166"/>
      <c r="X79" s="166"/>
    </row>
    <row r="80" spans="1:30" ht="15" customHeight="1" x14ac:dyDescent="0.2">
      <c r="A80" s="113" t="s">
        <v>184</v>
      </c>
      <c r="B80" s="114" t="s">
        <v>185</v>
      </c>
      <c r="C80" s="115"/>
      <c r="D80" s="81">
        <f>D81+D82</f>
        <v>0</v>
      </c>
      <c r="E80" s="81">
        <f>E81+E82</f>
        <v>0</v>
      </c>
      <c r="F80" s="81">
        <f>F81+F82</f>
        <v>0</v>
      </c>
      <c r="G80" s="81">
        <f>G81+G82</f>
        <v>0</v>
      </c>
      <c r="H80" s="81">
        <f>H81+H82</f>
        <v>0</v>
      </c>
      <c r="I80" s="81">
        <f t="shared" si="6"/>
        <v>0</v>
      </c>
      <c r="J80" s="81">
        <f>J81+J82</f>
        <v>0</v>
      </c>
      <c r="K80" s="82">
        <f t="shared" si="9"/>
        <v>0</v>
      </c>
      <c r="L80" s="167"/>
      <c r="M80" s="167"/>
      <c r="T80" s="148">
        <v>70</v>
      </c>
      <c r="U80" s="166">
        <f>J99</f>
        <v>0</v>
      </c>
      <c r="V80" s="166">
        <f>J100</f>
        <v>0</v>
      </c>
      <c r="W80" s="166"/>
      <c r="X80" s="166"/>
    </row>
    <row r="81" spans="1:28" ht="15" customHeight="1" x14ac:dyDescent="0.2">
      <c r="A81" s="116" t="s">
        <v>164</v>
      </c>
      <c r="B81" s="51" t="s">
        <v>186</v>
      </c>
      <c r="C81" s="122"/>
      <c r="D81" s="118"/>
      <c r="E81" s="118"/>
      <c r="F81" s="118"/>
      <c r="G81" s="118"/>
      <c r="H81" s="118"/>
      <c r="I81" s="119">
        <f t="shared" si="6"/>
        <v>0</v>
      </c>
      <c r="J81" s="120"/>
      <c r="K81" s="121">
        <f t="shared" si="9"/>
        <v>0</v>
      </c>
      <c r="L81" s="167"/>
      <c r="M81" s="167"/>
      <c r="T81" s="148">
        <v>74</v>
      </c>
      <c r="U81" s="166"/>
      <c r="V81" s="166"/>
      <c r="W81" s="166"/>
      <c r="X81" s="166"/>
    </row>
    <row r="82" spans="1:28" ht="15" customHeight="1" x14ac:dyDescent="0.2">
      <c r="A82" s="116" t="s">
        <v>166</v>
      </c>
      <c r="B82" s="51" t="s">
        <v>187</v>
      </c>
      <c r="C82" s="117"/>
      <c r="D82" s="118"/>
      <c r="E82" s="118"/>
      <c r="F82" s="118"/>
      <c r="G82" s="118"/>
      <c r="H82" s="118"/>
      <c r="I82" s="119">
        <f t="shared" si="6"/>
        <v>0</v>
      </c>
      <c r="J82" s="120"/>
      <c r="K82" s="121">
        <f t="shared" si="9"/>
        <v>0</v>
      </c>
      <c r="L82" s="167"/>
      <c r="M82" s="167"/>
      <c r="T82" s="148">
        <v>83</v>
      </c>
      <c r="U82" s="166"/>
      <c r="V82" s="166"/>
      <c r="W82" s="166"/>
      <c r="X82" s="166"/>
    </row>
    <row r="83" spans="1:28" ht="15" customHeight="1" x14ac:dyDescent="0.2">
      <c r="A83" s="113" t="s">
        <v>188</v>
      </c>
      <c r="B83" s="114" t="s">
        <v>189</v>
      </c>
      <c r="C83" s="115">
        <f t="shared" ref="C83:H83" si="15">C84+C85</f>
        <v>13577014</v>
      </c>
      <c r="D83" s="81">
        <f t="shared" si="15"/>
        <v>14162100</v>
      </c>
      <c r="E83" s="81">
        <f t="shared" si="15"/>
        <v>0</v>
      </c>
      <c r="F83" s="81">
        <f t="shared" si="15"/>
        <v>0</v>
      </c>
      <c r="G83" s="81">
        <f t="shared" si="15"/>
        <v>0</v>
      </c>
      <c r="H83" s="81">
        <f t="shared" si="15"/>
        <v>0</v>
      </c>
      <c r="I83" s="81">
        <f t="shared" si="6"/>
        <v>27739114</v>
      </c>
      <c r="J83" s="81">
        <f>J84+J85</f>
        <v>13562100</v>
      </c>
      <c r="K83" s="82">
        <f t="shared" si="9"/>
        <v>14177014</v>
      </c>
      <c r="L83" s="167"/>
      <c r="M83" s="167"/>
      <c r="T83" s="148">
        <v>84</v>
      </c>
      <c r="U83" s="166">
        <v>0</v>
      </c>
      <c r="V83" s="166"/>
      <c r="W83" s="166"/>
      <c r="X83" s="166"/>
    </row>
    <row r="84" spans="1:28" ht="15" customHeight="1" x14ac:dyDescent="0.2">
      <c r="A84" s="116" t="s">
        <v>164</v>
      </c>
      <c r="B84" s="51" t="s">
        <v>190</v>
      </c>
      <c r="C84" s="72">
        <v>13314914</v>
      </c>
      <c r="D84" s="65">
        <v>13900000</v>
      </c>
      <c r="E84" s="66"/>
      <c r="F84" s="66"/>
      <c r="G84" s="66"/>
      <c r="H84" s="66"/>
      <c r="I84" s="35">
        <f t="shared" si="6"/>
        <v>27214914</v>
      </c>
      <c r="J84" s="40">
        <f>13300000</f>
        <v>13300000</v>
      </c>
      <c r="K84" s="36">
        <f t="shared" si="9"/>
        <v>13914914</v>
      </c>
      <c r="L84" s="163"/>
      <c r="M84" s="163"/>
      <c r="O84" s="148" t="s">
        <v>191</v>
      </c>
      <c r="P84" s="166">
        <f>13300000</f>
        <v>13300000</v>
      </c>
      <c r="Q84" s="148" t="s">
        <v>174</v>
      </c>
      <c r="T84" s="149" t="s">
        <v>192</v>
      </c>
      <c r="U84" s="166">
        <f>SUM(U73:U83)</f>
        <v>0</v>
      </c>
      <c r="V84" s="166">
        <f>SUM(V73:V83)</f>
        <v>1018000</v>
      </c>
      <c r="W84" s="166">
        <f>SUM(W73:W83)</f>
        <v>39300000</v>
      </c>
      <c r="X84" s="166">
        <f>SUM(X73:X83)</f>
        <v>262100</v>
      </c>
    </row>
    <row r="85" spans="1:28" ht="15" customHeight="1" x14ac:dyDescent="0.2">
      <c r="A85" s="116" t="s">
        <v>166</v>
      </c>
      <c r="B85" s="51" t="s">
        <v>193</v>
      </c>
      <c r="C85" s="72">
        <v>262100</v>
      </c>
      <c r="D85" s="65">
        <v>262100</v>
      </c>
      <c r="E85" s="66"/>
      <c r="F85" s="66"/>
      <c r="G85" s="66"/>
      <c r="H85" s="66"/>
      <c r="I85" s="35">
        <f t="shared" si="6"/>
        <v>524200</v>
      </c>
      <c r="J85" s="40">
        <v>262100</v>
      </c>
      <c r="K85" s="36">
        <f t="shared" si="9"/>
        <v>262100</v>
      </c>
      <c r="L85" s="163"/>
      <c r="M85" s="163"/>
      <c r="P85" s="166">
        <f>262100</f>
        <v>262100</v>
      </c>
      <c r="Q85" s="148" t="s">
        <v>119</v>
      </c>
      <c r="U85" s="180">
        <f>U84+V84</f>
        <v>1018000</v>
      </c>
      <c r="V85" s="180"/>
      <c r="W85" s="180">
        <f>W84+X84</f>
        <v>39562100</v>
      </c>
      <c r="X85" s="180"/>
      <c r="Y85" s="181" t="s">
        <v>194</v>
      </c>
      <c r="Z85" s="181"/>
      <c r="AA85" s="181"/>
      <c r="AB85" s="181"/>
    </row>
    <row r="86" spans="1:28" ht="15" customHeight="1" x14ac:dyDescent="0.2">
      <c r="A86" s="113" t="s">
        <v>195</v>
      </c>
      <c r="B86" s="114" t="s">
        <v>196</v>
      </c>
      <c r="C86" s="115">
        <f t="shared" ref="C86:H86" si="16">C87+C88</f>
        <v>112007389</v>
      </c>
      <c r="D86" s="81">
        <f t="shared" si="16"/>
        <v>15719104</v>
      </c>
      <c r="E86" s="81">
        <f t="shared" si="16"/>
        <v>0</v>
      </c>
      <c r="F86" s="81">
        <f t="shared" si="16"/>
        <v>0</v>
      </c>
      <c r="G86" s="81">
        <f t="shared" si="16"/>
        <v>0</v>
      </c>
      <c r="H86" s="81">
        <f t="shared" si="16"/>
        <v>0</v>
      </c>
      <c r="I86" s="81">
        <f t="shared" si="6"/>
        <v>127726493</v>
      </c>
      <c r="J86" s="81">
        <f>J87+J88</f>
        <v>0</v>
      </c>
      <c r="K86" s="82">
        <f t="shared" si="9"/>
        <v>127726493</v>
      </c>
      <c r="L86" s="167"/>
      <c r="M86" s="167"/>
      <c r="P86" s="166">
        <f>SUM(P84:P85)</f>
        <v>13562100</v>
      </c>
      <c r="U86" s="182">
        <f>U85+W85</f>
        <v>40580100</v>
      </c>
      <c r="V86" s="182"/>
      <c r="W86" s="182"/>
      <c r="X86" s="182"/>
    </row>
    <row r="87" spans="1:28" ht="15" customHeight="1" x14ac:dyDescent="0.2">
      <c r="A87" s="116" t="s">
        <v>164</v>
      </c>
      <c r="B87" s="51" t="s">
        <v>197</v>
      </c>
      <c r="C87" s="72">
        <v>32256478</v>
      </c>
      <c r="D87" s="65">
        <v>15684104</v>
      </c>
      <c r="E87" s="65">
        <v>0</v>
      </c>
      <c r="F87" s="66"/>
      <c r="G87" s="66"/>
      <c r="H87" s="66"/>
      <c r="I87" s="35">
        <f t="shared" si="6"/>
        <v>47940582</v>
      </c>
      <c r="J87" s="40"/>
      <c r="K87" s="36">
        <f t="shared" si="9"/>
        <v>47940582</v>
      </c>
      <c r="L87" s="163"/>
      <c r="M87" s="163"/>
      <c r="U87" s="182"/>
      <c r="V87" s="182"/>
      <c r="W87" s="182"/>
      <c r="X87" s="182"/>
    </row>
    <row r="88" spans="1:28" ht="15" customHeight="1" x14ac:dyDescent="0.2">
      <c r="A88" s="116" t="s">
        <v>166</v>
      </c>
      <c r="B88" s="51" t="s">
        <v>198</v>
      </c>
      <c r="C88" s="72">
        <v>79750911</v>
      </c>
      <c r="D88" s="65">
        <v>35000</v>
      </c>
      <c r="E88" s="66">
        <v>0</v>
      </c>
      <c r="F88" s="66"/>
      <c r="G88" s="65">
        <v>0</v>
      </c>
      <c r="H88" s="66"/>
      <c r="I88" s="35">
        <f t="shared" si="6"/>
        <v>79785911</v>
      </c>
      <c r="J88" s="40"/>
      <c r="K88" s="36">
        <f t="shared" si="9"/>
        <v>79785911</v>
      </c>
      <c r="L88" s="163"/>
      <c r="M88" s="163"/>
    </row>
    <row r="89" spans="1:28" ht="15" customHeight="1" x14ac:dyDescent="0.2">
      <c r="A89" s="113" t="s">
        <v>199</v>
      </c>
      <c r="B89" s="114" t="s">
        <v>200</v>
      </c>
      <c r="C89" s="115">
        <f t="shared" ref="C89:H89" si="17">C90+C91</f>
        <v>8749000</v>
      </c>
      <c r="D89" s="81">
        <f t="shared" si="17"/>
        <v>0</v>
      </c>
      <c r="E89" s="81">
        <f t="shared" si="17"/>
        <v>0</v>
      </c>
      <c r="F89" s="81">
        <f t="shared" si="17"/>
        <v>0</v>
      </c>
      <c r="G89" s="81">
        <f t="shared" si="17"/>
        <v>0</v>
      </c>
      <c r="H89" s="81">
        <f t="shared" si="17"/>
        <v>0</v>
      </c>
      <c r="I89" s="81">
        <f t="shared" si="6"/>
        <v>8749000</v>
      </c>
      <c r="J89" s="81">
        <f>J90+J91</f>
        <v>0</v>
      </c>
      <c r="K89" s="82">
        <f t="shared" si="9"/>
        <v>8749000</v>
      </c>
      <c r="L89" s="167"/>
      <c r="M89" s="167"/>
    </row>
    <row r="90" spans="1:28" ht="15" customHeight="1" x14ac:dyDescent="0.2">
      <c r="A90" s="116" t="s">
        <v>164</v>
      </c>
      <c r="B90" s="51" t="s">
        <v>201</v>
      </c>
      <c r="C90" s="72">
        <v>7749000</v>
      </c>
      <c r="D90" s="66"/>
      <c r="E90" s="66"/>
      <c r="F90" s="66"/>
      <c r="G90" s="66"/>
      <c r="H90" s="66"/>
      <c r="I90" s="35">
        <f t="shared" si="6"/>
        <v>7749000</v>
      </c>
      <c r="J90" s="40"/>
      <c r="K90" s="36">
        <f t="shared" si="9"/>
        <v>7749000</v>
      </c>
      <c r="L90" s="163"/>
      <c r="M90" s="163"/>
    </row>
    <row r="91" spans="1:28" ht="15" customHeight="1" x14ac:dyDescent="0.2">
      <c r="A91" s="116" t="s">
        <v>166</v>
      </c>
      <c r="B91" s="51" t="s">
        <v>202</v>
      </c>
      <c r="C91" s="123">
        <v>1000000</v>
      </c>
      <c r="D91" s="66"/>
      <c r="E91" s="66"/>
      <c r="F91" s="66"/>
      <c r="G91" s="66"/>
      <c r="H91" s="66"/>
      <c r="I91" s="35">
        <f t="shared" si="6"/>
        <v>1000000</v>
      </c>
      <c r="J91" s="40">
        <v>0</v>
      </c>
      <c r="K91" s="36">
        <f t="shared" si="9"/>
        <v>1000000</v>
      </c>
      <c r="L91" s="163"/>
      <c r="M91" s="163"/>
    </row>
    <row r="92" spans="1:28" ht="15" customHeight="1" x14ac:dyDescent="0.2">
      <c r="A92" s="113" t="s">
        <v>203</v>
      </c>
      <c r="B92" s="114" t="s">
        <v>204</v>
      </c>
      <c r="C92" s="115">
        <f t="shared" ref="C92:H92" si="18">C93+C94</f>
        <v>75510017</v>
      </c>
      <c r="D92" s="81">
        <f t="shared" si="18"/>
        <v>28400000</v>
      </c>
      <c r="E92" s="81">
        <f t="shared" si="18"/>
        <v>0</v>
      </c>
      <c r="F92" s="81">
        <f t="shared" si="18"/>
        <v>0</v>
      </c>
      <c r="G92" s="81">
        <f t="shared" si="18"/>
        <v>0</v>
      </c>
      <c r="H92" s="81">
        <f t="shared" si="18"/>
        <v>0</v>
      </c>
      <c r="I92" s="81">
        <f t="shared" si="6"/>
        <v>103910017</v>
      </c>
      <c r="J92" s="81">
        <f>J93+J94</f>
        <v>26000000</v>
      </c>
      <c r="K92" s="82">
        <f t="shared" si="9"/>
        <v>77910017</v>
      </c>
      <c r="L92" s="167"/>
      <c r="M92" s="167"/>
      <c r="O92" s="181" t="s">
        <v>205</v>
      </c>
      <c r="P92" s="181"/>
      <c r="Q92" s="181"/>
    </row>
    <row r="93" spans="1:28" ht="15" customHeight="1" x14ac:dyDescent="0.2">
      <c r="A93" s="116" t="s">
        <v>164</v>
      </c>
      <c r="B93" s="51" t="s">
        <v>206</v>
      </c>
      <c r="C93" s="72">
        <v>39335263</v>
      </c>
      <c r="D93" s="65">
        <v>28388000</v>
      </c>
      <c r="E93" s="66"/>
      <c r="F93" s="66"/>
      <c r="G93" s="66"/>
      <c r="H93" s="66"/>
      <c r="I93" s="35">
        <f t="shared" si="6"/>
        <v>67723263</v>
      </c>
      <c r="J93" s="40">
        <f>P93+P94+P95</f>
        <v>26000000</v>
      </c>
      <c r="K93" s="36">
        <f>I93-J93</f>
        <v>41723263</v>
      </c>
      <c r="L93" s="163"/>
      <c r="M93" s="163"/>
      <c r="O93" s="148" t="s">
        <v>207</v>
      </c>
      <c r="P93" s="166">
        <f>7000000</f>
        <v>7000000</v>
      </c>
      <c r="Q93" s="148" t="s">
        <v>174</v>
      </c>
    </row>
    <row r="94" spans="1:28" ht="15" customHeight="1" x14ac:dyDescent="0.2">
      <c r="A94" s="116" t="s">
        <v>166</v>
      </c>
      <c r="B94" s="51" t="s">
        <v>208</v>
      </c>
      <c r="C94" s="72">
        <v>36174754</v>
      </c>
      <c r="D94" s="65">
        <v>12000</v>
      </c>
      <c r="E94" s="66"/>
      <c r="F94" s="66"/>
      <c r="G94" s="65"/>
      <c r="H94" s="66"/>
      <c r="I94" s="35">
        <f t="shared" si="6"/>
        <v>36186754</v>
      </c>
      <c r="J94" s="40">
        <f>P100</f>
        <v>0</v>
      </c>
      <c r="K94" s="36">
        <f t="shared" si="9"/>
        <v>36186754</v>
      </c>
      <c r="L94" s="163"/>
      <c r="M94" s="163"/>
      <c r="O94" s="148" t="s">
        <v>114</v>
      </c>
      <c r="P94" s="166">
        <f>12000000</f>
        <v>12000000</v>
      </c>
      <c r="Q94" s="148" t="s">
        <v>174</v>
      </c>
    </row>
    <row r="95" spans="1:28" ht="15" customHeight="1" x14ac:dyDescent="0.2">
      <c r="A95" s="113" t="s">
        <v>209</v>
      </c>
      <c r="B95" s="114" t="s">
        <v>210</v>
      </c>
      <c r="C95" s="115">
        <f t="shared" ref="C95:H95" si="19">C97+C96</f>
        <v>78845512</v>
      </c>
      <c r="D95" s="81">
        <f t="shared" si="19"/>
        <v>0</v>
      </c>
      <c r="E95" s="81">
        <f t="shared" si="19"/>
        <v>0</v>
      </c>
      <c r="F95" s="81">
        <f t="shared" si="19"/>
        <v>0</v>
      </c>
      <c r="G95" s="81">
        <f t="shared" si="19"/>
        <v>0</v>
      </c>
      <c r="H95" s="81">
        <f t="shared" si="19"/>
        <v>0</v>
      </c>
      <c r="I95" s="81">
        <f t="shared" si="6"/>
        <v>78845512</v>
      </c>
      <c r="J95" s="81">
        <f>J96+J97</f>
        <v>0</v>
      </c>
      <c r="K95" s="82">
        <f t="shared" si="9"/>
        <v>78845512</v>
      </c>
      <c r="L95" s="167"/>
      <c r="M95" s="167"/>
      <c r="O95" s="148" t="s">
        <v>211</v>
      </c>
      <c r="P95" s="166">
        <f>7000000</f>
        <v>7000000</v>
      </c>
      <c r="Q95" s="148" t="s">
        <v>174</v>
      </c>
    </row>
    <row r="96" spans="1:28" ht="15" customHeight="1" x14ac:dyDescent="0.2">
      <c r="A96" s="116" t="s">
        <v>164</v>
      </c>
      <c r="B96" s="51" t="s">
        <v>212</v>
      </c>
      <c r="C96" s="72">
        <v>78375512</v>
      </c>
      <c r="D96" s="66"/>
      <c r="E96" s="66"/>
      <c r="F96" s="66"/>
      <c r="G96" s="66"/>
      <c r="H96" s="66"/>
      <c r="I96" s="35">
        <f t="shared" si="6"/>
        <v>78375512</v>
      </c>
      <c r="J96" s="40"/>
      <c r="K96" s="36">
        <f t="shared" si="9"/>
        <v>78375512</v>
      </c>
      <c r="L96" s="163"/>
      <c r="M96" s="163"/>
      <c r="P96" s="166">
        <f>P93+P94+P95</f>
        <v>26000000</v>
      </c>
    </row>
    <row r="97" spans="1:21" ht="15" customHeight="1" x14ac:dyDescent="0.2">
      <c r="A97" s="116" t="s">
        <v>166</v>
      </c>
      <c r="B97" s="51" t="s">
        <v>213</v>
      </c>
      <c r="C97" s="72">
        <v>470000</v>
      </c>
      <c r="D97" s="66"/>
      <c r="E97" s="66"/>
      <c r="F97" s="66"/>
      <c r="G97" s="66"/>
      <c r="H97" s="65"/>
      <c r="I97" s="35">
        <f t="shared" si="6"/>
        <v>470000</v>
      </c>
      <c r="J97" s="40"/>
      <c r="K97" s="36">
        <f t="shared" si="9"/>
        <v>470000</v>
      </c>
      <c r="L97" s="163"/>
      <c r="M97" s="163"/>
      <c r="O97" s="148" t="s">
        <v>207</v>
      </c>
      <c r="P97" s="166">
        <v>0</v>
      </c>
      <c r="Q97" s="148" t="s">
        <v>119</v>
      </c>
      <c r="S97" s="166">
        <v>0</v>
      </c>
      <c r="T97" s="183" t="s">
        <v>214</v>
      </c>
      <c r="U97" s="183"/>
    </row>
    <row r="98" spans="1:21" ht="15" customHeight="1" x14ac:dyDescent="0.2">
      <c r="A98" s="113" t="s">
        <v>215</v>
      </c>
      <c r="B98" s="114" t="s">
        <v>216</v>
      </c>
      <c r="C98" s="115">
        <f t="shared" ref="C98:H98" si="20">C99+C100</f>
        <v>134829798</v>
      </c>
      <c r="D98" s="81">
        <f t="shared" si="20"/>
        <v>0</v>
      </c>
      <c r="E98" s="81">
        <f t="shared" si="20"/>
        <v>15278000</v>
      </c>
      <c r="F98" s="81">
        <f t="shared" si="20"/>
        <v>0</v>
      </c>
      <c r="G98" s="81">
        <f t="shared" si="20"/>
        <v>0</v>
      </c>
      <c r="H98" s="81">
        <f t="shared" si="20"/>
        <v>0</v>
      </c>
      <c r="I98" s="81">
        <f t="shared" si="6"/>
        <v>150107798</v>
      </c>
      <c r="J98" s="81">
        <f>J99+J100</f>
        <v>0</v>
      </c>
      <c r="K98" s="82">
        <f t="shared" si="9"/>
        <v>150107798</v>
      </c>
      <c r="L98" s="167"/>
      <c r="M98" s="167"/>
      <c r="O98" s="148" t="s">
        <v>211</v>
      </c>
      <c r="P98" s="166">
        <v>0</v>
      </c>
      <c r="S98" s="166">
        <v>0</v>
      </c>
      <c r="T98" s="183"/>
      <c r="U98" s="183"/>
    </row>
    <row r="99" spans="1:21" ht="15" customHeight="1" x14ac:dyDescent="0.2">
      <c r="A99" s="116" t="s">
        <v>164</v>
      </c>
      <c r="B99" s="51" t="s">
        <v>217</v>
      </c>
      <c r="C99" s="72">
        <v>38074088</v>
      </c>
      <c r="D99" s="66"/>
      <c r="E99" s="65">
        <v>13874000</v>
      </c>
      <c r="F99" s="66"/>
      <c r="G99" s="66"/>
      <c r="H99" s="66"/>
      <c r="I99" s="35">
        <f t="shared" si="6"/>
        <v>51948088</v>
      </c>
      <c r="J99" s="40"/>
      <c r="K99" s="36">
        <f t="shared" si="9"/>
        <v>51948088</v>
      </c>
      <c r="L99" s="163"/>
      <c r="M99" s="163"/>
      <c r="O99" s="148" t="s">
        <v>218</v>
      </c>
      <c r="P99" s="166">
        <v>0</v>
      </c>
      <c r="S99" s="166">
        <v>0</v>
      </c>
      <c r="T99" s="183"/>
      <c r="U99" s="183"/>
    </row>
    <row r="100" spans="1:21" ht="15" customHeight="1" x14ac:dyDescent="0.2">
      <c r="A100" s="116" t="s">
        <v>166</v>
      </c>
      <c r="B100" s="51" t="s">
        <v>219</v>
      </c>
      <c r="C100" s="72">
        <v>96755710</v>
      </c>
      <c r="D100" s="66"/>
      <c r="E100" s="65">
        <v>1404000</v>
      </c>
      <c r="F100" s="66"/>
      <c r="G100" s="65"/>
      <c r="H100" s="66"/>
      <c r="I100" s="35">
        <f t="shared" si="6"/>
        <v>98159710</v>
      </c>
      <c r="J100" s="40"/>
      <c r="K100" s="36">
        <f t="shared" si="9"/>
        <v>98159710</v>
      </c>
      <c r="L100" s="163"/>
      <c r="M100" s="163"/>
      <c r="P100" s="166">
        <f>P97+P98+P99</f>
        <v>0</v>
      </c>
      <c r="S100" s="166">
        <f>S97+S98+S99</f>
        <v>0</v>
      </c>
      <c r="T100" s="183"/>
      <c r="U100" s="183"/>
    </row>
    <row r="101" spans="1:21" ht="15" customHeight="1" x14ac:dyDescent="0.2">
      <c r="A101" s="113" t="s">
        <v>220</v>
      </c>
      <c r="B101" s="114" t="s">
        <v>221</v>
      </c>
      <c r="C101" s="115">
        <f t="shared" ref="C101:H101" si="21">C102+C103</f>
        <v>8145106</v>
      </c>
      <c r="D101" s="81">
        <f t="shared" si="21"/>
        <v>0</v>
      </c>
      <c r="E101" s="81">
        <f t="shared" si="21"/>
        <v>0</v>
      </c>
      <c r="F101" s="81">
        <f t="shared" si="21"/>
        <v>0</v>
      </c>
      <c r="G101" s="81">
        <f t="shared" si="21"/>
        <v>0</v>
      </c>
      <c r="H101" s="81">
        <f t="shared" si="21"/>
        <v>0</v>
      </c>
      <c r="I101" s="81">
        <f t="shared" si="6"/>
        <v>8145106</v>
      </c>
      <c r="J101" s="81">
        <f>J102+J103</f>
        <v>0</v>
      </c>
      <c r="K101" s="82">
        <f t="shared" si="9"/>
        <v>8145106</v>
      </c>
      <c r="L101" s="167"/>
      <c r="M101" s="167"/>
    </row>
    <row r="102" spans="1:21" ht="15" customHeight="1" x14ac:dyDescent="0.2">
      <c r="A102" s="116" t="s">
        <v>164</v>
      </c>
      <c r="B102" s="51" t="s">
        <v>222</v>
      </c>
      <c r="C102" s="72">
        <v>8145106</v>
      </c>
      <c r="D102" s="66"/>
      <c r="E102" s="66"/>
      <c r="F102" s="66"/>
      <c r="G102" s="66"/>
      <c r="H102" s="66"/>
      <c r="I102" s="35">
        <f t="shared" si="6"/>
        <v>8145106</v>
      </c>
      <c r="J102" s="40"/>
      <c r="K102" s="36">
        <f t="shared" si="9"/>
        <v>8145106</v>
      </c>
      <c r="L102" s="163"/>
      <c r="M102" s="163"/>
    </row>
    <row r="103" spans="1:21" ht="15" customHeight="1" x14ac:dyDescent="0.2">
      <c r="A103" s="116" t="s">
        <v>166</v>
      </c>
      <c r="B103" s="51" t="s">
        <v>223</v>
      </c>
      <c r="C103" s="72"/>
      <c r="D103" s="66"/>
      <c r="E103" s="66"/>
      <c r="F103" s="66"/>
      <c r="G103" s="66"/>
      <c r="H103" s="65"/>
      <c r="I103" s="35">
        <f t="shared" si="6"/>
        <v>0</v>
      </c>
      <c r="J103" s="40"/>
      <c r="K103" s="36">
        <f t="shared" si="9"/>
        <v>0</v>
      </c>
      <c r="L103" s="163"/>
      <c r="M103" s="163"/>
    </row>
    <row r="104" spans="1:21" ht="18" customHeight="1" x14ac:dyDescent="0.2">
      <c r="A104" s="124" t="s">
        <v>224</v>
      </c>
      <c r="B104" s="114" t="s">
        <v>225</v>
      </c>
      <c r="C104" s="115">
        <f t="shared" ref="C104:H104" si="22">C105+C106</f>
        <v>0</v>
      </c>
      <c r="D104" s="81">
        <f t="shared" si="22"/>
        <v>0</v>
      </c>
      <c r="E104" s="81">
        <f t="shared" si="22"/>
        <v>0</v>
      </c>
      <c r="F104" s="81">
        <f t="shared" si="22"/>
        <v>0</v>
      </c>
      <c r="G104" s="81">
        <f t="shared" si="22"/>
        <v>0</v>
      </c>
      <c r="H104" s="81">
        <f t="shared" si="22"/>
        <v>0</v>
      </c>
      <c r="I104" s="81">
        <f t="shared" si="6"/>
        <v>0</v>
      </c>
      <c r="J104" s="81">
        <f>J105+J106</f>
        <v>0</v>
      </c>
      <c r="K104" s="82">
        <f t="shared" si="9"/>
        <v>0</v>
      </c>
      <c r="L104" s="167"/>
      <c r="M104" s="167"/>
    </row>
    <row r="105" spans="1:21" ht="15" customHeight="1" x14ac:dyDescent="0.2">
      <c r="A105" s="116" t="s">
        <v>164</v>
      </c>
      <c r="B105" s="51" t="s">
        <v>226</v>
      </c>
      <c r="C105" s="117"/>
      <c r="D105" s="118"/>
      <c r="E105" s="118"/>
      <c r="F105" s="118"/>
      <c r="G105" s="118"/>
      <c r="H105" s="118"/>
      <c r="I105" s="119">
        <f t="shared" si="6"/>
        <v>0</v>
      </c>
      <c r="J105" s="120"/>
      <c r="K105" s="121">
        <f t="shared" si="9"/>
        <v>0</v>
      </c>
      <c r="L105" s="167"/>
      <c r="M105" s="167"/>
    </row>
    <row r="106" spans="1:21" ht="15" customHeight="1" x14ac:dyDescent="0.2">
      <c r="A106" s="116" t="s">
        <v>166</v>
      </c>
      <c r="B106" s="51" t="s">
        <v>227</v>
      </c>
      <c r="C106" s="117"/>
      <c r="D106" s="118"/>
      <c r="E106" s="118"/>
      <c r="F106" s="118"/>
      <c r="G106" s="118"/>
      <c r="H106" s="118"/>
      <c r="I106" s="119">
        <f t="shared" ref="I106:I118" si="23">SUM(C106:H106)</f>
        <v>0</v>
      </c>
      <c r="J106" s="120"/>
      <c r="K106" s="121">
        <f t="shared" si="9"/>
        <v>0</v>
      </c>
      <c r="L106" s="167"/>
      <c r="M106" s="167"/>
    </row>
    <row r="107" spans="1:21" ht="15" customHeight="1" x14ac:dyDescent="0.2">
      <c r="A107" s="113" t="s">
        <v>228</v>
      </c>
      <c r="B107" s="114" t="s">
        <v>229</v>
      </c>
      <c r="C107" s="81">
        <f t="shared" ref="C107:H107" si="24">C108+C109</f>
        <v>0</v>
      </c>
      <c r="D107" s="81">
        <f t="shared" si="24"/>
        <v>0</v>
      </c>
      <c r="E107" s="81">
        <f t="shared" si="24"/>
        <v>0</v>
      </c>
      <c r="F107" s="81">
        <f t="shared" si="24"/>
        <v>0</v>
      </c>
      <c r="G107" s="81">
        <f t="shared" si="24"/>
        <v>0</v>
      </c>
      <c r="H107" s="81">
        <f t="shared" si="24"/>
        <v>0</v>
      </c>
      <c r="I107" s="81">
        <f t="shared" si="23"/>
        <v>0</v>
      </c>
      <c r="J107" s="81">
        <f>J108+J109</f>
        <v>0</v>
      </c>
      <c r="K107" s="82">
        <f t="shared" si="9"/>
        <v>0</v>
      </c>
      <c r="L107" s="167"/>
      <c r="M107" s="167"/>
    </row>
    <row r="108" spans="1:21" ht="15" customHeight="1" x14ac:dyDescent="0.2">
      <c r="A108" s="116" t="s">
        <v>164</v>
      </c>
      <c r="B108" s="51" t="s">
        <v>230</v>
      </c>
      <c r="C108" s="118"/>
      <c r="D108" s="118"/>
      <c r="E108" s="118"/>
      <c r="F108" s="118"/>
      <c r="G108" s="118"/>
      <c r="H108" s="118"/>
      <c r="I108" s="119">
        <f t="shared" si="23"/>
        <v>0</v>
      </c>
      <c r="J108" s="120"/>
      <c r="K108" s="121">
        <f t="shared" si="9"/>
        <v>0</v>
      </c>
      <c r="L108" s="167"/>
      <c r="M108" s="167"/>
    </row>
    <row r="109" spans="1:21" ht="15" customHeight="1" x14ac:dyDescent="0.2">
      <c r="A109" s="116" t="s">
        <v>166</v>
      </c>
      <c r="B109" s="51" t="s">
        <v>231</v>
      </c>
      <c r="C109" s="118"/>
      <c r="D109" s="118"/>
      <c r="E109" s="118"/>
      <c r="F109" s="118"/>
      <c r="G109" s="118"/>
      <c r="H109" s="118"/>
      <c r="I109" s="119">
        <f t="shared" si="23"/>
        <v>0</v>
      </c>
      <c r="J109" s="120"/>
      <c r="K109" s="121">
        <f t="shared" si="9"/>
        <v>0</v>
      </c>
      <c r="L109" s="167"/>
      <c r="M109" s="167"/>
    </row>
    <row r="110" spans="1:21" ht="15" customHeight="1" x14ac:dyDescent="0.2">
      <c r="A110" s="113" t="s">
        <v>232</v>
      </c>
      <c r="B110" s="114" t="s">
        <v>233</v>
      </c>
      <c r="C110" s="115">
        <f t="shared" ref="C110:H110" si="25">C111+C112</f>
        <v>1300000</v>
      </c>
      <c r="D110" s="81">
        <f t="shared" si="25"/>
        <v>0</v>
      </c>
      <c r="E110" s="81">
        <f t="shared" si="25"/>
        <v>0</v>
      </c>
      <c r="F110" s="81">
        <f t="shared" si="25"/>
        <v>0</v>
      </c>
      <c r="G110" s="81">
        <f t="shared" si="25"/>
        <v>0</v>
      </c>
      <c r="H110" s="81">
        <f t="shared" si="25"/>
        <v>0</v>
      </c>
      <c r="I110" s="81">
        <f t="shared" si="23"/>
        <v>1300000</v>
      </c>
      <c r="J110" s="81">
        <f>J111+J112</f>
        <v>0</v>
      </c>
      <c r="K110" s="82">
        <f t="shared" si="9"/>
        <v>1300000</v>
      </c>
      <c r="L110" s="167"/>
      <c r="M110" s="167"/>
    </row>
    <row r="111" spans="1:21" ht="15" customHeight="1" x14ac:dyDescent="0.2">
      <c r="A111" s="116" t="s">
        <v>164</v>
      </c>
      <c r="B111" s="51" t="s">
        <v>234</v>
      </c>
      <c r="C111" s="72">
        <v>1300000</v>
      </c>
      <c r="D111" s="66"/>
      <c r="E111" s="66"/>
      <c r="F111" s="66"/>
      <c r="G111" s="66"/>
      <c r="H111" s="66"/>
      <c r="I111" s="35">
        <f t="shared" si="23"/>
        <v>1300000</v>
      </c>
      <c r="J111" s="40"/>
      <c r="K111" s="36">
        <f t="shared" si="9"/>
        <v>1300000</v>
      </c>
      <c r="L111" s="163"/>
      <c r="M111" s="163"/>
    </row>
    <row r="112" spans="1:21" ht="15" customHeight="1" x14ac:dyDescent="0.2">
      <c r="A112" s="116" t="s">
        <v>166</v>
      </c>
      <c r="B112" s="51" t="s">
        <v>235</v>
      </c>
      <c r="C112" s="104">
        <v>0</v>
      </c>
      <c r="D112" s="66"/>
      <c r="E112" s="66"/>
      <c r="F112" s="66"/>
      <c r="G112" s="66"/>
      <c r="H112" s="66"/>
      <c r="I112" s="35">
        <f t="shared" si="23"/>
        <v>0</v>
      </c>
      <c r="J112" s="40"/>
      <c r="K112" s="36">
        <f t="shared" si="9"/>
        <v>0</v>
      </c>
      <c r="L112" s="163"/>
      <c r="M112" s="163"/>
    </row>
    <row r="113" spans="1:17" ht="15" customHeight="1" x14ac:dyDescent="0.2">
      <c r="A113" s="113" t="s">
        <v>236</v>
      </c>
      <c r="B113" s="114" t="s">
        <v>237</v>
      </c>
      <c r="C113" s="115">
        <f t="shared" ref="C113:H113" si="26">C114+C115</f>
        <v>148230290</v>
      </c>
      <c r="D113" s="81">
        <f t="shared" si="26"/>
        <v>0</v>
      </c>
      <c r="E113" s="81">
        <f t="shared" si="26"/>
        <v>0</v>
      </c>
      <c r="F113" s="81">
        <f t="shared" si="26"/>
        <v>0</v>
      </c>
      <c r="G113" s="81">
        <f t="shared" si="26"/>
        <v>0</v>
      </c>
      <c r="H113" s="81">
        <f t="shared" si="26"/>
        <v>0</v>
      </c>
      <c r="I113" s="81">
        <f t="shared" si="23"/>
        <v>148230290</v>
      </c>
      <c r="J113" s="81">
        <f>J114+J115</f>
        <v>0</v>
      </c>
      <c r="K113" s="82">
        <f t="shared" si="9"/>
        <v>148230290</v>
      </c>
      <c r="L113" s="167"/>
      <c r="M113" s="167"/>
    </row>
    <row r="114" spans="1:17" ht="15" customHeight="1" x14ac:dyDescent="0.2">
      <c r="A114" s="116" t="s">
        <v>164</v>
      </c>
      <c r="B114" s="51" t="s">
        <v>238</v>
      </c>
      <c r="C114" s="72">
        <v>69647340</v>
      </c>
      <c r="D114" s="66"/>
      <c r="E114" s="66"/>
      <c r="F114" s="66"/>
      <c r="G114" s="65"/>
      <c r="H114" s="66"/>
      <c r="I114" s="35">
        <f t="shared" si="23"/>
        <v>69647340</v>
      </c>
      <c r="J114" s="40"/>
      <c r="K114" s="36">
        <f t="shared" si="9"/>
        <v>69647340</v>
      </c>
      <c r="L114" s="163"/>
      <c r="M114" s="163"/>
    </row>
    <row r="115" spans="1:17" ht="15" customHeight="1" x14ac:dyDescent="0.2">
      <c r="A115" s="116" t="s">
        <v>166</v>
      </c>
      <c r="B115" s="51" t="s">
        <v>239</v>
      </c>
      <c r="C115" s="72">
        <v>78582950</v>
      </c>
      <c r="D115" s="66"/>
      <c r="E115" s="66"/>
      <c r="F115" s="66"/>
      <c r="G115" s="65"/>
      <c r="H115" s="66"/>
      <c r="I115" s="35">
        <f t="shared" si="23"/>
        <v>78582950</v>
      </c>
      <c r="J115" s="40"/>
      <c r="K115" s="36">
        <f t="shared" si="9"/>
        <v>78582950</v>
      </c>
      <c r="L115" s="163"/>
      <c r="M115" s="163"/>
      <c r="O115" s="148" t="s">
        <v>240</v>
      </c>
      <c r="Q115" s="148" t="s">
        <v>241</v>
      </c>
    </row>
    <row r="116" spans="1:17" ht="15" customHeight="1" x14ac:dyDescent="0.2">
      <c r="A116" s="113" t="s">
        <v>242</v>
      </c>
      <c r="B116" s="114" t="s">
        <v>243</v>
      </c>
      <c r="C116" s="81">
        <f t="shared" ref="C116:H116" si="27">C117+C118</f>
        <v>0</v>
      </c>
      <c r="D116" s="81">
        <f t="shared" si="27"/>
        <v>0</v>
      </c>
      <c r="E116" s="81">
        <f t="shared" si="27"/>
        <v>0</v>
      </c>
      <c r="F116" s="81">
        <f t="shared" si="27"/>
        <v>0</v>
      </c>
      <c r="G116" s="81">
        <f t="shared" si="27"/>
        <v>0</v>
      </c>
      <c r="H116" s="81">
        <f t="shared" si="27"/>
        <v>0</v>
      </c>
      <c r="I116" s="81">
        <f t="shared" si="23"/>
        <v>0</v>
      </c>
      <c r="J116" s="81">
        <f>J117+J118</f>
        <v>0</v>
      </c>
      <c r="K116" s="82">
        <f t="shared" si="9"/>
        <v>0</v>
      </c>
      <c r="L116" s="167"/>
      <c r="M116" s="167"/>
      <c r="O116" s="148" t="s">
        <v>174</v>
      </c>
      <c r="P116" s="166">
        <f>C69+C72+C75+C78+C81+C84+C87+C90+C93+C96+C99++C102+C105+C108+C111+C114+C117</f>
        <v>347031464</v>
      </c>
      <c r="Q116" s="166">
        <f>S61-P116</f>
        <v>0</v>
      </c>
    </row>
    <row r="117" spans="1:17" ht="15" customHeight="1" x14ac:dyDescent="0.2">
      <c r="A117" s="116" t="s">
        <v>164</v>
      </c>
      <c r="B117" s="51" t="s">
        <v>244</v>
      </c>
      <c r="C117" s="118"/>
      <c r="D117" s="118"/>
      <c r="E117" s="118"/>
      <c r="F117" s="118"/>
      <c r="G117" s="118"/>
      <c r="H117" s="118"/>
      <c r="I117" s="119">
        <f t="shared" si="23"/>
        <v>0</v>
      </c>
      <c r="J117" s="120"/>
      <c r="K117" s="121">
        <f t="shared" si="9"/>
        <v>0</v>
      </c>
      <c r="L117" s="167"/>
      <c r="M117" s="167"/>
      <c r="O117" s="148" t="s">
        <v>119</v>
      </c>
      <c r="P117" s="166">
        <f>C70+C73+C76+C79+C82+C85+C88+C91+C94+C97+C100+C103+C106+C109+C112+C115+C118</f>
        <v>293166425</v>
      </c>
      <c r="Q117" s="175">
        <f>S62-P117</f>
        <v>0</v>
      </c>
    </row>
    <row r="118" spans="1:17" ht="15" customHeight="1" x14ac:dyDescent="0.2">
      <c r="A118" s="116" t="s">
        <v>166</v>
      </c>
      <c r="B118" s="51" t="s">
        <v>245</v>
      </c>
      <c r="C118" s="118">
        <v>0</v>
      </c>
      <c r="D118" s="118"/>
      <c r="E118" s="118"/>
      <c r="F118" s="118"/>
      <c r="G118" s="118"/>
      <c r="H118" s="118"/>
      <c r="I118" s="119">
        <f t="shared" si="23"/>
        <v>0</v>
      </c>
      <c r="J118" s="120"/>
      <c r="K118" s="121">
        <f t="shared" si="9"/>
        <v>0</v>
      </c>
      <c r="L118" s="167"/>
      <c r="M118" s="167"/>
      <c r="O118" s="178" t="s">
        <v>192</v>
      </c>
      <c r="P118" s="166">
        <f>SUM(P116:P117)</f>
        <v>640197889</v>
      </c>
    </row>
    <row r="119" spans="1:17" ht="15.75" customHeight="1" x14ac:dyDescent="0.2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P119" s="166">
        <f>P118-C67</f>
        <v>0</v>
      </c>
    </row>
    <row r="120" spans="1:17" ht="15.75" customHeight="1" x14ac:dyDescent="0.2">
      <c r="A120" s="133" t="s">
        <v>246</v>
      </c>
      <c r="B120" s="133"/>
      <c r="C120" s="126"/>
      <c r="D120" s="125"/>
      <c r="E120" s="134"/>
      <c r="F120" s="134"/>
      <c r="G120" s="125"/>
      <c r="H120" s="125"/>
      <c r="I120" s="134" t="s">
        <v>247</v>
      </c>
      <c r="J120" s="134"/>
    </row>
    <row r="121" spans="1:17" ht="15.75" customHeight="1" x14ac:dyDescent="0.2">
      <c r="A121" s="5" t="s">
        <v>248</v>
      </c>
      <c r="B121" s="125"/>
      <c r="C121" s="125"/>
      <c r="D121" s="125"/>
      <c r="E121" s="128"/>
      <c r="F121" s="128"/>
      <c r="G121" s="125"/>
      <c r="H121" s="125"/>
      <c r="I121" s="128" t="s">
        <v>249</v>
      </c>
      <c r="J121" s="128"/>
      <c r="O121" s="148" t="s">
        <v>250</v>
      </c>
      <c r="P121" s="166">
        <f>P122+P123</f>
        <v>0</v>
      </c>
    </row>
    <row r="122" spans="1:17" ht="15.75" x14ac:dyDescent="0.25">
      <c r="A122" s="127"/>
      <c r="C122" s="78"/>
      <c r="H122" s="129"/>
      <c r="I122" s="129"/>
      <c r="J122" s="129"/>
      <c r="K122" s="129"/>
      <c r="L122" s="184"/>
      <c r="M122" s="184"/>
      <c r="O122" s="148" t="s">
        <v>251</v>
      </c>
      <c r="P122" s="166">
        <f>G114</f>
        <v>0</v>
      </c>
    </row>
    <row r="123" spans="1:17" ht="15" x14ac:dyDescent="0.2">
      <c r="A123" s="127"/>
      <c r="C123" s="78"/>
      <c r="H123" s="130"/>
      <c r="I123" s="130"/>
      <c r="J123" s="130"/>
      <c r="K123" s="130"/>
      <c r="L123" s="185"/>
      <c r="M123" s="185"/>
      <c r="O123" s="148" t="s">
        <v>252</v>
      </c>
      <c r="P123" s="166">
        <f>G88+G94+G100+G115</f>
        <v>0</v>
      </c>
    </row>
    <row r="124" spans="1:17" x14ac:dyDescent="0.2">
      <c r="A124" s="5"/>
    </row>
    <row r="125" spans="1:17" x14ac:dyDescent="0.2">
      <c r="E125" s="2" t="s">
        <v>60</v>
      </c>
    </row>
  </sheetData>
  <mergeCells count="34"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  <mergeCell ref="U86:X87"/>
    <mergeCell ref="E12:E20"/>
    <mergeCell ref="H12:H20"/>
    <mergeCell ref="I12:I20"/>
    <mergeCell ref="J12:J20"/>
    <mergeCell ref="K12:K20"/>
    <mergeCell ref="F13:G15"/>
    <mergeCell ref="F16:F19"/>
    <mergeCell ref="G16:G19"/>
    <mergeCell ref="M56:N56"/>
    <mergeCell ref="S70:U70"/>
    <mergeCell ref="U85:V85"/>
    <mergeCell ref="W85:X85"/>
    <mergeCell ref="Y85:AB85"/>
    <mergeCell ref="T97:U100"/>
    <mergeCell ref="A119:J119"/>
    <mergeCell ref="A120:B120"/>
    <mergeCell ref="E120:F120"/>
    <mergeCell ref="I120:J120"/>
    <mergeCell ref="E121:F121"/>
    <mergeCell ref="I121:J121"/>
    <mergeCell ref="H122:K122"/>
    <mergeCell ref="H123:K123"/>
    <mergeCell ref="O92:Q92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cp:lastPrinted>2025-05-20T12:48:00Z</cp:lastPrinted>
  <dcterms:created xsi:type="dcterms:W3CDTF">2025-05-20T12:47:57Z</dcterms:created>
  <dcterms:modified xsi:type="dcterms:W3CDTF">2025-05-20T12:51:11Z</dcterms:modified>
</cp:coreProperties>
</file>