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use\Raportari  M.A.I\2025\5. Rectificare local 11.07.2025\"/>
    </mc:Choice>
  </mc:AlternateContent>
  <xr:revisionPtr revIDLastSave="0" documentId="13_ncr:1_{331180F5-3D73-4DCA-A8A5-94B898901B45}" xr6:coauthVersionLast="47" xr6:coauthVersionMax="47" xr10:uidLastSave="{00000000-0000-0000-0000-000000000000}"/>
  <bookViews>
    <workbookView xWindow="-120" yWindow="-120" windowWidth="29040" windowHeight="15840" xr2:uid="{55F6C97B-43B9-427F-B318-ECC60D7E8C61}"/>
  </bookViews>
  <sheets>
    <sheet name="11.07.2025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3" i="1" l="1"/>
  <c r="P122" i="1"/>
  <c r="P121" i="1"/>
  <c r="I118" i="1"/>
  <c r="K118" i="1" s="1"/>
  <c r="P117" i="1"/>
  <c r="K117" i="1"/>
  <c r="I117" i="1"/>
  <c r="P116" i="1"/>
  <c r="P118" i="1" s="1"/>
  <c r="J116" i="1"/>
  <c r="H116" i="1"/>
  <c r="G116" i="1"/>
  <c r="F116" i="1"/>
  <c r="E116" i="1"/>
  <c r="D116" i="1"/>
  <c r="C116" i="1"/>
  <c r="I116" i="1" s="1"/>
  <c r="K116" i="1" s="1"/>
  <c r="K115" i="1"/>
  <c r="I115" i="1"/>
  <c r="K114" i="1"/>
  <c r="I114" i="1"/>
  <c r="J113" i="1"/>
  <c r="H113" i="1"/>
  <c r="G113" i="1"/>
  <c r="F113" i="1"/>
  <c r="E113" i="1"/>
  <c r="D113" i="1"/>
  <c r="I113" i="1" s="1"/>
  <c r="K113" i="1" s="1"/>
  <c r="C113" i="1"/>
  <c r="I112" i="1"/>
  <c r="K112" i="1" s="1"/>
  <c r="I111" i="1"/>
  <c r="K111" i="1" s="1"/>
  <c r="J110" i="1"/>
  <c r="H110" i="1"/>
  <c r="G110" i="1"/>
  <c r="F110" i="1"/>
  <c r="E110" i="1"/>
  <c r="D110" i="1"/>
  <c r="C110" i="1"/>
  <c r="I110" i="1" s="1"/>
  <c r="K110" i="1" s="1"/>
  <c r="K109" i="1"/>
  <c r="I109" i="1"/>
  <c r="K108" i="1"/>
  <c r="I108" i="1"/>
  <c r="J107" i="1"/>
  <c r="H107" i="1"/>
  <c r="G107" i="1"/>
  <c r="F107" i="1"/>
  <c r="E107" i="1"/>
  <c r="D107" i="1"/>
  <c r="C107" i="1"/>
  <c r="I107" i="1" s="1"/>
  <c r="K107" i="1" s="1"/>
  <c r="I106" i="1"/>
  <c r="K106" i="1" s="1"/>
  <c r="I105" i="1"/>
  <c r="K105" i="1" s="1"/>
  <c r="J104" i="1"/>
  <c r="H104" i="1"/>
  <c r="G104" i="1"/>
  <c r="F104" i="1"/>
  <c r="E104" i="1"/>
  <c r="D104" i="1"/>
  <c r="I104" i="1" s="1"/>
  <c r="K104" i="1" s="1"/>
  <c r="C104" i="1"/>
  <c r="K103" i="1"/>
  <c r="I103" i="1"/>
  <c r="K102" i="1"/>
  <c r="I102" i="1"/>
  <c r="J101" i="1"/>
  <c r="H101" i="1"/>
  <c r="G101" i="1"/>
  <c r="F101" i="1"/>
  <c r="E101" i="1"/>
  <c r="D101" i="1"/>
  <c r="C101" i="1"/>
  <c r="I101" i="1" s="1"/>
  <c r="K101" i="1" s="1"/>
  <c r="S100" i="1"/>
  <c r="P100" i="1"/>
  <c r="J94" i="1" s="1"/>
  <c r="X78" i="1" s="1"/>
  <c r="X84" i="1" s="1"/>
  <c r="I100" i="1"/>
  <c r="K100" i="1" s="1"/>
  <c r="I99" i="1"/>
  <c r="K99" i="1" s="1"/>
  <c r="J98" i="1"/>
  <c r="H98" i="1"/>
  <c r="G98" i="1"/>
  <c r="F98" i="1"/>
  <c r="E98" i="1"/>
  <c r="D98" i="1"/>
  <c r="I98" i="1" s="1"/>
  <c r="K98" i="1" s="1"/>
  <c r="C98" i="1"/>
  <c r="I97" i="1"/>
  <c r="K97" i="1" s="1"/>
  <c r="P96" i="1"/>
  <c r="T92" i="1" s="1"/>
  <c r="K96" i="1"/>
  <c r="I96" i="1"/>
  <c r="P95" i="1"/>
  <c r="J95" i="1"/>
  <c r="I95" i="1"/>
  <c r="K95" i="1" s="1"/>
  <c r="H95" i="1"/>
  <c r="G95" i="1"/>
  <c r="F95" i="1"/>
  <c r="E95" i="1"/>
  <c r="D95" i="1"/>
  <c r="C95" i="1"/>
  <c r="P94" i="1"/>
  <c r="I94" i="1"/>
  <c r="K94" i="1" s="1"/>
  <c r="P93" i="1"/>
  <c r="J93" i="1" s="1"/>
  <c r="I93" i="1"/>
  <c r="H92" i="1"/>
  <c r="G92" i="1"/>
  <c r="F92" i="1"/>
  <c r="E92" i="1"/>
  <c r="D92" i="1"/>
  <c r="C92" i="1"/>
  <c r="I92" i="1" s="1"/>
  <c r="I91" i="1"/>
  <c r="K91" i="1" s="1"/>
  <c r="I90" i="1"/>
  <c r="K90" i="1" s="1"/>
  <c r="J89" i="1"/>
  <c r="H89" i="1"/>
  <c r="G89" i="1"/>
  <c r="F89" i="1"/>
  <c r="E89" i="1"/>
  <c r="D89" i="1"/>
  <c r="I89" i="1" s="1"/>
  <c r="K89" i="1" s="1"/>
  <c r="C89" i="1"/>
  <c r="I88" i="1"/>
  <c r="K88" i="1" s="1"/>
  <c r="K87" i="1"/>
  <c r="I87" i="1"/>
  <c r="J86" i="1"/>
  <c r="S49" i="1" s="1"/>
  <c r="I86" i="1"/>
  <c r="K86" i="1" s="1"/>
  <c r="H86" i="1"/>
  <c r="G86" i="1"/>
  <c r="F86" i="1"/>
  <c r="E86" i="1"/>
  <c r="D86" i="1"/>
  <c r="C86" i="1"/>
  <c r="P85" i="1"/>
  <c r="P86" i="1" s="1"/>
  <c r="J55" i="1" s="1"/>
  <c r="J49" i="1" s="1"/>
  <c r="J48" i="1" s="1"/>
  <c r="K85" i="1"/>
  <c r="I85" i="1"/>
  <c r="P84" i="1"/>
  <c r="J84" i="1"/>
  <c r="J83" i="1" s="1"/>
  <c r="I84" i="1"/>
  <c r="K84" i="1" s="1"/>
  <c r="H83" i="1"/>
  <c r="G83" i="1"/>
  <c r="I83" i="1" s="1"/>
  <c r="K83" i="1" s="1"/>
  <c r="F83" i="1"/>
  <c r="E83" i="1"/>
  <c r="D83" i="1"/>
  <c r="C83" i="1"/>
  <c r="I82" i="1"/>
  <c r="K82" i="1" s="1"/>
  <c r="K81" i="1"/>
  <c r="I81" i="1"/>
  <c r="V80" i="1"/>
  <c r="U80" i="1"/>
  <c r="J80" i="1"/>
  <c r="H80" i="1"/>
  <c r="G80" i="1"/>
  <c r="F80" i="1"/>
  <c r="E80" i="1"/>
  <c r="D80" i="1"/>
  <c r="I80" i="1" s="1"/>
  <c r="K80" i="1" s="1"/>
  <c r="U79" i="1"/>
  <c r="K79" i="1"/>
  <c r="I79" i="1"/>
  <c r="K78" i="1"/>
  <c r="I78" i="1"/>
  <c r="V77" i="1"/>
  <c r="V84" i="1" s="1"/>
  <c r="U77" i="1"/>
  <c r="J77" i="1"/>
  <c r="H77" i="1"/>
  <c r="G77" i="1"/>
  <c r="F77" i="1"/>
  <c r="E77" i="1"/>
  <c r="E67" i="1" s="1"/>
  <c r="D77" i="1"/>
  <c r="C77" i="1"/>
  <c r="I77" i="1" s="1"/>
  <c r="K77" i="1" s="1"/>
  <c r="X76" i="1"/>
  <c r="W76" i="1"/>
  <c r="K76" i="1"/>
  <c r="I76" i="1"/>
  <c r="X75" i="1"/>
  <c r="W75" i="1"/>
  <c r="K75" i="1"/>
  <c r="I75" i="1"/>
  <c r="V74" i="1"/>
  <c r="U74" i="1"/>
  <c r="J74" i="1"/>
  <c r="H74" i="1"/>
  <c r="G74" i="1"/>
  <c r="F74" i="1"/>
  <c r="E74" i="1"/>
  <c r="D74" i="1"/>
  <c r="C74" i="1"/>
  <c r="I74" i="1" s="1"/>
  <c r="K74" i="1" s="1"/>
  <c r="V73" i="1"/>
  <c r="U73" i="1"/>
  <c r="U84" i="1" s="1"/>
  <c r="U85" i="1" s="1"/>
  <c r="K73" i="1"/>
  <c r="I73" i="1"/>
  <c r="K72" i="1"/>
  <c r="I72" i="1"/>
  <c r="J71" i="1"/>
  <c r="H71" i="1"/>
  <c r="G71" i="1"/>
  <c r="F71" i="1"/>
  <c r="E71" i="1"/>
  <c r="D71" i="1"/>
  <c r="C71" i="1"/>
  <c r="I71" i="1" s="1"/>
  <c r="K71" i="1" s="1"/>
  <c r="I70" i="1"/>
  <c r="K70" i="1" s="1"/>
  <c r="I69" i="1"/>
  <c r="K69" i="1" s="1"/>
  <c r="J68" i="1"/>
  <c r="H68" i="1"/>
  <c r="H67" i="1" s="1"/>
  <c r="G68" i="1"/>
  <c r="G67" i="1" s="1"/>
  <c r="F68" i="1"/>
  <c r="E68" i="1"/>
  <c r="D68" i="1"/>
  <c r="C68" i="1"/>
  <c r="I68" i="1" s="1"/>
  <c r="K68" i="1" s="1"/>
  <c r="D67" i="1"/>
  <c r="K65" i="1"/>
  <c r="I65" i="1"/>
  <c r="K64" i="1"/>
  <c r="I64" i="1"/>
  <c r="I63" i="1"/>
  <c r="K63" i="1" s="1"/>
  <c r="K62" i="1"/>
  <c r="I62" i="1"/>
  <c r="J61" i="1"/>
  <c r="I61" i="1"/>
  <c r="K61" i="1" s="1"/>
  <c r="H61" i="1"/>
  <c r="G61" i="1"/>
  <c r="I60" i="1"/>
  <c r="I59" i="1"/>
  <c r="K59" i="1" s="1"/>
  <c r="I58" i="1"/>
  <c r="K58" i="1" s="1"/>
  <c r="C57" i="1"/>
  <c r="S62" i="1" s="1"/>
  <c r="Q117" i="1" s="1"/>
  <c r="V56" i="1"/>
  <c r="K56" i="1"/>
  <c r="I56" i="1"/>
  <c r="C55" i="1"/>
  <c r="I55" i="1" s="1"/>
  <c r="I54" i="1"/>
  <c r="K54" i="1" s="1"/>
  <c r="S53" i="1"/>
  <c r="I53" i="1"/>
  <c r="K53" i="1" s="1"/>
  <c r="S52" i="1"/>
  <c r="K52" i="1"/>
  <c r="I52" i="1"/>
  <c r="S51" i="1"/>
  <c r="K51" i="1"/>
  <c r="I51" i="1"/>
  <c r="S50" i="1"/>
  <c r="I50" i="1"/>
  <c r="K50" i="1" s="1"/>
  <c r="H49" i="1"/>
  <c r="H48" i="1" s="1"/>
  <c r="G49" i="1"/>
  <c r="F49" i="1"/>
  <c r="E49" i="1"/>
  <c r="E48" i="1" s="1"/>
  <c r="D49" i="1"/>
  <c r="D48" i="1" s="1"/>
  <c r="C49" i="1"/>
  <c r="I49" i="1" s="1"/>
  <c r="K49" i="1" s="1"/>
  <c r="G48" i="1"/>
  <c r="F48" i="1"/>
  <c r="K47" i="1"/>
  <c r="I47" i="1"/>
  <c r="K46" i="1"/>
  <c r="I46" i="1"/>
  <c r="K45" i="1"/>
  <c r="I45" i="1"/>
  <c r="J44" i="1"/>
  <c r="I44" i="1"/>
  <c r="K44" i="1" s="1"/>
  <c r="H44" i="1"/>
  <c r="G44" i="1"/>
  <c r="F44" i="1"/>
  <c r="D44" i="1"/>
  <c r="C44" i="1"/>
  <c r="K41" i="1"/>
  <c r="I41" i="1"/>
  <c r="K40" i="1"/>
  <c r="I40" i="1"/>
  <c r="I39" i="1"/>
  <c r="K39" i="1" s="1"/>
  <c r="K38" i="1"/>
  <c r="I38" i="1"/>
  <c r="K37" i="1"/>
  <c r="I37" i="1"/>
  <c r="K36" i="1"/>
  <c r="I36" i="1"/>
  <c r="K35" i="1"/>
  <c r="I35" i="1"/>
  <c r="K34" i="1"/>
  <c r="I34" i="1"/>
  <c r="J33" i="1"/>
  <c r="H33" i="1"/>
  <c r="G33" i="1"/>
  <c r="F33" i="1"/>
  <c r="E33" i="1"/>
  <c r="E25" i="1" s="1"/>
  <c r="D33" i="1"/>
  <c r="C33" i="1"/>
  <c r="I33" i="1" s="1"/>
  <c r="K33" i="1" s="1"/>
  <c r="I32" i="1"/>
  <c r="K32" i="1" s="1"/>
  <c r="K31" i="1"/>
  <c r="I31" i="1"/>
  <c r="I30" i="1"/>
  <c r="K30" i="1" s="1"/>
  <c r="K29" i="1"/>
  <c r="I29" i="1"/>
  <c r="J28" i="1"/>
  <c r="H28" i="1"/>
  <c r="I28" i="1" s="1"/>
  <c r="K28" i="1" s="1"/>
  <c r="G28" i="1"/>
  <c r="G25" i="1" s="1"/>
  <c r="G24" i="1" s="1"/>
  <c r="G23" i="1" s="1"/>
  <c r="G66" i="1" s="1"/>
  <c r="F28" i="1"/>
  <c r="F25" i="1" s="1"/>
  <c r="F24" i="1" s="1"/>
  <c r="F23" i="1" s="1"/>
  <c r="F66" i="1" s="1"/>
  <c r="E28" i="1"/>
  <c r="D28" i="1"/>
  <c r="C28" i="1"/>
  <c r="K27" i="1"/>
  <c r="I27" i="1"/>
  <c r="C26" i="1"/>
  <c r="C25" i="1" s="1"/>
  <c r="J25" i="1"/>
  <c r="J24" i="1" s="1"/>
  <c r="J23" i="1" s="1"/>
  <c r="D25" i="1"/>
  <c r="E24" i="1"/>
  <c r="D24" i="1"/>
  <c r="E23" i="1"/>
  <c r="E66" i="1" s="1"/>
  <c r="D23" i="1"/>
  <c r="D66" i="1" s="1"/>
  <c r="K92" i="1" l="1"/>
  <c r="K55" i="1"/>
  <c r="I25" i="1"/>
  <c r="K25" i="1" s="1"/>
  <c r="C24" i="1"/>
  <c r="W78" i="1"/>
  <c r="W84" i="1" s="1"/>
  <c r="W85" i="1" s="1"/>
  <c r="U86" i="1" s="1"/>
  <c r="J92" i="1"/>
  <c r="J67" i="1" s="1"/>
  <c r="K93" i="1"/>
  <c r="V92" i="1"/>
  <c r="X92" i="1" s="1"/>
  <c r="I26" i="1"/>
  <c r="K26" i="1" s="1"/>
  <c r="C48" i="1"/>
  <c r="I48" i="1" s="1"/>
  <c r="K48" i="1" s="1"/>
  <c r="C67" i="1"/>
  <c r="P119" i="1" s="1"/>
  <c r="I57" i="1"/>
  <c r="K57" i="1" s="1"/>
  <c r="S61" i="1"/>
  <c r="H25" i="1"/>
  <c r="H24" i="1" s="1"/>
  <c r="H23" i="1" s="1"/>
  <c r="H66" i="1" s="1"/>
  <c r="Q116" i="1" l="1"/>
  <c r="S63" i="1"/>
  <c r="C23" i="1"/>
  <c r="I24" i="1"/>
  <c r="K24" i="1" s="1"/>
  <c r="I67" i="1"/>
  <c r="K67" i="1" s="1"/>
  <c r="R65" i="1"/>
  <c r="C66" i="1" l="1"/>
  <c r="I23" i="1"/>
  <c r="K23" i="1" s="1"/>
  <c r="T66" i="1" l="1"/>
  <c r="I66" i="1"/>
  <c r="K66" i="1" s="1"/>
</calcChain>
</file>

<file path=xl/sharedStrings.xml><?xml version="1.0" encoding="utf-8"?>
<sst xmlns="http://schemas.openxmlformats.org/spreadsheetml/2006/main" count="307" uniqueCount="256">
  <si>
    <t>JUDEŢUL   SATU MARE</t>
  </si>
  <si>
    <t>Unitatea administrativ-teritorială:    MUNICIPIUL SATU MARE</t>
  </si>
  <si>
    <t xml:space="preserve">  Nr  42914/ 11.07.2025</t>
  </si>
  <si>
    <t>BUGETUL GENERAL CONSOLIDAT</t>
  </si>
  <si>
    <t>PE ANUL 2025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</si>
  <si>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</si>
  <si>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</si>
  <si>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</si>
  <si>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</si>
  <si>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</si>
  <si>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</si>
  <si>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scad)subventie+evenimente cult.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</si>
  <si>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</si>
  <si>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</si>
  <si>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</si>
  <si>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</si>
  <si>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</si>
  <si>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</si>
  <si>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</si>
  <si>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</si>
  <si>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</si>
  <si>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 xml:space="preserve">VENITURI  TOTAL  (rd.02+18+19+20+23)                 </t>
  </si>
  <si>
    <t>01</t>
  </si>
  <si>
    <t xml:space="preserve">Venituri curente   (rd.03+17)                       </t>
  </si>
  <si>
    <t>02</t>
  </si>
  <si>
    <t xml:space="preserve">Venituri fiscale  (rd.04+06+09+10+11+16)                        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</si>
  <si>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</si>
  <si>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</si>
  <si>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</si>
  <si>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</si>
  <si>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</si>
  <si>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01.02.01,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</si>
  <si>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</si>
  <si>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</si>
  <si>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</si>
  <si>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</si>
  <si>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>03,,02</t>
  </si>
  <si>
    <t xml:space="preserve">Cote si sume defalcate din impozitul pe venit </t>
  </si>
  <si>
    <t>08</t>
  </si>
  <si>
    <t>04,,02</t>
  </si>
  <si>
    <t>Alte impozite pe venit, profit si castiguri din capital</t>
  </si>
  <si>
    <t>09</t>
  </si>
  <si>
    <t>05,,02</t>
  </si>
  <si>
    <t>Impozite şi taxe  pe proprietate</t>
  </si>
  <si>
    <t>10</t>
  </si>
  <si>
    <t>07,,02</t>
  </si>
  <si>
    <t xml:space="preserve">Impozite si taxe pe bunuri si servicii   (rd.12 la rd.15)               </t>
  </si>
  <si>
    <t>11</t>
  </si>
  <si>
    <t>Sume defalcate din TVA</t>
  </si>
  <si>
    <t>12</t>
  </si>
  <si>
    <t>11,,02</t>
  </si>
  <si>
    <t>Alte impozite si taxe generale pe bunuri  si servicii</t>
  </si>
  <si>
    <t>13</t>
  </si>
  <si>
    <t>12,,02</t>
  </si>
  <si>
    <t>Taxe pe servicii specifice</t>
  </si>
  <si>
    <t>14</t>
  </si>
  <si>
    <t>15,,02</t>
  </si>
  <si>
    <t>Taxe pe utilizarea bunurilor, autorizarea utilizarii bunurilor sau pe desfasurarea de activitati</t>
  </si>
  <si>
    <t>15</t>
  </si>
  <si>
    <t>16,,02</t>
  </si>
  <si>
    <t xml:space="preserve"> </t>
  </si>
  <si>
    <t>Alte impozite si taxe fiscale</t>
  </si>
  <si>
    <t>16</t>
  </si>
  <si>
    <t xml:space="preserve">Venituri nefiscale                      </t>
  </si>
  <si>
    <t>17</t>
  </si>
  <si>
    <t>00,,12</t>
  </si>
  <si>
    <t xml:space="preserve">Venituri din capital                      </t>
  </si>
  <si>
    <t>18</t>
  </si>
  <si>
    <t>00,,15</t>
  </si>
  <si>
    <t>Operatiuni financiare</t>
  </si>
  <si>
    <t>19</t>
  </si>
  <si>
    <t>excedent</t>
  </si>
  <si>
    <t>Credite interne 41.07.02.01</t>
  </si>
  <si>
    <t>Refinantari credite interne 41.07.02.04</t>
  </si>
  <si>
    <t>Subvenţii (rd.21+22)</t>
  </si>
  <si>
    <t>20</t>
  </si>
  <si>
    <t>Subvenţii de la bugetul de stat</t>
  </si>
  <si>
    <t>21</t>
  </si>
  <si>
    <t>42,,02</t>
  </si>
  <si>
    <t>D44</t>
  </si>
  <si>
    <t>Subvenţii de la alte administratii</t>
  </si>
  <si>
    <t>22</t>
  </si>
  <si>
    <t>43,,025</t>
  </si>
  <si>
    <t>=subv SF  + dezvoltare</t>
  </si>
  <si>
    <t>Sume primite de la UE  în contul platilor efectuate</t>
  </si>
  <si>
    <t>23</t>
  </si>
  <si>
    <t>48,,02</t>
  </si>
  <si>
    <t>..+45..</t>
  </si>
  <si>
    <t xml:space="preserve">CHELTUIELI - TOTAL             </t>
  </si>
  <si>
    <t>67 prefinantare</t>
  </si>
  <si>
    <t xml:space="preserve">Cheltuieli curente   (rd.25 la rd.34)                        </t>
  </si>
  <si>
    <t>24</t>
  </si>
  <si>
    <t>invatamant</t>
  </si>
  <si>
    <t xml:space="preserve">Cheltuieli de personal                </t>
  </si>
  <si>
    <t>25</t>
  </si>
  <si>
    <t xml:space="preserve">Teatru= </t>
  </si>
  <si>
    <t xml:space="preserve">Bunuri si servicii                </t>
  </si>
  <si>
    <t>26</t>
  </si>
  <si>
    <t>C.S.M</t>
  </si>
  <si>
    <t>D</t>
  </si>
  <si>
    <t>Dobanzi</t>
  </si>
  <si>
    <t>27</t>
  </si>
  <si>
    <t>Ucraina++</t>
  </si>
  <si>
    <t>G.M.Z</t>
  </si>
  <si>
    <t xml:space="preserve">Subventii                                  </t>
  </si>
  <si>
    <t>28</t>
  </si>
  <si>
    <t>transfer</t>
  </si>
  <si>
    <t>GMZ++</t>
  </si>
  <si>
    <t>protectie</t>
  </si>
  <si>
    <t>Ucraina</t>
  </si>
  <si>
    <t>BL        F</t>
  </si>
  <si>
    <t>Fonduri de rezerva</t>
  </si>
  <si>
    <t>29</t>
  </si>
  <si>
    <t>f++</t>
  </si>
  <si>
    <t>teatru</t>
  </si>
  <si>
    <t>transurb</t>
  </si>
  <si>
    <t>DAS</t>
  </si>
  <si>
    <t xml:space="preserve">Transferuri intre unitati ale administratiei publice                             </t>
  </si>
  <si>
    <t>30</t>
  </si>
  <si>
    <t>d</t>
  </si>
  <si>
    <t>f+d</t>
  </si>
  <si>
    <t>spital++</t>
  </si>
  <si>
    <t>spital</t>
  </si>
  <si>
    <t>BL        D</t>
  </si>
  <si>
    <t>Alte transferuri</t>
  </si>
  <si>
    <t>31</t>
  </si>
  <si>
    <t>inv partic</t>
  </si>
  <si>
    <t xml:space="preserve">D     </t>
  </si>
  <si>
    <t xml:space="preserve">F  </t>
  </si>
  <si>
    <t>BL</t>
  </si>
  <si>
    <t>Proiecte cu finantare din Fonduri externe nerambursabile postaderare</t>
  </si>
  <si>
    <t>32</t>
  </si>
  <si>
    <t>proiecte   dezvoltare+PNNR</t>
  </si>
  <si>
    <t xml:space="preserve">D    UE   </t>
  </si>
  <si>
    <t>Asistenta sociala</t>
  </si>
  <si>
    <t>33</t>
  </si>
  <si>
    <t>K=transf altor bugete fara subordonati (66,Transurban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</si>
  <si>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</si>
  <si>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</si>
  <si>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</si>
  <si>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</si>
  <si>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</si>
  <si>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</si>
  <si>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>.( 81).</t>
  </si>
  <si>
    <t>functionare</t>
  </si>
  <si>
    <t>.-84 plati ani precedenti</t>
  </si>
  <si>
    <t xml:space="preserve">Imprumuturi acordate                  </t>
  </si>
  <si>
    <t>37</t>
  </si>
  <si>
    <t>dezvoltare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</si>
  <si>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</si>
  <si>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</si>
  <si>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</si>
  <si>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</si>
  <si>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</si>
  <si>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</si>
  <si>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C16</t>
  </si>
  <si>
    <t>excedent in 2025</t>
  </si>
  <si>
    <r>
      <t xml:space="preserve">EXCEDENT(+)/DEFICIT(-)  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 xml:space="preserve">                                                               (rd.01-rd.23)   </t>
    </r>
  </si>
  <si>
    <t>41</t>
  </si>
  <si>
    <t>dezvoltare -transfer (51,02)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</si>
  <si>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</si>
  <si>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</si>
  <si>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</si>
  <si>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</si>
  <si>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</si>
  <si>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</si>
  <si>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T R A N S F E R U R I</t>
  </si>
  <si>
    <t>Sectiunea de dezvoltare</t>
  </si>
  <si>
    <t>45</t>
  </si>
  <si>
    <t xml:space="preserve">Alte servicii publice generale </t>
  </si>
  <si>
    <t>46</t>
  </si>
  <si>
    <t>buget local</t>
  </si>
  <si>
    <t>subordonati</t>
  </si>
  <si>
    <t>47</t>
  </si>
  <si>
    <t>f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</si>
  <si>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</si>
  <si>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</si>
  <si>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</si>
  <si>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</si>
  <si>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</si>
  <si>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</si>
  <si>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</si>
  <si>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</si>
  <si>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</si>
  <si>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</si>
  <si>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</si>
  <si>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</si>
  <si>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</si>
  <si>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</si>
  <si>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</si>
  <si>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</si>
  <si>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POL</t>
  </si>
  <si>
    <t>total</t>
  </si>
  <si>
    <t>60</t>
  </si>
  <si>
    <t>.=. Cu venituri subventii la subordonati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</si>
  <si>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</si>
  <si>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</si>
  <si>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</si>
  <si>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</si>
  <si>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</si>
  <si>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</si>
  <si>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</si>
  <si>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</si>
  <si>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subventie </t>
  </si>
  <si>
    <t>venituri proprii</t>
  </si>
  <si>
    <t xml:space="preserve">Cultura, recreere si religie </t>
  </si>
  <si>
    <t>67</t>
  </si>
  <si>
    <t>aici se completeaza</t>
  </si>
  <si>
    <t>CAP. 67. =.</t>
  </si>
  <si>
    <t>68</t>
  </si>
  <si>
    <t>GMZ</t>
  </si>
  <si>
    <t>69</t>
  </si>
  <si>
    <t xml:space="preserve">Asigurari si asistenta sociala      </t>
  </si>
  <si>
    <t>70</t>
  </si>
  <si>
    <t>CSM</t>
  </si>
  <si>
    <t>71</t>
  </si>
  <si>
    <t>72</t>
  </si>
  <si>
    <t xml:space="preserve">suplimentare  buget </t>
  </si>
  <si>
    <t xml:space="preserve">Locuinte, servicii si dezvoltare publica </t>
  </si>
  <si>
    <t>73</t>
  </si>
  <si>
    <t>74</t>
  </si>
  <si>
    <t>Teatru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</si>
  <si>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</si>
  <si>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</si>
  <si>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</si>
  <si>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</si>
  <si>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</si>
  <si>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</si>
  <si>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</si>
  <si>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</si>
  <si>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</si>
  <si>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</si>
  <si>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</si>
  <si>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</si>
  <si>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</si>
  <si>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</si>
  <si>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</si>
  <si>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</si>
  <si>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</si>
  <si>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</si>
  <si>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</si>
  <si>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</si>
  <si>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</si>
  <si>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>.02.</t>
  </si>
  <si>
    <t>transferurile D</t>
  </si>
  <si>
    <t xml:space="preserve">Alte actiuni economice </t>
  </si>
  <si>
    <t>91</t>
  </si>
  <si>
    <t>92</t>
  </si>
  <si>
    <t>93</t>
  </si>
  <si>
    <t>ORDONATOR CREDITE</t>
  </si>
  <si>
    <t>SEF SERVICIU</t>
  </si>
  <si>
    <t xml:space="preserve">              Kereskenyi Gabor</t>
  </si>
  <si>
    <t>ec.Terezia Borbei</t>
  </si>
  <si>
    <t>.07.</t>
  </si>
  <si>
    <t>f.</t>
  </si>
  <si>
    <t>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</si>
</sst>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27" x14ac:knownFonts="1">
    <font>
      <sz val="10"/>
      <name val="Arial"/>
    </font>
    <font>
      <sz val="10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20"/>
      <color theme="0"/>
      <name val="Arial"/>
      <family val="2"/>
    </font>
    <font>
      <sz val="8"/>
      <color theme="0"/>
      <name val="Arial"/>
      <family val="2"/>
    </font>
    <font>
      <b/>
      <sz val="12"/>
      <color theme="0"/>
      <name val="Arial"/>
      <family val="2"/>
    </font>
    <font>
      <i/>
      <sz val="9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sz val="16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E4D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87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1" applyFo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1" applyFont="1"/>
    <xf numFmtId="164" fontId="5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2" applyFont="1" applyAlignment="1">
      <alignment vertical="center"/>
    </xf>
    <xf numFmtId="165" fontId="3" fillId="0" borderId="0" xfId="0" applyNumberFormat="1" applyFont="1"/>
    <xf numFmtId="0" fontId="2" fillId="0" borderId="0" xfId="0" quotePrefix="1" applyFont="1" applyAlignment="1">
      <alignment horizontal="left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2" borderId="0" xfId="0" applyFont="1" applyFill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/>
    </xf>
    <xf numFmtId="164" fontId="10" fillId="0" borderId="2" xfId="0" quotePrefix="1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4" borderId="2" xfId="0" applyNumberFormat="1" applyFont="1" applyFill="1" applyBorder="1" applyAlignment="1">
      <alignment horizontal="center"/>
    </xf>
    <xf numFmtId="166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164" fontId="7" fillId="5" borderId="2" xfId="0" applyNumberFormat="1" applyFont="1" applyFill="1" applyBorder="1" applyAlignment="1">
      <alignment horizontal="left"/>
    </xf>
    <xf numFmtId="164" fontId="9" fillId="5" borderId="2" xfId="0" quotePrefix="1" applyNumberFormat="1" applyFont="1" applyFill="1" applyBorder="1" applyAlignment="1">
      <alignment horizontal="left" indent="1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2" xfId="0" applyNumberFormat="1" applyFont="1" applyFill="1" applyBorder="1" applyAlignment="1">
      <alignment horizontal="center"/>
    </xf>
    <xf numFmtId="164" fontId="11" fillId="6" borderId="2" xfId="0" applyNumberFormat="1" applyFont="1" applyFill="1" applyBorder="1"/>
    <xf numFmtId="164" fontId="12" fillId="6" borderId="2" xfId="0" quotePrefix="1" applyNumberFormat="1" applyFont="1" applyFill="1" applyBorder="1" applyAlignment="1">
      <alignment horizontal="left" indent="1"/>
    </xf>
    <xf numFmtId="3" fontId="11" fillId="0" borderId="2" xfId="0" applyNumberFormat="1" applyFont="1" applyBorder="1" applyAlignment="1">
      <alignment horizontal="right" vertical="center"/>
    </xf>
    <xf numFmtId="3" fontId="4" fillId="6" borderId="2" xfId="0" applyNumberFormat="1" applyFont="1" applyFill="1" applyBorder="1" applyAlignment="1">
      <alignment horizontal="right" vertical="center"/>
    </xf>
    <xf numFmtId="3" fontId="2" fillId="6" borderId="2" xfId="0" applyNumberFormat="1" applyFont="1" applyFill="1" applyBorder="1" applyAlignment="1">
      <alignment horizontal="right" vertical="center"/>
    </xf>
    <xf numFmtId="3" fontId="2" fillId="6" borderId="2" xfId="0" applyNumberFormat="1" applyFont="1" applyFill="1" applyBorder="1" applyAlignment="1">
      <alignment horizontal="right"/>
    </xf>
    <xf numFmtId="164" fontId="6" fillId="6" borderId="2" xfId="0" applyNumberFormat="1" applyFont="1" applyFill="1" applyBorder="1" applyAlignment="1">
      <alignment horizontal="left" wrapText="1"/>
    </xf>
    <xf numFmtId="164" fontId="10" fillId="6" borderId="2" xfId="0" quotePrefix="1" applyNumberFormat="1" applyFont="1" applyFill="1" applyBorder="1" applyAlignment="1">
      <alignment horizontal="left" indent="1"/>
    </xf>
    <xf numFmtId="3" fontId="7" fillId="0" borderId="2" xfId="0" applyNumberFormat="1" applyFont="1" applyBorder="1" applyAlignment="1" applyProtection="1">
      <alignment horizontal="right" vertical="center"/>
      <protection locked="0"/>
    </xf>
    <xf numFmtId="3" fontId="3" fillId="6" borderId="2" xfId="0" applyNumberFormat="1" applyFont="1" applyFill="1" applyBorder="1" applyAlignment="1" applyProtection="1">
      <alignment horizontal="right" vertical="center"/>
      <protection locked="0"/>
    </xf>
    <xf numFmtId="164" fontId="6" fillId="6" borderId="2" xfId="0" applyNumberFormat="1" applyFont="1" applyFill="1" applyBorder="1" applyAlignment="1">
      <alignment horizontal="left" indent="2"/>
    </xf>
    <xf numFmtId="3" fontId="7" fillId="7" borderId="2" xfId="0" applyNumberFormat="1" applyFont="1" applyFill="1" applyBorder="1" applyAlignment="1" applyProtection="1">
      <alignment horizontal="right" vertical="center"/>
      <protection locked="0"/>
    </xf>
    <xf numFmtId="3" fontId="3" fillId="6" borderId="2" xfId="0" applyNumberFormat="1" applyFont="1" applyFill="1" applyBorder="1" applyAlignment="1" applyProtection="1">
      <alignment horizontal="right"/>
      <protection locked="0"/>
    </xf>
    <xf numFmtId="164" fontId="11" fillId="3" borderId="2" xfId="0" applyNumberFormat="1" applyFont="1" applyFill="1" applyBorder="1" applyAlignment="1">
      <alignment horizontal="left" wrapText="1"/>
    </xf>
    <xf numFmtId="164" fontId="12" fillId="3" borderId="2" xfId="0" quotePrefix="1" applyNumberFormat="1" applyFont="1" applyFill="1" applyBorder="1" applyAlignment="1">
      <alignment horizontal="left" indent="1"/>
    </xf>
    <xf numFmtId="3" fontId="11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/>
    </xf>
    <xf numFmtId="164" fontId="6" fillId="0" borderId="2" xfId="0" applyNumberFormat="1" applyFont="1" applyBorder="1" applyAlignment="1">
      <alignment horizontal="left" wrapText="1" indent="2"/>
    </xf>
    <xf numFmtId="164" fontId="10" fillId="0" borderId="2" xfId="0" quotePrefix="1" applyNumberFormat="1" applyFont="1" applyBorder="1" applyAlignment="1">
      <alignment horizontal="left" indent="1"/>
    </xf>
    <xf numFmtId="3" fontId="11" fillId="7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 applyProtection="1">
      <alignment horizontal="right"/>
      <protection locked="0"/>
    </xf>
    <xf numFmtId="3" fontId="7" fillId="8" borderId="2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>
      <alignment horizontal="left" wrapText="1"/>
    </xf>
    <xf numFmtId="164" fontId="6" fillId="0" borderId="2" xfId="0" applyNumberFormat="1" applyFont="1" applyBorder="1"/>
    <xf numFmtId="164" fontId="7" fillId="3" borderId="2" xfId="0" applyNumberFormat="1" applyFont="1" applyFill="1" applyBorder="1" applyAlignment="1">
      <alignment horizontal="left"/>
    </xf>
    <xf numFmtId="164" fontId="10" fillId="3" borderId="2" xfId="0" quotePrefix="1" applyNumberFormat="1" applyFont="1" applyFill="1" applyBorder="1" applyAlignment="1">
      <alignment horizontal="right" indent="1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3" fillId="3" borderId="2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>
      <alignment horizontal="left" indent="2"/>
    </xf>
    <xf numFmtId="164" fontId="7" fillId="0" borderId="2" xfId="0" applyNumberFormat="1" applyFont="1" applyBorder="1"/>
    <xf numFmtId="3" fontId="6" fillId="8" borderId="0" xfId="0" applyNumberFormat="1" applyFont="1" applyFill="1" applyAlignment="1">
      <alignment horizontal="right"/>
    </xf>
    <xf numFmtId="3" fontId="2" fillId="8" borderId="2" xfId="0" applyNumberFormat="1" applyFont="1" applyFill="1" applyBorder="1" applyAlignment="1" applyProtection="1">
      <alignment horizontal="right" vertical="center"/>
      <protection locked="0"/>
    </xf>
    <xf numFmtId="3" fontId="3" fillId="8" borderId="2" xfId="0" applyNumberFormat="1" applyFont="1" applyFill="1" applyBorder="1" applyAlignment="1" applyProtection="1">
      <alignment horizontal="right" vertical="center"/>
      <protection locked="0"/>
    </xf>
    <xf numFmtId="3" fontId="3" fillId="0" borderId="2" xfId="0" applyNumberFormat="1" applyFont="1" applyBorder="1" applyAlignment="1" applyProtection="1">
      <alignment horizontal="right" vertical="center"/>
      <protection locked="0"/>
    </xf>
    <xf numFmtId="3" fontId="4" fillId="8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 applyProtection="1">
      <alignment horizontal="right"/>
      <protection locked="0"/>
    </xf>
    <xf numFmtId="3" fontId="3" fillId="8" borderId="2" xfId="0" applyNumberFormat="1" applyFont="1" applyFill="1" applyBorder="1" applyAlignment="1" applyProtection="1">
      <alignment horizontal="right"/>
      <protection locked="0"/>
    </xf>
    <xf numFmtId="164" fontId="6" fillId="0" borderId="2" xfId="0" applyNumberFormat="1" applyFont="1" applyBorder="1" applyAlignment="1">
      <alignment horizontal="right"/>
    </xf>
    <xf numFmtId="164" fontId="11" fillId="3" borderId="2" xfId="0" applyNumberFormat="1" applyFont="1" applyFill="1" applyBorder="1" applyAlignment="1">
      <alignment horizontal="center"/>
    </xf>
    <xf numFmtId="3" fontId="6" fillId="8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right"/>
    </xf>
    <xf numFmtId="3" fontId="2" fillId="6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right"/>
    </xf>
    <xf numFmtId="164" fontId="5" fillId="5" borderId="2" xfId="0" applyNumberFormat="1" applyFont="1" applyFill="1" applyBorder="1" applyAlignment="1">
      <alignment horizontal="center"/>
    </xf>
    <xf numFmtId="164" fontId="5" fillId="5" borderId="2" xfId="0" quotePrefix="1" applyNumberFormat="1" applyFont="1" applyFill="1" applyBorder="1" applyAlignment="1">
      <alignment horizontal="left" indent="1"/>
    </xf>
    <xf numFmtId="3" fontId="3" fillId="0" borderId="0" xfId="0" applyNumberFormat="1" applyFont="1"/>
    <xf numFmtId="164" fontId="11" fillId="3" borderId="2" xfId="0" applyNumberFormat="1" applyFont="1" applyFill="1" applyBorder="1" applyAlignment="1">
      <alignment horizontal="left"/>
    </xf>
    <xf numFmtId="3" fontId="4" fillId="3" borderId="2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/>
    </xf>
    <xf numFmtId="164" fontId="3" fillId="0" borderId="2" xfId="0" quotePrefix="1" applyNumberFormat="1" applyFont="1" applyBorder="1" applyAlignment="1">
      <alignment horizontal="left" indent="2"/>
    </xf>
    <xf numFmtId="164" fontId="3" fillId="0" borderId="2" xfId="0" applyNumberFormat="1" applyFont="1" applyBorder="1" applyAlignment="1">
      <alignment horizontal="left" indent="2"/>
    </xf>
    <xf numFmtId="3" fontId="2" fillId="10" borderId="2" xfId="0" applyNumberFormat="1" applyFont="1" applyFill="1" applyBorder="1" applyAlignment="1">
      <alignment horizontal="right" vertical="center"/>
    </xf>
    <xf numFmtId="3" fontId="2" fillId="11" borderId="2" xfId="0" applyNumberFormat="1" applyFont="1" applyFill="1" applyBorder="1" applyAlignment="1" applyProtection="1">
      <alignment horizontal="right" vertical="center"/>
      <protection locked="0"/>
    </xf>
    <xf numFmtId="3" fontId="2" fillId="9" borderId="2" xfId="0" applyNumberFormat="1" applyFont="1" applyFill="1" applyBorder="1" applyAlignment="1">
      <alignment horizontal="right"/>
    </xf>
    <xf numFmtId="3" fontId="6" fillId="7" borderId="2" xfId="0" applyNumberFormat="1" applyFont="1" applyFill="1" applyBorder="1" applyAlignment="1" applyProtection="1">
      <alignment horizontal="right" vertical="center"/>
      <protection locked="0"/>
    </xf>
    <xf numFmtId="164" fontId="9" fillId="6" borderId="2" xfId="0" applyNumberFormat="1" applyFont="1" applyFill="1" applyBorder="1" applyAlignment="1">
      <alignment horizontal="left" wrapText="1"/>
    </xf>
    <xf numFmtId="3" fontId="6" fillId="11" borderId="2" xfId="0" applyNumberFormat="1" applyFont="1" applyFill="1" applyBorder="1" applyAlignment="1" applyProtection="1">
      <alignment horizontal="right" vertical="center"/>
      <protection locked="0"/>
    </xf>
    <xf numFmtId="3" fontId="11" fillId="6" borderId="2" xfId="0" applyNumberFormat="1" applyFont="1" applyFill="1" applyBorder="1" applyAlignment="1" applyProtection="1">
      <alignment horizontal="right" vertical="center"/>
      <protection locked="0"/>
    </xf>
    <xf numFmtId="164" fontId="3" fillId="6" borderId="2" xfId="0" applyNumberFormat="1" applyFont="1" applyFill="1" applyBorder="1" applyAlignment="1">
      <alignment horizontal="left" indent="2"/>
    </xf>
    <xf numFmtId="164" fontId="11" fillId="6" borderId="2" xfId="0" applyNumberFormat="1" applyFont="1" applyFill="1" applyBorder="1" applyAlignment="1">
      <alignment horizontal="left"/>
    </xf>
    <xf numFmtId="164" fontId="11" fillId="6" borderId="2" xfId="0" quotePrefix="1" applyNumberFormat="1" applyFont="1" applyFill="1" applyBorder="1" applyAlignment="1">
      <alignment horizontal="left" indent="1"/>
    </xf>
    <xf numFmtId="3" fontId="7" fillId="8" borderId="2" xfId="0" applyNumberFormat="1" applyFont="1" applyFill="1" applyBorder="1" applyAlignment="1">
      <alignment horizontal="right" vertical="center"/>
    </xf>
    <xf numFmtId="3" fontId="3" fillId="8" borderId="2" xfId="0" applyNumberFormat="1" applyFont="1" applyFill="1" applyBorder="1" applyAlignment="1">
      <alignment horizontal="right" vertical="center"/>
    </xf>
    <xf numFmtId="3" fontId="2" fillId="8" borderId="2" xfId="0" applyNumberFormat="1" applyFont="1" applyFill="1" applyBorder="1" applyAlignment="1">
      <alignment horizontal="right" vertical="center"/>
    </xf>
    <xf numFmtId="3" fontId="11" fillId="8" borderId="2" xfId="0" applyNumberFormat="1" applyFont="1" applyFill="1" applyBorder="1" applyAlignment="1" applyProtection="1">
      <alignment horizontal="right" vertical="center"/>
      <protection locked="0"/>
    </xf>
    <xf numFmtId="3" fontId="11" fillId="6" borderId="2" xfId="0" applyNumberFormat="1" applyFont="1" applyFill="1" applyBorder="1" applyAlignment="1">
      <alignment horizontal="right" vertical="center"/>
    </xf>
    <xf numFmtId="164" fontId="3" fillId="6" borderId="2" xfId="0" applyNumberFormat="1" applyFont="1" applyFill="1" applyBorder="1" applyAlignment="1">
      <alignment horizontal="left"/>
    </xf>
    <xf numFmtId="3" fontId="6" fillId="8" borderId="2" xfId="0" applyNumberFormat="1" applyFont="1" applyFill="1" applyBorder="1" applyAlignment="1">
      <alignment horizontal="right" vertical="center"/>
    </xf>
    <xf numFmtId="3" fontId="3" fillId="6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" fontId="6" fillId="0" borderId="2" xfId="0" applyNumberFormat="1" applyFont="1" applyBorder="1" applyAlignment="1" applyProtection="1">
      <alignment horizontal="right" vertical="center"/>
      <protection locked="0"/>
    </xf>
    <xf numFmtId="0" fontId="3" fillId="0" borderId="2" xfId="0" quotePrefix="1" applyFont="1" applyBorder="1" applyAlignment="1">
      <alignment horizontal="left" wrapText="1" indent="2"/>
    </xf>
    <xf numFmtId="0" fontId="3" fillId="6" borderId="2" xfId="0" applyFont="1" applyFill="1" applyBorder="1" applyAlignment="1">
      <alignment horizontal="left" wrapText="1"/>
    </xf>
    <xf numFmtId="3" fontId="6" fillId="6" borderId="2" xfId="0" applyNumberFormat="1" applyFont="1" applyFill="1" applyBorder="1" applyAlignment="1" applyProtection="1">
      <alignment horizontal="right" vertical="center"/>
      <protection locked="0"/>
    </xf>
    <xf numFmtId="164" fontId="3" fillId="0" borderId="2" xfId="0" applyNumberFormat="1" applyFont="1" applyBorder="1" applyAlignment="1">
      <alignment horizontal="left" wrapText="1"/>
    </xf>
    <xf numFmtId="164" fontId="5" fillId="5" borderId="2" xfId="0" applyNumberFormat="1" applyFont="1" applyFill="1" applyBorder="1" applyAlignment="1">
      <alignment horizontal="center" vertical="center" wrapText="1"/>
    </xf>
    <xf numFmtId="164" fontId="13" fillId="5" borderId="2" xfId="0" quotePrefix="1" applyNumberFormat="1" applyFont="1" applyFill="1" applyBorder="1" applyAlignment="1">
      <alignment horizontal="left" indent="1"/>
    </xf>
    <xf numFmtId="3" fontId="5" fillId="5" borderId="2" xfId="0" applyNumberFormat="1" applyFont="1" applyFill="1" applyBorder="1" applyAlignment="1">
      <alignment vertical="center"/>
    </xf>
    <xf numFmtId="3" fontId="5" fillId="5" borderId="2" xfId="0" applyNumberFormat="1" applyFont="1" applyFill="1" applyBorder="1"/>
    <xf numFmtId="164" fontId="2" fillId="3" borderId="2" xfId="0" applyNumberFormat="1" applyFont="1" applyFill="1" applyBorder="1" applyAlignment="1">
      <alignment horizontal="left" wrapText="1"/>
    </xf>
    <xf numFmtId="164" fontId="10" fillId="3" borderId="2" xfId="0" quotePrefix="1" applyNumberFormat="1" applyFont="1" applyFill="1" applyBorder="1" applyAlignment="1">
      <alignment horizontal="left" indent="1"/>
    </xf>
    <xf numFmtId="3" fontId="7" fillId="3" borderId="2" xfId="0" applyNumberFormat="1" applyFont="1" applyFill="1" applyBorder="1" applyAlignment="1">
      <alignment horizontal="center" vertical="center"/>
    </xf>
    <xf numFmtId="164" fontId="15" fillId="0" borderId="2" xfId="0" applyNumberFormat="1" applyFont="1" applyBorder="1" applyAlignment="1">
      <alignment horizontal="left" wrapText="1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3" fontId="2" fillId="6" borderId="2" xfId="0" applyNumberFormat="1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 applyProtection="1">
      <alignment horizontal="center" vertical="center"/>
      <protection locked="0"/>
    </xf>
    <xf numFmtId="3" fontId="2" fillId="6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3" fontId="6" fillId="12" borderId="2" xfId="0" applyNumberFormat="1" applyFont="1" applyFill="1" applyBorder="1" applyAlignment="1" applyProtection="1">
      <alignment horizontal="right" vertical="center"/>
      <protection locked="0"/>
    </xf>
    <xf numFmtId="164" fontId="9" fillId="3" borderId="2" xfId="0" applyNumberFormat="1" applyFont="1" applyFill="1" applyBorder="1" applyAlignment="1">
      <alignment horizontal="left" wrapText="1"/>
    </xf>
    <xf numFmtId="0" fontId="16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left" indent="6"/>
    </xf>
    <xf numFmtId="0" fontId="5" fillId="0" borderId="0" xfId="1" applyFont="1" applyAlignment="1">
      <alignment horizontal="center"/>
    </xf>
    <xf numFmtId="0" fontId="13" fillId="0" borderId="0" xfId="3" applyFont="1" applyAlignment="1">
      <alignment horizont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17" fillId="2" borderId="0" xfId="0" applyFont="1" applyFill="1" applyBorder="1"/>
    <xf numFmtId="164" fontId="8" fillId="2" borderId="0" xfId="0" applyNumberFormat="1" applyFont="1" applyFill="1" applyBorder="1" applyAlignment="1">
      <alignment horizontal="left"/>
    </xf>
    <xf numFmtId="0" fontId="17" fillId="2" borderId="0" xfId="0" quotePrefix="1" applyFont="1" applyFill="1" applyBorder="1" applyAlignment="1">
      <alignment horizontal="left"/>
    </xf>
    <xf numFmtId="0" fontId="8" fillId="2" borderId="0" xfId="0" quotePrefix="1" applyFont="1" applyFill="1" applyBorder="1"/>
    <xf numFmtId="0" fontId="18" fillId="2" borderId="0" xfId="0" applyFont="1" applyFill="1" applyBorder="1" applyAlignment="1">
      <alignment horizontal="center" vertical="top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17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1" fontId="21" fillId="2" borderId="0" xfId="0" applyNumberFormat="1" applyFont="1" applyFill="1" applyBorder="1" applyAlignment="1">
      <alignment horizontal="center"/>
    </xf>
    <xf numFmtId="3" fontId="22" fillId="2" borderId="0" xfId="0" applyNumberFormat="1" applyFont="1" applyFill="1" applyBorder="1" applyAlignment="1">
      <alignment horizontal="center"/>
    </xf>
    <xf numFmtId="3" fontId="17" fillId="2" borderId="0" xfId="0" applyNumberFormat="1" applyFont="1" applyFill="1" applyBorder="1" applyAlignment="1">
      <alignment horizontal="right"/>
    </xf>
    <xf numFmtId="14" fontId="8" fillId="2" borderId="0" xfId="0" applyNumberFormat="1" applyFont="1" applyFill="1" applyBorder="1"/>
    <xf numFmtId="49" fontId="8" fillId="2" borderId="0" xfId="0" applyNumberFormat="1" applyFont="1" applyFill="1" applyBorder="1"/>
    <xf numFmtId="3" fontId="8" fillId="2" borderId="0" xfId="0" applyNumberFormat="1" applyFont="1" applyFill="1" applyBorder="1"/>
    <xf numFmtId="3" fontId="17" fillId="2" borderId="0" xfId="0" applyNumberFormat="1" applyFont="1" applyFill="1" applyBorder="1" applyAlignment="1">
      <alignment horizontal="center"/>
    </xf>
    <xf numFmtId="0" fontId="23" fillId="2" borderId="0" xfId="0" applyFont="1" applyFill="1" applyBorder="1"/>
    <xf numFmtId="0" fontId="24" fillId="2" borderId="0" xfId="0" applyFont="1" applyFill="1" applyBorder="1"/>
    <xf numFmtId="3" fontId="17" fillId="2" borderId="0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3" fontId="24" fillId="2" borderId="0" xfId="0" applyNumberFormat="1" applyFont="1" applyFill="1" applyBorder="1"/>
    <xf numFmtId="3" fontId="19" fillId="2" borderId="0" xfId="0" applyNumberFormat="1" applyFont="1" applyFill="1" applyBorder="1"/>
    <xf numFmtId="0" fontId="8" fillId="2" borderId="0" xfId="0" applyFont="1" applyFill="1" applyBorder="1" applyAlignment="1">
      <alignment horizontal="left"/>
    </xf>
    <xf numFmtId="3" fontId="21" fillId="2" borderId="0" xfId="0" applyNumberFormat="1" applyFont="1" applyFill="1" applyBorder="1"/>
    <xf numFmtId="3" fontId="22" fillId="2" borderId="0" xfId="0" applyNumberFormat="1" applyFont="1" applyFill="1" applyBorder="1"/>
    <xf numFmtId="0" fontId="1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3" fontId="25" fillId="2" borderId="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/>
    </xf>
    <xf numFmtId="0" fontId="24" fillId="2" borderId="0" xfId="3" applyFont="1" applyFill="1" applyBorder="1" applyAlignment="1">
      <alignment horizontal="center"/>
    </xf>
  </cellXfs>
  <cellStyles count="4">
    <cellStyle name="Normal" xfId="0" builtinId="0"/>
    <cellStyle name="Normal_mach03" xfId="3" xr:uid="{9875F495-B6C3-4DB7-A664-59290BE8A15D}"/>
    <cellStyle name="Normal_Machete buget 99" xfId="1" xr:uid="{ECBBA0D6-C99B-4B24-ACD5-38F97091803D}"/>
    <cellStyle name="Normal_VAC 1b" xfId="2" xr:uid="{53AC3475-355F-4E86-A61D-068521AC07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0</xdr:rowOff>
    </xdr:from>
    <xdr:to>
      <xdr:col>0</xdr:col>
      <xdr:colOff>1609725</xdr:colOff>
      <xdr:row>1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10A423BD-01DF-4A3C-BCE9-2E73572A2655}"/>
            </a:ext>
          </a:extLst>
        </xdr:cNvPr>
        <xdr:cNvSpPr>
          <a:spLocks noChangeShapeType="1"/>
        </xdr:cNvSpPr>
      </xdr:nvSpPr>
      <xdr:spPr bwMode="auto">
        <a:xfrm>
          <a:off x="638175" y="1524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685800</xdr:colOff>
      <xdr:row>2</xdr:row>
      <xdr:rowOff>0</xdr:rowOff>
    </xdr:from>
    <xdr:to>
      <xdr:col>0</xdr:col>
      <xdr:colOff>1099911</xdr:colOff>
      <xdr:row>2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EDE21C8B-73E9-4ED1-924E-A97BB8B92222}"/>
            </a:ext>
          </a:extLst>
        </xdr:cNvPr>
        <xdr:cNvSpPr txBox="1">
          <a:spLocks noChangeArrowheads="1"/>
        </xdr:cNvSpPr>
      </xdr:nvSpPr>
      <xdr:spPr bwMode="auto">
        <a:xfrm>
          <a:off x="685800" y="314325"/>
          <a:ext cx="414111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  11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ager/Desktop/140%2004%204%20iul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40-04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CEC3D-572D-4B61-954D-F09C1713B5C2}">
  <sheetPr>
    <tabColor indexed="14"/>
  </sheetPr>
  <dimension ref="A1:AD125"/>
  <sheetViews>
    <sheetView tabSelected="1" topLeftCell="B1" zoomScale="75" zoomScaleNormal="75" zoomScaleSheetLayoutView="85" workbookViewId="0">
      <selection activeCell="P26" sqref="P26"/>
    </sheetView>
  </sheetViews>
  <sheetFormatPr defaultRowHeight="12" x14ac:dyDescent="0.2"/>
  <cols>
    <col min="1" max="1" width="59" style="2" customWidth="1"/>
    <col min="2" max="2" width="5.140625" style="2" customWidth="1"/>
    <col min="3" max="3" width="18.140625" style="2" customWidth="1"/>
    <col min="4" max="4" width="12.85546875" style="2" customWidth="1"/>
    <col min="5" max="5" width="13" style="2" customWidth="1"/>
    <col min="6" max="6" width="7.5703125" style="2" customWidth="1"/>
    <col min="7" max="7" width="16.28515625" style="2" customWidth="1"/>
    <col min="8" max="8" width="14.140625" style="2" customWidth="1"/>
    <col min="9" max="9" width="17.7109375" style="2" customWidth="1"/>
    <col min="10" max="10" width="13.5703125" style="2" customWidth="1"/>
    <col min="11" max="11" width="17.28515625" style="2" customWidth="1"/>
    <col min="12" max="12" width="5.28515625" style="148" customWidth="1"/>
    <col min="13" max="13" width="5.140625" style="148" customWidth="1"/>
    <col min="14" max="14" width="3.42578125" style="148" customWidth="1"/>
    <col min="15" max="15" width="10.140625" style="148" customWidth="1"/>
    <col min="16" max="16" width="11.85546875" style="148" customWidth="1"/>
    <col min="17" max="17" width="11" style="148" customWidth="1"/>
    <col min="18" max="19" width="15" style="148" customWidth="1"/>
    <col min="20" max="20" width="7.7109375" style="148" customWidth="1"/>
    <col min="21" max="21" width="11.5703125" style="148" customWidth="1"/>
    <col min="22" max="22" width="12.140625" style="148" customWidth="1"/>
    <col min="23" max="23" width="11" style="148" customWidth="1"/>
    <col min="24" max="24" width="15.28515625" style="148" customWidth="1"/>
    <col min="25" max="30" width="9.140625" style="148"/>
    <col min="31" max="256" width="9.140625" style="2"/>
    <col min="257" max="257" width="59" style="2" customWidth="1"/>
    <col min="258" max="258" width="5.140625" style="2" customWidth="1"/>
    <col min="259" max="259" width="18.140625" style="2" customWidth="1"/>
    <col min="260" max="260" width="12.85546875" style="2" customWidth="1"/>
    <col min="261" max="261" width="13" style="2" customWidth="1"/>
    <col min="262" max="262" width="7.5703125" style="2" customWidth="1"/>
    <col min="263" max="263" width="16.28515625" style="2" customWidth="1"/>
    <col min="264" max="264" width="14.140625" style="2" customWidth="1"/>
    <col min="265" max="265" width="17.7109375" style="2" customWidth="1"/>
    <col min="266" max="266" width="13.5703125" style="2" customWidth="1"/>
    <col min="267" max="267" width="17.28515625" style="2" customWidth="1"/>
    <col min="268" max="268" width="5.28515625" style="2" customWidth="1"/>
    <col min="269" max="269" width="5.140625" style="2" customWidth="1"/>
    <col min="270" max="270" width="3.42578125" style="2" customWidth="1"/>
    <col min="271" max="271" width="10.140625" style="2" customWidth="1"/>
    <col min="272" max="272" width="11.85546875" style="2" customWidth="1"/>
    <col min="273" max="273" width="11" style="2" customWidth="1"/>
    <col min="274" max="275" width="15" style="2" customWidth="1"/>
    <col min="276" max="276" width="7.7109375" style="2" customWidth="1"/>
    <col min="277" max="277" width="11.5703125" style="2" customWidth="1"/>
    <col min="278" max="278" width="12.140625" style="2" customWidth="1"/>
    <col min="279" max="279" width="11" style="2" customWidth="1"/>
    <col min="280" max="280" width="15.28515625" style="2" customWidth="1"/>
    <col min="281" max="512" width="9.140625" style="2"/>
    <col min="513" max="513" width="59" style="2" customWidth="1"/>
    <col min="514" max="514" width="5.140625" style="2" customWidth="1"/>
    <col min="515" max="515" width="18.140625" style="2" customWidth="1"/>
    <col min="516" max="516" width="12.85546875" style="2" customWidth="1"/>
    <col min="517" max="517" width="13" style="2" customWidth="1"/>
    <col min="518" max="518" width="7.5703125" style="2" customWidth="1"/>
    <col min="519" max="519" width="16.28515625" style="2" customWidth="1"/>
    <col min="520" max="520" width="14.140625" style="2" customWidth="1"/>
    <col min="521" max="521" width="17.7109375" style="2" customWidth="1"/>
    <col min="522" max="522" width="13.5703125" style="2" customWidth="1"/>
    <col min="523" max="523" width="17.28515625" style="2" customWidth="1"/>
    <col min="524" max="524" width="5.28515625" style="2" customWidth="1"/>
    <col min="525" max="525" width="5.140625" style="2" customWidth="1"/>
    <col min="526" max="526" width="3.42578125" style="2" customWidth="1"/>
    <col min="527" max="527" width="10.140625" style="2" customWidth="1"/>
    <col min="528" max="528" width="11.85546875" style="2" customWidth="1"/>
    <col min="529" max="529" width="11" style="2" customWidth="1"/>
    <col min="530" max="531" width="15" style="2" customWidth="1"/>
    <col min="532" max="532" width="7.7109375" style="2" customWidth="1"/>
    <col min="533" max="533" width="11.5703125" style="2" customWidth="1"/>
    <col min="534" max="534" width="12.140625" style="2" customWidth="1"/>
    <col min="535" max="535" width="11" style="2" customWidth="1"/>
    <col min="536" max="536" width="15.28515625" style="2" customWidth="1"/>
    <col min="537" max="768" width="9.140625" style="2"/>
    <col min="769" max="769" width="59" style="2" customWidth="1"/>
    <col min="770" max="770" width="5.140625" style="2" customWidth="1"/>
    <col min="771" max="771" width="18.140625" style="2" customWidth="1"/>
    <col min="772" max="772" width="12.85546875" style="2" customWidth="1"/>
    <col min="773" max="773" width="13" style="2" customWidth="1"/>
    <col min="774" max="774" width="7.5703125" style="2" customWidth="1"/>
    <col min="775" max="775" width="16.28515625" style="2" customWidth="1"/>
    <col min="776" max="776" width="14.140625" style="2" customWidth="1"/>
    <col min="777" max="777" width="17.7109375" style="2" customWidth="1"/>
    <col min="778" max="778" width="13.5703125" style="2" customWidth="1"/>
    <col min="779" max="779" width="17.28515625" style="2" customWidth="1"/>
    <col min="780" max="780" width="5.28515625" style="2" customWidth="1"/>
    <col min="781" max="781" width="5.140625" style="2" customWidth="1"/>
    <col min="782" max="782" width="3.42578125" style="2" customWidth="1"/>
    <col min="783" max="783" width="10.140625" style="2" customWidth="1"/>
    <col min="784" max="784" width="11.85546875" style="2" customWidth="1"/>
    <col min="785" max="785" width="11" style="2" customWidth="1"/>
    <col min="786" max="787" width="15" style="2" customWidth="1"/>
    <col min="788" max="788" width="7.7109375" style="2" customWidth="1"/>
    <col min="789" max="789" width="11.5703125" style="2" customWidth="1"/>
    <col min="790" max="790" width="12.140625" style="2" customWidth="1"/>
    <col min="791" max="791" width="11" style="2" customWidth="1"/>
    <col min="792" max="792" width="15.28515625" style="2" customWidth="1"/>
    <col min="793" max="1024" width="9.140625" style="2"/>
    <col min="1025" max="1025" width="59" style="2" customWidth="1"/>
    <col min="1026" max="1026" width="5.140625" style="2" customWidth="1"/>
    <col min="1027" max="1027" width="18.140625" style="2" customWidth="1"/>
    <col min="1028" max="1028" width="12.85546875" style="2" customWidth="1"/>
    <col min="1029" max="1029" width="13" style="2" customWidth="1"/>
    <col min="1030" max="1030" width="7.5703125" style="2" customWidth="1"/>
    <col min="1031" max="1031" width="16.28515625" style="2" customWidth="1"/>
    <col min="1032" max="1032" width="14.140625" style="2" customWidth="1"/>
    <col min="1033" max="1033" width="17.7109375" style="2" customWidth="1"/>
    <col min="1034" max="1034" width="13.5703125" style="2" customWidth="1"/>
    <col min="1035" max="1035" width="17.28515625" style="2" customWidth="1"/>
    <col min="1036" max="1036" width="5.28515625" style="2" customWidth="1"/>
    <col min="1037" max="1037" width="5.140625" style="2" customWidth="1"/>
    <col min="1038" max="1038" width="3.42578125" style="2" customWidth="1"/>
    <col min="1039" max="1039" width="10.140625" style="2" customWidth="1"/>
    <col min="1040" max="1040" width="11.85546875" style="2" customWidth="1"/>
    <col min="1041" max="1041" width="11" style="2" customWidth="1"/>
    <col min="1042" max="1043" width="15" style="2" customWidth="1"/>
    <col min="1044" max="1044" width="7.7109375" style="2" customWidth="1"/>
    <col min="1045" max="1045" width="11.5703125" style="2" customWidth="1"/>
    <col min="1046" max="1046" width="12.140625" style="2" customWidth="1"/>
    <col min="1047" max="1047" width="11" style="2" customWidth="1"/>
    <col min="1048" max="1048" width="15.28515625" style="2" customWidth="1"/>
    <col min="1049" max="1280" width="9.140625" style="2"/>
    <col min="1281" max="1281" width="59" style="2" customWidth="1"/>
    <col min="1282" max="1282" width="5.140625" style="2" customWidth="1"/>
    <col min="1283" max="1283" width="18.140625" style="2" customWidth="1"/>
    <col min="1284" max="1284" width="12.85546875" style="2" customWidth="1"/>
    <col min="1285" max="1285" width="13" style="2" customWidth="1"/>
    <col min="1286" max="1286" width="7.5703125" style="2" customWidth="1"/>
    <col min="1287" max="1287" width="16.28515625" style="2" customWidth="1"/>
    <col min="1288" max="1288" width="14.140625" style="2" customWidth="1"/>
    <col min="1289" max="1289" width="17.7109375" style="2" customWidth="1"/>
    <col min="1290" max="1290" width="13.5703125" style="2" customWidth="1"/>
    <col min="1291" max="1291" width="17.28515625" style="2" customWidth="1"/>
    <col min="1292" max="1292" width="5.28515625" style="2" customWidth="1"/>
    <col min="1293" max="1293" width="5.140625" style="2" customWidth="1"/>
    <col min="1294" max="1294" width="3.42578125" style="2" customWidth="1"/>
    <col min="1295" max="1295" width="10.140625" style="2" customWidth="1"/>
    <col min="1296" max="1296" width="11.85546875" style="2" customWidth="1"/>
    <col min="1297" max="1297" width="11" style="2" customWidth="1"/>
    <col min="1298" max="1299" width="15" style="2" customWidth="1"/>
    <col min="1300" max="1300" width="7.7109375" style="2" customWidth="1"/>
    <col min="1301" max="1301" width="11.5703125" style="2" customWidth="1"/>
    <col min="1302" max="1302" width="12.140625" style="2" customWidth="1"/>
    <col min="1303" max="1303" width="11" style="2" customWidth="1"/>
    <col min="1304" max="1304" width="15.28515625" style="2" customWidth="1"/>
    <col min="1305" max="1536" width="9.140625" style="2"/>
    <col min="1537" max="1537" width="59" style="2" customWidth="1"/>
    <col min="1538" max="1538" width="5.140625" style="2" customWidth="1"/>
    <col min="1539" max="1539" width="18.140625" style="2" customWidth="1"/>
    <col min="1540" max="1540" width="12.85546875" style="2" customWidth="1"/>
    <col min="1541" max="1541" width="13" style="2" customWidth="1"/>
    <col min="1542" max="1542" width="7.5703125" style="2" customWidth="1"/>
    <col min="1543" max="1543" width="16.28515625" style="2" customWidth="1"/>
    <col min="1544" max="1544" width="14.140625" style="2" customWidth="1"/>
    <col min="1545" max="1545" width="17.7109375" style="2" customWidth="1"/>
    <col min="1546" max="1546" width="13.5703125" style="2" customWidth="1"/>
    <col min="1547" max="1547" width="17.28515625" style="2" customWidth="1"/>
    <col min="1548" max="1548" width="5.28515625" style="2" customWidth="1"/>
    <col min="1549" max="1549" width="5.140625" style="2" customWidth="1"/>
    <col min="1550" max="1550" width="3.42578125" style="2" customWidth="1"/>
    <col min="1551" max="1551" width="10.140625" style="2" customWidth="1"/>
    <col min="1552" max="1552" width="11.85546875" style="2" customWidth="1"/>
    <col min="1553" max="1553" width="11" style="2" customWidth="1"/>
    <col min="1554" max="1555" width="15" style="2" customWidth="1"/>
    <col min="1556" max="1556" width="7.7109375" style="2" customWidth="1"/>
    <col min="1557" max="1557" width="11.5703125" style="2" customWidth="1"/>
    <col min="1558" max="1558" width="12.140625" style="2" customWidth="1"/>
    <col min="1559" max="1559" width="11" style="2" customWidth="1"/>
    <col min="1560" max="1560" width="15.28515625" style="2" customWidth="1"/>
    <col min="1561" max="1792" width="9.140625" style="2"/>
    <col min="1793" max="1793" width="59" style="2" customWidth="1"/>
    <col min="1794" max="1794" width="5.140625" style="2" customWidth="1"/>
    <col min="1795" max="1795" width="18.140625" style="2" customWidth="1"/>
    <col min="1796" max="1796" width="12.85546875" style="2" customWidth="1"/>
    <col min="1797" max="1797" width="13" style="2" customWidth="1"/>
    <col min="1798" max="1798" width="7.5703125" style="2" customWidth="1"/>
    <col min="1799" max="1799" width="16.28515625" style="2" customWidth="1"/>
    <col min="1800" max="1800" width="14.140625" style="2" customWidth="1"/>
    <col min="1801" max="1801" width="17.7109375" style="2" customWidth="1"/>
    <col min="1802" max="1802" width="13.5703125" style="2" customWidth="1"/>
    <col min="1803" max="1803" width="17.28515625" style="2" customWidth="1"/>
    <col min="1804" max="1804" width="5.28515625" style="2" customWidth="1"/>
    <col min="1805" max="1805" width="5.140625" style="2" customWidth="1"/>
    <col min="1806" max="1806" width="3.42578125" style="2" customWidth="1"/>
    <col min="1807" max="1807" width="10.140625" style="2" customWidth="1"/>
    <col min="1808" max="1808" width="11.85546875" style="2" customWidth="1"/>
    <col min="1809" max="1809" width="11" style="2" customWidth="1"/>
    <col min="1810" max="1811" width="15" style="2" customWidth="1"/>
    <col min="1812" max="1812" width="7.7109375" style="2" customWidth="1"/>
    <col min="1813" max="1813" width="11.5703125" style="2" customWidth="1"/>
    <col min="1814" max="1814" width="12.140625" style="2" customWidth="1"/>
    <col min="1815" max="1815" width="11" style="2" customWidth="1"/>
    <col min="1816" max="1816" width="15.28515625" style="2" customWidth="1"/>
    <col min="1817" max="2048" width="9.140625" style="2"/>
    <col min="2049" max="2049" width="59" style="2" customWidth="1"/>
    <col min="2050" max="2050" width="5.140625" style="2" customWidth="1"/>
    <col min="2051" max="2051" width="18.140625" style="2" customWidth="1"/>
    <col min="2052" max="2052" width="12.85546875" style="2" customWidth="1"/>
    <col min="2053" max="2053" width="13" style="2" customWidth="1"/>
    <col min="2054" max="2054" width="7.5703125" style="2" customWidth="1"/>
    <col min="2055" max="2055" width="16.28515625" style="2" customWidth="1"/>
    <col min="2056" max="2056" width="14.140625" style="2" customWidth="1"/>
    <col min="2057" max="2057" width="17.7109375" style="2" customWidth="1"/>
    <col min="2058" max="2058" width="13.5703125" style="2" customWidth="1"/>
    <col min="2059" max="2059" width="17.28515625" style="2" customWidth="1"/>
    <col min="2060" max="2060" width="5.28515625" style="2" customWidth="1"/>
    <col min="2061" max="2061" width="5.140625" style="2" customWidth="1"/>
    <col min="2062" max="2062" width="3.42578125" style="2" customWidth="1"/>
    <col min="2063" max="2063" width="10.140625" style="2" customWidth="1"/>
    <col min="2064" max="2064" width="11.85546875" style="2" customWidth="1"/>
    <col min="2065" max="2065" width="11" style="2" customWidth="1"/>
    <col min="2066" max="2067" width="15" style="2" customWidth="1"/>
    <col min="2068" max="2068" width="7.7109375" style="2" customWidth="1"/>
    <col min="2069" max="2069" width="11.5703125" style="2" customWidth="1"/>
    <col min="2070" max="2070" width="12.140625" style="2" customWidth="1"/>
    <col min="2071" max="2071" width="11" style="2" customWidth="1"/>
    <col min="2072" max="2072" width="15.28515625" style="2" customWidth="1"/>
    <col min="2073" max="2304" width="9.140625" style="2"/>
    <col min="2305" max="2305" width="59" style="2" customWidth="1"/>
    <col min="2306" max="2306" width="5.140625" style="2" customWidth="1"/>
    <col min="2307" max="2307" width="18.140625" style="2" customWidth="1"/>
    <col min="2308" max="2308" width="12.85546875" style="2" customWidth="1"/>
    <col min="2309" max="2309" width="13" style="2" customWidth="1"/>
    <col min="2310" max="2310" width="7.5703125" style="2" customWidth="1"/>
    <col min="2311" max="2311" width="16.28515625" style="2" customWidth="1"/>
    <col min="2312" max="2312" width="14.140625" style="2" customWidth="1"/>
    <col min="2313" max="2313" width="17.7109375" style="2" customWidth="1"/>
    <col min="2314" max="2314" width="13.5703125" style="2" customWidth="1"/>
    <col min="2315" max="2315" width="17.28515625" style="2" customWidth="1"/>
    <col min="2316" max="2316" width="5.28515625" style="2" customWidth="1"/>
    <col min="2317" max="2317" width="5.140625" style="2" customWidth="1"/>
    <col min="2318" max="2318" width="3.42578125" style="2" customWidth="1"/>
    <col min="2319" max="2319" width="10.140625" style="2" customWidth="1"/>
    <col min="2320" max="2320" width="11.85546875" style="2" customWidth="1"/>
    <col min="2321" max="2321" width="11" style="2" customWidth="1"/>
    <col min="2322" max="2323" width="15" style="2" customWidth="1"/>
    <col min="2324" max="2324" width="7.7109375" style="2" customWidth="1"/>
    <col min="2325" max="2325" width="11.5703125" style="2" customWidth="1"/>
    <col min="2326" max="2326" width="12.140625" style="2" customWidth="1"/>
    <col min="2327" max="2327" width="11" style="2" customWidth="1"/>
    <col min="2328" max="2328" width="15.28515625" style="2" customWidth="1"/>
    <col min="2329" max="2560" width="9.140625" style="2"/>
    <col min="2561" max="2561" width="59" style="2" customWidth="1"/>
    <col min="2562" max="2562" width="5.140625" style="2" customWidth="1"/>
    <col min="2563" max="2563" width="18.140625" style="2" customWidth="1"/>
    <col min="2564" max="2564" width="12.85546875" style="2" customWidth="1"/>
    <col min="2565" max="2565" width="13" style="2" customWidth="1"/>
    <col min="2566" max="2566" width="7.5703125" style="2" customWidth="1"/>
    <col min="2567" max="2567" width="16.28515625" style="2" customWidth="1"/>
    <col min="2568" max="2568" width="14.140625" style="2" customWidth="1"/>
    <col min="2569" max="2569" width="17.7109375" style="2" customWidth="1"/>
    <col min="2570" max="2570" width="13.5703125" style="2" customWidth="1"/>
    <col min="2571" max="2571" width="17.28515625" style="2" customWidth="1"/>
    <col min="2572" max="2572" width="5.28515625" style="2" customWidth="1"/>
    <col min="2573" max="2573" width="5.140625" style="2" customWidth="1"/>
    <col min="2574" max="2574" width="3.42578125" style="2" customWidth="1"/>
    <col min="2575" max="2575" width="10.140625" style="2" customWidth="1"/>
    <col min="2576" max="2576" width="11.85546875" style="2" customWidth="1"/>
    <col min="2577" max="2577" width="11" style="2" customWidth="1"/>
    <col min="2578" max="2579" width="15" style="2" customWidth="1"/>
    <col min="2580" max="2580" width="7.7109375" style="2" customWidth="1"/>
    <col min="2581" max="2581" width="11.5703125" style="2" customWidth="1"/>
    <col min="2582" max="2582" width="12.140625" style="2" customWidth="1"/>
    <col min="2583" max="2583" width="11" style="2" customWidth="1"/>
    <col min="2584" max="2584" width="15.28515625" style="2" customWidth="1"/>
    <col min="2585" max="2816" width="9.140625" style="2"/>
    <col min="2817" max="2817" width="59" style="2" customWidth="1"/>
    <col min="2818" max="2818" width="5.140625" style="2" customWidth="1"/>
    <col min="2819" max="2819" width="18.140625" style="2" customWidth="1"/>
    <col min="2820" max="2820" width="12.85546875" style="2" customWidth="1"/>
    <col min="2821" max="2821" width="13" style="2" customWidth="1"/>
    <col min="2822" max="2822" width="7.5703125" style="2" customWidth="1"/>
    <col min="2823" max="2823" width="16.28515625" style="2" customWidth="1"/>
    <col min="2824" max="2824" width="14.140625" style="2" customWidth="1"/>
    <col min="2825" max="2825" width="17.7109375" style="2" customWidth="1"/>
    <col min="2826" max="2826" width="13.5703125" style="2" customWidth="1"/>
    <col min="2827" max="2827" width="17.28515625" style="2" customWidth="1"/>
    <col min="2828" max="2828" width="5.28515625" style="2" customWidth="1"/>
    <col min="2829" max="2829" width="5.140625" style="2" customWidth="1"/>
    <col min="2830" max="2830" width="3.42578125" style="2" customWidth="1"/>
    <col min="2831" max="2831" width="10.140625" style="2" customWidth="1"/>
    <col min="2832" max="2832" width="11.85546875" style="2" customWidth="1"/>
    <col min="2833" max="2833" width="11" style="2" customWidth="1"/>
    <col min="2834" max="2835" width="15" style="2" customWidth="1"/>
    <col min="2836" max="2836" width="7.7109375" style="2" customWidth="1"/>
    <col min="2837" max="2837" width="11.5703125" style="2" customWidth="1"/>
    <col min="2838" max="2838" width="12.140625" style="2" customWidth="1"/>
    <col min="2839" max="2839" width="11" style="2" customWidth="1"/>
    <col min="2840" max="2840" width="15.28515625" style="2" customWidth="1"/>
    <col min="2841" max="3072" width="9.140625" style="2"/>
    <col min="3073" max="3073" width="59" style="2" customWidth="1"/>
    <col min="3074" max="3074" width="5.140625" style="2" customWidth="1"/>
    <col min="3075" max="3075" width="18.140625" style="2" customWidth="1"/>
    <col min="3076" max="3076" width="12.85546875" style="2" customWidth="1"/>
    <col min="3077" max="3077" width="13" style="2" customWidth="1"/>
    <col min="3078" max="3078" width="7.5703125" style="2" customWidth="1"/>
    <col min="3079" max="3079" width="16.28515625" style="2" customWidth="1"/>
    <col min="3080" max="3080" width="14.140625" style="2" customWidth="1"/>
    <col min="3081" max="3081" width="17.7109375" style="2" customWidth="1"/>
    <col min="3082" max="3082" width="13.5703125" style="2" customWidth="1"/>
    <col min="3083" max="3083" width="17.28515625" style="2" customWidth="1"/>
    <col min="3084" max="3084" width="5.28515625" style="2" customWidth="1"/>
    <col min="3085" max="3085" width="5.140625" style="2" customWidth="1"/>
    <col min="3086" max="3086" width="3.42578125" style="2" customWidth="1"/>
    <col min="3087" max="3087" width="10.140625" style="2" customWidth="1"/>
    <col min="3088" max="3088" width="11.85546875" style="2" customWidth="1"/>
    <col min="3089" max="3089" width="11" style="2" customWidth="1"/>
    <col min="3090" max="3091" width="15" style="2" customWidth="1"/>
    <col min="3092" max="3092" width="7.7109375" style="2" customWidth="1"/>
    <col min="3093" max="3093" width="11.5703125" style="2" customWidth="1"/>
    <col min="3094" max="3094" width="12.140625" style="2" customWidth="1"/>
    <col min="3095" max="3095" width="11" style="2" customWidth="1"/>
    <col min="3096" max="3096" width="15.28515625" style="2" customWidth="1"/>
    <col min="3097" max="3328" width="9.140625" style="2"/>
    <col min="3329" max="3329" width="59" style="2" customWidth="1"/>
    <col min="3330" max="3330" width="5.140625" style="2" customWidth="1"/>
    <col min="3331" max="3331" width="18.140625" style="2" customWidth="1"/>
    <col min="3332" max="3332" width="12.85546875" style="2" customWidth="1"/>
    <col min="3333" max="3333" width="13" style="2" customWidth="1"/>
    <col min="3334" max="3334" width="7.5703125" style="2" customWidth="1"/>
    <col min="3335" max="3335" width="16.28515625" style="2" customWidth="1"/>
    <col min="3336" max="3336" width="14.140625" style="2" customWidth="1"/>
    <col min="3337" max="3337" width="17.7109375" style="2" customWidth="1"/>
    <col min="3338" max="3338" width="13.5703125" style="2" customWidth="1"/>
    <col min="3339" max="3339" width="17.28515625" style="2" customWidth="1"/>
    <col min="3340" max="3340" width="5.28515625" style="2" customWidth="1"/>
    <col min="3341" max="3341" width="5.140625" style="2" customWidth="1"/>
    <col min="3342" max="3342" width="3.42578125" style="2" customWidth="1"/>
    <col min="3343" max="3343" width="10.140625" style="2" customWidth="1"/>
    <col min="3344" max="3344" width="11.85546875" style="2" customWidth="1"/>
    <col min="3345" max="3345" width="11" style="2" customWidth="1"/>
    <col min="3346" max="3347" width="15" style="2" customWidth="1"/>
    <col min="3348" max="3348" width="7.7109375" style="2" customWidth="1"/>
    <col min="3349" max="3349" width="11.5703125" style="2" customWidth="1"/>
    <col min="3350" max="3350" width="12.140625" style="2" customWidth="1"/>
    <col min="3351" max="3351" width="11" style="2" customWidth="1"/>
    <col min="3352" max="3352" width="15.28515625" style="2" customWidth="1"/>
    <col min="3353" max="3584" width="9.140625" style="2"/>
    <col min="3585" max="3585" width="59" style="2" customWidth="1"/>
    <col min="3586" max="3586" width="5.140625" style="2" customWidth="1"/>
    <col min="3587" max="3587" width="18.140625" style="2" customWidth="1"/>
    <col min="3588" max="3588" width="12.85546875" style="2" customWidth="1"/>
    <col min="3589" max="3589" width="13" style="2" customWidth="1"/>
    <col min="3590" max="3590" width="7.5703125" style="2" customWidth="1"/>
    <col min="3591" max="3591" width="16.28515625" style="2" customWidth="1"/>
    <col min="3592" max="3592" width="14.140625" style="2" customWidth="1"/>
    <col min="3593" max="3593" width="17.7109375" style="2" customWidth="1"/>
    <col min="3594" max="3594" width="13.5703125" style="2" customWidth="1"/>
    <col min="3595" max="3595" width="17.28515625" style="2" customWidth="1"/>
    <col min="3596" max="3596" width="5.28515625" style="2" customWidth="1"/>
    <col min="3597" max="3597" width="5.140625" style="2" customWidth="1"/>
    <col min="3598" max="3598" width="3.42578125" style="2" customWidth="1"/>
    <col min="3599" max="3599" width="10.140625" style="2" customWidth="1"/>
    <col min="3600" max="3600" width="11.85546875" style="2" customWidth="1"/>
    <col min="3601" max="3601" width="11" style="2" customWidth="1"/>
    <col min="3602" max="3603" width="15" style="2" customWidth="1"/>
    <col min="3604" max="3604" width="7.7109375" style="2" customWidth="1"/>
    <col min="3605" max="3605" width="11.5703125" style="2" customWidth="1"/>
    <col min="3606" max="3606" width="12.140625" style="2" customWidth="1"/>
    <col min="3607" max="3607" width="11" style="2" customWidth="1"/>
    <col min="3608" max="3608" width="15.28515625" style="2" customWidth="1"/>
    <col min="3609" max="3840" width="9.140625" style="2"/>
    <col min="3841" max="3841" width="59" style="2" customWidth="1"/>
    <col min="3842" max="3842" width="5.140625" style="2" customWidth="1"/>
    <col min="3843" max="3843" width="18.140625" style="2" customWidth="1"/>
    <col min="3844" max="3844" width="12.85546875" style="2" customWidth="1"/>
    <col min="3845" max="3845" width="13" style="2" customWidth="1"/>
    <col min="3846" max="3846" width="7.5703125" style="2" customWidth="1"/>
    <col min="3847" max="3847" width="16.28515625" style="2" customWidth="1"/>
    <col min="3848" max="3848" width="14.140625" style="2" customWidth="1"/>
    <col min="3849" max="3849" width="17.7109375" style="2" customWidth="1"/>
    <col min="3850" max="3850" width="13.5703125" style="2" customWidth="1"/>
    <col min="3851" max="3851" width="17.28515625" style="2" customWidth="1"/>
    <col min="3852" max="3852" width="5.28515625" style="2" customWidth="1"/>
    <col min="3853" max="3853" width="5.140625" style="2" customWidth="1"/>
    <col min="3854" max="3854" width="3.42578125" style="2" customWidth="1"/>
    <col min="3855" max="3855" width="10.140625" style="2" customWidth="1"/>
    <col min="3856" max="3856" width="11.85546875" style="2" customWidth="1"/>
    <col min="3857" max="3857" width="11" style="2" customWidth="1"/>
    <col min="3858" max="3859" width="15" style="2" customWidth="1"/>
    <col min="3860" max="3860" width="7.7109375" style="2" customWidth="1"/>
    <col min="3861" max="3861" width="11.5703125" style="2" customWidth="1"/>
    <col min="3862" max="3862" width="12.140625" style="2" customWidth="1"/>
    <col min="3863" max="3863" width="11" style="2" customWidth="1"/>
    <col min="3864" max="3864" width="15.28515625" style="2" customWidth="1"/>
    <col min="3865" max="4096" width="9.140625" style="2"/>
    <col min="4097" max="4097" width="59" style="2" customWidth="1"/>
    <col min="4098" max="4098" width="5.140625" style="2" customWidth="1"/>
    <col min="4099" max="4099" width="18.140625" style="2" customWidth="1"/>
    <col min="4100" max="4100" width="12.85546875" style="2" customWidth="1"/>
    <col min="4101" max="4101" width="13" style="2" customWidth="1"/>
    <col min="4102" max="4102" width="7.5703125" style="2" customWidth="1"/>
    <col min="4103" max="4103" width="16.28515625" style="2" customWidth="1"/>
    <col min="4104" max="4104" width="14.140625" style="2" customWidth="1"/>
    <col min="4105" max="4105" width="17.7109375" style="2" customWidth="1"/>
    <col min="4106" max="4106" width="13.5703125" style="2" customWidth="1"/>
    <col min="4107" max="4107" width="17.28515625" style="2" customWidth="1"/>
    <col min="4108" max="4108" width="5.28515625" style="2" customWidth="1"/>
    <col min="4109" max="4109" width="5.140625" style="2" customWidth="1"/>
    <col min="4110" max="4110" width="3.42578125" style="2" customWidth="1"/>
    <col min="4111" max="4111" width="10.140625" style="2" customWidth="1"/>
    <col min="4112" max="4112" width="11.85546875" style="2" customWidth="1"/>
    <col min="4113" max="4113" width="11" style="2" customWidth="1"/>
    <col min="4114" max="4115" width="15" style="2" customWidth="1"/>
    <col min="4116" max="4116" width="7.7109375" style="2" customWidth="1"/>
    <col min="4117" max="4117" width="11.5703125" style="2" customWidth="1"/>
    <col min="4118" max="4118" width="12.140625" style="2" customWidth="1"/>
    <col min="4119" max="4119" width="11" style="2" customWidth="1"/>
    <col min="4120" max="4120" width="15.28515625" style="2" customWidth="1"/>
    <col min="4121" max="4352" width="9.140625" style="2"/>
    <col min="4353" max="4353" width="59" style="2" customWidth="1"/>
    <col min="4354" max="4354" width="5.140625" style="2" customWidth="1"/>
    <col min="4355" max="4355" width="18.140625" style="2" customWidth="1"/>
    <col min="4356" max="4356" width="12.85546875" style="2" customWidth="1"/>
    <col min="4357" max="4357" width="13" style="2" customWidth="1"/>
    <col min="4358" max="4358" width="7.5703125" style="2" customWidth="1"/>
    <col min="4359" max="4359" width="16.28515625" style="2" customWidth="1"/>
    <col min="4360" max="4360" width="14.140625" style="2" customWidth="1"/>
    <col min="4361" max="4361" width="17.7109375" style="2" customWidth="1"/>
    <col min="4362" max="4362" width="13.5703125" style="2" customWidth="1"/>
    <col min="4363" max="4363" width="17.28515625" style="2" customWidth="1"/>
    <col min="4364" max="4364" width="5.28515625" style="2" customWidth="1"/>
    <col min="4365" max="4365" width="5.140625" style="2" customWidth="1"/>
    <col min="4366" max="4366" width="3.42578125" style="2" customWidth="1"/>
    <col min="4367" max="4367" width="10.140625" style="2" customWidth="1"/>
    <col min="4368" max="4368" width="11.85546875" style="2" customWidth="1"/>
    <col min="4369" max="4369" width="11" style="2" customWidth="1"/>
    <col min="4370" max="4371" width="15" style="2" customWidth="1"/>
    <col min="4372" max="4372" width="7.7109375" style="2" customWidth="1"/>
    <col min="4373" max="4373" width="11.5703125" style="2" customWidth="1"/>
    <col min="4374" max="4374" width="12.140625" style="2" customWidth="1"/>
    <col min="4375" max="4375" width="11" style="2" customWidth="1"/>
    <col min="4376" max="4376" width="15.28515625" style="2" customWidth="1"/>
    <col min="4377" max="4608" width="9.140625" style="2"/>
    <col min="4609" max="4609" width="59" style="2" customWidth="1"/>
    <col min="4610" max="4610" width="5.140625" style="2" customWidth="1"/>
    <col min="4611" max="4611" width="18.140625" style="2" customWidth="1"/>
    <col min="4612" max="4612" width="12.85546875" style="2" customWidth="1"/>
    <col min="4613" max="4613" width="13" style="2" customWidth="1"/>
    <col min="4614" max="4614" width="7.5703125" style="2" customWidth="1"/>
    <col min="4615" max="4615" width="16.28515625" style="2" customWidth="1"/>
    <col min="4616" max="4616" width="14.140625" style="2" customWidth="1"/>
    <col min="4617" max="4617" width="17.7109375" style="2" customWidth="1"/>
    <col min="4618" max="4618" width="13.5703125" style="2" customWidth="1"/>
    <col min="4619" max="4619" width="17.28515625" style="2" customWidth="1"/>
    <col min="4620" max="4620" width="5.28515625" style="2" customWidth="1"/>
    <col min="4621" max="4621" width="5.140625" style="2" customWidth="1"/>
    <col min="4622" max="4622" width="3.42578125" style="2" customWidth="1"/>
    <col min="4623" max="4623" width="10.140625" style="2" customWidth="1"/>
    <col min="4624" max="4624" width="11.85546875" style="2" customWidth="1"/>
    <col min="4625" max="4625" width="11" style="2" customWidth="1"/>
    <col min="4626" max="4627" width="15" style="2" customWidth="1"/>
    <col min="4628" max="4628" width="7.7109375" style="2" customWidth="1"/>
    <col min="4629" max="4629" width="11.5703125" style="2" customWidth="1"/>
    <col min="4630" max="4630" width="12.140625" style="2" customWidth="1"/>
    <col min="4631" max="4631" width="11" style="2" customWidth="1"/>
    <col min="4632" max="4632" width="15.28515625" style="2" customWidth="1"/>
    <col min="4633" max="4864" width="9.140625" style="2"/>
    <col min="4865" max="4865" width="59" style="2" customWidth="1"/>
    <col min="4866" max="4866" width="5.140625" style="2" customWidth="1"/>
    <col min="4867" max="4867" width="18.140625" style="2" customWidth="1"/>
    <col min="4868" max="4868" width="12.85546875" style="2" customWidth="1"/>
    <col min="4869" max="4869" width="13" style="2" customWidth="1"/>
    <col min="4870" max="4870" width="7.5703125" style="2" customWidth="1"/>
    <col min="4871" max="4871" width="16.28515625" style="2" customWidth="1"/>
    <col min="4872" max="4872" width="14.140625" style="2" customWidth="1"/>
    <col min="4873" max="4873" width="17.7109375" style="2" customWidth="1"/>
    <col min="4874" max="4874" width="13.5703125" style="2" customWidth="1"/>
    <col min="4875" max="4875" width="17.28515625" style="2" customWidth="1"/>
    <col min="4876" max="4876" width="5.28515625" style="2" customWidth="1"/>
    <col min="4877" max="4877" width="5.140625" style="2" customWidth="1"/>
    <col min="4878" max="4878" width="3.42578125" style="2" customWidth="1"/>
    <col min="4879" max="4879" width="10.140625" style="2" customWidth="1"/>
    <col min="4880" max="4880" width="11.85546875" style="2" customWidth="1"/>
    <col min="4881" max="4881" width="11" style="2" customWidth="1"/>
    <col min="4882" max="4883" width="15" style="2" customWidth="1"/>
    <col min="4884" max="4884" width="7.7109375" style="2" customWidth="1"/>
    <col min="4885" max="4885" width="11.5703125" style="2" customWidth="1"/>
    <col min="4886" max="4886" width="12.140625" style="2" customWidth="1"/>
    <col min="4887" max="4887" width="11" style="2" customWidth="1"/>
    <col min="4888" max="4888" width="15.28515625" style="2" customWidth="1"/>
    <col min="4889" max="5120" width="9.140625" style="2"/>
    <col min="5121" max="5121" width="59" style="2" customWidth="1"/>
    <col min="5122" max="5122" width="5.140625" style="2" customWidth="1"/>
    <col min="5123" max="5123" width="18.140625" style="2" customWidth="1"/>
    <col min="5124" max="5124" width="12.85546875" style="2" customWidth="1"/>
    <col min="5125" max="5125" width="13" style="2" customWidth="1"/>
    <col min="5126" max="5126" width="7.5703125" style="2" customWidth="1"/>
    <col min="5127" max="5127" width="16.28515625" style="2" customWidth="1"/>
    <col min="5128" max="5128" width="14.140625" style="2" customWidth="1"/>
    <col min="5129" max="5129" width="17.7109375" style="2" customWidth="1"/>
    <col min="5130" max="5130" width="13.5703125" style="2" customWidth="1"/>
    <col min="5131" max="5131" width="17.28515625" style="2" customWidth="1"/>
    <col min="5132" max="5132" width="5.28515625" style="2" customWidth="1"/>
    <col min="5133" max="5133" width="5.140625" style="2" customWidth="1"/>
    <col min="5134" max="5134" width="3.42578125" style="2" customWidth="1"/>
    <col min="5135" max="5135" width="10.140625" style="2" customWidth="1"/>
    <col min="5136" max="5136" width="11.85546875" style="2" customWidth="1"/>
    <col min="5137" max="5137" width="11" style="2" customWidth="1"/>
    <col min="5138" max="5139" width="15" style="2" customWidth="1"/>
    <col min="5140" max="5140" width="7.7109375" style="2" customWidth="1"/>
    <col min="5141" max="5141" width="11.5703125" style="2" customWidth="1"/>
    <col min="5142" max="5142" width="12.140625" style="2" customWidth="1"/>
    <col min="5143" max="5143" width="11" style="2" customWidth="1"/>
    <col min="5144" max="5144" width="15.28515625" style="2" customWidth="1"/>
    <col min="5145" max="5376" width="9.140625" style="2"/>
    <col min="5377" max="5377" width="59" style="2" customWidth="1"/>
    <col min="5378" max="5378" width="5.140625" style="2" customWidth="1"/>
    <col min="5379" max="5379" width="18.140625" style="2" customWidth="1"/>
    <col min="5380" max="5380" width="12.85546875" style="2" customWidth="1"/>
    <col min="5381" max="5381" width="13" style="2" customWidth="1"/>
    <col min="5382" max="5382" width="7.5703125" style="2" customWidth="1"/>
    <col min="5383" max="5383" width="16.28515625" style="2" customWidth="1"/>
    <col min="5384" max="5384" width="14.140625" style="2" customWidth="1"/>
    <col min="5385" max="5385" width="17.7109375" style="2" customWidth="1"/>
    <col min="5386" max="5386" width="13.5703125" style="2" customWidth="1"/>
    <col min="5387" max="5387" width="17.28515625" style="2" customWidth="1"/>
    <col min="5388" max="5388" width="5.28515625" style="2" customWidth="1"/>
    <col min="5389" max="5389" width="5.140625" style="2" customWidth="1"/>
    <col min="5390" max="5390" width="3.42578125" style="2" customWidth="1"/>
    <col min="5391" max="5391" width="10.140625" style="2" customWidth="1"/>
    <col min="5392" max="5392" width="11.85546875" style="2" customWidth="1"/>
    <col min="5393" max="5393" width="11" style="2" customWidth="1"/>
    <col min="5394" max="5395" width="15" style="2" customWidth="1"/>
    <col min="5396" max="5396" width="7.7109375" style="2" customWidth="1"/>
    <col min="5397" max="5397" width="11.5703125" style="2" customWidth="1"/>
    <col min="5398" max="5398" width="12.140625" style="2" customWidth="1"/>
    <col min="5399" max="5399" width="11" style="2" customWidth="1"/>
    <col min="5400" max="5400" width="15.28515625" style="2" customWidth="1"/>
    <col min="5401" max="5632" width="9.140625" style="2"/>
    <col min="5633" max="5633" width="59" style="2" customWidth="1"/>
    <col min="5634" max="5634" width="5.140625" style="2" customWidth="1"/>
    <col min="5635" max="5635" width="18.140625" style="2" customWidth="1"/>
    <col min="5636" max="5636" width="12.85546875" style="2" customWidth="1"/>
    <col min="5637" max="5637" width="13" style="2" customWidth="1"/>
    <col min="5638" max="5638" width="7.5703125" style="2" customWidth="1"/>
    <col min="5639" max="5639" width="16.28515625" style="2" customWidth="1"/>
    <col min="5640" max="5640" width="14.140625" style="2" customWidth="1"/>
    <col min="5641" max="5641" width="17.7109375" style="2" customWidth="1"/>
    <col min="5642" max="5642" width="13.5703125" style="2" customWidth="1"/>
    <col min="5643" max="5643" width="17.28515625" style="2" customWidth="1"/>
    <col min="5644" max="5644" width="5.28515625" style="2" customWidth="1"/>
    <col min="5645" max="5645" width="5.140625" style="2" customWidth="1"/>
    <col min="5646" max="5646" width="3.42578125" style="2" customWidth="1"/>
    <col min="5647" max="5647" width="10.140625" style="2" customWidth="1"/>
    <col min="5648" max="5648" width="11.85546875" style="2" customWidth="1"/>
    <col min="5649" max="5649" width="11" style="2" customWidth="1"/>
    <col min="5650" max="5651" width="15" style="2" customWidth="1"/>
    <col min="5652" max="5652" width="7.7109375" style="2" customWidth="1"/>
    <col min="5653" max="5653" width="11.5703125" style="2" customWidth="1"/>
    <col min="5654" max="5654" width="12.140625" style="2" customWidth="1"/>
    <col min="5655" max="5655" width="11" style="2" customWidth="1"/>
    <col min="5656" max="5656" width="15.28515625" style="2" customWidth="1"/>
    <col min="5657" max="5888" width="9.140625" style="2"/>
    <col min="5889" max="5889" width="59" style="2" customWidth="1"/>
    <col min="5890" max="5890" width="5.140625" style="2" customWidth="1"/>
    <col min="5891" max="5891" width="18.140625" style="2" customWidth="1"/>
    <col min="5892" max="5892" width="12.85546875" style="2" customWidth="1"/>
    <col min="5893" max="5893" width="13" style="2" customWidth="1"/>
    <col min="5894" max="5894" width="7.5703125" style="2" customWidth="1"/>
    <col min="5895" max="5895" width="16.28515625" style="2" customWidth="1"/>
    <col min="5896" max="5896" width="14.140625" style="2" customWidth="1"/>
    <col min="5897" max="5897" width="17.7109375" style="2" customWidth="1"/>
    <col min="5898" max="5898" width="13.5703125" style="2" customWidth="1"/>
    <col min="5899" max="5899" width="17.28515625" style="2" customWidth="1"/>
    <col min="5900" max="5900" width="5.28515625" style="2" customWidth="1"/>
    <col min="5901" max="5901" width="5.140625" style="2" customWidth="1"/>
    <col min="5902" max="5902" width="3.42578125" style="2" customWidth="1"/>
    <col min="5903" max="5903" width="10.140625" style="2" customWidth="1"/>
    <col min="5904" max="5904" width="11.85546875" style="2" customWidth="1"/>
    <col min="5905" max="5905" width="11" style="2" customWidth="1"/>
    <col min="5906" max="5907" width="15" style="2" customWidth="1"/>
    <col min="5908" max="5908" width="7.7109375" style="2" customWidth="1"/>
    <col min="5909" max="5909" width="11.5703125" style="2" customWidth="1"/>
    <col min="5910" max="5910" width="12.140625" style="2" customWidth="1"/>
    <col min="5911" max="5911" width="11" style="2" customWidth="1"/>
    <col min="5912" max="5912" width="15.28515625" style="2" customWidth="1"/>
    <col min="5913" max="6144" width="9.140625" style="2"/>
    <col min="6145" max="6145" width="59" style="2" customWidth="1"/>
    <col min="6146" max="6146" width="5.140625" style="2" customWidth="1"/>
    <col min="6147" max="6147" width="18.140625" style="2" customWidth="1"/>
    <col min="6148" max="6148" width="12.85546875" style="2" customWidth="1"/>
    <col min="6149" max="6149" width="13" style="2" customWidth="1"/>
    <col min="6150" max="6150" width="7.5703125" style="2" customWidth="1"/>
    <col min="6151" max="6151" width="16.28515625" style="2" customWidth="1"/>
    <col min="6152" max="6152" width="14.140625" style="2" customWidth="1"/>
    <col min="6153" max="6153" width="17.7109375" style="2" customWidth="1"/>
    <col min="6154" max="6154" width="13.5703125" style="2" customWidth="1"/>
    <col min="6155" max="6155" width="17.28515625" style="2" customWidth="1"/>
    <col min="6156" max="6156" width="5.28515625" style="2" customWidth="1"/>
    <col min="6157" max="6157" width="5.140625" style="2" customWidth="1"/>
    <col min="6158" max="6158" width="3.42578125" style="2" customWidth="1"/>
    <col min="6159" max="6159" width="10.140625" style="2" customWidth="1"/>
    <col min="6160" max="6160" width="11.85546875" style="2" customWidth="1"/>
    <col min="6161" max="6161" width="11" style="2" customWidth="1"/>
    <col min="6162" max="6163" width="15" style="2" customWidth="1"/>
    <col min="6164" max="6164" width="7.7109375" style="2" customWidth="1"/>
    <col min="6165" max="6165" width="11.5703125" style="2" customWidth="1"/>
    <col min="6166" max="6166" width="12.140625" style="2" customWidth="1"/>
    <col min="6167" max="6167" width="11" style="2" customWidth="1"/>
    <col min="6168" max="6168" width="15.28515625" style="2" customWidth="1"/>
    <col min="6169" max="6400" width="9.140625" style="2"/>
    <col min="6401" max="6401" width="59" style="2" customWidth="1"/>
    <col min="6402" max="6402" width="5.140625" style="2" customWidth="1"/>
    <col min="6403" max="6403" width="18.140625" style="2" customWidth="1"/>
    <col min="6404" max="6404" width="12.85546875" style="2" customWidth="1"/>
    <col min="6405" max="6405" width="13" style="2" customWidth="1"/>
    <col min="6406" max="6406" width="7.5703125" style="2" customWidth="1"/>
    <col min="6407" max="6407" width="16.28515625" style="2" customWidth="1"/>
    <col min="6408" max="6408" width="14.140625" style="2" customWidth="1"/>
    <col min="6409" max="6409" width="17.7109375" style="2" customWidth="1"/>
    <col min="6410" max="6410" width="13.5703125" style="2" customWidth="1"/>
    <col min="6411" max="6411" width="17.28515625" style="2" customWidth="1"/>
    <col min="6412" max="6412" width="5.28515625" style="2" customWidth="1"/>
    <col min="6413" max="6413" width="5.140625" style="2" customWidth="1"/>
    <col min="6414" max="6414" width="3.42578125" style="2" customWidth="1"/>
    <col min="6415" max="6415" width="10.140625" style="2" customWidth="1"/>
    <col min="6416" max="6416" width="11.85546875" style="2" customWidth="1"/>
    <col min="6417" max="6417" width="11" style="2" customWidth="1"/>
    <col min="6418" max="6419" width="15" style="2" customWidth="1"/>
    <col min="6420" max="6420" width="7.7109375" style="2" customWidth="1"/>
    <col min="6421" max="6421" width="11.5703125" style="2" customWidth="1"/>
    <col min="6422" max="6422" width="12.140625" style="2" customWidth="1"/>
    <col min="6423" max="6423" width="11" style="2" customWidth="1"/>
    <col min="6424" max="6424" width="15.28515625" style="2" customWidth="1"/>
    <col min="6425" max="6656" width="9.140625" style="2"/>
    <col min="6657" max="6657" width="59" style="2" customWidth="1"/>
    <col min="6658" max="6658" width="5.140625" style="2" customWidth="1"/>
    <col min="6659" max="6659" width="18.140625" style="2" customWidth="1"/>
    <col min="6660" max="6660" width="12.85546875" style="2" customWidth="1"/>
    <col min="6661" max="6661" width="13" style="2" customWidth="1"/>
    <col min="6662" max="6662" width="7.5703125" style="2" customWidth="1"/>
    <col min="6663" max="6663" width="16.28515625" style="2" customWidth="1"/>
    <col min="6664" max="6664" width="14.140625" style="2" customWidth="1"/>
    <col min="6665" max="6665" width="17.7109375" style="2" customWidth="1"/>
    <col min="6666" max="6666" width="13.5703125" style="2" customWidth="1"/>
    <col min="6667" max="6667" width="17.28515625" style="2" customWidth="1"/>
    <col min="6668" max="6668" width="5.28515625" style="2" customWidth="1"/>
    <col min="6669" max="6669" width="5.140625" style="2" customWidth="1"/>
    <col min="6670" max="6670" width="3.42578125" style="2" customWidth="1"/>
    <col min="6671" max="6671" width="10.140625" style="2" customWidth="1"/>
    <col min="6672" max="6672" width="11.85546875" style="2" customWidth="1"/>
    <col min="6673" max="6673" width="11" style="2" customWidth="1"/>
    <col min="6674" max="6675" width="15" style="2" customWidth="1"/>
    <col min="6676" max="6676" width="7.7109375" style="2" customWidth="1"/>
    <col min="6677" max="6677" width="11.5703125" style="2" customWidth="1"/>
    <col min="6678" max="6678" width="12.140625" style="2" customWidth="1"/>
    <col min="6679" max="6679" width="11" style="2" customWidth="1"/>
    <col min="6680" max="6680" width="15.28515625" style="2" customWidth="1"/>
    <col min="6681" max="6912" width="9.140625" style="2"/>
    <col min="6913" max="6913" width="59" style="2" customWidth="1"/>
    <col min="6914" max="6914" width="5.140625" style="2" customWidth="1"/>
    <col min="6915" max="6915" width="18.140625" style="2" customWidth="1"/>
    <col min="6916" max="6916" width="12.85546875" style="2" customWidth="1"/>
    <col min="6917" max="6917" width="13" style="2" customWidth="1"/>
    <col min="6918" max="6918" width="7.5703125" style="2" customWidth="1"/>
    <col min="6919" max="6919" width="16.28515625" style="2" customWidth="1"/>
    <col min="6920" max="6920" width="14.140625" style="2" customWidth="1"/>
    <col min="6921" max="6921" width="17.7109375" style="2" customWidth="1"/>
    <col min="6922" max="6922" width="13.5703125" style="2" customWidth="1"/>
    <col min="6923" max="6923" width="17.28515625" style="2" customWidth="1"/>
    <col min="6924" max="6924" width="5.28515625" style="2" customWidth="1"/>
    <col min="6925" max="6925" width="5.140625" style="2" customWidth="1"/>
    <col min="6926" max="6926" width="3.42578125" style="2" customWidth="1"/>
    <col min="6927" max="6927" width="10.140625" style="2" customWidth="1"/>
    <col min="6928" max="6928" width="11.85546875" style="2" customWidth="1"/>
    <col min="6929" max="6929" width="11" style="2" customWidth="1"/>
    <col min="6930" max="6931" width="15" style="2" customWidth="1"/>
    <col min="6932" max="6932" width="7.7109375" style="2" customWidth="1"/>
    <col min="6933" max="6933" width="11.5703125" style="2" customWidth="1"/>
    <col min="6934" max="6934" width="12.140625" style="2" customWidth="1"/>
    <col min="6935" max="6935" width="11" style="2" customWidth="1"/>
    <col min="6936" max="6936" width="15.28515625" style="2" customWidth="1"/>
    <col min="6937" max="7168" width="9.140625" style="2"/>
    <col min="7169" max="7169" width="59" style="2" customWidth="1"/>
    <col min="7170" max="7170" width="5.140625" style="2" customWidth="1"/>
    <col min="7171" max="7171" width="18.140625" style="2" customWidth="1"/>
    <col min="7172" max="7172" width="12.85546875" style="2" customWidth="1"/>
    <col min="7173" max="7173" width="13" style="2" customWidth="1"/>
    <col min="7174" max="7174" width="7.5703125" style="2" customWidth="1"/>
    <col min="7175" max="7175" width="16.28515625" style="2" customWidth="1"/>
    <col min="7176" max="7176" width="14.140625" style="2" customWidth="1"/>
    <col min="7177" max="7177" width="17.7109375" style="2" customWidth="1"/>
    <col min="7178" max="7178" width="13.5703125" style="2" customWidth="1"/>
    <col min="7179" max="7179" width="17.28515625" style="2" customWidth="1"/>
    <col min="7180" max="7180" width="5.28515625" style="2" customWidth="1"/>
    <col min="7181" max="7181" width="5.140625" style="2" customWidth="1"/>
    <col min="7182" max="7182" width="3.42578125" style="2" customWidth="1"/>
    <col min="7183" max="7183" width="10.140625" style="2" customWidth="1"/>
    <col min="7184" max="7184" width="11.85546875" style="2" customWidth="1"/>
    <col min="7185" max="7185" width="11" style="2" customWidth="1"/>
    <col min="7186" max="7187" width="15" style="2" customWidth="1"/>
    <col min="7188" max="7188" width="7.7109375" style="2" customWidth="1"/>
    <col min="7189" max="7189" width="11.5703125" style="2" customWidth="1"/>
    <col min="7190" max="7190" width="12.140625" style="2" customWidth="1"/>
    <col min="7191" max="7191" width="11" style="2" customWidth="1"/>
    <col min="7192" max="7192" width="15.28515625" style="2" customWidth="1"/>
    <col min="7193" max="7424" width="9.140625" style="2"/>
    <col min="7425" max="7425" width="59" style="2" customWidth="1"/>
    <col min="7426" max="7426" width="5.140625" style="2" customWidth="1"/>
    <col min="7427" max="7427" width="18.140625" style="2" customWidth="1"/>
    <col min="7428" max="7428" width="12.85546875" style="2" customWidth="1"/>
    <col min="7429" max="7429" width="13" style="2" customWidth="1"/>
    <col min="7430" max="7430" width="7.5703125" style="2" customWidth="1"/>
    <col min="7431" max="7431" width="16.28515625" style="2" customWidth="1"/>
    <col min="7432" max="7432" width="14.140625" style="2" customWidth="1"/>
    <col min="7433" max="7433" width="17.7109375" style="2" customWidth="1"/>
    <col min="7434" max="7434" width="13.5703125" style="2" customWidth="1"/>
    <col min="7435" max="7435" width="17.28515625" style="2" customWidth="1"/>
    <col min="7436" max="7436" width="5.28515625" style="2" customWidth="1"/>
    <col min="7437" max="7437" width="5.140625" style="2" customWidth="1"/>
    <col min="7438" max="7438" width="3.42578125" style="2" customWidth="1"/>
    <col min="7439" max="7439" width="10.140625" style="2" customWidth="1"/>
    <col min="7440" max="7440" width="11.85546875" style="2" customWidth="1"/>
    <col min="7441" max="7441" width="11" style="2" customWidth="1"/>
    <col min="7442" max="7443" width="15" style="2" customWidth="1"/>
    <col min="7444" max="7444" width="7.7109375" style="2" customWidth="1"/>
    <col min="7445" max="7445" width="11.5703125" style="2" customWidth="1"/>
    <col min="7446" max="7446" width="12.140625" style="2" customWidth="1"/>
    <col min="7447" max="7447" width="11" style="2" customWidth="1"/>
    <col min="7448" max="7448" width="15.28515625" style="2" customWidth="1"/>
    <col min="7449" max="7680" width="9.140625" style="2"/>
    <col min="7681" max="7681" width="59" style="2" customWidth="1"/>
    <col min="7682" max="7682" width="5.140625" style="2" customWidth="1"/>
    <col min="7683" max="7683" width="18.140625" style="2" customWidth="1"/>
    <col min="7684" max="7684" width="12.85546875" style="2" customWidth="1"/>
    <col min="7685" max="7685" width="13" style="2" customWidth="1"/>
    <col min="7686" max="7686" width="7.5703125" style="2" customWidth="1"/>
    <col min="7687" max="7687" width="16.28515625" style="2" customWidth="1"/>
    <col min="7688" max="7688" width="14.140625" style="2" customWidth="1"/>
    <col min="7689" max="7689" width="17.7109375" style="2" customWidth="1"/>
    <col min="7690" max="7690" width="13.5703125" style="2" customWidth="1"/>
    <col min="7691" max="7691" width="17.28515625" style="2" customWidth="1"/>
    <col min="7692" max="7692" width="5.28515625" style="2" customWidth="1"/>
    <col min="7693" max="7693" width="5.140625" style="2" customWidth="1"/>
    <col min="7694" max="7694" width="3.42578125" style="2" customWidth="1"/>
    <col min="7695" max="7695" width="10.140625" style="2" customWidth="1"/>
    <col min="7696" max="7696" width="11.85546875" style="2" customWidth="1"/>
    <col min="7697" max="7697" width="11" style="2" customWidth="1"/>
    <col min="7698" max="7699" width="15" style="2" customWidth="1"/>
    <col min="7700" max="7700" width="7.7109375" style="2" customWidth="1"/>
    <col min="7701" max="7701" width="11.5703125" style="2" customWidth="1"/>
    <col min="7702" max="7702" width="12.140625" style="2" customWidth="1"/>
    <col min="7703" max="7703" width="11" style="2" customWidth="1"/>
    <col min="7704" max="7704" width="15.28515625" style="2" customWidth="1"/>
    <col min="7705" max="7936" width="9.140625" style="2"/>
    <col min="7937" max="7937" width="59" style="2" customWidth="1"/>
    <col min="7938" max="7938" width="5.140625" style="2" customWidth="1"/>
    <col min="7939" max="7939" width="18.140625" style="2" customWidth="1"/>
    <col min="7940" max="7940" width="12.85546875" style="2" customWidth="1"/>
    <col min="7941" max="7941" width="13" style="2" customWidth="1"/>
    <col min="7942" max="7942" width="7.5703125" style="2" customWidth="1"/>
    <col min="7943" max="7943" width="16.28515625" style="2" customWidth="1"/>
    <col min="7944" max="7944" width="14.140625" style="2" customWidth="1"/>
    <col min="7945" max="7945" width="17.7109375" style="2" customWidth="1"/>
    <col min="7946" max="7946" width="13.5703125" style="2" customWidth="1"/>
    <col min="7947" max="7947" width="17.28515625" style="2" customWidth="1"/>
    <col min="7948" max="7948" width="5.28515625" style="2" customWidth="1"/>
    <col min="7949" max="7949" width="5.140625" style="2" customWidth="1"/>
    <col min="7950" max="7950" width="3.42578125" style="2" customWidth="1"/>
    <col min="7951" max="7951" width="10.140625" style="2" customWidth="1"/>
    <col min="7952" max="7952" width="11.85546875" style="2" customWidth="1"/>
    <col min="7953" max="7953" width="11" style="2" customWidth="1"/>
    <col min="7954" max="7955" width="15" style="2" customWidth="1"/>
    <col min="7956" max="7956" width="7.7109375" style="2" customWidth="1"/>
    <col min="7957" max="7957" width="11.5703125" style="2" customWidth="1"/>
    <col min="7958" max="7958" width="12.140625" style="2" customWidth="1"/>
    <col min="7959" max="7959" width="11" style="2" customWidth="1"/>
    <col min="7960" max="7960" width="15.28515625" style="2" customWidth="1"/>
    <col min="7961" max="8192" width="9.140625" style="2"/>
    <col min="8193" max="8193" width="59" style="2" customWidth="1"/>
    <col min="8194" max="8194" width="5.140625" style="2" customWidth="1"/>
    <col min="8195" max="8195" width="18.140625" style="2" customWidth="1"/>
    <col min="8196" max="8196" width="12.85546875" style="2" customWidth="1"/>
    <col min="8197" max="8197" width="13" style="2" customWidth="1"/>
    <col min="8198" max="8198" width="7.5703125" style="2" customWidth="1"/>
    <col min="8199" max="8199" width="16.28515625" style="2" customWidth="1"/>
    <col min="8200" max="8200" width="14.140625" style="2" customWidth="1"/>
    <col min="8201" max="8201" width="17.7109375" style="2" customWidth="1"/>
    <col min="8202" max="8202" width="13.5703125" style="2" customWidth="1"/>
    <col min="8203" max="8203" width="17.28515625" style="2" customWidth="1"/>
    <col min="8204" max="8204" width="5.28515625" style="2" customWidth="1"/>
    <col min="8205" max="8205" width="5.140625" style="2" customWidth="1"/>
    <col min="8206" max="8206" width="3.42578125" style="2" customWidth="1"/>
    <col min="8207" max="8207" width="10.140625" style="2" customWidth="1"/>
    <col min="8208" max="8208" width="11.85546875" style="2" customWidth="1"/>
    <col min="8209" max="8209" width="11" style="2" customWidth="1"/>
    <col min="8210" max="8211" width="15" style="2" customWidth="1"/>
    <col min="8212" max="8212" width="7.7109375" style="2" customWidth="1"/>
    <col min="8213" max="8213" width="11.5703125" style="2" customWidth="1"/>
    <col min="8214" max="8214" width="12.140625" style="2" customWidth="1"/>
    <col min="8215" max="8215" width="11" style="2" customWidth="1"/>
    <col min="8216" max="8216" width="15.28515625" style="2" customWidth="1"/>
    <col min="8217" max="8448" width="9.140625" style="2"/>
    <col min="8449" max="8449" width="59" style="2" customWidth="1"/>
    <col min="8450" max="8450" width="5.140625" style="2" customWidth="1"/>
    <col min="8451" max="8451" width="18.140625" style="2" customWidth="1"/>
    <col min="8452" max="8452" width="12.85546875" style="2" customWidth="1"/>
    <col min="8453" max="8453" width="13" style="2" customWidth="1"/>
    <col min="8454" max="8454" width="7.5703125" style="2" customWidth="1"/>
    <col min="8455" max="8455" width="16.28515625" style="2" customWidth="1"/>
    <col min="8456" max="8456" width="14.140625" style="2" customWidth="1"/>
    <col min="8457" max="8457" width="17.7109375" style="2" customWidth="1"/>
    <col min="8458" max="8458" width="13.5703125" style="2" customWidth="1"/>
    <col min="8459" max="8459" width="17.28515625" style="2" customWidth="1"/>
    <col min="8460" max="8460" width="5.28515625" style="2" customWidth="1"/>
    <col min="8461" max="8461" width="5.140625" style="2" customWidth="1"/>
    <col min="8462" max="8462" width="3.42578125" style="2" customWidth="1"/>
    <col min="8463" max="8463" width="10.140625" style="2" customWidth="1"/>
    <col min="8464" max="8464" width="11.85546875" style="2" customWidth="1"/>
    <col min="8465" max="8465" width="11" style="2" customWidth="1"/>
    <col min="8466" max="8467" width="15" style="2" customWidth="1"/>
    <col min="8468" max="8468" width="7.7109375" style="2" customWidth="1"/>
    <col min="8469" max="8469" width="11.5703125" style="2" customWidth="1"/>
    <col min="8470" max="8470" width="12.140625" style="2" customWidth="1"/>
    <col min="8471" max="8471" width="11" style="2" customWidth="1"/>
    <col min="8472" max="8472" width="15.28515625" style="2" customWidth="1"/>
    <col min="8473" max="8704" width="9.140625" style="2"/>
    <col min="8705" max="8705" width="59" style="2" customWidth="1"/>
    <col min="8706" max="8706" width="5.140625" style="2" customWidth="1"/>
    <col min="8707" max="8707" width="18.140625" style="2" customWidth="1"/>
    <col min="8708" max="8708" width="12.85546875" style="2" customWidth="1"/>
    <col min="8709" max="8709" width="13" style="2" customWidth="1"/>
    <col min="8710" max="8710" width="7.5703125" style="2" customWidth="1"/>
    <col min="8711" max="8711" width="16.28515625" style="2" customWidth="1"/>
    <col min="8712" max="8712" width="14.140625" style="2" customWidth="1"/>
    <col min="8713" max="8713" width="17.7109375" style="2" customWidth="1"/>
    <col min="8714" max="8714" width="13.5703125" style="2" customWidth="1"/>
    <col min="8715" max="8715" width="17.28515625" style="2" customWidth="1"/>
    <col min="8716" max="8716" width="5.28515625" style="2" customWidth="1"/>
    <col min="8717" max="8717" width="5.140625" style="2" customWidth="1"/>
    <col min="8718" max="8718" width="3.42578125" style="2" customWidth="1"/>
    <col min="8719" max="8719" width="10.140625" style="2" customWidth="1"/>
    <col min="8720" max="8720" width="11.85546875" style="2" customWidth="1"/>
    <col min="8721" max="8721" width="11" style="2" customWidth="1"/>
    <col min="8722" max="8723" width="15" style="2" customWidth="1"/>
    <col min="8724" max="8724" width="7.7109375" style="2" customWidth="1"/>
    <col min="8725" max="8725" width="11.5703125" style="2" customWidth="1"/>
    <col min="8726" max="8726" width="12.140625" style="2" customWidth="1"/>
    <col min="8727" max="8727" width="11" style="2" customWidth="1"/>
    <col min="8728" max="8728" width="15.28515625" style="2" customWidth="1"/>
    <col min="8729" max="8960" width="9.140625" style="2"/>
    <col min="8961" max="8961" width="59" style="2" customWidth="1"/>
    <col min="8962" max="8962" width="5.140625" style="2" customWidth="1"/>
    <col min="8963" max="8963" width="18.140625" style="2" customWidth="1"/>
    <col min="8964" max="8964" width="12.85546875" style="2" customWidth="1"/>
    <col min="8965" max="8965" width="13" style="2" customWidth="1"/>
    <col min="8966" max="8966" width="7.5703125" style="2" customWidth="1"/>
    <col min="8967" max="8967" width="16.28515625" style="2" customWidth="1"/>
    <col min="8968" max="8968" width="14.140625" style="2" customWidth="1"/>
    <col min="8969" max="8969" width="17.7109375" style="2" customWidth="1"/>
    <col min="8970" max="8970" width="13.5703125" style="2" customWidth="1"/>
    <col min="8971" max="8971" width="17.28515625" style="2" customWidth="1"/>
    <col min="8972" max="8972" width="5.28515625" style="2" customWidth="1"/>
    <col min="8973" max="8973" width="5.140625" style="2" customWidth="1"/>
    <col min="8974" max="8974" width="3.42578125" style="2" customWidth="1"/>
    <col min="8975" max="8975" width="10.140625" style="2" customWidth="1"/>
    <col min="8976" max="8976" width="11.85546875" style="2" customWidth="1"/>
    <col min="8977" max="8977" width="11" style="2" customWidth="1"/>
    <col min="8978" max="8979" width="15" style="2" customWidth="1"/>
    <col min="8980" max="8980" width="7.7109375" style="2" customWidth="1"/>
    <col min="8981" max="8981" width="11.5703125" style="2" customWidth="1"/>
    <col min="8982" max="8982" width="12.140625" style="2" customWidth="1"/>
    <col min="8983" max="8983" width="11" style="2" customWidth="1"/>
    <col min="8984" max="8984" width="15.28515625" style="2" customWidth="1"/>
    <col min="8985" max="9216" width="9.140625" style="2"/>
    <col min="9217" max="9217" width="59" style="2" customWidth="1"/>
    <col min="9218" max="9218" width="5.140625" style="2" customWidth="1"/>
    <col min="9219" max="9219" width="18.140625" style="2" customWidth="1"/>
    <col min="9220" max="9220" width="12.85546875" style="2" customWidth="1"/>
    <col min="9221" max="9221" width="13" style="2" customWidth="1"/>
    <col min="9222" max="9222" width="7.5703125" style="2" customWidth="1"/>
    <col min="9223" max="9223" width="16.28515625" style="2" customWidth="1"/>
    <col min="9224" max="9224" width="14.140625" style="2" customWidth="1"/>
    <col min="9225" max="9225" width="17.7109375" style="2" customWidth="1"/>
    <col min="9226" max="9226" width="13.5703125" style="2" customWidth="1"/>
    <col min="9227" max="9227" width="17.28515625" style="2" customWidth="1"/>
    <col min="9228" max="9228" width="5.28515625" style="2" customWidth="1"/>
    <col min="9229" max="9229" width="5.140625" style="2" customWidth="1"/>
    <col min="9230" max="9230" width="3.42578125" style="2" customWidth="1"/>
    <col min="9231" max="9231" width="10.140625" style="2" customWidth="1"/>
    <col min="9232" max="9232" width="11.85546875" style="2" customWidth="1"/>
    <col min="9233" max="9233" width="11" style="2" customWidth="1"/>
    <col min="9234" max="9235" width="15" style="2" customWidth="1"/>
    <col min="9236" max="9236" width="7.7109375" style="2" customWidth="1"/>
    <col min="9237" max="9237" width="11.5703125" style="2" customWidth="1"/>
    <col min="9238" max="9238" width="12.140625" style="2" customWidth="1"/>
    <col min="9239" max="9239" width="11" style="2" customWidth="1"/>
    <col min="9240" max="9240" width="15.28515625" style="2" customWidth="1"/>
    <col min="9241" max="9472" width="9.140625" style="2"/>
    <col min="9473" max="9473" width="59" style="2" customWidth="1"/>
    <col min="9474" max="9474" width="5.140625" style="2" customWidth="1"/>
    <col min="9475" max="9475" width="18.140625" style="2" customWidth="1"/>
    <col min="9476" max="9476" width="12.85546875" style="2" customWidth="1"/>
    <col min="9477" max="9477" width="13" style="2" customWidth="1"/>
    <col min="9478" max="9478" width="7.5703125" style="2" customWidth="1"/>
    <col min="9479" max="9479" width="16.28515625" style="2" customWidth="1"/>
    <col min="9480" max="9480" width="14.140625" style="2" customWidth="1"/>
    <col min="9481" max="9481" width="17.7109375" style="2" customWidth="1"/>
    <col min="9482" max="9482" width="13.5703125" style="2" customWidth="1"/>
    <col min="9483" max="9483" width="17.28515625" style="2" customWidth="1"/>
    <col min="9484" max="9484" width="5.28515625" style="2" customWidth="1"/>
    <col min="9485" max="9485" width="5.140625" style="2" customWidth="1"/>
    <col min="9486" max="9486" width="3.42578125" style="2" customWidth="1"/>
    <col min="9487" max="9487" width="10.140625" style="2" customWidth="1"/>
    <col min="9488" max="9488" width="11.85546875" style="2" customWidth="1"/>
    <col min="9489" max="9489" width="11" style="2" customWidth="1"/>
    <col min="9490" max="9491" width="15" style="2" customWidth="1"/>
    <col min="9492" max="9492" width="7.7109375" style="2" customWidth="1"/>
    <col min="9493" max="9493" width="11.5703125" style="2" customWidth="1"/>
    <col min="9494" max="9494" width="12.140625" style="2" customWidth="1"/>
    <col min="9495" max="9495" width="11" style="2" customWidth="1"/>
    <col min="9496" max="9496" width="15.28515625" style="2" customWidth="1"/>
    <col min="9497" max="9728" width="9.140625" style="2"/>
    <col min="9729" max="9729" width="59" style="2" customWidth="1"/>
    <col min="9730" max="9730" width="5.140625" style="2" customWidth="1"/>
    <col min="9731" max="9731" width="18.140625" style="2" customWidth="1"/>
    <col min="9732" max="9732" width="12.85546875" style="2" customWidth="1"/>
    <col min="9733" max="9733" width="13" style="2" customWidth="1"/>
    <col min="9734" max="9734" width="7.5703125" style="2" customWidth="1"/>
    <col min="9735" max="9735" width="16.28515625" style="2" customWidth="1"/>
    <col min="9736" max="9736" width="14.140625" style="2" customWidth="1"/>
    <col min="9737" max="9737" width="17.7109375" style="2" customWidth="1"/>
    <col min="9738" max="9738" width="13.5703125" style="2" customWidth="1"/>
    <col min="9739" max="9739" width="17.28515625" style="2" customWidth="1"/>
    <col min="9740" max="9740" width="5.28515625" style="2" customWidth="1"/>
    <col min="9741" max="9741" width="5.140625" style="2" customWidth="1"/>
    <col min="9742" max="9742" width="3.42578125" style="2" customWidth="1"/>
    <col min="9743" max="9743" width="10.140625" style="2" customWidth="1"/>
    <col min="9744" max="9744" width="11.85546875" style="2" customWidth="1"/>
    <col min="9745" max="9745" width="11" style="2" customWidth="1"/>
    <col min="9746" max="9747" width="15" style="2" customWidth="1"/>
    <col min="9748" max="9748" width="7.7109375" style="2" customWidth="1"/>
    <col min="9749" max="9749" width="11.5703125" style="2" customWidth="1"/>
    <col min="9750" max="9750" width="12.140625" style="2" customWidth="1"/>
    <col min="9751" max="9751" width="11" style="2" customWidth="1"/>
    <col min="9752" max="9752" width="15.28515625" style="2" customWidth="1"/>
    <col min="9753" max="9984" width="9.140625" style="2"/>
    <col min="9985" max="9985" width="59" style="2" customWidth="1"/>
    <col min="9986" max="9986" width="5.140625" style="2" customWidth="1"/>
    <col min="9987" max="9987" width="18.140625" style="2" customWidth="1"/>
    <col min="9988" max="9988" width="12.85546875" style="2" customWidth="1"/>
    <col min="9989" max="9989" width="13" style="2" customWidth="1"/>
    <col min="9990" max="9990" width="7.5703125" style="2" customWidth="1"/>
    <col min="9991" max="9991" width="16.28515625" style="2" customWidth="1"/>
    <col min="9992" max="9992" width="14.140625" style="2" customWidth="1"/>
    <col min="9993" max="9993" width="17.7109375" style="2" customWidth="1"/>
    <col min="9994" max="9994" width="13.5703125" style="2" customWidth="1"/>
    <col min="9995" max="9995" width="17.28515625" style="2" customWidth="1"/>
    <col min="9996" max="9996" width="5.28515625" style="2" customWidth="1"/>
    <col min="9997" max="9997" width="5.140625" style="2" customWidth="1"/>
    <col min="9998" max="9998" width="3.42578125" style="2" customWidth="1"/>
    <col min="9999" max="9999" width="10.140625" style="2" customWidth="1"/>
    <col min="10000" max="10000" width="11.85546875" style="2" customWidth="1"/>
    <col min="10001" max="10001" width="11" style="2" customWidth="1"/>
    <col min="10002" max="10003" width="15" style="2" customWidth="1"/>
    <col min="10004" max="10004" width="7.7109375" style="2" customWidth="1"/>
    <col min="10005" max="10005" width="11.5703125" style="2" customWidth="1"/>
    <col min="10006" max="10006" width="12.140625" style="2" customWidth="1"/>
    <col min="10007" max="10007" width="11" style="2" customWidth="1"/>
    <col min="10008" max="10008" width="15.28515625" style="2" customWidth="1"/>
    <col min="10009" max="10240" width="9.140625" style="2"/>
    <col min="10241" max="10241" width="59" style="2" customWidth="1"/>
    <col min="10242" max="10242" width="5.140625" style="2" customWidth="1"/>
    <col min="10243" max="10243" width="18.140625" style="2" customWidth="1"/>
    <col min="10244" max="10244" width="12.85546875" style="2" customWidth="1"/>
    <col min="10245" max="10245" width="13" style="2" customWidth="1"/>
    <col min="10246" max="10246" width="7.5703125" style="2" customWidth="1"/>
    <col min="10247" max="10247" width="16.28515625" style="2" customWidth="1"/>
    <col min="10248" max="10248" width="14.140625" style="2" customWidth="1"/>
    <col min="10249" max="10249" width="17.7109375" style="2" customWidth="1"/>
    <col min="10250" max="10250" width="13.5703125" style="2" customWidth="1"/>
    <col min="10251" max="10251" width="17.28515625" style="2" customWidth="1"/>
    <col min="10252" max="10252" width="5.28515625" style="2" customWidth="1"/>
    <col min="10253" max="10253" width="5.140625" style="2" customWidth="1"/>
    <col min="10254" max="10254" width="3.42578125" style="2" customWidth="1"/>
    <col min="10255" max="10255" width="10.140625" style="2" customWidth="1"/>
    <col min="10256" max="10256" width="11.85546875" style="2" customWidth="1"/>
    <col min="10257" max="10257" width="11" style="2" customWidth="1"/>
    <col min="10258" max="10259" width="15" style="2" customWidth="1"/>
    <col min="10260" max="10260" width="7.7109375" style="2" customWidth="1"/>
    <col min="10261" max="10261" width="11.5703125" style="2" customWidth="1"/>
    <col min="10262" max="10262" width="12.140625" style="2" customWidth="1"/>
    <col min="10263" max="10263" width="11" style="2" customWidth="1"/>
    <col min="10264" max="10264" width="15.28515625" style="2" customWidth="1"/>
    <col min="10265" max="10496" width="9.140625" style="2"/>
    <col min="10497" max="10497" width="59" style="2" customWidth="1"/>
    <col min="10498" max="10498" width="5.140625" style="2" customWidth="1"/>
    <col min="10499" max="10499" width="18.140625" style="2" customWidth="1"/>
    <col min="10500" max="10500" width="12.85546875" style="2" customWidth="1"/>
    <col min="10501" max="10501" width="13" style="2" customWidth="1"/>
    <col min="10502" max="10502" width="7.5703125" style="2" customWidth="1"/>
    <col min="10503" max="10503" width="16.28515625" style="2" customWidth="1"/>
    <col min="10504" max="10504" width="14.140625" style="2" customWidth="1"/>
    <col min="10505" max="10505" width="17.7109375" style="2" customWidth="1"/>
    <col min="10506" max="10506" width="13.5703125" style="2" customWidth="1"/>
    <col min="10507" max="10507" width="17.28515625" style="2" customWidth="1"/>
    <col min="10508" max="10508" width="5.28515625" style="2" customWidth="1"/>
    <col min="10509" max="10509" width="5.140625" style="2" customWidth="1"/>
    <col min="10510" max="10510" width="3.42578125" style="2" customWidth="1"/>
    <col min="10511" max="10511" width="10.140625" style="2" customWidth="1"/>
    <col min="10512" max="10512" width="11.85546875" style="2" customWidth="1"/>
    <col min="10513" max="10513" width="11" style="2" customWidth="1"/>
    <col min="10514" max="10515" width="15" style="2" customWidth="1"/>
    <col min="10516" max="10516" width="7.7109375" style="2" customWidth="1"/>
    <col min="10517" max="10517" width="11.5703125" style="2" customWidth="1"/>
    <col min="10518" max="10518" width="12.140625" style="2" customWidth="1"/>
    <col min="10519" max="10519" width="11" style="2" customWidth="1"/>
    <col min="10520" max="10520" width="15.28515625" style="2" customWidth="1"/>
    <col min="10521" max="10752" width="9.140625" style="2"/>
    <col min="10753" max="10753" width="59" style="2" customWidth="1"/>
    <col min="10754" max="10754" width="5.140625" style="2" customWidth="1"/>
    <col min="10755" max="10755" width="18.140625" style="2" customWidth="1"/>
    <col min="10756" max="10756" width="12.85546875" style="2" customWidth="1"/>
    <col min="10757" max="10757" width="13" style="2" customWidth="1"/>
    <col min="10758" max="10758" width="7.5703125" style="2" customWidth="1"/>
    <col min="10759" max="10759" width="16.28515625" style="2" customWidth="1"/>
    <col min="10760" max="10760" width="14.140625" style="2" customWidth="1"/>
    <col min="10761" max="10761" width="17.7109375" style="2" customWidth="1"/>
    <col min="10762" max="10762" width="13.5703125" style="2" customWidth="1"/>
    <col min="10763" max="10763" width="17.28515625" style="2" customWidth="1"/>
    <col min="10764" max="10764" width="5.28515625" style="2" customWidth="1"/>
    <col min="10765" max="10765" width="5.140625" style="2" customWidth="1"/>
    <col min="10766" max="10766" width="3.42578125" style="2" customWidth="1"/>
    <col min="10767" max="10767" width="10.140625" style="2" customWidth="1"/>
    <col min="10768" max="10768" width="11.85546875" style="2" customWidth="1"/>
    <col min="10769" max="10769" width="11" style="2" customWidth="1"/>
    <col min="10770" max="10771" width="15" style="2" customWidth="1"/>
    <col min="10772" max="10772" width="7.7109375" style="2" customWidth="1"/>
    <col min="10773" max="10773" width="11.5703125" style="2" customWidth="1"/>
    <col min="10774" max="10774" width="12.140625" style="2" customWidth="1"/>
    <col min="10775" max="10775" width="11" style="2" customWidth="1"/>
    <col min="10776" max="10776" width="15.28515625" style="2" customWidth="1"/>
    <col min="10777" max="11008" width="9.140625" style="2"/>
    <col min="11009" max="11009" width="59" style="2" customWidth="1"/>
    <col min="11010" max="11010" width="5.140625" style="2" customWidth="1"/>
    <col min="11011" max="11011" width="18.140625" style="2" customWidth="1"/>
    <col min="11012" max="11012" width="12.85546875" style="2" customWidth="1"/>
    <col min="11013" max="11013" width="13" style="2" customWidth="1"/>
    <col min="11014" max="11014" width="7.5703125" style="2" customWidth="1"/>
    <col min="11015" max="11015" width="16.28515625" style="2" customWidth="1"/>
    <col min="11016" max="11016" width="14.140625" style="2" customWidth="1"/>
    <col min="11017" max="11017" width="17.7109375" style="2" customWidth="1"/>
    <col min="11018" max="11018" width="13.5703125" style="2" customWidth="1"/>
    <col min="11019" max="11019" width="17.28515625" style="2" customWidth="1"/>
    <col min="11020" max="11020" width="5.28515625" style="2" customWidth="1"/>
    <col min="11021" max="11021" width="5.140625" style="2" customWidth="1"/>
    <col min="11022" max="11022" width="3.42578125" style="2" customWidth="1"/>
    <col min="11023" max="11023" width="10.140625" style="2" customWidth="1"/>
    <col min="11024" max="11024" width="11.85546875" style="2" customWidth="1"/>
    <col min="11025" max="11025" width="11" style="2" customWidth="1"/>
    <col min="11026" max="11027" width="15" style="2" customWidth="1"/>
    <col min="11028" max="11028" width="7.7109375" style="2" customWidth="1"/>
    <col min="11029" max="11029" width="11.5703125" style="2" customWidth="1"/>
    <col min="11030" max="11030" width="12.140625" style="2" customWidth="1"/>
    <col min="11031" max="11031" width="11" style="2" customWidth="1"/>
    <col min="11032" max="11032" width="15.28515625" style="2" customWidth="1"/>
    <col min="11033" max="11264" width="9.140625" style="2"/>
    <col min="11265" max="11265" width="59" style="2" customWidth="1"/>
    <col min="11266" max="11266" width="5.140625" style="2" customWidth="1"/>
    <col min="11267" max="11267" width="18.140625" style="2" customWidth="1"/>
    <col min="11268" max="11268" width="12.85546875" style="2" customWidth="1"/>
    <col min="11269" max="11269" width="13" style="2" customWidth="1"/>
    <col min="11270" max="11270" width="7.5703125" style="2" customWidth="1"/>
    <col min="11271" max="11271" width="16.28515625" style="2" customWidth="1"/>
    <col min="11272" max="11272" width="14.140625" style="2" customWidth="1"/>
    <col min="11273" max="11273" width="17.7109375" style="2" customWidth="1"/>
    <col min="11274" max="11274" width="13.5703125" style="2" customWidth="1"/>
    <col min="11275" max="11275" width="17.28515625" style="2" customWidth="1"/>
    <col min="11276" max="11276" width="5.28515625" style="2" customWidth="1"/>
    <col min="11277" max="11277" width="5.140625" style="2" customWidth="1"/>
    <col min="11278" max="11278" width="3.42578125" style="2" customWidth="1"/>
    <col min="11279" max="11279" width="10.140625" style="2" customWidth="1"/>
    <col min="11280" max="11280" width="11.85546875" style="2" customWidth="1"/>
    <col min="11281" max="11281" width="11" style="2" customWidth="1"/>
    <col min="11282" max="11283" width="15" style="2" customWidth="1"/>
    <col min="11284" max="11284" width="7.7109375" style="2" customWidth="1"/>
    <col min="11285" max="11285" width="11.5703125" style="2" customWidth="1"/>
    <col min="11286" max="11286" width="12.140625" style="2" customWidth="1"/>
    <col min="11287" max="11287" width="11" style="2" customWidth="1"/>
    <col min="11288" max="11288" width="15.28515625" style="2" customWidth="1"/>
    <col min="11289" max="11520" width="9.140625" style="2"/>
    <col min="11521" max="11521" width="59" style="2" customWidth="1"/>
    <col min="11522" max="11522" width="5.140625" style="2" customWidth="1"/>
    <col min="11523" max="11523" width="18.140625" style="2" customWidth="1"/>
    <col min="11524" max="11524" width="12.85546875" style="2" customWidth="1"/>
    <col min="11525" max="11525" width="13" style="2" customWidth="1"/>
    <col min="11526" max="11526" width="7.5703125" style="2" customWidth="1"/>
    <col min="11527" max="11527" width="16.28515625" style="2" customWidth="1"/>
    <col min="11528" max="11528" width="14.140625" style="2" customWidth="1"/>
    <col min="11529" max="11529" width="17.7109375" style="2" customWidth="1"/>
    <col min="11530" max="11530" width="13.5703125" style="2" customWidth="1"/>
    <col min="11531" max="11531" width="17.28515625" style="2" customWidth="1"/>
    <col min="11532" max="11532" width="5.28515625" style="2" customWidth="1"/>
    <col min="11533" max="11533" width="5.140625" style="2" customWidth="1"/>
    <col min="11534" max="11534" width="3.42578125" style="2" customWidth="1"/>
    <col min="11535" max="11535" width="10.140625" style="2" customWidth="1"/>
    <col min="11536" max="11536" width="11.85546875" style="2" customWidth="1"/>
    <col min="11537" max="11537" width="11" style="2" customWidth="1"/>
    <col min="11538" max="11539" width="15" style="2" customWidth="1"/>
    <col min="11540" max="11540" width="7.7109375" style="2" customWidth="1"/>
    <col min="11541" max="11541" width="11.5703125" style="2" customWidth="1"/>
    <col min="11542" max="11542" width="12.140625" style="2" customWidth="1"/>
    <col min="11543" max="11543" width="11" style="2" customWidth="1"/>
    <col min="11544" max="11544" width="15.28515625" style="2" customWidth="1"/>
    <col min="11545" max="11776" width="9.140625" style="2"/>
    <col min="11777" max="11777" width="59" style="2" customWidth="1"/>
    <col min="11778" max="11778" width="5.140625" style="2" customWidth="1"/>
    <col min="11779" max="11779" width="18.140625" style="2" customWidth="1"/>
    <col min="11780" max="11780" width="12.85546875" style="2" customWidth="1"/>
    <col min="11781" max="11781" width="13" style="2" customWidth="1"/>
    <col min="11782" max="11782" width="7.5703125" style="2" customWidth="1"/>
    <col min="11783" max="11783" width="16.28515625" style="2" customWidth="1"/>
    <col min="11784" max="11784" width="14.140625" style="2" customWidth="1"/>
    <col min="11785" max="11785" width="17.7109375" style="2" customWidth="1"/>
    <col min="11786" max="11786" width="13.5703125" style="2" customWidth="1"/>
    <col min="11787" max="11787" width="17.28515625" style="2" customWidth="1"/>
    <col min="11788" max="11788" width="5.28515625" style="2" customWidth="1"/>
    <col min="11789" max="11789" width="5.140625" style="2" customWidth="1"/>
    <col min="11790" max="11790" width="3.42578125" style="2" customWidth="1"/>
    <col min="11791" max="11791" width="10.140625" style="2" customWidth="1"/>
    <col min="11792" max="11792" width="11.85546875" style="2" customWidth="1"/>
    <col min="11793" max="11793" width="11" style="2" customWidth="1"/>
    <col min="11794" max="11795" width="15" style="2" customWidth="1"/>
    <col min="11796" max="11796" width="7.7109375" style="2" customWidth="1"/>
    <col min="11797" max="11797" width="11.5703125" style="2" customWidth="1"/>
    <col min="11798" max="11798" width="12.140625" style="2" customWidth="1"/>
    <col min="11799" max="11799" width="11" style="2" customWidth="1"/>
    <col min="11800" max="11800" width="15.28515625" style="2" customWidth="1"/>
    <col min="11801" max="12032" width="9.140625" style="2"/>
    <col min="12033" max="12033" width="59" style="2" customWidth="1"/>
    <col min="12034" max="12034" width="5.140625" style="2" customWidth="1"/>
    <col min="12035" max="12035" width="18.140625" style="2" customWidth="1"/>
    <col min="12036" max="12036" width="12.85546875" style="2" customWidth="1"/>
    <col min="12037" max="12037" width="13" style="2" customWidth="1"/>
    <col min="12038" max="12038" width="7.5703125" style="2" customWidth="1"/>
    <col min="12039" max="12039" width="16.28515625" style="2" customWidth="1"/>
    <col min="12040" max="12040" width="14.140625" style="2" customWidth="1"/>
    <col min="12041" max="12041" width="17.7109375" style="2" customWidth="1"/>
    <col min="12042" max="12042" width="13.5703125" style="2" customWidth="1"/>
    <col min="12043" max="12043" width="17.28515625" style="2" customWidth="1"/>
    <col min="12044" max="12044" width="5.28515625" style="2" customWidth="1"/>
    <col min="12045" max="12045" width="5.140625" style="2" customWidth="1"/>
    <col min="12046" max="12046" width="3.42578125" style="2" customWidth="1"/>
    <col min="12047" max="12047" width="10.140625" style="2" customWidth="1"/>
    <col min="12048" max="12048" width="11.85546875" style="2" customWidth="1"/>
    <col min="12049" max="12049" width="11" style="2" customWidth="1"/>
    <col min="12050" max="12051" width="15" style="2" customWidth="1"/>
    <col min="12052" max="12052" width="7.7109375" style="2" customWidth="1"/>
    <col min="12053" max="12053" width="11.5703125" style="2" customWidth="1"/>
    <col min="12054" max="12054" width="12.140625" style="2" customWidth="1"/>
    <col min="12055" max="12055" width="11" style="2" customWidth="1"/>
    <col min="12056" max="12056" width="15.28515625" style="2" customWidth="1"/>
    <col min="12057" max="12288" width="9.140625" style="2"/>
    <col min="12289" max="12289" width="59" style="2" customWidth="1"/>
    <col min="12290" max="12290" width="5.140625" style="2" customWidth="1"/>
    <col min="12291" max="12291" width="18.140625" style="2" customWidth="1"/>
    <col min="12292" max="12292" width="12.85546875" style="2" customWidth="1"/>
    <col min="12293" max="12293" width="13" style="2" customWidth="1"/>
    <col min="12294" max="12294" width="7.5703125" style="2" customWidth="1"/>
    <col min="12295" max="12295" width="16.28515625" style="2" customWidth="1"/>
    <col min="12296" max="12296" width="14.140625" style="2" customWidth="1"/>
    <col min="12297" max="12297" width="17.7109375" style="2" customWidth="1"/>
    <col min="12298" max="12298" width="13.5703125" style="2" customWidth="1"/>
    <col min="12299" max="12299" width="17.28515625" style="2" customWidth="1"/>
    <col min="12300" max="12300" width="5.28515625" style="2" customWidth="1"/>
    <col min="12301" max="12301" width="5.140625" style="2" customWidth="1"/>
    <col min="12302" max="12302" width="3.42578125" style="2" customWidth="1"/>
    <col min="12303" max="12303" width="10.140625" style="2" customWidth="1"/>
    <col min="12304" max="12304" width="11.85546875" style="2" customWidth="1"/>
    <col min="12305" max="12305" width="11" style="2" customWidth="1"/>
    <col min="12306" max="12307" width="15" style="2" customWidth="1"/>
    <col min="12308" max="12308" width="7.7109375" style="2" customWidth="1"/>
    <col min="12309" max="12309" width="11.5703125" style="2" customWidth="1"/>
    <col min="12310" max="12310" width="12.140625" style="2" customWidth="1"/>
    <col min="12311" max="12311" width="11" style="2" customWidth="1"/>
    <col min="12312" max="12312" width="15.28515625" style="2" customWidth="1"/>
    <col min="12313" max="12544" width="9.140625" style="2"/>
    <col min="12545" max="12545" width="59" style="2" customWidth="1"/>
    <col min="12546" max="12546" width="5.140625" style="2" customWidth="1"/>
    <col min="12547" max="12547" width="18.140625" style="2" customWidth="1"/>
    <col min="12548" max="12548" width="12.85546875" style="2" customWidth="1"/>
    <col min="12549" max="12549" width="13" style="2" customWidth="1"/>
    <col min="12550" max="12550" width="7.5703125" style="2" customWidth="1"/>
    <col min="12551" max="12551" width="16.28515625" style="2" customWidth="1"/>
    <col min="12552" max="12552" width="14.140625" style="2" customWidth="1"/>
    <col min="12553" max="12553" width="17.7109375" style="2" customWidth="1"/>
    <col min="12554" max="12554" width="13.5703125" style="2" customWidth="1"/>
    <col min="12555" max="12555" width="17.28515625" style="2" customWidth="1"/>
    <col min="12556" max="12556" width="5.28515625" style="2" customWidth="1"/>
    <col min="12557" max="12557" width="5.140625" style="2" customWidth="1"/>
    <col min="12558" max="12558" width="3.42578125" style="2" customWidth="1"/>
    <col min="12559" max="12559" width="10.140625" style="2" customWidth="1"/>
    <col min="12560" max="12560" width="11.85546875" style="2" customWidth="1"/>
    <col min="12561" max="12561" width="11" style="2" customWidth="1"/>
    <col min="12562" max="12563" width="15" style="2" customWidth="1"/>
    <col min="12564" max="12564" width="7.7109375" style="2" customWidth="1"/>
    <col min="12565" max="12565" width="11.5703125" style="2" customWidth="1"/>
    <col min="12566" max="12566" width="12.140625" style="2" customWidth="1"/>
    <col min="12567" max="12567" width="11" style="2" customWidth="1"/>
    <col min="12568" max="12568" width="15.28515625" style="2" customWidth="1"/>
    <col min="12569" max="12800" width="9.140625" style="2"/>
    <col min="12801" max="12801" width="59" style="2" customWidth="1"/>
    <col min="12802" max="12802" width="5.140625" style="2" customWidth="1"/>
    <col min="12803" max="12803" width="18.140625" style="2" customWidth="1"/>
    <col min="12804" max="12804" width="12.85546875" style="2" customWidth="1"/>
    <col min="12805" max="12805" width="13" style="2" customWidth="1"/>
    <col min="12806" max="12806" width="7.5703125" style="2" customWidth="1"/>
    <col min="12807" max="12807" width="16.28515625" style="2" customWidth="1"/>
    <col min="12808" max="12808" width="14.140625" style="2" customWidth="1"/>
    <col min="12809" max="12809" width="17.7109375" style="2" customWidth="1"/>
    <col min="12810" max="12810" width="13.5703125" style="2" customWidth="1"/>
    <col min="12811" max="12811" width="17.28515625" style="2" customWidth="1"/>
    <col min="12812" max="12812" width="5.28515625" style="2" customWidth="1"/>
    <col min="12813" max="12813" width="5.140625" style="2" customWidth="1"/>
    <col min="12814" max="12814" width="3.42578125" style="2" customWidth="1"/>
    <col min="12815" max="12815" width="10.140625" style="2" customWidth="1"/>
    <col min="12816" max="12816" width="11.85546875" style="2" customWidth="1"/>
    <col min="12817" max="12817" width="11" style="2" customWidth="1"/>
    <col min="12818" max="12819" width="15" style="2" customWidth="1"/>
    <col min="12820" max="12820" width="7.7109375" style="2" customWidth="1"/>
    <col min="12821" max="12821" width="11.5703125" style="2" customWidth="1"/>
    <col min="12822" max="12822" width="12.140625" style="2" customWidth="1"/>
    <col min="12823" max="12823" width="11" style="2" customWidth="1"/>
    <col min="12824" max="12824" width="15.28515625" style="2" customWidth="1"/>
    <col min="12825" max="13056" width="9.140625" style="2"/>
    <col min="13057" max="13057" width="59" style="2" customWidth="1"/>
    <col min="13058" max="13058" width="5.140625" style="2" customWidth="1"/>
    <col min="13059" max="13059" width="18.140625" style="2" customWidth="1"/>
    <col min="13060" max="13060" width="12.85546875" style="2" customWidth="1"/>
    <col min="13061" max="13061" width="13" style="2" customWidth="1"/>
    <col min="13062" max="13062" width="7.5703125" style="2" customWidth="1"/>
    <col min="13063" max="13063" width="16.28515625" style="2" customWidth="1"/>
    <col min="13064" max="13064" width="14.140625" style="2" customWidth="1"/>
    <col min="13065" max="13065" width="17.7109375" style="2" customWidth="1"/>
    <col min="13066" max="13066" width="13.5703125" style="2" customWidth="1"/>
    <col min="13067" max="13067" width="17.28515625" style="2" customWidth="1"/>
    <col min="13068" max="13068" width="5.28515625" style="2" customWidth="1"/>
    <col min="13069" max="13069" width="5.140625" style="2" customWidth="1"/>
    <col min="13070" max="13070" width="3.42578125" style="2" customWidth="1"/>
    <col min="13071" max="13071" width="10.140625" style="2" customWidth="1"/>
    <col min="13072" max="13072" width="11.85546875" style="2" customWidth="1"/>
    <col min="13073" max="13073" width="11" style="2" customWidth="1"/>
    <col min="13074" max="13075" width="15" style="2" customWidth="1"/>
    <col min="13076" max="13076" width="7.7109375" style="2" customWidth="1"/>
    <col min="13077" max="13077" width="11.5703125" style="2" customWidth="1"/>
    <col min="13078" max="13078" width="12.140625" style="2" customWidth="1"/>
    <col min="13079" max="13079" width="11" style="2" customWidth="1"/>
    <col min="13080" max="13080" width="15.28515625" style="2" customWidth="1"/>
    <col min="13081" max="13312" width="9.140625" style="2"/>
    <col min="13313" max="13313" width="59" style="2" customWidth="1"/>
    <col min="13314" max="13314" width="5.140625" style="2" customWidth="1"/>
    <col min="13315" max="13315" width="18.140625" style="2" customWidth="1"/>
    <col min="13316" max="13316" width="12.85546875" style="2" customWidth="1"/>
    <col min="13317" max="13317" width="13" style="2" customWidth="1"/>
    <col min="13318" max="13318" width="7.5703125" style="2" customWidth="1"/>
    <col min="13319" max="13319" width="16.28515625" style="2" customWidth="1"/>
    <col min="13320" max="13320" width="14.140625" style="2" customWidth="1"/>
    <col min="13321" max="13321" width="17.7109375" style="2" customWidth="1"/>
    <col min="13322" max="13322" width="13.5703125" style="2" customWidth="1"/>
    <col min="13323" max="13323" width="17.28515625" style="2" customWidth="1"/>
    <col min="13324" max="13324" width="5.28515625" style="2" customWidth="1"/>
    <col min="13325" max="13325" width="5.140625" style="2" customWidth="1"/>
    <col min="13326" max="13326" width="3.42578125" style="2" customWidth="1"/>
    <col min="13327" max="13327" width="10.140625" style="2" customWidth="1"/>
    <col min="13328" max="13328" width="11.85546875" style="2" customWidth="1"/>
    <col min="13329" max="13329" width="11" style="2" customWidth="1"/>
    <col min="13330" max="13331" width="15" style="2" customWidth="1"/>
    <col min="13332" max="13332" width="7.7109375" style="2" customWidth="1"/>
    <col min="13333" max="13333" width="11.5703125" style="2" customWidth="1"/>
    <col min="13334" max="13334" width="12.140625" style="2" customWidth="1"/>
    <col min="13335" max="13335" width="11" style="2" customWidth="1"/>
    <col min="13336" max="13336" width="15.28515625" style="2" customWidth="1"/>
    <col min="13337" max="13568" width="9.140625" style="2"/>
    <col min="13569" max="13569" width="59" style="2" customWidth="1"/>
    <col min="13570" max="13570" width="5.140625" style="2" customWidth="1"/>
    <col min="13571" max="13571" width="18.140625" style="2" customWidth="1"/>
    <col min="13572" max="13572" width="12.85546875" style="2" customWidth="1"/>
    <col min="13573" max="13573" width="13" style="2" customWidth="1"/>
    <col min="13574" max="13574" width="7.5703125" style="2" customWidth="1"/>
    <col min="13575" max="13575" width="16.28515625" style="2" customWidth="1"/>
    <col min="13576" max="13576" width="14.140625" style="2" customWidth="1"/>
    <col min="13577" max="13577" width="17.7109375" style="2" customWidth="1"/>
    <col min="13578" max="13578" width="13.5703125" style="2" customWidth="1"/>
    <col min="13579" max="13579" width="17.28515625" style="2" customWidth="1"/>
    <col min="13580" max="13580" width="5.28515625" style="2" customWidth="1"/>
    <col min="13581" max="13581" width="5.140625" style="2" customWidth="1"/>
    <col min="13582" max="13582" width="3.42578125" style="2" customWidth="1"/>
    <col min="13583" max="13583" width="10.140625" style="2" customWidth="1"/>
    <col min="13584" max="13584" width="11.85546875" style="2" customWidth="1"/>
    <col min="13585" max="13585" width="11" style="2" customWidth="1"/>
    <col min="13586" max="13587" width="15" style="2" customWidth="1"/>
    <col min="13588" max="13588" width="7.7109375" style="2" customWidth="1"/>
    <col min="13589" max="13589" width="11.5703125" style="2" customWidth="1"/>
    <col min="13590" max="13590" width="12.140625" style="2" customWidth="1"/>
    <col min="13591" max="13591" width="11" style="2" customWidth="1"/>
    <col min="13592" max="13592" width="15.28515625" style="2" customWidth="1"/>
    <col min="13593" max="13824" width="9.140625" style="2"/>
    <col min="13825" max="13825" width="59" style="2" customWidth="1"/>
    <col min="13826" max="13826" width="5.140625" style="2" customWidth="1"/>
    <col min="13827" max="13827" width="18.140625" style="2" customWidth="1"/>
    <col min="13828" max="13828" width="12.85546875" style="2" customWidth="1"/>
    <col min="13829" max="13829" width="13" style="2" customWidth="1"/>
    <col min="13830" max="13830" width="7.5703125" style="2" customWidth="1"/>
    <col min="13831" max="13831" width="16.28515625" style="2" customWidth="1"/>
    <col min="13832" max="13832" width="14.140625" style="2" customWidth="1"/>
    <col min="13833" max="13833" width="17.7109375" style="2" customWidth="1"/>
    <col min="13834" max="13834" width="13.5703125" style="2" customWidth="1"/>
    <col min="13835" max="13835" width="17.28515625" style="2" customWidth="1"/>
    <col min="13836" max="13836" width="5.28515625" style="2" customWidth="1"/>
    <col min="13837" max="13837" width="5.140625" style="2" customWidth="1"/>
    <col min="13838" max="13838" width="3.42578125" style="2" customWidth="1"/>
    <col min="13839" max="13839" width="10.140625" style="2" customWidth="1"/>
    <col min="13840" max="13840" width="11.85546875" style="2" customWidth="1"/>
    <col min="13841" max="13841" width="11" style="2" customWidth="1"/>
    <col min="13842" max="13843" width="15" style="2" customWidth="1"/>
    <col min="13844" max="13844" width="7.7109375" style="2" customWidth="1"/>
    <col min="13845" max="13845" width="11.5703125" style="2" customWidth="1"/>
    <col min="13846" max="13846" width="12.140625" style="2" customWidth="1"/>
    <col min="13847" max="13847" width="11" style="2" customWidth="1"/>
    <col min="13848" max="13848" width="15.28515625" style="2" customWidth="1"/>
    <col min="13849" max="14080" width="9.140625" style="2"/>
    <col min="14081" max="14081" width="59" style="2" customWidth="1"/>
    <col min="14082" max="14082" width="5.140625" style="2" customWidth="1"/>
    <col min="14083" max="14083" width="18.140625" style="2" customWidth="1"/>
    <col min="14084" max="14084" width="12.85546875" style="2" customWidth="1"/>
    <col min="14085" max="14085" width="13" style="2" customWidth="1"/>
    <col min="14086" max="14086" width="7.5703125" style="2" customWidth="1"/>
    <col min="14087" max="14087" width="16.28515625" style="2" customWidth="1"/>
    <col min="14088" max="14088" width="14.140625" style="2" customWidth="1"/>
    <col min="14089" max="14089" width="17.7109375" style="2" customWidth="1"/>
    <col min="14090" max="14090" width="13.5703125" style="2" customWidth="1"/>
    <col min="14091" max="14091" width="17.28515625" style="2" customWidth="1"/>
    <col min="14092" max="14092" width="5.28515625" style="2" customWidth="1"/>
    <col min="14093" max="14093" width="5.140625" style="2" customWidth="1"/>
    <col min="14094" max="14094" width="3.42578125" style="2" customWidth="1"/>
    <col min="14095" max="14095" width="10.140625" style="2" customWidth="1"/>
    <col min="14096" max="14096" width="11.85546875" style="2" customWidth="1"/>
    <col min="14097" max="14097" width="11" style="2" customWidth="1"/>
    <col min="14098" max="14099" width="15" style="2" customWidth="1"/>
    <col min="14100" max="14100" width="7.7109375" style="2" customWidth="1"/>
    <col min="14101" max="14101" width="11.5703125" style="2" customWidth="1"/>
    <col min="14102" max="14102" width="12.140625" style="2" customWidth="1"/>
    <col min="14103" max="14103" width="11" style="2" customWidth="1"/>
    <col min="14104" max="14104" width="15.28515625" style="2" customWidth="1"/>
    <col min="14105" max="14336" width="9.140625" style="2"/>
    <col min="14337" max="14337" width="59" style="2" customWidth="1"/>
    <col min="14338" max="14338" width="5.140625" style="2" customWidth="1"/>
    <col min="14339" max="14339" width="18.140625" style="2" customWidth="1"/>
    <col min="14340" max="14340" width="12.85546875" style="2" customWidth="1"/>
    <col min="14341" max="14341" width="13" style="2" customWidth="1"/>
    <col min="14342" max="14342" width="7.5703125" style="2" customWidth="1"/>
    <col min="14343" max="14343" width="16.28515625" style="2" customWidth="1"/>
    <col min="14344" max="14344" width="14.140625" style="2" customWidth="1"/>
    <col min="14345" max="14345" width="17.7109375" style="2" customWidth="1"/>
    <col min="14346" max="14346" width="13.5703125" style="2" customWidth="1"/>
    <col min="14347" max="14347" width="17.28515625" style="2" customWidth="1"/>
    <col min="14348" max="14348" width="5.28515625" style="2" customWidth="1"/>
    <col min="14349" max="14349" width="5.140625" style="2" customWidth="1"/>
    <col min="14350" max="14350" width="3.42578125" style="2" customWidth="1"/>
    <col min="14351" max="14351" width="10.140625" style="2" customWidth="1"/>
    <col min="14352" max="14352" width="11.85546875" style="2" customWidth="1"/>
    <col min="14353" max="14353" width="11" style="2" customWidth="1"/>
    <col min="14354" max="14355" width="15" style="2" customWidth="1"/>
    <col min="14356" max="14356" width="7.7109375" style="2" customWidth="1"/>
    <col min="14357" max="14357" width="11.5703125" style="2" customWidth="1"/>
    <col min="14358" max="14358" width="12.140625" style="2" customWidth="1"/>
    <col min="14359" max="14359" width="11" style="2" customWidth="1"/>
    <col min="14360" max="14360" width="15.28515625" style="2" customWidth="1"/>
    <col min="14361" max="14592" width="9.140625" style="2"/>
    <col min="14593" max="14593" width="59" style="2" customWidth="1"/>
    <col min="14594" max="14594" width="5.140625" style="2" customWidth="1"/>
    <col min="14595" max="14595" width="18.140625" style="2" customWidth="1"/>
    <col min="14596" max="14596" width="12.85546875" style="2" customWidth="1"/>
    <col min="14597" max="14597" width="13" style="2" customWidth="1"/>
    <col min="14598" max="14598" width="7.5703125" style="2" customWidth="1"/>
    <col min="14599" max="14599" width="16.28515625" style="2" customWidth="1"/>
    <col min="14600" max="14600" width="14.140625" style="2" customWidth="1"/>
    <col min="14601" max="14601" width="17.7109375" style="2" customWidth="1"/>
    <col min="14602" max="14602" width="13.5703125" style="2" customWidth="1"/>
    <col min="14603" max="14603" width="17.28515625" style="2" customWidth="1"/>
    <col min="14604" max="14604" width="5.28515625" style="2" customWidth="1"/>
    <col min="14605" max="14605" width="5.140625" style="2" customWidth="1"/>
    <col min="14606" max="14606" width="3.42578125" style="2" customWidth="1"/>
    <col min="14607" max="14607" width="10.140625" style="2" customWidth="1"/>
    <col min="14608" max="14608" width="11.85546875" style="2" customWidth="1"/>
    <col min="14609" max="14609" width="11" style="2" customWidth="1"/>
    <col min="14610" max="14611" width="15" style="2" customWidth="1"/>
    <col min="14612" max="14612" width="7.7109375" style="2" customWidth="1"/>
    <col min="14613" max="14613" width="11.5703125" style="2" customWidth="1"/>
    <col min="14614" max="14614" width="12.140625" style="2" customWidth="1"/>
    <col min="14615" max="14615" width="11" style="2" customWidth="1"/>
    <col min="14616" max="14616" width="15.28515625" style="2" customWidth="1"/>
    <col min="14617" max="14848" width="9.140625" style="2"/>
    <col min="14849" max="14849" width="59" style="2" customWidth="1"/>
    <col min="14850" max="14850" width="5.140625" style="2" customWidth="1"/>
    <col min="14851" max="14851" width="18.140625" style="2" customWidth="1"/>
    <col min="14852" max="14852" width="12.85546875" style="2" customWidth="1"/>
    <col min="14853" max="14853" width="13" style="2" customWidth="1"/>
    <col min="14854" max="14854" width="7.5703125" style="2" customWidth="1"/>
    <col min="14855" max="14855" width="16.28515625" style="2" customWidth="1"/>
    <col min="14856" max="14856" width="14.140625" style="2" customWidth="1"/>
    <col min="14857" max="14857" width="17.7109375" style="2" customWidth="1"/>
    <col min="14858" max="14858" width="13.5703125" style="2" customWidth="1"/>
    <col min="14859" max="14859" width="17.28515625" style="2" customWidth="1"/>
    <col min="14860" max="14860" width="5.28515625" style="2" customWidth="1"/>
    <col min="14861" max="14861" width="5.140625" style="2" customWidth="1"/>
    <col min="14862" max="14862" width="3.42578125" style="2" customWidth="1"/>
    <col min="14863" max="14863" width="10.140625" style="2" customWidth="1"/>
    <col min="14864" max="14864" width="11.85546875" style="2" customWidth="1"/>
    <col min="14865" max="14865" width="11" style="2" customWidth="1"/>
    <col min="14866" max="14867" width="15" style="2" customWidth="1"/>
    <col min="14868" max="14868" width="7.7109375" style="2" customWidth="1"/>
    <col min="14869" max="14869" width="11.5703125" style="2" customWidth="1"/>
    <col min="14870" max="14870" width="12.140625" style="2" customWidth="1"/>
    <col min="14871" max="14871" width="11" style="2" customWidth="1"/>
    <col min="14872" max="14872" width="15.28515625" style="2" customWidth="1"/>
    <col min="14873" max="15104" width="9.140625" style="2"/>
    <col min="15105" max="15105" width="59" style="2" customWidth="1"/>
    <col min="15106" max="15106" width="5.140625" style="2" customWidth="1"/>
    <col min="15107" max="15107" width="18.140625" style="2" customWidth="1"/>
    <col min="15108" max="15108" width="12.85546875" style="2" customWidth="1"/>
    <col min="15109" max="15109" width="13" style="2" customWidth="1"/>
    <col min="15110" max="15110" width="7.5703125" style="2" customWidth="1"/>
    <col min="15111" max="15111" width="16.28515625" style="2" customWidth="1"/>
    <col min="15112" max="15112" width="14.140625" style="2" customWidth="1"/>
    <col min="15113" max="15113" width="17.7109375" style="2" customWidth="1"/>
    <col min="15114" max="15114" width="13.5703125" style="2" customWidth="1"/>
    <col min="15115" max="15115" width="17.28515625" style="2" customWidth="1"/>
    <col min="15116" max="15116" width="5.28515625" style="2" customWidth="1"/>
    <col min="15117" max="15117" width="5.140625" style="2" customWidth="1"/>
    <col min="15118" max="15118" width="3.42578125" style="2" customWidth="1"/>
    <col min="15119" max="15119" width="10.140625" style="2" customWidth="1"/>
    <col min="15120" max="15120" width="11.85546875" style="2" customWidth="1"/>
    <col min="15121" max="15121" width="11" style="2" customWidth="1"/>
    <col min="15122" max="15123" width="15" style="2" customWidth="1"/>
    <col min="15124" max="15124" width="7.7109375" style="2" customWidth="1"/>
    <col min="15125" max="15125" width="11.5703125" style="2" customWidth="1"/>
    <col min="15126" max="15126" width="12.140625" style="2" customWidth="1"/>
    <col min="15127" max="15127" width="11" style="2" customWidth="1"/>
    <col min="15128" max="15128" width="15.28515625" style="2" customWidth="1"/>
    <col min="15129" max="15360" width="9.140625" style="2"/>
    <col min="15361" max="15361" width="59" style="2" customWidth="1"/>
    <col min="15362" max="15362" width="5.140625" style="2" customWidth="1"/>
    <col min="15363" max="15363" width="18.140625" style="2" customWidth="1"/>
    <col min="15364" max="15364" width="12.85546875" style="2" customWidth="1"/>
    <col min="15365" max="15365" width="13" style="2" customWidth="1"/>
    <col min="15366" max="15366" width="7.5703125" style="2" customWidth="1"/>
    <col min="15367" max="15367" width="16.28515625" style="2" customWidth="1"/>
    <col min="15368" max="15368" width="14.140625" style="2" customWidth="1"/>
    <col min="15369" max="15369" width="17.7109375" style="2" customWidth="1"/>
    <col min="15370" max="15370" width="13.5703125" style="2" customWidth="1"/>
    <col min="15371" max="15371" width="17.28515625" style="2" customWidth="1"/>
    <col min="15372" max="15372" width="5.28515625" style="2" customWidth="1"/>
    <col min="15373" max="15373" width="5.140625" style="2" customWidth="1"/>
    <col min="15374" max="15374" width="3.42578125" style="2" customWidth="1"/>
    <col min="15375" max="15375" width="10.140625" style="2" customWidth="1"/>
    <col min="15376" max="15376" width="11.85546875" style="2" customWidth="1"/>
    <col min="15377" max="15377" width="11" style="2" customWidth="1"/>
    <col min="15378" max="15379" width="15" style="2" customWidth="1"/>
    <col min="15380" max="15380" width="7.7109375" style="2" customWidth="1"/>
    <col min="15381" max="15381" width="11.5703125" style="2" customWidth="1"/>
    <col min="15382" max="15382" width="12.140625" style="2" customWidth="1"/>
    <col min="15383" max="15383" width="11" style="2" customWidth="1"/>
    <col min="15384" max="15384" width="15.28515625" style="2" customWidth="1"/>
    <col min="15385" max="15616" width="9.140625" style="2"/>
    <col min="15617" max="15617" width="59" style="2" customWidth="1"/>
    <col min="15618" max="15618" width="5.140625" style="2" customWidth="1"/>
    <col min="15619" max="15619" width="18.140625" style="2" customWidth="1"/>
    <col min="15620" max="15620" width="12.85546875" style="2" customWidth="1"/>
    <col min="15621" max="15621" width="13" style="2" customWidth="1"/>
    <col min="15622" max="15622" width="7.5703125" style="2" customWidth="1"/>
    <col min="15623" max="15623" width="16.28515625" style="2" customWidth="1"/>
    <col min="15624" max="15624" width="14.140625" style="2" customWidth="1"/>
    <col min="15625" max="15625" width="17.7109375" style="2" customWidth="1"/>
    <col min="15626" max="15626" width="13.5703125" style="2" customWidth="1"/>
    <col min="15627" max="15627" width="17.28515625" style="2" customWidth="1"/>
    <col min="15628" max="15628" width="5.28515625" style="2" customWidth="1"/>
    <col min="15629" max="15629" width="5.140625" style="2" customWidth="1"/>
    <col min="15630" max="15630" width="3.42578125" style="2" customWidth="1"/>
    <col min="15631" max="15631" width="10.140625" style="2" customWidth="1"/>
    <col min="15632" max="15632" width="11.85546875" style="2" customWidth="1"/>
    <col min="15633" max="15633" width="11" style="2" customWidth="1"/>
    <col min="15634" max="15635" width="15" style="2" customWidth="1"/>
    <col min="15636" max="15636" width="7.7109375" style="2" customWidth="1"/>
    <col min="15637" max="15637" width="11.5703125" style="2" customWidth="1"/>
    <col min="15638" max="15638" width="12.140625" style="2" customWidth="1"/>
    <col min="15639" max="15639" width="11" style="2" customWidth="1"/>
    <col min="15640" max="15640" width="15.28515625" style="2" customWidth="1"/>
    <col min="15641" max="15872" width="9.140625" style="2"/>
    <col min="15873" max="15873" width="59" style="2" customWidth="1"/>
    <col min="15874" max="15874" width="5.140625" style="2" customWidth="1"/>
    <col min="15875" max="15875" width="18.140625" style="2" customWidth="1"/>
    <col min="15876" max="15876" width="12.85546875" style="2" customWidth="1"/>
    <col min="15877" max="15877" width="13" style="2" customWidth="1"/>
    <col min="15878" max="15878" width="7.5703125" style="2" customWidth="1"/>
    <col min="15879" max="15879" width="16.28515625" style="2" customWidth="1"/>
    <col min="15880" max="15880" width="14.140625" style="2" customWidth="1"/>
    <col min="15881" max="15881" width="17.7109375" style="2" customWidth="1"/>
    <col min="15882" max="15882" width="13.5703125" style="2" customWidth="1"/>
    <col min="15883" max="15883" width="17.28515625" style="2" customWidth="1"/>
    <col min="15884" max="15884" width="5.28515625" style="2" customWidth="1"/>
    <col min="15885" max="15885" width="5.140625" style="2" customWidth="1"/>
    <col min="15886" max="15886" width="3.42578125" style="2" customWidth="1"/>
    <col min="15887" max="15887" width="10.140625" style="2" customWidth="1"/>
    <col min="15888" max="15888" width="11.85546875" style="2" customWidth="1"/>
    <col min="15889" max="15889" width="11" style="2" customWidth="1"/>
    <col min="15890" max="15891" width="15" style="2" customWidth="1"/>
    <col min="15892" max="15892" width="7.7109375" style="2" customWidth="1"/>
    <col min="15893" max="15893" width="11.5703125" style="2" customWidth="1"/>
    <col min="15894" max="15894" width="12.140625" style="2" customWidth="1"/>
    <col min="15895" max="15895" width="11" style="2" customWidth="1"/>
    <col min="15896" max="15896" width="15.28515625" style="2" customWidth="1"/>
    <col min="15897" max="16128" width="9.140625" style="2"/>
    <col min="16129" max="16129" width="59" style="2" customWidth="1"/>
    <col min="16130" max="16130" width="5.140625" style="2" customWidth="1"/>
    <col min="16131" max="16131" width="18.140625" style="2" customWidth="1"/>
    <col min="16132" max="16132" width="12.85546875" style="2" customWidth="1"/>
    <col min="16133" max="16133" width="13" style="2" customWidth="1"/>
    <col min="16134" max="16134" width="7.5703125" style="2" customWidth="1"/>
    <col min="16135" max="16135" width="16.28515625" style="2" customWidth="1"/>
    <col min="16136" max="16136" width="14.140625" style="2" customWidth="1"/>
    <col min="16137" max="16137" width="17.7109375" style="2" customWidth="1"/>
    <col min="16138" max="16138" width="13.5703125" style="2" customWidth="1"/>
    <col min="16139" max="16139" width="17.28515625" style="2" customWidth="1"/>
    <col min="16140" max="16140" width="5.28515625" style="2" customWidth="1"/>
    <col min="16141" max="16141" width="5.140625" style="2" customWidth="1"/>
    <col min="16142" max="16142" width="3.42578125" style="2" customWidth="1"/>
    <col min="16143" max="16143" width="10.140625" style="2" customWidth="1"/>
    <col min="16144" max="16144" width="11.85546875" style="2" customWidth="1"/>
    <col min="16145" max="16145" width="11" style="2" customWidth="1"/>
    <col min="16146" max="16147" width="15" style="2" customWidth="1"/>
    <col min="16148" max="16148" width="7.7109375" style="2" customWidth="1"/>
    <col min="16149" max="16149" width="11.5703125" style="2" customWidth="1"/>
    <col min="16150" max="16150" width="12.140625" style="2" customWidth="1"/>
    <col min="16151" max="16151" width="11" style="2" customWidth="1"/>
    <col min="16152" max="16152" width="15.28515625" style="2" customWidth="1"/>
    <col min="16153" max="16384" width="9.140625" style="2"/>
  </cols>
  <sheetData>
    <row r="1" spans="1:30" x14ac:dyDescent="0.2">
      <c r="A1" s="1" t="s">
        <v>0</v>
      </c>
    </row>
    <row r="2" spans="1:30" ht="12.75" customHeight="1" x14ac:dyDescent="0.2">
      <c r="A2" s="3" t="s">
        <v>1</v>
      </c>
      <c r="B2" s="4"/>
      <c r="D2" s="4"/>
      <c r="E2" s="4"/>
      <c r="J2" s="5"/>
      <c r="K2" s="5"/>
      <c r="L2" s="149"/>
      <c r="M2" s="149"/>
      <c r="R2" s="150"/>
      <c r="S2" s="150"/>
      <c r="U2" s="151"/>
      <c r="Y2" s="151"/>
    </row>
    <row r="3" spans="1:30" ht="12.75" customHeight="1" x14ac:dyDescent="0.25">
      <c r="A3" s="7" t="s">
        <v>2</v>
      </c>
      <c r="B3" s="4"/>
      <c r="D3" s="8"/>
      <c r="E3" s="9"/>
      <c r="J3" s="10"/>
      <c r="K3" s="10"/>
      <c r="L3" s="149"/>
      <c r="M3" s="149"/>
      <c r="R3" s="150"/>
      <c r="S3" s="150"/>
      <c r="U3" s="151"/>
      <c r="Y3" s="151"/>
    </row>
    <row r="4" spans="1:30" ht="0.75" customHeight="1" x14ac:dyDescent="0.2">
      <c r="A4" s="11"/>
      <c r="B4" s="4"/>
      <c r="F4" s="12"/>
      <c r="G4" s="12"/>
      <c r="K4" s="13"/>
      <c r="L4" s="152"/>
      <c r="M4" s="152"/>
      <c r="AD4" s="153"/>
    </row>
    <row r="5" spans="1:30" ht="0.75" customHeight="1" x14ac:dyDescent="0.2">
      <c r="A5" s="11"/>
      <c r="B5" s="4"/>
      <c r="F5" s="12"/>
      <c r="G5" s="12"/>
      <c r="K5" s="13"/>
      <c r="L5" s="152"/>
      <c r="M5" s="152"/>
      <c r="AD5" s="153"/>
    </row>
    <row r="6" spans="1:30" ht="0.75" customHeight="1" x14ac:dyDescent="0.2">
      <c r="A6" s="11"/>
      <c r="B6" s="4"/>
      <c r="F6" s="12"/>
      <c r="G6" s="12"/>
      <c r="K6" s="13"/>
      <c r="L6" s="152"/>
      <c r="M6" s="152"/>
      <c r="AD6" s="153"/>
    </row>
    <row r="7" spans="1:30" ht="0.75" customHeight="1" x14ac:dyDescent="0.2">
      <c r="A7" s="11"/>
      <c r="B7" s="4"/>
      <c r="F7" s="12"/>
      <c r="G7" s="12"/>
      <c r="K7" s="13"/>
      <c r="L7" s="152"/>
      <c r="M7" s="152"/>
      <c r="AD7" s="153"/>
    </row>
    <row r="8" spans="1:30" ht="12.75" x14ac:dyDescent="0.2">
      <c r="A8" s="14" t="s">
        <v>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54"/>
      <c r="M8" s="154"/>
      <c r="AD8" s="153"/>
    </row>
    <row r="9" spans="1:30" ht="12.75" hidden="1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/>
      <c r="L9" s="155"/>
      <c r="M9" s="155"/>
    </row>
    <row r="10" spans="1:30" ht="12.75" customHeight="1" x14ac:dyDescent="0.2">
      <c r="A10" s="17" t="s">
        <v>4</v>
      </c>
      <c r="B10" s="17"/>
      <c r="C10" s="17"/>
      <c r="D10" s="17"/>
      <c r="E10" s="17"/>
      <c r="F10" s="17"/>
      <c r="G10" s="17"/>
      <c r="H10" s="17"/>
      <c r="I10" s="17"/>
      <c r="J10" s="17"/>
      <c r="K10" s="18"/>
      <c r="L10" s="156"/>
      <c r="M10" s="156"/>
      <c r="R10" s="157"/>
      <c r="S10" s="157"/>
      <c r="T10" s="157"/>
      <c r="U10" s="157"/>
      <c r="V10" s="157"/>
      <c r="W10" s="157"/>
      <c r="X10" s="157"/>
      <c r="Y10" s="157"/>
    </row>
    <row r="11" spans="1:30" ht="12" customHeight="1" x14ac:dyDescent="0.2">
      <c r="A11" s="19"/>
      <c r="B11" s="10"/>
      <c r="C11" s="20"/>
      <c r="D11" s="20"/>
      <c r="E11" s="20"/>
      <c r="F11" s="20"/>
      <c r="G11" s="21"/>
      <c r="H11" s="21"/>
      <c r="I11" s="21"/>
      <c r="J11" s="21"/>
      <c r="K11" s="21"/>
      <c r="L11" s="158"/>
      <c r="M11" s="158"/>
      <c r="R11" s="157"/>
      <c r="S11" s="157"/>
      <c r="T11" s="157"/>
      <c r="U11" s="157"/>
      <c r="V11" s="157"/>
      <c r="W11" s="157"/>
      <c r="X11" s="157"/>
      <c r="Y11" s="157"/>
    </row>
    <row r="12" spans="1:30" ht="12" customHeight="1" x14ac:dyDescent="0.2">
      <c r="A12" s="22"/>
      <c r="B12" s="23" t="s">
        <v>5</v>
      </c>
      <c r="C12" s="23" t="s">
        <v>6</v>
      </c>
      <c r="D12" s="24" t="s">
        <v>7</v>
      </c>
      <c r="E12" s="23" t="s">
        <v>8</v>
      </c>
      <c r="F12" s="25"/>
      <c r="G12" s="26"/>
      <c r="H12" s="24" t="s">
        <v>9</v>
      </c>
      <c r="I12" s="23" t="s">
        <v>10</v>
      </c>
      <c r="J12" s="23" t="s">
        <v>11</v>
      </c>
      <c r="K12" s="23" t="s">
        <v>12</v>
      </c>
      <c r="L12" s="159"/>
      <c r="M12" s="159"/>
      <c r="R12" s="157"/>
      <c r="S12" s="157"/>
      <c r="T12" s="157"/>
      <c r="U12" s="157"/>
      <c r="V12" s="157"/>
      <c r="W12" s="157"/>
      <c r="X12" s="157"/>
      <c r="Y12" s="157"/>
    </row>
    <row r="13" spans="1:30" ht="12" customHeight="1" x14ac:dyDescent="0.2">
      <c r="A13" s="27"/>
      <c r="B13" s="28"/>
      <c r="C13" s="28"/>
      <c r="D13" s="29"/>
      <c r="E13" s="28"/>
      <c r="F13" s="30" t="s">
        <v>13</v>
      </c>
      <c r="G13" s="30"/>
      <c r="H13" s="29"/>
      <c r="I13" s="28"/>
      <c r="J13" s="28" t="s">
        <v>14</v>
      </c>
      <c r="K13" s="28"/>
      <c r="L13" s="160"/>
      <c r="M13" s="160"/>
    </row>
    <row r="14" spans="1:30" ht="12" customHeight="1" x14ac:dyDescent="0.2">
      <c r="A14" s="27"/>
      <c r="B14" s="28"/>
      <c r="C14" s="28"/>
      <c r="D14" s="29"/>
      <c r="E14" s="28"/>
      <c r="F14" s="30"/>
      <c r="G14" s="30"/>
      <c r="H14" s="29"/>
      <c r="I14" s="28"/>
      <c r="J14" s="28" t="s">
        <v>15</v>
      </c>
      <c r="K14" s="28"/>
      <c r="L14" s="160"/>
      <c r="M14" s="160"/>
    </row>
    <row r="15" spans="1:30" ht="12" customHeight="1" x14ac:dyDescent="0.2">
      <c r="A15" s="27"/>
      <c r="B15" s="28"/>
      <c r="C15" s="28"/>
      <c r="D15" s="29"/>
      <c r="E15" s="28"/>
      <c r="F15" s="30"/>
      <c r="G15" s="30"/>
      <c r="H15" s="29"/>
      <c r="I15" s="28"/>
      <c r="J15" s="28" t="s">
        <v>16</v>
      </c>
      <c r="K15" s="28"/>
      <c r="L15" s="160"/>
      <c r="M15" s="160"/>
    </row>
    <row r="16" spans="1:30" ht="12" customHeight="1" x14ac:dyDescent="0.2">
      <c r="A16" s="27"/>
      <c r="B16" s="28"/>
      <c r="C16" s="28"/>
      <c r="D16" s="29"/>
      <c r="E16" s="28"/>
      <c r="F16" s="30" t="s">
        <v>17</v>
      </c>
      <c r="G16" s="31" t="s">
        <v>18</v>
      </c>
      <c r="H16" s="29"/>
      <c r="I16" s="28"/>
      <c r="J16" s="28"/>
      <c r="K16" s="28"/>
      <c r="L16" s="160"/>
      <c r="M16" s="160"/>
    </row>
    <row r="17" spans="1:14" ht="12" customHeight="1" x14ac:dyDescent="0.2">
      <c r="A17" s="27"/>
      <c r="B17" s="28"/>
      <c r="C17" s="28"/>
      <c r="D17" s="29"/>
      <c r="E17" s="28"/>
      <c r="F17" s="30"/>
      <c r="G17" s="31"/>
      <c r="H17" s="29"/>
      <c r="I17" s="28"/>
      <c r="J17" s="28"/>
      <c r="K17" s="28"/>
      <c r="L17" s="160"/>
      <c r="M17" s="160"/>
    </row>
    <row r="18" spans="1:14" ht="12" customHeight="1" x14ac:dyDescent="0.2">
      <c r="A18" s="27"/>
      <c r="B18" s="28"/>
      <c r="C18" s="28"/>
      <c r="D18" s="29"/>
      <c r="E18" s="28"/>
      <c r="F18" s="30"/>
      <c r="G18" s="31"/>
      <c r="H18" s="29"/>
      <c r="I18" s="28"/>
      <c r="J18" s="28"/>
      <c r="K18" s="28"/>
      <c r="L18" s="160"/>
      <c r="M18" s="160"/>
    </row>
    <row r="19" spans="1:14" ht="1.5" customHeight="1" x14ac:dyDescent="0.2">
      <c r="A19" s="27"/>
      <c r="B19" s="28"/>
      <c r="C19" s="28"/>
      <c r="D19" s="29"/>
      <c r="E19" s="28"/>
      <c r="F19" s="30"/>
      <c r="G19" s="31"/>
      <c r="H19" s="29"/>
      <c r="I19" s="28"/>
      <c r="J19" s="28"/>
      <c r="K19" s="28"/>
      <c r="L19" s="160"/>
      <c r="M19" s="160"/>
    </row>
    <row r="20" spans="1:14" ht="6" hidden="1" customHeight="1" x14ac:dyDescent="0.2">
      <c r="A20" s="32"/>
      <c r="B20" s="28"/>
      <c r="C20" s="28"/>
      <c r="D20" s="29"/>
      <c r="E20" s="28"/>
      <c r="F20" s="25"/>
      <c r="G20" s="33"/>
      <c r="H20" s="29"/>
      <c r="I20" s="28"/>
      <c r="J20" s="28"/>
      <c r="K20" s="28"/>
      <c r="L20" s="160"/>
      <c r="M20" s="160"/>
    </row>
    <row r="21" spans="1:14" ht="12.75" customHeight="1" x14ac:dyDescent="0.2">
      <c r="A21" s="34" t="s">
        <v>19</v>
      </c>
      <c r="B21" s="35" t="s">
        <v>20</v>
      </c>
      <c r="C21" s="36">
        <v>1</v>
      </c>
      <c r="D21" s="36">
        <v>2</v>
      </c>
      <c r="E21" s="36">
        <v>3</v>
      </c>
      <c r="F21" s="36">
        <v>4</v>
      </c>
      <c r="G21" s="36">
        <v>5</v>
      </c>
      <c r="H21" s="36">
        <v>6</v>
      </c>
      <c r="I21" s="36">
        <v>7</v>
      </c>
      <c r="J21" s="36">
        <v>8</v>
      </c>
      <c r="K21" s="36">
        <v>9</v>
      </c>
      <c r="L21" s="161"/>
      <c r="M21" s="161"/>
    </row>
    <row r="22" spans="1:14" ht="12.75" customHeight="1" x14ac:dyDescent="0.2">
      <c r="A22" s="34"/>
      <c r="B22" s="34"/>
      <c r="C22" s="37"/>
      <c r="D22" s="38"/>
      <c r="E22" s="38"/>
      <c r="F22" s="37"/>
      <c r="G22" s="37"/>
      <c r="H22" s="37"/>
      <c r="I22" s="37"/>
      <c r="J22" s="39"/>
      <c r="K22" s="40"/>
    </row>
    <row r="23" spans="1:14" ht="18" customHeight="1" x14ac:dyDescent="0.25">
      <c r="A23" s="41" t="s">
        <v>21</v>
      </c>
      <c r="B23" s="42" t="s">
        <v>22</v>
      </c>
      <c r="C23" s="43">
        <f>C24+C40+C41+C44+C47</f>
        <v>662595020</v>
      </c>
      <c r="D23" s="43">
        <f>D24+D40+D44+D47</f>
        <v>63822493</v>
      </c>
      <c r="E23" s="43">
        <f>E24+E40+E44+E47</f>
        <v>10705478</v>
      </c>
      <c r="F23" s="43">
        <f>F24+F40+F41+F44+F47</f>
        <v>0</v>
      </c>
      <c r="G23" s="43">
        <f>G24+G40+G41+G44+G47</f>
        <v>0</v>
      </c>
      <c r="H23" s="43">
        <f>H24+H40+H41+H44+H47</f>
        <v>0</v>
      </c>
      <c r="I23" s="43">
        <f>SUM(C23:H23)</f>
        <v>737122991</v>
      </c>
      <c r="J23" s="43">
        <f>J24+J40+J41+J44+J47</f>
        <v>0</v>
      </c>
      <c r="K23" s="44">
        <f t="shared" ref="K23:K59" si="0">I23-J23</f>
        <v>737122991</v>
      </c>
      <c r="L23" s="162"/>
      <c r="M23" s="162"/>
    </row>
    <row r="24" spans="1:14" ht="18" customHeight="1" x14ac:dyDescent="0.2">
      <c r="A24" s="45" t="s">
        <v>23</v>
      </c>
      <c r="B24" s="46" t="s">
        <v>24</v>
      </c>
      <c r="C24" s="47">
        <f t="shared" ref="C24:H24" si="1">C25+C39</f>
        <v>390863344</v>
      </c>
      <c r="D24" s="48">
        <f>D39</f>
        <v>18113368</v>
      </c>
      <c r="E24" s="48">
        <f>E39</f>
        <v>10705478</v>
      </c>
      <c r="F24" s="48">
        <f t="shared" si="1"/>
        <v>0</v>
      </c>
      <c r="G24" s="48">
        <f t="shared" si="1"/>
        <v>0</v>
      </c>
      <c r="H24" s="48">
        <f t="shared" si="1"/>
        <v>0</v>
      </c>
      <c r="I24" s="49">
        <f t="shared" ref="I24:I38" si="2">SUM(C24:H24)</f>
        <v>419682190</v>
      </c>
      <c r="J24" s="48">
        <f>J25+J39</f>
        <v>0</v>
      </c>
      <c r="K24" s="50">
        <f t="shared" si="0"/>
        <v>419682190</v>
      </c>
      <c r="L24" s="163"/>
      <c r="M24" s="163"/>
    </row>
    <row r="25" spans="1:14" ht="18" customHeight="1" x14ac:dyDescent="0.2">
      <c r="A25" s="45" t="s">
        <v>25</v>
      </c>
      <c r="B25" s="46" t="s">
        <v>26</v>
      </c>
      <c r="C25" s="47">
        <f t="shared" ref="C25:H25" si="3">C26+C28+C31+C32+C33+C38</f>
        <v>358494387</v>
      </c>
      <c r="D25" s="48">
        <f t="shared" si="3"/>
        <v>0</v>
      </c>
      <c r="E25" s="48">
        <f t="shared" si="3"/>
        <v>0</v>
      </c>
      <c r="F25" s="48">
        <f t="shared" si="3"/>
        <v>0</v>
      </c>
      <c r="G25" s="48">
        <f t="shared" si="3"/>
        <v>0</v>
      </c>
      <c r="H25" s="48">
        <f t="shared" si="3"/>
        <v>0</v>
      </c>
      <c r="I25" s="49">
        <f t="shared" si="2"/>
        <v>358494387</v>
      </c>
      <c r="J25" s="48">
        <f>J26+J28+J31+J32+J33+J38</f>
        <v>0</v>
      </c>
      <c r="K25" s="50">
        <f t="shared" si="0"/>
        <v>358494387</v>
      </c>
      <c r="L25" s="163"/>
      <c r="M25" s="163"/>
    </row>
    <row r="26" spans="1:14" ht="36.75" customHeight="1" x14ac:dyDescent="0.2">
      <c r="A26" s="51" t="s">
        <v>27</v>
      </c>
      <c r="B26" s="52" t="s">
        <v>28</v>
      </c>
      <c r="C26" s="53">
        <f>C27</f>
        <v>15700000</v>
      </c>
      <c r="D26" s="54"/>
      <c r="E26" s="54"/>
      <c r="F26" s="54"/>
      <c r="G26" s="54"/>
      <c r="H26" s="54"/>
      <c r="I26" s="49">
        <f t="shared" si="2"/>
        <v>15700000</v>
      </c>
      <c r="J26" s="54"/>
      <c r="K26" s="50">
        <f t="shared" si="0"/>
        <v>15700000</v>
      </c>
      <c r="L26" s="163"/>
      <c r="M26" s="163"/>
    </row>
    <row r="27" spans="1:14" ht="18" customHeight="1" x14ac:dyDescent="0.2">
      <c r="A27" s="55" t="s">
        <v>29</v>
      </c>
      <c r="B27" s="52" t="s">
        <v>30</v>
      </c>
      <c r="C27" s="56">
        <v>15700000</v>
      </c>
      <c r="D27" s="57"/>
      <c r="E27" s="57"/>
      <c r="F27" s="57"/>
      <c r="G27" s="57"/>
      <c r="H27" s="57"/>
      <c r="I27" s="49">
        <f t="shared" si="2"/>
        <v>15700000</v>
      </c>
      <c r="J27" s="54"/>
      <c r="K27" s="50">
        <f t="shared" si="0"/>
        <v>15700000</v>
      </c>
      <c r="L27" s="163"/>
      <c r="M27" s="163"/>
      <c r="N27" s="164" t="s">
        <v>31</v>
      </c>
    </row>
    <row r="28" spans="1:14" ht="39" customHeight="1" x14ac:dyDescent="0.2">
      <c r="A28" s="58" t="s">
        <v>32</v>
      </c>
      <c r="B28" s="59" t="s">
        <v>33</v>
      </c>
      <c r="C28" s="60">
        <f t="shared" ref="C28:H28" si="4">C29+C30</f>
        <v>179566388</v>
      </c>
      <c r="D28" s="61">
        <f t="shared" si="4"/>
        <v>0</v>
      </c>
      <c r="E28" s="61">
        <f t="shared" si="4"/>
        <v>0</v>
      </c>
      <c r="F28" s="61">
        <f t="shared" si="4"/>
        <v>0</v>
      </c>
      <c r="G28" s="61">
        <f t="shared" si="4"/>
        <v>0</v>
      </c>
      <c r="H28" s="61">
        <f t="shared" si="4"/>
        <v>0</v>
      </c>
      <c r="I28" s="62">
        <f t="shared" si="2"/>
        <v>179566388</v>
      </c>
      <c r="J28" s="61">
        <f>J29+J30</f>
        <v>0</v>
      </c>
      <c r="K28" s="63">
        <f t="shared" si="0"/>
        <v>179566388</v>
      </c>
      <c r="L28" s="163"/>
      <c r="M28" s="163"/>
    </row>
    <row r="29" spans="1:14" ht="27" customHeight="1" x14ac:dyDescent="0.2">
      <c r="A29" s="64" t="s">
        <v>34</v>
      </c>
      <c r="B29" s="65" t="s">
        <v>35</v>
      </c>
      <c r="C29" s="66">
        <v>3659363</v>
      </c>
      <c r="D29" s="67"/>
      <c r="E29" s="67"/>
      <c r="F29" s="67"/>
      <c r="G29" s="67"/>
      <c r="H29" s="67"/>
      <c r="I29" s="49">
        <f t="shared" si="2"/>
        <v>3659363</v>
      </c>
      <c r="J29" s="54"/>
      <c r="K29" s="50">
        <f t="shared" si="0"/>
        <v>3659363</v>
      </c>
      <c r="L29" s="163"/>
      <c r="M29" s="163"/>
      <c r="N29" s="148" t="s">
        <v>36</v>
      </c>
    </row>
    <row r="30" spans="1:14" ht="24" customHeight="1" x14ac:dyDescent="0.2">
      <c r="A30" s="64" t="s">
        <v>37</v>
      </c>
      <c r="B30" s="65" t="s">
        <v>38</v>
      </c>
      <c r="C30" s="68">
        <v>175907025</v>
      </c>
      <c r="D30" s="67"/>
      <c r="E30" s="67"/>
      <c r="F30" s="67"/>
      <c r="G30" s="67"/>
      <c r="H30" s="67"/>
      <c r="I30" s="49">
        <f t="shared" si="2"/>
        <v>175907025</v>
      </c>
      <c r="J30" s="54"/>
      <c r="K30" s="50">
        <f t="shared" si="0"/>
        <v>175907025</v>
      </c>
      <c r="L30" s="163"/>
      <c r="M30" s="163"/>
      <c r="N30" s="148" t="s">
        <v>39</v>
      </c>
    </row>
    <row r="31" spans="1:14" ht="29.25" customHeight="1" x14ac:dyDescent="0.2">
      <c r="A31" s="69" t="s">
        <v>40</v>
      </c>
      <c r="B31" s="65" t="s">
        <v>41</v>
      </c>
      <c r="C31" s="68">
        <v>0</v>
      </c>
      <c r="D31" s="67"/>
      <c r="E31" s="67"/>
      <c r="F31" s="67"/>
      <c r="G31" s="67"/>
      <c r="H31" s="67"/>
      <c r="I31" s="49">
        <f t="shared" si="2"/>
        <v>0</v>
      </c>
      <c r="J31" s="54"/>
      <c r="K31" s="50">
        <f t="shared" si="0"/>
        <v>0</v>
      </c>
      <c r="L31" s="163"/>
      <c r="M31" s="163"/>
      <c r="N31" s="148" t="s">
        <v>42</v>
      </c>
    </row>
    <row r="32" spans="1:14" ht="18" customHeight="1" x14ac:dyDescent="0.2">
      <c r="A32" s="70" t="s">
        <v>43</v>
      </c>
      <c r="B32" s="65" t="s">
        <v>44</v>
      </c>
      <c r="C32" s="68">
        <v>56185695</v>
      </c>
      <c r="D32" s="67"/>
      <c r="E32" s="67"/>
      <c r="F32" s="67"/>
      <c r="G32" s="67"/>
      <c r="H32" s="67"/>
      <c r="I32" s="49">
        <f t="shared" si="2"/>
        <v>56185695</v>
      </c>
      <c r="J32" s="54"/>
      <c r="K32" s="50">
        <f t="shared" si="0"/>
        <v>56185695</v>
      </c>
      <c r="L32" s="163"/>
      <c r="M32" s="163"/>
      <c r="N32" s="148" t="s">
        <v>45</v>
      </c>
    </row>
    <row r="33" spans="1:19" ht="18" customHeight="1" x14ac:dyDescent="0.2">
      <c r="A33" s="71" t="s">
        <v>46</v>
      </c>
      <c r="B33" s="72" t="s">
        <v>47</v>
      </c>
      <c r="C33" s="73">
        <f t="shared" ref="C33:H33" si="5">C34+C35+C36+C37</f>
        <v>103148863</v>
      </c>
      <c r="D33" s="74">
        <f t="shared" si="5"/>
        <v>0</v>
      </c>
      <c r="E33" s="74">
        <f t="shared" si="5"/>
        <v>0</v>
      </c>
      <c r="F33" s="74">
        <f t="shared" si="5"/>
        <v>0</v>
      </c>
      <c r="G33" s="74">
        <f t="shared" si="5"/>
        <v>0</v>
      </c>
      <c r="H33" s="74">
        <f t="shared" si="5"/>
        <v>0</v>
      </c>
      <c r="I33" s="62">
        <f t="shared" si="2"/>
        <v>103148863</v>
      </c>
      <c r="J33" s="74">
        <f>J34+J35+J36+J37</f>
        <v>0</v>
      </c>
      <c r="K33" s="63">
        <f t="shared" si="0"/>
        <v>103148863</v>
      </c>
      <c r="L33" s="163"/>
      <c r="M33" s="163"/>
    </row>
    <row r="34" spans="1:19" ht="18" customHeight="1" x14ac:dyDescent="0.2">
      <c r="A34" s="75" t="s">
        <v>48</v>
      </c>
      <c r="B34" s="65" t="s">
        <v>49</v>
      </c>
      <c r="C34" s="68">
        <v>86308000</v>
      </c>
      <c r="D34" s="67"/>
      <c r="E34" s="67"/>
      <c r="F34" s="67"/>
      <c r="G34" s="67"/>
      <c r="H34" s="67"/>
      <c r="I34" s="49">
        <f t="shared" si="2"/>
        <v>86308000</v>
      </c>
      <c r="J34" s="54"/>
      <c r="K34" s="50">
        <f t="shared" si="0"/>
        <v>86308000</v>
      </c>
      <c r="L34" s="163"/>
      <c r="M34" s="163"/>
      <c r="N34" s="148" t="s">
        <v>50</v>
      </c>
    </row>
    <row r="35" spans="1:19" ht="24.75" customHeight="1" x14ac:dyDescent="0.2">
      <c r="A35" s="64" t="s">
        <v>51</v>
      </c>
      <c r="B35" s="65" t="s">
        <v>52</v>
      </c>
      <c r="C35" s="68">
        <v>0</v>
      </c>
      <c r="D35" s="67"/>
      <c r="E35" s="67"/>
      <c r="F35" s="67"/>
      <c r="G35" s="67"/>
      <c r="H35" s="67"/>
      <c r="I35" s="49">
        <f t="shared" si="2"/>
        <v>0</v>
      </c>
      <c r="J35" s="54"/>
      <c r="K35" s="50">
        <f t="shared" si="0"/>
        <v>0</v>
      </c>
      <c r="L35" s="163"/>
      <c r="M35" s="163"/>
      <c r="N35" s="148" t="s">
        <v>53</v>
      </c>
    </row>
    <row r="36" spans="1:19" ht="18" customHeight="1" x14ac:dyDescent="0.2">
      <c r="A36" s="75" t="s">
        <v>54</v>
      </c>
      <c r="B36" s="65" t="s">
        <v>55</v>
      </c>
      <c r="C36" s="68">
        <v>147892</v>
      </c>
      <c r="D36" s="67"/>
      <c r="E36" s="67"/>
      <c r="F36" s="67"/>
      <c r="G36" s="67"/>
      <c r="H36" s="67"/>
      <c r="I36" s="49">
        <f t="shared" si="2"/>
        <v>147892</v>
      </c>
      <c r="J36" s="54"/>
      <c r="K36" s="50">
        <f t="shared" si="0"/>
        <v>147892</v>
      </c>
      <c r="L36" s="163"/>
      <c r="M36" s="163"/>
      <c r="N36" s="148" t="s">
        <v>56</v>
      </c>
    </row>
    <row r="37" spans="1:19" ht="41.25" customHeight="1" x14ac:dyDescent="0.2">
      <c r="A37" s="64" t="s">
        <v>57</v>
      </c>
      <c r="B37" s="65" t="s">
        <v>58</v>
      </c>
      <c r="C37" s="68">
        <v>16692971</v>
      </c>
      <c r="D37" s="67"/>
      <c r="E37" s="67"/>
      <c r="F37" s="67"/>
      <c r="G37" s="67"/>
      <c r="H37" s="67"/>
      <c r="I37" s="49">
        <f t="shared" si="2"/>
        <v>16692971</v>
      </c>
      <c r="J37" s="54"/>
      <c r="K37" s="50">
        <f t="shared" si="0"/>
        <v>16692971</v>
      </c>
      <c r="L37" s="163"/>
      <c r="M37" s="163"/>
      <c r="N37" s="148" t="s">
        <v>59</v>
      </c>
      <c r="Q37" s="148" t="s">
        <v>60</v>
      </c>
    </row>
    <row r="38" spans="1:19" ht="18" customHeight="1" x14ac:dyDescent="0.2">
      <c r="A38" s="70" t="s">
        <v>61</v>
      </c>
      <c r="B38" s="65" t="s">
        <v>62</v>
      </c>
      <c r="C38" s="68">
        <v>3893441</v>
      </c>
      <c r="D38" s="67"/>
      <c r="E38" s="67"/>
      <c r="F38" s="67"/>
      <c r="G38" s="67"/>
      <c r="H38" s="67"/>
      <c r="I38" s="49">
        <f t="shared" si="2"/>
        <v>3893441</v>
      </c>
      <c r="J38" s="54"/>
      <c r="K38" s="50">
        <f t="shared" si="0"/>
        <v>3893441</v>
      </c>
      <c r="L38" s="163"/>
      <c r="M38" s="163"/>
      <c r="N38" s="148">
        <v>18.02</v>
      </c>
    </row>
    <row r="39" spans="1:19" ht="18" customHeight="1" x14ac:dyDescent="0.2">
      <c r="A39" s="76" t="s">
        <v>63</v>
      </c>
      <c r="B39" s="65" t="s">
        <v>64</v>
      </c>
      <c r="C39" s="77">
        <v>32368957</v>
      </c>
      <c r="D39" s="78">
        <v>18113368</v>
      </c>
      <c r="E39" s="79">
        <v>10705478</v>
      </c>
      <c r="F39" s="67"/>
      <c r="G39" s="67"/>
      <c r="H39" s="80"/>
      <c r="I39" s="49">
        <f>SUM(C39:H39)</f>
        <v>61187803</v>
      </c>
      <c r="J39" s="54"/>
      <c r="K39" s="50">
        <f t="shared" si="0"/>
        <v>61187803</v>
      </c>
      <c r="L39" s="163"/>
      <c r="M39" s="163"/>
      <c r="N39" s="148" t="s">
        <v>65</v>
      </c>
    </row>
    <row r="40" spans="1:19" ht="18" customHeight="1" x14ac:dyDescent="0.2">
      <c r="A40" s="70" t="s">
        <v>66</v>
      </c>
      <c r="B40" s="65" t="s">
        <v>67</v>
      </c>
      <c r="C40" s="68">
        <v>454947</v>
      </c>
      <c r="D40" s="80"/>
      <c r="E40" s="80"/>
      <c r="F40" s="67"/>
      <c r="G40" s="67"/>
      <c r="H40" s="67"/>
      <c r="I40" s="49">
        <f t="shared" ref="I40:I105" si="6">SUM(C40:H40)</f>
        <v>454947</v>
      </c>
      <c r="J40" s="54"/>
      <c r="K40" s="50">
        <f t="shared" si="0"/>
        <v>454947</v>
      </c>
      <c r="L40" s="163"/>
      <c r="M40" s="163"/>
      <c r="N40" s="148" t="s">
        <v>68</v>
      </c>
    </row>
    <row r="41" spans="1:19" ht="18" customHeight="1" x14ac:dyDescent="0.2">
      <c r="A41" s="70" t="s">
        <v>69</v>
      </c>
      <c r="B41" s="65" t="s">
        <v>70</v>
      </c>
      <c r="C41" s="53">
        <v>0</v>
      </c>
      <c r="D41" s="81">
        <v>1319736</v>
      </c>
      <c r="E41" s="79">
        <v>4572522</v>
      </c>
      <c r="F41" s="82"/>
      <c r="G41" s="83"/>
      <c r="H41" s="67"/>
      <c r="I41" s="49">
        <f t="shared" si="6"/>
        <v>5892258</v>
      </c>
      <c r="J41" s="54"/>
      <c r="K41" s="50">
        <f t="shared" si="0"/>
        <v>5892258</v>
      </c>
      <c r="L41" s="163"/>
      <c r="M41" s="163"/>
      <c r="N41" s="148" t="s">
        <v>71</v>
      </c>
    </row>
    <row r="42" spans="1:19" ht="18" customHeight="1" x14ac:dyDescent="0.2">
      <c r="A42" s="84" t="s">
        <v>72</v>
      </c>
      <c r="B42" s="65"/>
      <c r="C42" s="53"/>
      <c r="D42" s="81"/>
      <c r="E42" s="79"/>
      <c r="F42" s="82"/>
      <c r="G42" s="83"/>
      <c r="H42" s="67"/>
      <c r="I42" s="49"/>
      <c r="J42" s="54"/>
      <c r="K42" s="50"/>
      <c r="L42" s="163"/>
      <c r="M42" s="163"/>
    </row>
    <row r="43" spans="1:19" ht="18" customHeight="1" x14ac:dyDescent="0.2">
      <c r="A43" s="84" t="s">
        <v>73</v>
      </c>
      <c r="B43" s="65"/>
      <c r="C43" s="53"/>
      <c r="D43" s="81"/>
      <c r="E43" s="79"/>
      <c r="F43" s="82"/>
      <c r="G43" s="83"/>
      <c r="H43" s="67"/>
      <c r="I43" s="49"/>
      <c r="J43" s="54"/>
      <c r="K43" s="50"/>
      <c r="L43" s="163"/>
      <c r="M43" s="163"/>
    </row>
    <row r="44" spans="1:19" ht="18" customHeight="1" x14ac:dyDescent="0.2">
      <c r="A44" s="85" t="s">
        <v>74</v>
      </c>
      <c r="B44" s="59" t="s">
        <v>75</v>
      </c>
      <c r="C44" s="60">
        <f>C45+C46</f>
        <v>261927631</v>
      </c>
      <c r="D44" s="61">
        <f>D45+D46</f>
        <v>45709125</v>
      </c>
      <c r="E44" s="61"/>
      <c r="F44" s="61">
        <f>F45+F46</f>
        <v>0</v>
      </c>
      <c r="G44" s="61">
        <f>G45+G46</f>
        <v>0</v>
      </c>
      <c r="H44" s="61">
        <f>H45+H46</f>
        <v>0</v>
      </c>
      <c r="I44" s="62">
        <f t="shared" si="6"/>
        <v>307636756</v>
      </c>
      <c r="J44" s="61">
        <f>J45+J46</f>
        <v>0</v>
      </c>
      <c r="K44" s="63">
        <f t="shared" si="0"/>
        <v>307636756</v>
      </c>
      <c r="L44" s="163"/>
      <c r="M44" s="163"/>
    </row>
    <row r="45" spans="1:19" ht="18" customHeight="1" x14ac:dyDescent="0.2">
      <c r="A45" s="75" t="s">
        <v>76</v>
      </c>
      <c r="B45" s="65" t="s">
        <v>77</v>
      </c>
      <c r="C45" s="68">
        <v>242908058</v>
      </c>
      <c r="D45" s="67"/>
      <c r="E45" s="67"/>
      <c r="F45" s="67"/>
      <c r="G45" s="67"/>
      <c r="H45" s="67"/>
      <c r="I45" s="49">
        <f t="shared" si="6"/>
        <v>242908058</v>
      </c>
      <c r="J45" s="54"/>
      <c r="K45" s="50">
        <f t="shared" si="0"/>
        <v>242908058</v>
      </c>
      <c r="L45" s="163"/>
      <c r="M45" s="163"/>
      <c r="N45" s="148" t="s">
        <v>78</v>
      </c>
      <c r="P45" s="149" t="s">
        <v>79</v>
      </c>
    </row>
    <row r="46" spans="1:19" ht="18" customHeight="1" x14ac:dyDescent="0.2">
      <c r="A46" s="75" t="s">
        <v>80</v>
      </c>
      <c r="B46" s="65" t="s">
        <v>81</v>
      </c>
      <c r="C46" s="86">
        <v>19019573</v>
      </c>
      <c r="D46" s="83">
        <v>45709125</v>
      </c>
      <c r="E46" s="87"/>
      <c r="F46" s="67"/>
      <c r="G46" s="67"/>
      <c r="H46" s="80"/>
      <c r="I46" s="49">
        <f t="shared" si="6"/>
        <v>64728698</v>
      </c>
      <c r="J46" s="88"/>
      <c r="K46" s="50">
        <f t="shared" si="0"/>
        <v>64728698</v>
      </c>
      <c r="L46" s="163"/>
      <c r="M46" s="163"/>
      <c r="N46" s="148" t="s">
        <v>82</v>
      </c>
      <c r="P46" s="165" t="s">
        <v>83</v>
      </c>
    </row>
    <row r="47" spans="1:19" ht="18" customHeight="1" x14ac:dyDescent="0.2">
      <c r="A47" s="45" t="s">
        <v>84</v>
      </c>
      <c r="B47" s="52" t="s">
        <v>85</v>
      </c>
      <c r="C47" s="68">
        <v>9349098</v>
      </c>
      <c r="D47" s="48"/>
      <c r="E47" s="89"/>
      <c r="F47" s="57"/>
      <c r="G47" s="57"/>
      <c r="H47" s="54">
        <v>0</v>
      </c>
      <c r="I47" s="49">
        <f t="shared" si="6"/>
        <v>9349098</v>
      </c>
      <c r="J47" s="54"/>
      <c r="K47" s="50">
        <f t="shared" si="0"/>
        <v>9349098</v>
      </c>
      <c r="L47" s="163"/>
      <c r="M47" s="163"/>
      <c r="N47" s="148" t="s">
        <v>86</v>
      </c>
      <c r="O47" s="148" t="s">
        <v>87</v>
      </c>
    </row>
    <row r="48" spans="1:19" ht="18" customHeight="1" x14ac:dyDescent="0.25">
      <c r="A48" s="90" t="s">
        <v>88</v>
      </c>
      <c r="B48" s="91" t="s">
        <v>85</v>
      </c>
      <c r="C48" s="43">
        <f t="shared" ref="C48:H48" si="7">C49+C60+C61+C64+C65</f>
        <v>664639134</v>
      </c>
      <c r="D48" s="43">
        <f t="shared" si="7"/>
        <v>65142229</v>
      </c>
      <c r="E48" s="43">
        <f t="shared" si="7"/>
        <v>15278000</v>
      </c>
      <c r="F48" s="43">
        <f t="shared" si="7"/>
        <v>0</v>
      </c>
      <c r="G48" s="43">
        <f t="shared" si="7"/>
        <v>0</v>
      </c>
      <c r="H48" s="43">
        <f t="shared" si="7"/>
        <v>0</v>
      </c>
      <c r="I48" s="43">
        <f t="shared" si="6"/>
        <v>745059363</v>
      </c>
      <c r="J48" s="43">
        <f>J49</f>
        <v>45709125</v>
      </c>
      <c r="K48" s="44">
        <f t="shared" si="0"/>
        <v>699350238</v>
      </c>
      <c r="L48" s="162"/>
      <c r="M48" s="162"/>
      <c r="R48" s="148" t="s">
        <v>89</v>
      </c>
      <c r="S48" s="166">
        <v>18000</v>
      </c>
    </row>
    <row r="49" spans="1:23" ht="18" customHeight="1" x14ac:dyDescent="0.2">
      <c r="A49" s="93" t="s">
        <v>90</v>
      </c>
      <c r="B49" s="59" t="s">
        <v>91</v>
      </c>
      <c r="C49" s="94">
        <f t="shared" ref="C49:H49" si="8">C50+C51+C52+C53+C54+C55+C56+C57+C58+C59</f>
        <v>542991455</v>
      </c>
      <c r="D49" s="94">
        <f t="shared" si="8"/>
        <v>64814129</v>
      </c>
      <c r="E49" s="94">
        <f t="shared" si="8"/>
        <v>13874000</v>
      </c>
      <c r="F49" s="94">
        <f t="shared" si="8"/>
        <v>0</v>
      </c>
      <c r="G49" s="94">
        <f t="shared" si="8"/>
        <v>0</v>
      </c>
      <c r="H49" s="94">
        <f t="shared" si="8"/>
        <v>0</v>
      </c>
      <c r="I49" s="95">
        <f t="shared" si="6"/>
        <v>621679584</v>
      </c>
      <c r="J49" s="94">
        <f>J50+J51+J52+J53+J54+J55+J56+J57+J58+J59</f>
        <v>45709125</v>
      </c>
      <c r="K49" s="96">
        <f t="shared" si="0"/>
        <v>575970459</v>
      </c>
      <c r="L49" s="167"/>
      <c r="M49" s="167"/>
      <c r="R49" s="148" t="s">
        <v>92</v>
      </c>
      <c r="S49" s="166">
        <f>J86</f>
        <v>0</v>
      </c>
    </row>
    <row r="50" spans="1:23" ht="18" customHeight="1" x14ac:dyDescent="0.2">
      <c r="A50" s="97" t="s">
        <v>93</v>
      </c>
      <c r="B50" s="65" t="s">
        <v>94</v>
      </c>
      <c r="C50" s="77">
        <v>84344000</v>
      </c>
      <c r="D50" s="79">
        <v>31213641</v>
      </c>
      <c r="E50" s="79">
        <v>8040000</v>
      </c>
      <c r="F50" s="67"/>
      <c r="G50" s="67"/>
      <c r="H50" s="80"/>
      <c r="I50" s="49">
        <f t="shared" si="6"/>
        <v>123597641</v>
      </c>
      <c r="J50" s="54"/>
      <c r="K50" s="50">
        <f t="shared" si="0"/>
        <v>123597641</v>
      </c>
      <c r="L50" s="163"/>
      <c r="M50" s="163"/>
      <c r="R50" s="148" t="s">
        <v>95</v>
      </c>
      <c r="S50" s="166">
        <f>P94+P99</f>
        <v>17147025</v>
      </c>
    </row>
    <row r="51" spans="1:23" ht="18" customHeight="1" x14ac:dyDescent="0.2">
      <c r="A51" s="97" t="s">
        <v>96</v>
      </c>
      <c r="B51" s="65" t="s">
        <v>97</v>
      </c>
      <c r="C51" s="86">
        <v>116711690</v>
      </c>
      <c r="D51" s="79">
        <v>32804758</v>
      </c>
      <c r="E51" s="79">
        <v>5634000</v>
      </c>
      <c r="F51" s="67"/>
      <c r="G51" s="67"/>
      <c r="H51" s="80"/>
      <c r="I51" s="49">
        <f t="shared" si="6"/>
        <v>155150448</v>
      </c>
      <c r="J51" s="54"/>
      <c r="K51" s="50">
        <f t="shared" si="0"/>
        <v>155150448</v>
      </c>
      <c r="L51" s="163"/>
      <c r="M51" s="163"/>
      <c r="R51" s="148" t="s">
        <v>98</v>
      </c>
      <c r="S51" s="166">
        <f>P95+P98</f>
        <v>8000000</v>
      </c>
      <c r="T51" s="148" t="s">
        <v>99</v>
      </c>
    </row>
    <row r="52" spans="1:23" ht="18" customHeight="1" x14ac:dyDescent="0.2">
      <c r="A52" s="98" t="s">
        <v>100</v>
      </c>
      <c r="B52" s="65" t="s">
        <v>101</v>
      </c>
      <c r="C52" s="86">
        <v>7510000</v>
      </c>
      <c r="D52" s="80"/>
      <c r="E52" s="80"/>
      <c r="F52" s="67"/>
      <c r="G52" s="67"/>
      <c r="H52" s="67"/>
      <c r="I52" s="49">
        <f t="shared" si="6"/>
        <v>7510000</v>
      </c>
      <c r="J52" s="54"/>
      <c r="K52" s="50">
        <f t="shared" si="0"/>
        <v>7510000</v>
      </c>
      <c r="L52" s="163"/>
      <c r="M52" s="163"/>
      <c r="P52" s="148" t="s">
        <v>102</v>
      </c>
      <c r="R52" s="148" t="s">
        <v>103</v>
      </c>
      <c r="S52" s="166">
        <f>P93+P97</f>
        <v>7000000</v>
      </c>
    </row>
    <row r="53" spans="1:23" ht="18" customHeight="1" x14ac:dyDescent="0.2">
      <c r="A53" s="97" t="s">
        <v>104</v>
      </c>
      <c r="B53" s="65" t="s">
        <v>105</v>
      </c>
      <c r="C53" s="86">
        <v>12818000</v>
      </c>
      <c r="D53" s="67"/>
      <c r="E53" s="67"/>
      <c r="F53" s="67"/>
      <c r="G53" s="67"/>
      <c r="H53" s="67"/>
      <c r="I53" s="49">
        <f t="shared" si="6"/>
        <v>12818000</v>
      </c>
      <c r="J53" s="54"/>
      <c r="K53" s="50">
        <f t="shared" si="0"/>
        <v>12818000</v>
      </c>
      <c r="L53" s="163"/>
      <c r="M53" s="163"/>
      <c r="N53" s="168" t="s">
        <v>106</v>
      </c>
      <c r="O53" s="148" t="s">
        <v>107</v>
      </c>
      <c r="P53" s="148" t="s">
        <v>108</v>
      </c>
      <c r="R53" s="148" t="s">
        <v>109</v>
      </c>
      <c r="S53" s="166">
        <f>J68</f>
        <v>0</v>
      </c>
      <c r="T53" s="148" t="s">
        <v>110</v>
      </c>
    </row>
    <row r="54" spans="1:23" ht="18" customHeight="1" x14ac:dyDescent="0.2">
      <c r="A54" s="98" t="s">
        <v>111</v>
      </c>
      <c r="B54" s="65" t="s">
        <v>112</v>
      </c>
      <c r="C54" s="86">
        <v>10000</v>
      </c>
      <c r="D54" s="67"/>
      <c r="E54" s="67"/>
      <c r="F54" s="67"/>
      <c r="G54" s="67"/>
      <c r="H54" s="67"/>
      <c r="I54" s="49">
        <f t="shared" si="6"/>
        <v>10000</v>
      </c>
      <c r="J54" s="54"/>
      <c r="K54" s="50">
        <f t="shared" si="0"/>
        <v>10000</v>
      </c>
      <c r="L54" s="163"/>
      <c r="M54" s="163"/>
      <c r="N54" s="169" t="s">
        <v>113</v>
      </c>
      <c r="O54" s="169" t="s">
        <v>114</v>
      </c>
      <c r="P54" s="149" t="s">
        <v>115</v>
      </c>
      <c r="R54" s="148" t="s">
        <v>116</v>
      </c>
      <c r="S54" s="166">
        <v>0</v>
      </c>
      <c r="T54" s="148" t="s">
        <v>99</v>
      </c>
    </row>
    <row r="55" spans="1:23" ht="18" customHeight="1" x14ac:dyDescent="0.2">
      <c r="A55" s="97" t="s">
        <v>117</v>
      </c>
      <c r="B55" s="65" t="s">
        <v>118</v>
      </c>
      <c r="C55" s="86">
        <f>45447025+1262100+18000</f>
        <v>46727125</v>
      </c>
      <c r="D55" s="80"/>
      <c r="E55" s="80"/>
      <c r="F55" s="67"/>
      <c r="G55" s="67"/>
      <c r="H55" s="67"/>
      <c r="I55" s="99">
        <f>SUM(C55:H55)</f>
        <v>46727125</v>
      </c>
      <c r="J55" s="100">
        <f>P96+P100+P86</f>
        <v>45709125</v>
      </c>
      <c r="K55" s="101">
        <f>I55-J55</f>
        <v>1018000</v>
      </c>
      <c r="L55" s="163"/>
      <c r="M55" s="163"/>
      <c r="N55" s="150" t="s">
        <v>119</v>
      </c>
      <c r="O55" s="158" t="s">
        <v>120</v>
      </c>
      <c r="P55" s="149" t="s">
        <v>121</v>
      </c>
      <c r="Q55" s="149"/>
      <c r="R55" s="148" t="s">
        <v>122</v>
      </c>
      <c r="S55" s="166">
        <v>1000000</v>
      </c>
      <c r="T55" s="148" t="s">
        <v>123</v>
      </c>
    </row>
    <row r="56" spans="1:23" ht="18" customHeight="1" x14ac:dyDescent="0.2">
      <c r="A56" s="98" t="s">
        <v>124</v>
      </c>
      <c r="B56" s="65" t="s">
        <v>125</v>
      </c>
      <c r="C56" s="102">
        <v>9808000</v>
      </c>
      <c r="D56" s="80"/>
      <c r="E56" s="67"/>
      <c r="F56" s="67"/>
      <c r="G56" s="67"/>
      <c r="H56" s="67"/>
      <c r="I56" s="49">
        <f t="shared" si="6"/>
        <v>9808000</v>
      </c>
      <c r="J56" s="54"/>
      <c r="K56" s="50">
        <f t="shared" si="0"/>
        <v>9808000</v>
      </c>
      <c r="L56" s="163"/>
      <c r="M56" s="170" t="s">
        <v>126</v>
      </c>
      <c r="N56" s="170"/>
      <c r="R56" s="171" t="s">
        <v>127</v>
      </c>
      <c r="S56" s="171"/>
      <c r="T56" s="148" t="s">
        <v>128</v>
      </c>
      <c r="V56" s="172">
        <f>S55+S53+S48+S54</f>
        <v>1018000</v>
      </c>
      <c r="W56" s="148" t="s">
        <v>129</v>
      </c>
    </row>
    <row r="57" spans="1:23" ht="21.75" customHeight="1" x14ac:dyDescent="0.2">
      <c r="A57" s="103" t="s">
        <v>130</v>
      </c>
      <c r="B57" s="52" t="s">
        <v>131</v>
      </c>
      <c r="C57" s="104">
        <f>3600+9727100+130834300+70007000</f>
        <v>210572000</v>
      </c>
      <c r="D57" s="54"/>
      <c r="E57" s="105"/>
      <c r="F57" s="57"/>
      <c r="G57" s="83">
        <v>0</v>
      </c>
      <c r="H57" s="57"/>
      <c r="I57" s="49">
        <f t="shared" si="6"/>
        <v>210572000</v>
      </c>
      <c r="J57" s="54"/>
      <c r="K57" s="50">
        <f t="shared" si="0"/>
        <v>210572000</v>
      </c>
      <c r="L57" s="163"/>
      <c r="M57" s="163"/>
      <c r="N57" s="148" t="s">
        <v>132</v>
      </c>
      <c r="R57" s="148" t="s">
        <v>133</v>
      </c>
    </row>
    <row r="58" spans="1:23" ht="18" customHeight="1" x14ac:dyDescent="0.2">
      <c r="A58" s="106" t="s">
        <v>134</v>
      </c>
      <c r="B58" s="52" t="s">
        <v>135</v>
      </c>
      <c r="C58" s="86">
        <v>51391640</v>
      </c>
      <c r="D58" s="57"/>
      <c r="E58" s="57"/>
      <c r="F58" s="57"/>
      <c r="G58" s="57"/>
      <c r="H58" s="57"/>
      <c r="I58" s="49">
        <f t="shared" si="6"/>
        <v>51391640</v>
      </c>
      <c r="J58" s="54"/>
      <c r="K58" s="50">
        <f t="shared" si="0"/>
        <v>51391640</v>
      </c>
      <c r="L58" s="163"/>
      <c r="M58" s="163"/>
      <c r="R58" s="148" t="s">
        <v>136</v>
      </c>
    </row>
    <row r="59" spans="1:23" ht="18" customHeight="1" x14ac:dyDescent="0.2">
      <c r="A59" s="106" t="s">
        <v>137</v>
      </c>
      <c r="B59" s="52" t="s">
        <v>138</v>
      </c>
      <c r="C59" s="86">
        <v>3099000</v>
      </c>
      <c r="D59" s="83">
        <v>795730</v>
      </c>
      <c r="E59" s="83">
        <v>200000</v>
      </c>
      <c r="F59" s="57"/>
      <c r="G59" s="57"/>
      <c r="H59" s="57"/>
      <c r="I59" s="49">
        <f t="shared" si="6"/>
        <v>4094730</v>
      </c>
      <c r="J59" s="88"/>
      <c r="K59" s="50">
        <f t="shared" si="0"/>
        <v>4094730</v>
      </c>
      <c r="L59" s="163"/>
      <c r="M59" s="163"/>
    </row>
    <row r="60" spans="1:23" ht="18" customHeight="1" x14ac:dyDescent="0.2">
      <c r="A60" s="107" t="s">
        <v>139</v>
      </c>
      <c r="B60" s="108" t="s">
        <v>140</v>
      </c>
      <c r="C60" s="109">
        <v>100151194</v>
      </c>
      <c r="D60" s="110">
        <v>328100</v>
      </c>
      <c r="E60" s="111">
        <v>1404000</v>
      </c>
      <c r="F60" s="105"/>
      <c r="G60" s="112"/>
      <c r="H60" s="105"/>
      <c r="I60" s="49">
        <f t="shared" si="6"/>
        <v>101883294</v>
      </c>
      <c r="J60" s="113"/>
      <c r="K60" s="50"/>
      <c r="L60" s="163"/>
      <c r="M60" s="163"/>
      <c r="N60" s="148">
        <v>71</v>
      </c>
    </row>
    <row r="61" spans="1:23" ht="18" customHeight="1" x14ac:dyDescent="0.2">
      <c r="A61" s="114" t="s">
        <v>141</v>
      </c>
      <c r="B61" s="52" t="s">
        <v>142</v>
      </c>
      <c r="C61" s="115">
        <v>22663000</v>
      </c>
      <c r="D61" s="116"/>
      <c r="E61" s="116"/>
      <c r="F61" s="116"/>
      <c r="G61" s="117">
        <f>G62+G63</f>
        <v>0</v>
      </c>
      <c r="H61" s="116">
        <f>H62+H63</f>
        <v>0</v>
      </c>
      <c r="I61" s="49">
        <f t="shared" si="6"/>
        <v>22663000</v>
      </c>
      <c r="J61" s="116">
        <f>J62+J63</f>
        <v>0</v>
      </c>
      <c r="K61" s="50">
        <f t="shared" ref="K61:K118" si="9">I61-J61</f>
        <v>22663000</v>
      </c>
      <c r="L61" s="163"/>
      <c r="M61" s="163"/>
      <c r="N61" s="148" t="s">
        <v>143</v>
      </c>
      <c r="R61" s="148" t="s">
        <v>144</v>
      </c>
      <c r="S61" s="166">
        <f>C50+C51+C52+C53+C54+C55+C56+C61+C64+C58+C59-S48-S55-X75-X78-S54</f>
        <v>352635840</v>
      </c>
      <c r="U61" s="148" t="s">
        <v>145</v>
      </c>
    </row>
    <row r="62" spans="1:23" ht="18" customHeight="1" x14ac:dyDescent="0.2">
      <c r="A62" s="98" t="s">
        <v>146</v>
      </c>
      <c r="B62" s="65" t="s">
        <v>147</v>
      </c>
      <c r="C62" s="118"/>
      <c r="D62" s="67"/>
      <c r="E62" s="67"/>
      <c r="F62" s="67"/>
      <c r="G62" s="67"/>
      <c r="H62" s="67"/>
      <c r="I62" s="49">
        <f t="shared" si="6"/>
        <v>0</v>
      </c>
      <c r="J62" s="54"/>
      <c r="K62" s="50">
        <f t="shared" si="9"/>
        <v>0</v>
      </c>
      <c r="L62" s="163"/>
      <c r="M62" s="163"/>
      <c r="R62" s="148" t="s">
        <v>148</v>
      </c>
      <c r="S62" s="166">
        <f>C57+C60+S48+S55+X75+X78+S54</f>
        <v>312003294</v>
      </c>
      <c r="U62" s="148" t="s">
        <v>145</v>
      </c>
    </row>
    <row r="63" spans="1:23" ht="18" customHeight="1" x14ac:dyDescent="0.2">
      <c r="A63" s="119" t="s">
        <v>149</v>
      </c>
      <c r="B63" s="65" t="s">
        <v>150</v>
      </c>
      <c r="C63" s="86">
        <v>22663000</v>
      </c>
      <c r="D63" s="80"/>
      <c r="E63" s="80"/>
      <c r="F63" s="67"/>
      <c r="G63" s="82"/>
      <c r="H63" s="67"/>
      <c r="I63" s="49">
        <f t="shared" si="6"/>
        <v>22663000</v>
      </c>
      <c r="J63" s="54"/>
      <c r="K63" s="50">
        <f t="shared" si="9"/>
        <v>22663000</v>
      </c>
      <c r="L63" s="163"/>
      <c r="M63" s="163"/>
      <c r="S63" s="166">
        <f>S61+S62</f>
        <v>664639134</v>
      </c>
    </row>
    <row r="64" spans="1:23" ht="24" customHeight="1" x14ac:dyDescent="0.2">
      <c r="A64" s="120" t="s">
        <v>151</v>
      </c>
      <c r="B64" s="52" t="s">
        <v>152</v>
      </c>
      <c r="C64" s="121">
        <v>-1166515</v>
      </c>
      <c r="D64" s="54"/>
      <c r="E64" s="54"/>
      <c r="F64" s="57"/>
      <c r="G64" s="57"/>
      <c r="H64" s="57"/>
      <c r="I64" s="49">
        <f t="shared" si="6"/>
        <v>-1166515</v>
      </c>
      <c r="J64" s="54"/>
      <c r="K64" s="50">
        <f t="shared" si="9"/>
        <v>-1166515</v>
      </c>
      <c r="L64" s="163"/>
      <c r="M64" s="163"/>
    </row>
    <row r="65" spans="1:30" ht="18" customHeight="1" x14ac:dyDescent="0.2">
      <c r="A65" s="120" t="s">
        <v>153</v>
      </c>
      <c r="B65" s="52" t="s">
        <v>154</v>
      </c>
      <c r="C65" s="121"/>
      <c r="D65" s="54"/>
      <c r="E65" s="54"/>
      <c r="F65" s="57"/>
      <c r="G65" s="57"/>
      <c r="H65" s="57"/>
      <c r="I65" s="49">
        <f t="shared" si="6"/>
        <v>0</v>
      </c>
      <c r="J65" s="54"/>
      <c r="K65" s="50">
        <f t="shared" si="9"/>
        <v>0</v>
      </c>
      <c r="L65" s="163"/>
      <c r="M65" s="163"/>
      <c r="O65" s="149" t="s">
        <v>155</v>
      </c>
      <c r="R65" s="173">
        <f>C67-C23</f>
        <v>2044114</v>
      </c>
      <c r="S65" s="150" t="s">
        <v>156</v>
      </c>
    </row>
    <row r="66" spans="1:30" ht="30" customHeight="1" x14ac:dyDescent="0.2">
      <c r="A66" s="122" t="s">
        <v>157</v>
      </c>
      <c r="B66" s="65" t="s">
        <v>158</v>
      </c>
      <c r="C66" s="78">
        <f t="shared" ref="C66:H66" si="10">C23-C48</f>
        <v>-2044114</v>
      </c>
      <c r="D66" s="78">
        <f t="shared" si="10"/>
        <v>-1319736</v>
      </c>
      <c r="E66" s="78">
        <f t="shared" si="10"/>
        <v>-4572522</v>
      </c>
      <c r="F66" s="88">
        <f t="shared" si="10"/>
        <v>0</v>
      </c>
      <c r="G66" s="88">
        <f t="shared" si="10"/>
        <v>0</v>
      </c>
      <c r="H66" s="88">
        <f t="shared" si="10"/>
        <v>0</v>
      </c>
      <c r="I66" s="49">
        <f t="shared" si="6"/>
        <v>-7936372</v>
      </c>
      <c r="J66" s="116"/>
      <c r="K66" s="50">
        <f t="shared" si="9"/>
        <v>-7936372</v>
      </c>
      <c r="L66" s="163"/>
      <c r="M66" s="163"/>
      <c r="N66" s="174">
        <v>98.02</v>
      </c>
      <c r="O66" s="148" t="s">
        <v>159</v>
      </c>
      <c r="R66" s="166">
        <v>15923591</v>
      </c>
      <c r="S66" s="166"/>
      <c r="T66" s="175">
        <f>R66-C66</f>
        <v>17967705</v>
      </c>
    </row>
    <row r="67" spans="1:30" s="6" customFormat="1" ht="18" customHeight="1" x14ac:dyDescent="0.25">
      <c r="A67" s="123" t="s">
        <v>160</v>
      </c>
      <c r="B67" s="124" t="s">
        <v>161</v>
      </c>
      <c r="C67" s="125">
        <f>C68+C71+C74+C77+C80+C83+C86+C89+C92+C95+C98+C101+C104+C107+C110+C113+C116</f>
        <v>664639134</v>
      </c>
      <c r="D67" s="125">
        <f>D68+D71+D74+D77+D80+D83+D86+D89+D92+D95+D98+D101+D104+D107+D110+D113+D116</f>
        <v>65142229</v>
      </c>
      <c r="E67" s="125">
        <f>E68+E71+E74+E77+E80+E83+E86+E89+E92+E95+E98+E101+E104+E107+E110+E113+E116</f>
        <v>15278000</v>
      </c>
      <c r="F67" s="125"/>
      <c r="G67" s="125">
        <f>G68+G71+G74+G77+G80+G83+G86+G89+G92+G95+G98+G101+G104+G107+G110+G113+G116</f>
        <v>0</v>
      </c>
      <c r="H67" s="125">
        <f>H68+H71+H74+H77+H80+H83+H86+H89+H92+H95+H98+H101+H104+H107+H110+H113+H116</f>
        <v>0</v>
      </c>
      <c r="I67" s="125">
        <f t="shared" si="6"/>
        <v>745059363</v>
      </c>
      <c r="J67" s="43">
        <f>J68+J71+J74+J77+J80+J83+J86+J89+J92+J95+J98+J101+J104+J107+J110+J113+J116</f>
        <v>45709125</v>
      </c>
      <c r="K67" s="126">
        <f t="shared" si="9"/>
        <v>699350238</v>
      </c>
      <c r="L67" s="176"/>
      <c r="M67" s="176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</row>
    <row r="68" spans="1:30" ht="15" customHeight="1" x14ac:dyDescent="0.2">
      <c r="A68" s="127" t="s">
        <v>162</v>
      </c>
      <c r="B68" s="128" t="s">
        <v>163</v>
      </c>
      <c r="C68" s="129">
        <f t="shared" ref="C68:H68" si="11">C69+C70</f>
        <v>47886886</v>
      </c>
      <c r="D68" s="95">
        <f t="shared" si="11"/>
        <v>0</v>
      </c>
      <c r="E68" s="95">
        <f t="shared" si="11"/>
        <v>0</v>
      </c>
      <c r="F68" s="95">
        <f t="shared" si="11"/>
        <v>0</v>
      </c>
      <c r="G68" s="95">
        <f t="shared" si="11"/>
        <v>0</v>
      </c>
      <c r="H68" s="95">
        <f t="shared" si="11"/>
        <v>0</v>
      </c>
      <c r="I68" s="95">
        <f t="shared" si="6"/>
        <v>47886886</v>
      </c>
      <c r="J68" s="95">
        <f>J69+J70</f>
        <v>0</v>
      </c>
      <c r="K68" s="96">
        <f t="shared" si="9"/>
        <v>47886886</v>
      </c>
      <c r="L68" s="167"/>
      <c r="M68" s="167"/>
    </row>
    <row r="69" spans="1:30" ht="15" customHeight="1" x14ac:dyDescent="0.2">
      <c r="A69" s="130" t="s">
        <v>164</v>
      </c>
      <c r="B69" s="65" t="s">
        <v>165</v>
      </c>
      <c r="C69" s="86">
        <v>47646386</v>
      </c>
      <c r="D69" s="80"/>
      <c r="E69" s="80"/>
      <c r="F69" s="80"/>
      <c r="G69" s="80"/>
      <c r="H69" s="80"/>
      <c r="I69" s="49">
        <f t="shared" si="6"/>
        <v>47646386</v>
      </c>
      <c r="J69" s="54"/>
      <c r="K69" s="50">
        <f t="shared" si="9"/>
        <v>47646386</v>
      </c>
      <c r="L69" s="163"/>
      <c r="M69" s="163"/>
      <c r="S69" s="177" t="s">
        <v>166</v>
      </c>
      <c r="T69" s="177"/>
      <c r="U69" s="177"/>
    </row>
    <row r="70" spans="1:30" ht="15" customHeight="1" x14ac:dyDescent="0.2">
      <c r="A70" s="130" t="s">
        <v>167</v>
      </c>
      <c r="B70" s="65" t="s">
        <v>168</v>
      </c>
      <c r="C70" s="86">
        <v>240500</v>
      </c>
      <c r="D70" s="80"/>
      <c r="E70" s="80"/>
      <c r="F70" s="80"/>
      <c r="G70" s="80"/>
      <c r="H70" s="80"/>
      <c r="I70" s="49">
        <f t="shared" si="6"/>
        <v>240500</v>
      </c>
      <c r="J70" s="54"/>
      <c r="K70" s="50">
        <f t="shared" si="9"/>
        <v>240500</v>
      </c>
      <c r="L70" s="163"/>
      <c r="M70" s="163"/>
      <c r="U70" s="178"/>
      <c r="V70" s="178">
        <v>55</v>
      </c>
      <c r="W70" s="178">
        <v>51</v>
      </c>
      <c r="X70" s="178">
        <v>51</v>
      </c>
    </row>
    <row r="71" spans="1:30" ht="15" customHeight="1" x14ac:dyDescent="0.2">
      <c r="A71" s="127" t="s">
        <v>169</v>
      </c>
      <c r="B71" s="128" t="s">
        <v>170</v>
      </c>
      <c r="C71" s="129">
        <f t="shared" ref="C71:H71" si="12">C72+C73</f>
        <v>4081000</v>
      </c>
      <c r="D71" s="95">
        <f t="shared" si="12"/>
        <v>0</v>
      </c>
      <c r="E71" s="95">
        <f t="shared" si="12"/>
        <v>0</v>
      </c>
      <c r="F71" s="95">
        <f t="shared" si="12"/>
        <v>0</v>
      </c>
      <c r="G71" s="95">
        <f t="shared" si="12"/>
        <v>0</v>
      </c>
      <c r="H71" s="95">
        <f t="shared" si="12"/>
        <v>0</v>
      </c>
      <c r="I71" s="95">
        <f t="shared" si="6"/>
        <v>4081000</v>
      </c>
      <c r="J71" s="95">
        <f>J72+J73</f>
        <v>0</v>
      </c>
      <c r="K71" s="96">
        <f t="shared" si="9"/>
        <v>4081000</v>
      </c>
      <c r="L71" s="167"/>
      <c r="M71" s="167"/>
      <c r="S71" s="179"/>
      <c r="U71" s="171" t="s">
        <v>171</v>
      </c>
      <c r="V71" s="171"/>
      <c r="W71" s="149" t="s">
        <v>172</v>
      </c>
      <c r="X71" s="149"/>
    </row>
    <row r="72" spans="1:30" ht="15" customHeight="1" x14ac:dyDescent="0.2">
      <c r="A72" s="130" t="s">
        <v>164</v>
      </c>
      <c r="B72" s="65" t="s">
        <v>173</v>
      </c>
      <c r="C72" s="86">
        <v>4081000</v>
      </c>
      <c r="D72" s="80"/>
      <c r="E72" s="80"/>
      <c r="F72" s="80"/>
      <c r="G72" s="80"/>
      <c r="H72" s="80"/>
      <c r="I72" s="49">
        <f t="shared" si="6"/>
        <v>4081000</v>
      </c>
      <c r="J72" s="54"/>
      <c r="K72" s="50">
        <f t="shared" si="9"/>
        <v>4081000</v>
      </c>
      <c r="L72" s="163"/>
      <c r="M72" s="163"/>
      <c r="U72" s="178" t="s">
        <v>174</v>
      </c>
      <c r="V72" s="178" t="s">
        <v>119</v>
      </c>
      <c r="W72" s="178" t="s">
        <v>174</v>
      </c>
      <c r="X72" s="178" t="s">
        <v>119</v>
      </c>
    </row>
    <row r="73" spans="1:30" ht="15" customHeight="1" x14ac:dyDescent="0.2">
      <c r="A73" s="130" t="s">
        <v>167</v>
      </c>
      <c r="B73" s="65" t="s">
        <v>175</v>
      </c>
      <c r="C73" s="86"/>
      <c r="D73" s="80"/>
      <c r="E73" s="80"/>
      <c r="F73" s="80"/>
      <c r="G73" s="80"/>
      <c r="H73" s="80"/>
      <c r="I73" s="49">
        <f t="shared" si="6"/>
        <v>0</v>
      </c>
      <c r="J73" s="54"/>
      <c r="K73" s="50">
        <f t="shared" si="9"/>
        <v>0</v>
      </c>
      <c r="L73" s="163"/>
      <c r="M73" s="163"/>
      <c r="T73" s="148">
        <v>51</v>
      </c>
      <c r="U73" s="166">
        <f>J69</f>
        <v>0</v>
      </c>
      <c r="V73" s="166">
        <f>J70</f>
        <v>0</v>
      </c>
      <c r="W73" s="166"/>
      <c r="X73" s="166"/>
    </row>
    <row r="74" spans="1:30" ht="15.75" customHeight="1" x14ac:dyDescent="0.2">
      <c r="A74" s="127" t="s">
        <v>176</v>
      </c>
      <c r="B74" s="128" t="s">
        <v>177</v>
      </c>
      <c r="C74" s="129">
        <f t="shared" ref="C74:H74" si="13">C75+C76</f>
        <v>7510000</v>
      </c>
      <c r="D74" s="95">
        <f t="shared" si="13"/>
        <v>0</v>
      </c>
      <c r="E74" s="95">
        <f t="shared" si="13"/>
        <v>0</v>
      </c>
      <c r="F74" s="95">
        <f t="shared" si="13"/>
        <v>0</v>
      </c>
      <c r="G74" s="95">
        <f t="shared" si="13"/>
        <v>0</v>
      </c>
      <c r="H74" s="95">
        <f t="shared" si="13"/>
        <v>0</v>
      </c>
      <c r="I74" s="95">
        <f t="shared" si="6"/>
        <v>7510000</v>
      </c>
      <c r="J74" s="95">
        <f>J75+J76</f>
        <v>0</v>
      </c>
      <c r="K74" s="96">
        <f t="shared" si="9"/>
        <v>7510000</v>
      </c>
      <c r="L74" s="167"/>
      <c r="M74" s="167"/>
      <c r="T74" s="148">
        <v>54</v>
      </c>
      <c r="U74" s="166">
        <f>J72</f>
        <v>0</v>
      </c>
      <c r="V74" s="166">
        <f>J73</f>
        <v>0</v>
      </c>
      <c r="W74" s="166"/>
      <c r="X74" s="166"/>
    </row>
    <row r="75" spans="1:30" ht="15.75" customHeight="1" x14ac:dyDescent="0.2">
      <c r="A75" s="130" t="s">
        <v>164</v>
      </c>
      <c r="B75" s="65" t="s">
        <v>178</v>
      </c>
      <c r="C75" s="86">
        <v>7510000</v>
      </c>
      <c r="D75" s="80"/>
      <c r="E75" s="80"/>
      <c r="F75" s="80"/>
      <c r="G75" s="80"/>
      <c r="H75" s="80"/>
      <c r="I75" s="49">
        <f t="shared" si="6"/>
        <v>7510000</v>
      </c>
      <c r="J75" s="54"/>
      <c r="K75" s="50">
        <f t="shared" si="9"/>
        <v>7510000</v>
      </c>
      <c r="L75" s="163"/>
      <c r="M75" s="163"/>
      <c r="T75" s="148">
        <v>61</v>
      </c>
      <c r="U75" s="166"/>
      <c r="V75" s="166"/>
      <c r="W75" s="166">
        <f>J84</f>
        <v>13300000</v>
      </c>
      <c r="X75" s="166">
        <f>J85</f>
        <v>262100</v>
      </c>
    </row>
    <row r="76" spans="1:30" ht="15.75" customHeight="1" x14ac:dyDescent="0.2">
      <c r="A76" s="130" t="s">
        <v>167</v>
      </c>
      <c r="B76" s="65" t="s">
        <v>179</v>
      </c>
      <c r="C76" s="118"/>
      <c r="D76" s="80"/>
      <c r="E76" s="80"/>
      <c r="F76" s="80"/>
      <c r="G76" s="80"/>
      <c r="H76" s="80"/>
      <c r="I76" s="49">
        <f t="shared" si="6"/>
        <v>0</v>
      </c>
      <c r="J76" s="54"/>
      <c r="K76" s="50">
        <f t="shared" si="9"/>
        <v>0</v>
      </c>
      <c r="L76" s="163"/>
      <c r="M76" s="163"/>
      <c r="T76" s="148">
        <v>65</v>
      </c>
      <c r="U76" s="166"/>
      <c r="V76" s="166"/>
      <c r="W76" s="166">
        <f>J87</f>
        <v>0</v>
      </c>
      <c r="X76" s="166">
        <f>J88</f>
        <v>0</v>
      </c>
    </row>
    <row r="77" spans="1:30" ht="22.5" customHeight="1" x14ac:dyDescent="0.2">
      <c r="A77" s="127" t="s">
        <v>180</v>
      </c>
      <c r="B77" s="128" t="s">
        <v>181</v>
      </c>
      <c r="C77" s="129">
        <f t="shared" ref="C77:H77" si="14">C78+C79</f>
        <v>0</v>
      </c>
      <c r="D77" s="95">
        <f t="shared" si="14"/>
        <v>0</v>
      </c>
      <c r="E77" s="95">
        <f t="shared" si="14"/>
        <v>0</v>
      </c>
      <c r="F77" s="95">
        <f t="shared" si="14"/>
        <v>0</v>
      </c>
      <c r="G77" s="95">
        <f t="shared" si="14"/>
        <v>0</v>
      </c>
      <c r="H77" s="95">
        <f t="shared" si="14"/>
        <v>0</v>
      </c>
      <c r="I77" s="95">
        <f t="shared" si="6"/>
        <v>0</v>
      </c>
      <c r="J77" s="95">
        <f>J78+J79</f>
        <v>0</v>
      </c>
      <c r="K77" s="96">
        <f t="shared" si="9"/>
        <v>0</v>
      </c>
      <c r="L77" s="167"/>
      <c r="M77" s="167"/>
      <c r="T77" s="148">
        <v>66</v>
      </c>
      <c r="U77" s="166">
        <f>J90</f>
        <v>0</v>
      </c>
      <c r="V77" s="166">
        <f>C91</f>
        <v>1000000</v>
      </c>
      <c r="W77" s="166"/>
      <c r="X77" s="166"/>
    </row>
    <row r="78" spans="1:30" ht="16.5" customHeight="1" x14ac:dyDescent="0.2">
      <c r="A78" s="130" t="s">
        <v>164</v>
      </c>
      <c r="B78" s="65" t="s">
        <v>182</v>
      </c>
      <c r="C78" s="131"/>
      <c r="D78" s="132"/>
      <c r="E78" s="132"/>
      <c r="F78" s="132"/>
      <c r="G78" s="132"/>
      <c r="H78" s="132"/>
      <c r="I78" s="133">
        <f t="shared" si="6"/>
        <v>0</v>
      </c>
      <c r="J78" s="134"/>
      <c r="K78" s="135">
        <f t="shared" si="9"/>
        <v>0</v>
      </c>
      <c r="L78" s="167"/>
      <c r="M78" s="167"/>
      <c r="T78" s="148">
        <v>67</v>
      </c>
      <c r="U78" s="166"/>
      <c r="V78" s="166">
        <v>18000</v>
      </c>
      <c r="W78" s="166">
        <f>J93</f>
        <v>32147025</v>
      </c>
      <c r="X78" s="166">
        <f>J94</f>
        <v>0</v>
      </c>
    </row>
    <row r="79" spans="1:30" ht="18" customHeight="1" x14ac:dyDescent="0.2">
      <c r="A79" s="130" t="s">
        <v>167</v>
      </c>
      <c r="B79" s="65" t="s">
        <v>183</v>
      </c>
      <c r="C79" s="131"/>
      <c r="D79" s="132"/>
      <c r="E79" s="132"/>
      <c r="F79" s="132"/>
      <c r="G79" s="132"/>
      <c r="H79" s="132"/>
      <c r="I79" s="133">
        <f t="shared" si="6"/>
        <v>0</v>
      </c>
      <c r="J79" s="134"/>
      <c r="K79" s="135">
        <f t="shared" si="9"/>
        <v>0</v>
      </c>
      <c r="L79" s="167"/>
      <c r="M79" s="167"/>
      <c r="T79" s="148">
        <v>68</v>
      </c>
      <c r="U79" s="166">
        <f>J96</f>
        <v>0</v>
      </c>
      <c r="V79" s="166"/>
      <c r="W79" s="166"/>
      <c r="X79" s="166"/>
    </row>
    <row r="80" spans="1:30" ht="15" customHeight="1" x14ac:dyDescent="0.2">
      <c r="A80" s="127" t="s">
        <v>184</v>
      </c>
      <c r="B80" s="128" t="s">
        <v>185</v>
      </c>
      <c r="C80" s="129"/>
      <c r="D80" s="95">
        <f>D81+D82</f>
        <v>0</v>
      </c>
      <c r="E80" s="95">
        <f>E81+E82</f>
        <v>0</v>
      </c>
      <c r="F80" s="95">
        <f>F81+F82</f>
        <v>0</v>
      </c>
      <c r="G80" s="95">
        <f>G81+G82</f>
        <v>0</v>
      </c>
      <c r="H80" s="95">
        <f>H81+H82</f>
        <v>0</v>
      </c>
      <c r="I80" s="95">
        <f t="shared" si="6"/>
        <v>0</v>
      </c>
      <c r="J80" s="95">
        <f>J81+J82</f>
        <v>0</v>
      </c>
      <c r="K80" s="96">
        <f t="shared" si="9"/>
        <v>0</v>
      </c>
      <c r="L80" s="167"/>
      <c r="M80" s="167"/>
      <c r="T80" s="148">
        <v>70</v>
      </c>
      <c r="U80" s="166">
        <f>J99</f>
        <v>0</v>
      </c>
      <c r="V80" s="166">
        <f>J100</f>
        <v>0</v>
      </c>
      <c r="W80" s="166"/>
      <c r="X80" s="166"/>
    </row>
    <row r="81" spans="1:28" ht="15" customHeight="1" x14ac:dyDescent="0.2">
      <c r="A81" s="130" t="s">
        <v>164</v>
      </c>
      <c r="B81" s="65" t="s">
        <v>186</v>
      </c>
      <c r="C81" s="136"/>
      <c r="D81" s="132"/>
      <c r="E81" s="132"/>
      <c r="F81" s="132"/>
      <c r="G81" s="132"/>
      <c r="H81" s="132"/>
      <c r="I81" s="133">
        <f t="shared" si="6"/>
        <v>0</v>
      </c>
      <c r="J81" s="134"/>
      <c r="K81" s="135">
        <f t="shared" si="9"/>
        <v>0</v>
      </c>
      <c r="L81" s="167"/>
      <c r="M81" s="167"/>
      <c r="T81" s="148">
        <v>74</v>
      </c>
      <c r="U81" s="166"/>
      <c r="V81" s="166"/>
      <c r="W81" s="166"/>
      <c r="X81" s="166"/>
    </row>
    <row r="82" spans="1:28" ht="15" customHeight="1" x14ac:dyDescent="0.2">
      <c r="A82" s="130" t="s">
        <v>167</v>
      </c>
      <c r="B82" s="65" t="s">
        <v>187</v>
      </c>
      <c r="C82" s="131"/>
      <c r="D82" s="132"/>
      <c r="E82" s="132"/>
      <c r="F82" s="132"/>
      <c r="G82" s="132"/>
      <c r="H82" s="132"/>
      <c r="I82" s="133">
        <f t="shared" si="6"/>
        <v>0</v>
      </c>
      <c r="J82" s="134"/>
      <c r="K82" s="135">
        <f t="shared" si="9"/>
        <v>0</v>
      </c>
      <c r="L82" s="167"/>
      <c r="M82" s="167"/>
      <c r="T82" s="148">
        <v>83</v>
      </c>
      <c r="U82" s="166"/>
      <c r="V82" s="166"/>
      <c r="W82" s="166"/>
      <c r="X82" s="166"/>
    </row>
    <row r="83" spans="1:28" ht="15" customHeight="1" x14ac:dyDescent="0.2">
      <c r="A83" s="127" t="s">
        <v>188</v>
      </c>
      <c r="B83" s="128" t="s">
        <v>189</v>
      </c>
      <c r="C83" s="129">
        <f t="shared" ref="C83:H83" si="15">C84+C85</f>
        <v>13477344</v>
      </c>
      <c r="D83" s="95">
        <f t="shared" si="15"/>
        <v>14162100</v>
      </c>
      <c r="E83" s="95">
        <f t="shared" si="15"/>
        <v>0</v>
      </c>
      <c r="F83" s="95">
        <f t="shared" si="15"/>
        <v>0</v>
      </c>
      <c r="G83" s="95">
        <f t="shared" si="15"/>
        <v>0</v>
      </c>
      <c r="H83" s="95">
        <f t="shared" si="15"/>
        <v>0</v>
      </c>
      <c r="I83" s="95">
        <f t="shared" si="6"/>
        <v>27639444</v>
      </c>
      <c r="J83" s="95">
        <f>J84+J85</f>
        <v>13562100</v>
      </c>
      <c r="K83" s="96">
        <f t="shared" si="9"/>
        <v>14077344</v>
      </c>
      <c r="L83" s="167"/>
      <c r="M83" s="167"/>
      <c r="T83" s="148">
        <v>84</v>
      </c>
      <c r="U83" s="166">
        <v>0</v>
      </c>
      <c r="V83" s="166"/>
      <c r="W83" s="166"/>
      <c r="X83" s="166"/>
    </row>
    <row r="84" spans="1:28" ht="15" customHeight="1" x14ac:dyDescent="0.2">
      <c r="A84" s="130" t="s">
        <v>164</v>
      </c>
      <c r="B84" s="65" t="s">
        <v>190</v>
      </c>
      <c r="C84" s="86">
        <v>13215244</v>
      </c>
      <c r="D84" s="79">
        <v>13900000</v>
      </c>
      <c r="E84" s="80"/>
      <c r="F84" s="80"/>
      <c r="G84" s="80"/>
      <c r="H84" s="80"/>
      <c r="I84" s="49">
        <f t="shared" si="6"/>
        <v>27115244</v>
      </c>
      <c r="J84" s="54">
        <f>13300000</f>
        <v>13300000</v>
      </c>
      <c r="K84" s="50">
        <f t="shared" si="9"/>
        <v>13815244</v>
      </c>
      <c r="L84" s="163"/>
      <c r="M84" s="163"/>
      <c r="O84" s="148" t="s">
        <v>191</v>
      </c>
      <c r="P84" s="166">
        <f>13300000</f>
        <v>13300000</v>
      </c>
      <c r="Q84" s="148" t="s">
        <v>174</v>
      </c>
      <c r="T84" s="149" t="s">
        <v>192</v>
      </c>
      <c r="U84" s="166">
        <f>SUM(U73:U83)</f>
        <v>0</v>
      </c>
      <c r="V84" s="166">
        <f>SUM(V73:V83)</f>
        <v>1018000</v>
      </c>
      <c r="W84" s="166">
        <f>SUM(W73:W83)</f>
        <v>45447025</v>
      </c>
      <c r="X84" s="166">
        <f>SUM(X73:X83)</f>
        <v>262100</v>
      </c>
    </row>
    <row r="85" spans="1:28" ht="15" customHeight="1" x14ac:dyDescent="0.2">
      <c r="A85" s="130" t="s">
        <v>167</v>
      </c>
      <c r="B85" s="65" t="s">
        <v>193</v>
      </c>
      <c r="C85" s="86">
        <v>262100</v>
      </c>
      <c r="D85" s="79">
        <v>262100</v>
      </c>
      <c r="E85" s="80"/>
      <c r="F85" s="80"/>
      <c r="G85" s="80"/>
      <c r="H85" s="80"/>
      <c r="I85" s="49">
        <f t="shared" si="6"/>
        <v>524200</v>
      </c>
      <c r="J85" s="54">
        <v>262100</v>
      </c>
      <c r="K85" s="50">
        <f t="shared" si="9"/>
        <v>262100</v>
      </c>
      <c r="L85" s="163"/>
      <c r="M85" s="163"/>
      <c r="P85" s="166">
        <f>262100</f>
        <v>262100</v>
      </c>
      <c r="Q85" s="148" t="s">
        <v>119</v>
      </c>
      <c r="U85" s="180">
        <f>U84+V84</f>
        <v>1018000</v>
      </c>
      <c r="V85" s="180"/>
      <c r="W85" s="180">
        <f>W84+X84</f>
        <v>45709125</v>
      </c>
      <c r="X85" s="180"/>
      <c r="Y85" s="181" t="s">
        <v>194</v>
      </c>
      <c r="Z85" s="181"/>
      <c r="AA85" s="181"/>
      <c r="AB85" s="181"/>
    </row>
    <row r="86" spans="1:28" ht="15" customHeight="1" x14ac:dyDescent="0.2">
      <c r="A86" s="127" t="s">
        <v>195</v>
      </c>
      <c r="B86" s="128" t="s">
        <v>196</v>
      </c>
      <c r="C86" s="129">
        <f t="shared" ref="C86:H86" si="16">C87+C88</f>
        <v>113532809</v>
      </c>
      <c r="D86" s="95">
        <f t="shared" si="16"/>
        <v>16373104</v>
      </c>
      <c r="E86" s="95">
        <f t="shared" si="16"/>
        <v>0</v>
      </c>
      <c r="F86" s="95">
        <f t="shared" si="16"/>
        <v>0</v>
      </c>
      <c r="G86" s="95">
        <f t="shared" si="16"/>
        <v>0</v>
      </c>
      <c r="H86" s="95">
        <f t="shared" si="16"/>
        <v>0</v>
      </c>
      <c r="I86" s="95">
        <f t="shared" si="6"/>
        <v>129905913</v>
      </c>
      <c r="J86" s="95">
        <f>J87+J88</f>
        <v>0</v>
      </c>
      <c r="K86" s="96">
        <f t="shared" si="9"/>
        <v>129905913</v>
      </c>
      <c r="L86" s="167"/>
      <c r="M86" s="167"/>
      <c r="P86" s="166">
        <f>SUM(P84:P85)</f>
        <v>13562100</v>
      </c>
      <c r="U86" s="182">
        <f>U85+W85</f>
        <v>46727125</v>
      </c>
      <c r="V86" s="182"/>
      <c r="W86" s="182"/>
      <c r="X86" s="182"/>
    </row>
    <row r="87" spans="1:28" ht="15" customHeight="1" x14ac:dyDescent="0.2">
      <c r="A87" s="130" t="s">
        <v>164</v>
      </c>
      <c r="B87" s="65" t="s">
        <v>197</v>
      </c>
      <c r="C87" s="86">
        <v>31521029</v>
      </c>
      <c r="D87" s="79">
        <v>16332104</v>
      </c>
      <c r="E87" s="79">
        <v>0</v>
      </c>
      <c r="F87" s="80"/>
      <c r="G87" s="80"/>
      <c r="H87" s="80"/>
      <c r="I87" s="49">
        <f t="shared" si="6"/>
        <v>47853133</v>
      </c>
      <c r="J87" s="54"/>
      <c r="K87" s="50">
        <f t="shared" si="9"/>
        <v>47853133</v>
      </c>
      <c r="L87" s="163"/>
      <c r="M87" s="163"/>
      <c r="U87" s="182"/>
      <c r="V87" s="182"/>
      <c r="W87" s="182"/>
      <c r="X87" s="182"/>
    </row>
    <row r="88" spans="1:28" ht="15" customHeight="1" x14ac:dyDescent="0.2">
      <c r="A88" s="130" t="s">
        <v>167</v>
      </c>
      <c r="B88" s="65" t="s">
        <v>198</v>
      </c>
      <c r="C88" s="86">
        <v>82011780</v>
      </c>
      <c r="D88" s="79">
        <v>41000</v>
      </c>
      <c r="E88" s="80">
        <v>0</v>
      </c>
      <c r="F88" s="80"/>
      <c r="G88" s="79">
        <v>0</v>
      </c>
      <c r="H88" s="80"/>
      <c r="I88" s="49">
        <f t="shared" si="6"/>
        <v>82052780</v>
      </c>
      <c r="J88" s="54"/>
      <c r="K88" s="50">
        <f t="shared" si="9"/>
        <v>82052780</v>
      </c>
      <c r="L88" s="163"/>
      <c r="M88" s="163"/>
    </row>
    <row r="89" spans="1:28" ht="15" customHeight="1" x14ac:dyDescent="0.2">
      <c r="A89" s="127" t="s">
        <v>199</v>
      </c>
      <c r="B89" s="128" t="s">
        <v>200</v>
      </c>
      <c r="C89" s="129">
        <f t="shared" ref="C89:H89" si="17">C90+C91</f>
        <v>8749000</v>
      </c>
      <c r="D89" s="95">
        <f t="shared" si="17"/>
        <v>0</v>
      </c>
      <c r="E89" s="95">
        <f t="shared" si="17"/>
        <v>0</v>
      </c>
      <c r="F89" s="95">
        <f t="shared" si="17"/>
        <v>0</v>
      </c>
      <c r="G89" s="95">
        <f t="shared" si="17"/>
        <v>0</v>
      </c>
      <c r="H89" s="95">
        <f t="shared" si="17"/>
        <v>0</v>
      </c>
      <c r="I89" s="95">
        <f t="shared" si="6"/>
        <v>8749000</v>
      </c>
      <c r="J89" s="95">
        <f>J90+J91</f>
        <v>0</v>
      </c>
      <c r="K89" s="96">
        <f t="shared" si="9"/>
        <v>8749000</v>
      </c>
      <c r="L89" s="167"/>
      <c r="M89" s="167"/>
    </row>
    <row r="90" spans="1:28" ht="15" customHeight="1" x14ac:dyDescent="0.2">
      <c r="A90" s="130" t="s">
        <v>164</v>
      </c>
      <c r="B90" s="65" t="s">
        <v>201</v>
      </c>
      <c r="C90" s="86">
        <v>7749000</v>
      </c>
      <c r="D90" s="80"/>
      <c r="E90" s="80"/>
      <c r="F90" s="80"/>
      <c r="G90" s="80"/>
      <c r="H90" s="80"/>
      <c r="I90" s="49">
        <f t="shared" si="6"/>
        <v>7749000</v>
      </c>
      <c r="J90" s="54"/>
      <c r="K90" s="50">
        <f t="shared" si="9"/>
        <v>7749000</v>
      </c>
      <c r="L90" s="163"/>
      <c r="M90" s="163"/>
    </row>
    <row r="91" spans="1:28" ht="15" customHeight="1" x14ac:dyDescent="0.2">
      <c r="A91" s="130" t="s">
        <v>167</v>
      </c>
      <c r="B91" s="65" t="s">
        <v>202</v>
      </c>
      <c r="C91" s="137">
        <v>1000000</v>
      </c>
      <c r="D91" s="80"/>
      <c r="E91" s="80"/>
      <c r="F91" s="80"/>
      <c r="G91" s="80"/>
      <c r="H91" s="80"/>
      <c r="I91" s="49">
        <f t="shared" si="6"/>
        <v>1000000</v>
      </c>
      <c r="J91" s="54">
        <v>0</v>
      </c>
      <c r="K91" s="50">
        <f t="shared" si="9"/>
        <v>1000000</v>
      </c>
      <c r="L91" s="163"/>
      <c r="M91" s="163"/>
      <c r="T91" s="181" t="s">
        <v>203</v>
      </c>
      <c r="U91" s="181"/>
      <c r="V91" s="181" t="s">
        <v>204</v>
      </c>
      <c r="W91" s="181"/>
    </row>
    <row r="92" spans="1:28" ht="15" customHeight="1" x14ac:dyDescent="0.2">
      <c r="A92" s="127" t="s">
        <v>205</v>
      </c>
      <c r="B92" s="128" t="s">
        <v>206</v>
      </c>
      <c r="C92" s="129">
        <f t="shared" ref="C92:H92" si="18">C93+C94</f>
        <v>83567200</v>
      </c>
      <c r="D92" s="95">
        <f t="shared" si="18"/>
        <v>34607025</v>
      </c>
      <c r="E92" s="95">
        <f t="shared" si="18"/>
        <v>0</v>
      </c>
      <c r="F92" s="95">
        <f t="shared" si="18"/>
        <v>0</v>
      </c>
      <c r="G92" s="95">
        <f t="shared" si="18"/>
        <v>0</v>
      </c>
      <c r="H92" s="95">
        <f t="shared" si="18"/>
        <v>0</v>
      </c>
      <c r="I92" s="95">
        <f t="shared" si="6"/>
        <v>118174225</v>
      </c>
      <c r="J92" s="95">
        <f>J93+J94</f>
        <v>32147025</v>
      </c>
      <c r="K92" s="96">
        <f t="shared" si="9"/>
        <v>86027200</v>
      </c>
      <c r="L92" s="167"/>
      <c r="M92" s="167"/>
      <c r="O92" s="181" t="s">
        <v>207</v>
      </c>
      <c r="P92" s="181"/>
      <c r="Q92" s="181"/>
      <c r="S92" s="148" t="s">
        <v>208</v>
      </c>
      <c r="T92" s="180">
        <f>P96</f>
        <v>32147025</v>
      </c>
      <c r="U92" s="181"/>
      <c r="V92" s="180">
        <f>D93-T92</f>
        <v>2435000</v>
      </c>
      <c r="W92" s="181"/>
      <c r="X92" s="183">
        <f>T92+V92</f>
        <v>34582025</v>
      </c>
    </row>
    <row r="93" spans="1:28" ht="15" customHeight="1" x14ac:dyDescent="0.2">
      <c r="A93" s="130" t="s">
        <v>164</v>
      </c>
      <c r="B93" s="65" t="s">
        <v>209</v>
      </c>
      <c r="C93" s="86">
        <v>45469600</v>
      </c>
      <c r="D93" s="79">
        <v>34582025</v>
      </c>
      <c r="E93" s="80"/>
      <c r="F93" s="80"/>
      <c r="G93" s="80"/>
      <c r="H93" s="80"/>
      <c r="I93" s="49">
        <f t="shared" si="6"/>
        <v>80051625</v>
      </c>
      <c r="J93" s="54">
        <f>P93+P94+P95</f>
        <v>32147025</v>
      </c>
      <c r="K93" s="50">
        <f>I93-J93</f>
        <v>47904600</v>
      </c>
      <c r="L93" s="163"/>
      <c r="M93" s="163"/>
      <c r="O93" s="148" t="s">
        <v>210</v>
      </c>
      <c r="P93" s="166">
        <f>7000000</f>
        <v>7000000</v>
      </c>
      <c r="Q93" s="148" t="s">
        <v>174</v>
      </c>
    </row>
    <row r="94" spans="1:28" ht="15" customHeight="1" x14ac:dyDescent="0.2">
      <c r="A94" s="130" t="s">
        <v>167</v>
      </c>
      <c r="B94" s="65" t="s">
        <v>211</v>
      </c>
      <c r="C94" s="86">
        <v>38097600</v>
      </c>
      <c r="D94" s="79">
        <v>25000</v>
      </c>
      <c r="E94" s="80"/>
      <c r="F94" s="80"/>
      <c r="G94" s="79"/>
      <c r="H94" s="80"/>
      <c r="I94" s="49">
        <f t="shared" si="6"/>
        <v>38122600</v>
      </c>
      <c r="J94" s="54">
        <f>P100</f>
        <v>0</v>
      </c>
      <c r="K94" s="50">
        <f t="shared" si="9"/>
        <v>38122600</v>
      </c>
      <c r="L94" s="163"/>
      <c r="M94" s="163"/>
      <c r="O94" s="148" t="s">
        <v>114</v>
      </c>
      <c r="P94" s="166">
        <f>12000000+320000+4827025</f>
        <v>17147025</v>
      </c>
      <c r="Q94" s="148" t="s">
        <v>174</v>
      </c>
    </row>
    <row r="95" spans="1:28" ht="15" customHeight="1" x14ac:dyDescent="0.2">
      <c r="A95" s="127" t="s">
        <v>212</v>
      </c>
      <c r="B95" s="128" t="s">
        <v>213</v>
      </c>
      <c r="C95" s="129">
        <f t="shared" ref="C95:H95" si="19">C97+C96</f>
        <v>78279225</v>
      </c>
      <c r="D95" s="95">
        <f t="shared" si="19"/>
        <v>0</v>
      </c>
      <c r="E95" s="95">
        <f t="shared" si="19"/>
        <v>0</v>
      </c>
      <c r="F95" s="95">
        <f t="shared" si="19"/>
        <v>0</v>
      </c>
      <c r="G95" s="95">
        <f t="shared" si="19"/>
        <v>0</v>
      </c>
      <c r="H95" s="95">
        <f t="shared" si="19"/>
        <v>0</v>
      </c>
      <c r="I95" s="95">
        <f t="shared" si="6"/>
        <v>78279225</v>
      </c>
      <c r="J95" s="95">
        <f>J96+J97</f>
        <v>0</v>
      </c>
      <c r="K95" s="96">
        <f t="shared" si="9"/>
        <v>78279225</v>
      </c>
      <c r="L95" s="167"/>
      <c r="M95" s="167"/>
      <c r="O95" s="148" t="s">
        <v>214</v>
      </c>
      <c r="P95" s="166">
        <f>7000000+1000000</f>
        <v>8000000</v>
      </c>
      <c r="Q95" s="148" t="s">
        <v>174</v>
      </c>
    </row>
    <row r="96" spans="1:28" ht="15" customHeight="1" x14ac:dyDescent="0.2">
      <c r="A96" s="130" t="s">
        <v>164</v>
      </c>
      <c r="B96" s="65" t="s">
        <v>215</v>
      </c>
      <c r="C96" s="86">
        <v>78277225</v>
      </c>
      <c r="D96" s="80"/>
      <c r="E96" s="80"/>
      <c r="F96" s="80"/>
      <c r="G96" s="80"/>
      <c r="H96" s="80"/>
      <c r="I96" s="49">
        <f t="shared" si="6"/>
        <v>78277225</v>
      </c>
      <c r="J96" s="54"/>
      <c r="K96" s="50">
        <f t="shared" si="9"/>
        <v>78277225</v>
      </c>
      <c r="L96" s="163"/>
      <c r="M96" s="163"/>
      <c r="P96" s="166">
        <f>P93+P94+P95</f>
        <v>32147025</v>
      </c>
    </row>
    <row r="97" spans="1:21" ht="15" customHeight="1" x14ac:dyDescent="0.2">
      <c r="A97" s="130" t="s">
        <v>167</v>
      </c>
      <c r="B97" s="65" t="s">
        <v>216</v>
      </c>
      <c r="C97" s="86">
        <v>2000</v>
      </c>
      <c r="D97" s="80"/>
      <c r="E97" s="80"/>
      <c r="F97" s="80"/>
      <c r="G97" s="80"/>
      <c r="H97" s="79"/>
      <c r="I97" s="49">
        <f t="shared" si="6"/>
        <v>2000</v>
      </c>
      <c r="J97" s="54"/>
      <c r="K97" s="50">
        <f t="shared" si="9"/>
        <v>2000</v>
      </c>
      <c r="L97" s="163"/>
      <c r="M97" s="163"/>
      <c r="O97" s="148" t="s">
        <v>210</v>
      </c>
      <c r="P97" s="166">
        <v>0</v>
      </c>
      <c r="Q97" s="148" t="s">
        <v>119</v>
      </c>
      <c r="S97" s="166">
        <v>0</v>
      </c>
      <c r="T97" s="184" t="s">
        <v>217</v>
      </c>
      <c r="U97" s="184"/>
    </row>
    <row r="98" spans="1:21" ht="15" customHeight="1" x14ac:dyDescent="0.2">
      <c r="A98" s="127" t="s">
        <v>218</v>
      </c>
      <c r="B98" s="128" t="s">
        <v>219</v>
      </c>
      <c r="C98" s="129">
        <f t="shared" ref="C98:H98" si="20">C99+C100</f>
        <v>134104274</v>
      </c>
      <c r="D98" s="95">
        <f t="shared" si="20"/>
        <v>0</v>
      </c>
      <c r="E98" s="95">
        <f t="shared" si="20"/>
        <v>15278000</v>
      </c>
      <c r="F98" s="95">
        <f t="shared" si="20"/>
        <v>0</v>
      </c>
      <c r="G98" s="95">
        <f t="shared" si="20"/>
        <v>0</v>
      </c>
      <c r="H98" s="95">
        <f t="shared" si="20"/>
        <v>0</v>
      </c>
      <c r="I98" s="95">
        <f t="shared" si="6"/>
        <v>149382274</v>
      </c>
      <c r="J98" s="95">
        <f>J99+J100</f>
        <v>0</v>
      </c>
      <c r="K98" s="96">
        <f t="shared" si="9"/>
        <v>149382274</v>
      </c>
      <c r="L98" s="167"/>
      <c r="M98" s="167"/>
      <c r="O98" s="148" t="s">
        <v>214</v>
      </c>
      <c r="P98" s="166">
        <v>0</v>
      </c>
      <c r="S98" s="166">
        <v>0</v>
      </c>
      <c r="T98" s="184"/>
      <c r="U98" s="184"/>
    </row>
    <row r="99" spans="1:21" ht="15" customHeight="1" x14ac:dyDescent="0.2">
      <c r="A99" s="130" t="s">
        <v>164</v>
      </c>
      <c r="B99" s="65" t="s">
        <v>220</v>
      </c>
      <c r="C99" s="86">
        <v>38073910</v>
      </c>
      <c r="D99" s="80"/>
      <c r="E99" s="79">
        <v>13874000</v>
      </c>
      <c r="F99" s="80"/>
      <c r="G99" s="80"/>
      <c r="H99" s="80"/>
      <c r="I99" s="49">
        <f t="shared" si="6"/>
        <v>51947910</v>
      </c>
      <c r="J99" s="54"/>
      <c r="K99" s="50">
        <f t="shared" si="9"/>
        <v>51947910</v>
      </c>
      <c r="L99" s="163"/>
      <c r="M99" s="163"/>
      <c r="O99" s="148" t="s">
        <v>221</v>
      </c>
      <c r="P99" s="166">
        <v>0</v>
      </c>
      <c r="S99" s="166">
        <v>0</v>
      </c>
      <c r="T99" s="184"/>
      <c r="U99" s="184"/>
    </row>
    <row r="100" spans="1:21" ht="15" customHeight="1" x14ac:dyDescent="0.2">
      <c r="A100" s="130" t="s">
        <v>167</v>
      </c>
      <c r="B100" s="65" t="s">
        <v>222</v>
      </c>
      <c r="C100" s="86">
        <v>96030364</v>
      </c>
      <c r="D100" s="80"/>
      <c r="E100" s="79">
        <v>1404000</v>
      </c>
      <c r="F100" s="80"/>
      <c r="G100" s="79"/>
      <c r="H100" s="80"/>
      <c r="I100" s="49">
        <f t="shared" si="6"/>
        <v>97434364</v>
      </c>
      <c r="J100" s="54"/>
      <c r="K100" s="50">
        <f t="shared" si="9"/>
        <v>97434364</v>
      </c>
      <c r="L100" s="163"/>
      <c r="M100" s="163"/>
      <c r="P100" s="166">
        <f>P97+P98+P99</f>
        <v>0</v>
      </c>
      <c r="S100" s="166">
        <f>S97+S98+S99</f>
        <v>0</v>
      </c>
      <c r="T100" s="184"/>
      <c r="U100" s="184"/>
    </row>
    <row r="101" spans="1:21" ht="15" customHeight="1" x14ac:dyDescent="0.2">
      <c r="A101" s="127" t="s">
        <v>223</v>
      </c>
      <c r="B101" s="128" t="s">
        <v>224</v>
      </c>
      <c r="C101" s="129">
        <f t="shared" ref="C101:H101" si="21">C102+C103</f>
        <v>8145106</v>
      </c>
      <c r="D101" s="95">
        <f t="shared" si="21"/>
        <v>0</v>
      </c>
      <c r="E101" s="95">
        <f t="shared" si="21"/>
        <v>0</v>
      </c>
      <c r="F101" s="95">
        <f t="shared" si="21"/>
        <v>0</v>
      </c>
      <c r="G101" s="95">
        <f t="shared" si="21"/>
        <v>0</v>
      </c>
      <c r="H101" s="95">
        <f t="shared" si="21"/>
        <v>0</v>
      </c>
      <c r="I101" s="95">
        <f t="shared" si="6"/>
        <v>8145106</v>
      </c>
      <c r="J101" s="95">
        <f>J102+J103</f>
        <v>0</v>
      </c>
      <c r="K101" s="96">
        <f t="shared" si="9"/>
        <v>8145106</v>
      </c>
      <c r="L101" s="167"/>
      <c r="M101" s="167"/>
    </row>
    <row r="102" spans="1:21" ht="15" customHeight="1" x14ac:dyDescent="0.2">
      <c r="A102" s="130" t="s">
        <v>164</v>
      </c>
      <c r="B102" s="65" t="s">
        <v>225</v>
      </c>
      <c r="C102" s="86">
        <v>8145106</v>
      </c>
      <c r="D102" s="80"/>
      <c r="E102" s="80"/>
      <c r="F102" s="80"/>
      <c r="G102" s="80"/>
      <c r="H102" s="80"/>
      <c r="I102" s="49">
        <f t="shared" si="6"/>
        <v>8145106</v>
      </c>
      <c r="J102" s="54"/>
      <c r="K102" s="50">
        <f t="shared" si="9"/>
        <v>8145106</v>
      </c>
      <c r="L102" s="163"/>
      <c r="M102" s="163"/>
    </row>
    <row r="103" spans="1:21" ht="15" customHeight="1" x14ac:dyDescent="0.2">
      <c r="A103" s="130" t="s">
        <v>167</v>
      </c>
      <c r="B103" s="65" t="s">
        <v>226</v>
      </c>
      <c r="C103" s="86"/>
      <c r="D103" s="80"/>
      <c r="E103" s="80"/>
      <c r="F103" s="80"/>
      <c r="G103" s="80"/>
      <c r="H103" s="79"/>
      <c r="I103" s="49">
        <f t="shared" si="6"/>
        <v>0</v>
      </c>
      <c r="J103" s="54"/>
      <c r="K103" s="50">
        <f t="shared" si="9"/>
        <v>0</v>
      </c>
      <c r="L103" s="163"/>
      <c r="M103" s="163"/>
    </row>
    <row r="104" spans="1:21" ht="18" customHeight="1" x14ac:dyDescent="0.2">
      <c r="A104" s="138" t="s">
        <v>227</v>
      </c>
      <c r="B104" s="128" t="s">
        <v>228</v>
      </c>
      <c r="C104" s="129">
        <f t="shared" ref="C104:H104" si="22">C105+C106</f>
        <v>0</v>
      </c>
      <c r="D104" s="95">
        <f t="shared" si="22"/>
        <v>0</v>
      </c>
      <c r="E104" s="95">
        <f t="shared" si="22"/>
        <v>0</v>
      </c>
      <c r="F104" s="95">
        <f t="shared" si="22"/>
        <v>0</v>
      </c>
      <c r="G104" s="95">
        <f t="shared" si="22"/>
        <v>0</v>
      </c>
      <c r="H104" s="95">
        <f t="shared" si="22"/>
        <v>0</v>
      </c>
      <c r="I104" s="95">
        <f t="shared" si="6"/>
        <v>0</v>
      </c>
      <c r="J104" s="95">
        <f>J105+J106</f>
        <v>0</v>
      </c>
      <c r="K104" s="96">
        <f t="shared" si="9"/>
        <v>0</v>
      </c>
      <c r="L104" s="167"/>
      <c r="M104" s="167"/>
    </row>
    <row r="105" spans="1:21" ht="15" customHeight="1" x14ac:dyDescent="0.2">
      <c r="A105" s="130" t="s">
        <v>164</v>
      </c>
      <c r="B105" s="65" t="s">
        <v>229</v>
      </c>
      <c r="C105" s="131"/>
      <c r="D105" s="132"/>
      <c r="E105" s="132"/>
      <c r="F105" s="132"/>
      <c r="G105" s="132"/>
      <c r="H105" s="132"/>
      <c r="I105" s="133">
        <f t="shared" si="6"/>
        <v>0</v>
      </c>
      <c r="J105" s="134"/>
      <c r="K105" s="135">
        <f t="shared" si="9"/>
        <v>0</v>
      </c>
      <c r="L105" s="167"/>
      <c r="M105" s="167"/>
    </row>
    <row r="106" spans="1:21" ht="15" customHeight="1" x14ac:dyDescent="0.2">
      <c r="A106" s="130" t="s">
        <v>167</v>
      </c>
      <c r="B106" s="65" t="s">
        <v>230</v>
      </c>
      <c r="C106" s="131"/>
      <c r="D106" s="132"/>
      <c r="E106" s="132"/>
      <c r="F106" s="132"/>
      <c r="G106" s="132"/>
      <c r="H106" s="132"/>
      <c r="I106" s="133">
        <f t="shared" ref="I106:I118" si="23">SUM(C106:H106)</f>
        <v>0</v>
      </c>
      <c r="J106" s="134"/>
      <c r="K106" s="135">
        <f t="shared" si="9"/>
        <v>0</v>
      </c>
      <c r="L106" s="167"/>
      <c r="M106" s="167"/>
    </row>
    <row r="107" spans="1:21" ht="15" customHeight="1" x14ac:dyDescent="0.2">
      <c r="A107" s="127" t="s">
        <v>231</v>
      </c>
      <c r="B107" s="128" t="s">
        <v>232</v>
      </c>
      <c r="C107" s="95">
        <f t="shared" ref="C107:H107" si="24">C108+C109</f>
        <v>0</v>
      </c>
      <c r="D107" s="95">
        <f t="shared" si="24"/>
        <v>0</v>
      </c>
      <c r="E107" s="95">
        <f t="shared" si="24"/>
        <v>0</v>
      </c>
      <c r="F107" s="95">
        <f t="shared" si="24"/>
        <v>0</v>
      </c>
      <c r="G107" s="95">
        <f t="shared" si="24"/>
        <v>0</v>
      </c>
      <c r="H107" s="95">
        <f t="shared" si="24"/>
        <v>0</v>
      </c>
      <c r="I107" s="95">
        <f t="shared" si="23"/>
        <v>0</v>
      </c>
      <c r="J107" s="95">
        <f>J108+J109</f>
        <v>0</v>
      </c>
      <c r="K107" s="96">
        <f t="shared" si="9"/>
        <v>0</v>
      </c>
      <c r="L107" s="167"/>
      <c r="M107" s="167"/>
    </row>
    <row r="108" spans="1:21" ht="15" customHeight="1" x14ac:dyDescent="0.2">
      <c r="A108" s="130" t="s">
        <v>164</v>
      </c>
      <c r="B108" s="65" t="s">
        <v>233</v>
      </c>
      <c r="C108" s="132"/>
      <c r="D108" s="132"/>
      <c r="E108" s="132"/>
      <c r="F108" s="132"/>
      <c r="G108" s="132"/>
      <c r="H108" s="132"/>
      <c r="I108" s="133">
        <f t="shared" si="23"/>
        <v>0</v>
      </c>
      <c r="J108" s="134"/>
      <c r="K108" s="135">
        <f t="shared" si="9"/>
        <v>0</v>
      </c>
      <c r="L108" s="167"/>
      <c r="M108" s="167"/>
    </row>
    <row r="109" spans="1:21" ht="15" customHeight="1" x14ac:dyDescent="0.2">
      <c r="A109" s="130" t="s">
        <v>167</v>
      </c>
      <c r="B109" s="65" t="s">
        <v>234</v>
      </c>
      <c r="C109" s="132"/>
      <c r="D109" s="132"/>
      <c r="E109" s="132"/>
      <c r="F109" s="132"/>
      <c r="G109" s="132"/>
      <c r="H109" s="132"/>
      <c r="I109" s="133">
        <f t="shared" si="23"/>
        <v>0</v>
      </c>
      <c r="J109" s="134"/>
      <c r="K109" s="135">
        <f t="shared" si="9"/>
        <v>0</v>
      </c>
      <c r="L109" s="167"/>
      <c r="M109" s="167"/>
    </row>
    <row r="110" spans="1:21" ht="15" customHeight="1" x14ac:dyDescent="0.2">
      <c r="A110" s="127" t="s">
        <v>235</v>
      </c>
      <c r="B110" s="128" t="s">
        <v>236</v>
      </c>
      <c r="C110" s="129">
        <f t="shared" ref="C110:H110" si="25">C111+C112</f>
        <v>1300000</v>
      </c>
      <c r="D110" s="95">
        <f t="shared" si="25"/>
        <v>0</v>
      </c>
      <c r="E110" s="95">
        <f t="shared" si="25"/>
        <v>0</v>
      </c>
      <c r="F110" s="95">
        <f t="shared" si="25"/>
        <v>0</v>
      </c>
      <c r="G110" s="95">
        <f t="shared" si="25"/>
        <v>0</v>
      </c>
      <c r="H110" s="95">
        <f t="shared" si="25"/>
        <v>0</v>
      </c>
      <c r="I110" s="95">
        <f t="shared" si="23"/>
        <v>1300000</v>
      </c>
      <c r="J110" s="95">
        <f>J111+J112</f>
        <v>0</v>
      </c>
      <c r="K110" s="96">
        <f t="shared" si="9"/>
        <v>1300000</v>
      </c>
      <c r="L110" s="167"/>
      <c r="M110" s="167"/>
    </row>
    <row r="111" spans="1:21" ht="15" customHeight="1" x14ac:dyDescent="0.2">
      <c r="A111" s="130" t="s">
        <v>164</v>
      </c>
      <c r="B111" s="65" t="s">
        <v>237</v>
      </c>
      <c r="C111" s="86">
        <v>1300000</v>
      </c>
      <c r="D111" s="80"/>
      <c r="E111" s="80"/>
      <c r="F111" s="80"/>
      <c r="G111" s="80"/>
      <c r="H111" s="80"/>
      <c r="I111" s="49">
        <f t="shared" si="23"/>
        <v>1300000</v>
      </c>
      <c r="J111" s="54"/>
      <c r="K111" s="50">
        <f t="shared" si="9"/>
        <v>1300000</v>
      </c>
      <c r="L111" s="163"/>
      <c r="M111" s="163"/>
    </row>
    <row r="112" spans="1:21" ht="15" customHeight="1" x14ac:dyDescent="0.2">
      <c r="A112" s="130" t="s">
        <v>167</v>
      </c>
      <c r="B112" s="65" t="s">
        <v>238</v>
      </c>
      <c r="C112" s="118">
        <v>0</v>
      </c>
      <c r="D112" s="80"/>
      <c r="E112" s="80"/>
      <c r="F112" s="80"/>
      <c r="G112" s="80"/>
      <c r="H112" s="80"/>
      <c r="I112" s="49">
        <f t="shared" si="23"/>
        <v>0</v>
      </c>
      <c r="J112" s="54"/>
      <c r="K112" s="50">
        <f t="shared" si="9"/>
        <v>0</v>
      </c>
      <c r="L112" s="163"/>
      <c r="M112" s="163"/>
    </row>
    <row r="113" spans="1:17" ht="15" customHeight="1" x14ac:dyDescent="0.2">
      <c r="A113" s="127" t="s">
        <v>239</v>
      </c>
      <c r="B113" s="128" t="s">
        <v>240</v>
      </c>
      <c r="C113" s="129">
        <f t="shared" ref="C113:H113" si="26">C114+C115</f>
        <v>164006290</v>
      </c>
      <c r="D113" s="95">
        <f t="shared" si="26"/>
        <v>0</v>
      </c>
      <c r="E113" s="95">
        <f t="shared" si="26"/>
        <v>0</v>
      </c>
      <c r="F113" s="95">
        <f t="shared" si="26"/>
        <v>0</v>
      </c>
      <c r="G113" s="95">
        <f t="shared" si="26"/>
        <v>0</v>
      </c>
      <c r="H113" s="95">
        <f t="shared" si="26"/>
        <v>0</v>
      </c>
      <c r="I113" s="95">
        <f t="shared" si="23"/>
        <v>164006290</v>
      </c>
      <c r="J113" s="95">
        <f>J114+J115</f>
        <v>0</v>
      </c>
      <c r="K113" s="96">
        <f t="shared" si="9"/>
        <v>164006290</v>
      </c>
      <c r="L113" s="167"/>
      <c r="M113" s="167"/>
    </row>
    <row r="114" spans="1:17" ht="15" customHeight="1" x14ac:dyDescent="0.2">
      <c r="A114" s="130" t="s">
        <v>164</v>
      </c>
      <c r="B114" s="65" t="s">
        <v>241</v>
      </c>
      <c r="C114" s="86">
        <v>69647340</v>
      </c>
      <c r="D114" s="80"/>
      <c r="E114" s="80"/>
      <c r="F114" s="80"/>
      <c r="G114" s="79"/>
      <c r="H114" s="80"/>
      <c r="I114" s="49">
        <f t="shared" si="23"/>
        <v>69647340</v>
      </c>
      <c r="J114" s="54"/>
      <c r="K114" s="50">
        <f t="shared" si="9"/>
        <v>69647340</v>
      </c>
      <c r="L114" s="163"/>
      <c r="M114" s="163"/>
    </row>
    <row r="115" spans="1:17" ht="15" customHeight="1" x14ac:dyDescent="0.2">
      <c r="A115" s="130" t="s">
        <v>167</v>
      </c>
      <c r="B115" s="65" t="s">
        <v>242</v>
      </c>
      <c r="C115" s="86">
        <v>94358950</v>
      </c>
      <c r="D115" s="80"/>
      <c r="E115" s="80"/>
      <c r="F115" s="80"/>
      <c r="G115" s="79"/>
      <c r="H115" s="80"/>
      <c r="I115" s="49">
        <f t="shared" si="23"/>
        <v>94358950</v>
      </c>
      <c r="J115" s="54"/>
      <c r="K115" s="50">
        <f t="shared" si="9"/>
        <v>94358950</v>
      </c>
      <c r="L115" s="163"/>
      <c r="M115" s="163"/>
      <c r="O115" s="148" t="s">
        <v>243</v>
      </c>
      <c r="Q115" s="148" t="s">
        <v>244</v>
      </c>
    </row>
    <row r="116" spans="1:17" ht="15" customHeight="1" x14ac:dyDescent="0.2">
      <c r="A116" s="127" t="s">
        <v>245</v>
      </c>
      <c r="B116" s="128" t="s">
        <v>246</v>
      </c>
      <c r="C116" s="95">
        <f t="shared" ref="C116:H116" si="27">C117+C118</f>
        <v>0</v>
      </c>
      <c r="D116" s="95">
        <f t="shared" si="27"/>
        <v>0</v>
      </c>
      <c r="E116" s="95">
        <f t="shared" si="27"/>
        <v>0</v>
      </c>
      <c r="F116" s="95">
        <f t="shared" si="27"/>
        <v>0</v>
      </c>
      <c r="G116" s="95">
        <f t="shared" si="27"/>
        <v>0</v>
      </c>
      <c r="H116" s="95">
        <f t="shared" si="27"/>
        <v>0</v>
      </c>
      <c r="I116" s="95">
        <f t="shared" si="23"/>
        <v>0</v>
      </c>
      <c r="J116" s="95">
        <f>J117+J118</f>
        <v>0</v>
      </c>
      <c r="K116" s="96">
        <f t="shared" si="9"/>
        <v>0</v>
      </c>
      <c r="L116" s="167"/>
      <c r="M116" s="167"/>
      <c r="O116" s="148" t="s">
        <v>174</v>
      </c>
      <c r="P116" s="166">
        <f>C69+C72+C75+C78+C81+C84+C87+C90+C93+C96+C99++C102+C105+C108+C111+C114+C117</f>
        <v>352635840</v>
      </c>
      <c r="Q116" s="166">
        <f>S61-P116</f>
        <v>0</v>
      </c>
    </row>
    <row r="117" spans="1:17" ht="15" customHeight="1" x14ac:dyDescent="0.2">
      <c r="A117" s="130" t="s">
        <v>164</v>
      </c>
      <c r="B117" s="65" t="s">
        <v>247</v>
      </c>
      <c r="C117" s="132"/>
      <c r="D117" s="132"/>
      <c r="E117" s="132"/>
      <c r="F117" s="132"/>
      <c r="G117" s="132"/>
      <c r="H117" s="132"/>
      <c r="I117" s="133">
        <f t="shared" si="23"/>
        <v>0</v>
      </c>
      <c r="J117" s="134"/>
      <c r="K117" s="135">
        <f t="shared" si="9"/>
        <v>0</v>
      </c>
      <c r="L117" s="167"/>
      <c r="M117" s="167"/>
      <c r="O117" s="148" t="s">
        <v>119</v>
      </c>
      <c r="P117" s="166">
        <f>C70+C73+C76+C79+C82+C85+C88+C91+C94+C97+C100+C103+C106+C109+C112+C115+C118</f>
        <v>312003294</v>
      </c>
      <c r="Q117" s="175">
        <f>S62-P117</f>
        <v>0</v>
      </c>
    </row>
    <row r="118" spans="1:17" ht="15" customHeight="1" x14ac:dyDescent="0.2">
      <c r="A118" s="130" t="s">
        <v>167</v>
      </c>
      <c r="B118" s="65" t="s">
        <v>248</v>
      </c>
      <c r="C118" s="132">
        <v>0</v>
      </c>
      <c r="D118" s="132"/>
      <c r="E118" s="132"/>
      <c r="F118" s="132"/>
      <c r="G118" s="132"/>
      <c r="H118" s="132"/>
      <c r="I118" s="133">
        <f t="shared" si="23"/>
        <v>0</v>
      </c>
      <c r="J118" s="134"/>
      <c r="K118" s="135">
        <f t="shared" si="9"/>
        <v>0</v>
      </c>
      <c r="L118" s="167"/>
      <c r="M118" s="167"/>
      <c r="O118" s="179" t="s">
        <v>192</v>
      </c>
      <c r="P118" s="166">
        <f>SUM(P116:P117)</f>
        <v>664639134</v>
      </c>
    </row>
    <row r="119" spans="1:17" ht="15.75" customHeight="1" x14ac:dyDescent="0.2">
      <c r="A119" s="139"/>
      <c r="B119" s="140"/>
      <c r="C119" s="140"/>
      <c r="D119" s="140"/>
      <c r="E119" s="140"/>
      <c r="F119" s="140"/>
      <c r="G119" s="140"/>
      <c r="H119" s="140"/>
      <c r="I119" s="140"/>
      <c r="J119" s="140"/>
      <c r="P119" s="166">
        <f>P118-C67</f>
        <v>0</v>
      </c>
    </row>
    <row r="120" spans="1:17" ht="15.75" customHeight="1" x14ac:dyDescent="0.2">
      <c r="A120" s="141" t="s">
        <v>249</v>
      </c>
      <c r="B120" s="141"/>
      <c r="C120" s="142"/>
      <c r="D120" s="143"/>
      <c r="E120" s="17"/>
      <c r="F120" s="17"/>
      <c r="G120" s="143"/>
      <c r="H120" s="143"/>
      <c r="I120" s="17" t="s">
        <v>250</v>
      </c>
      <c r="J120" s="17"/>
    </row>
    <row r="121" spans="1:17" ht="15.75" customHeight="1" x14ac:dyDescent="0.2">
      <c r="A121" s="10" t="s">
        <v>251</v>
      </c>
      <c r="B121" s="143"/>
      <c r="C121" s="143"/>
      <c r="D121" s="143"/>
      <c r="E121" s="144"/>
      <c r="F121" s="144"/>
      <c r="G121" s="143"/>
      <c r="H121" s="143"/>
      <c r="I121" s="144" t="s">
        <v>252</v>
      </c>
      <c r="J121" s="144"/>
      <c r="O121" s="148" t="s">
        <v>253</v>
      </c>
      <c r="P121" s="166">
        <f>P122+P123</f>
        <v>0</v>
      </c>
    </row>
    <row r="122" spans="1:17" ht="15.75" x14ac:dyDescent="0.25">
      <c r="A122" s="145"/>
      <c r="C122" s="92"/>
      <c r="H122" s="146"/>
      <c r="I122" s="146"/>
      <c r="J122" s="146"/>
      <c r="K122" s="146"/>
      <c r="L122" s="185"/>
      <c r="M122" s="185"/>
      <c r="O122" s="148" t="s">
        <v>254</v>
      </c>
      <c r="P122" s="166">
        <f>G114</f>
        <v>0</v>
      </c>
    </row>
    <row r="123" spans="1:17" ht="15" x14ac:dyDescent="0.2">
      <c r="A123" s="145"/>
      <c r="C123" s="92"/>
      <c r="H123" s="147"/>
      <c r="I123" s="147"/>
      <c r="J123" s="147"/>
      <c r="K123" s="147"/>
      <c r="L123" s="186"/>
      <c r="M123" s="186"/>
      <c r="O123" s="148" t="s">
        <v>255</v>
      </c>
      <c r="P123" s="166">
        <f>G88+G94+G100+G115</f>
        <v>0</v>
      </c>
    </row>
    <row r="124" spans="1:17" x14ac:dyDescent="0.2">
      <c r="A124" s="10"/>
    </row>
    <row r="125" spans="1:17" x14ac:dyDescent="0.2">
      <c r="E125" s="2" t="s">
        <v>60</v>
      </c>
    </row>
  </sheetData>
  <mergeCells count="38">
    <mergeCell ref="H122:K122"/>
    <mergeCell ref="H123:K123"/>
    <mergeCell ref="A119:J119"/>
    <mergeCell ref="A120:B120"/>
    <mergeCell ref="E120:F120"/>
    <mergeCell ref="I120:J120"/>
    <mergeCell ref="E121:F121"/>
    <mergeCell ref="I121:J121"/>
    <mergeCell ref="T91:U91"/>
    <mergeCell ref="V91:W91"/>
    <mergeCell ref="O92:Q92"/>
    <mergeCell ref="T92:U92"/>
    <mergeCell ref="V92:W92"/>
    <mergeCell ref="T97:U100"/>
    <mergeCell ref="M56:N56"/>
    <mergeCell ref="S69:U69"/>
    <mergeCell ref="U85:V85"/>
    <mergeCell ref="W85:X85"/>
    <mergeCell ref="Y85:AB85"/>
    <mergeCell ref="U86:X87"/>
    <mergeCell ref="E12:E20"/>
    <mergeCell ref="H12:H20"/>
    <mergeCell ref="I12:I20"/>
    <mergeCell ref="J12:J20"/>
    <mergeCell ref="K12:K20"/>
    <mergeCell ref="F13:G15"/>
    <mergeCell ref="F16:F19"/>
    <mergeCell ref="G16:G19"/>
    <mergeCell ref="J2:K2"/>
    <mergeCell ref="A8:J8"/>
    <mergeCell ref="A9:J9"/>
    <mergeCell ref="A10:J10"/>
    <mergeCell ref="R10:Y12"/>
    <mergeCell ref="C11:F11"/>
    <mergeCell ref="A12:A20"/>
    <mergeCell ref="B12:B20"/>
    <mergeCell ref="C12:C20"/>
    <mergeCell ref="D12:D20"/>
  </mergeCells>
  <pageMargins left="3.937007874015748E-2" right="3.937007874015748E-2" top="0.74803149606299213" bottom="0.74803149606299213" header="0.31496062992125984" footer="0.31496062992125984"/>
  <pageSetup paperSize="9" scale="75"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Florica Moga</cp:lastModifiedBy>
  <dcterms:created xsi:type="dcterms:W3CDTF">2025-07-30T06:28:52Z</dcterms:created>
  <dcterms:modified xsi:type="dcterms:W3CDTF">2025-07-30T06:35:29Z</dcterms:modified>
</cp:coreProperties>
</file>