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9035" windowHeight="11640" activeTab="0"/>
  </bookViews>
  <sheets>
    <sheet name="SURSA 02 VENITURI" sheetId="1" r:id="rId1"/>
    <sheet name="SURSA 02 CHELTUIELI" sheetId="2" r:id="rId2"/>
  </sheets>
  <externalReferences>
    <externalReference r:id="rId5"/>
  </externalReferences>
  <definedNames>
    <definedName name="_xlnm.Print_Area" localSheetId="0">'SURSA 02 VENITURI'!$A$1:$M$646</definedName>
    <definedName name="_xlnm.Print_Titles" localSheetId="1">'SURSA 02 CHELTUIELI'!$10:$11</definedName>
    <definedName name="_xlnm.Print_Titles" localSheetId="0">'SURSA 02 VENITURI'!$7:$9</definedName>
  </definedNames>
  <calcPr fullCalcOnLoad="1"/>
</workbook>
</file>

<file path=xl/sharedStrings.xml><?xml version="1.0" encoding="utf-8"?>
<sst xmlns="http://schemas.openxmlformats.org/spreadsheetml/2006/main" count="1922" uniqueCount="837">
  <si>
    <t>D E N U M I R E A     I N D I C A T O R I L O R</t>
  </si>
  <si>
    <t>Cod indicator</t>
  </si>
  <si>
    <t xml:space="preserve">TOTAL AN        </t>
  </si>
  <si>
    <t>Trim I</t>
  </si>
  <si>
    <t>Trim II</t>
  </si>
  <si>
    <t>Trim III</t>
  </si>
  <si>
    <t>Trim IV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</si>
  <si>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</si>
  <si>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</si>
  <si>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</si>
  <si>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</si>
  <si>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</si>
  <si>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</si>
  <si>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</si>
  <si>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</si>
  <si>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</si>
  <si>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</si>
  <si>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</si>
  <si>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</si>
  <si>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</si>
  <si>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</si>
  <si>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</si>
  <si>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</si>
  <si>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</si>
  <si>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</si>
  <si>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</si>
  <si>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</si>
  <si>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</si>
  <si>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</si>
  <si>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</si>
  <si>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</si>
  <si>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</si>
  <si>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</si>
  <si>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</si>
  <si>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</si>
  <si>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</si>
  <si>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</si>
  <si>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</si>
  <si>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</si>
  <si>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</si>
  <si>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</si>
  <si>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</si>
  <si>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</si>
  <si>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</si>
  <si>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</si>
  <si>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</si>
  <si>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</si>
  <si>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</si>
  <si>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</si>
  <si>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</si>
  <si>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</si>
  <si>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</si>
  <si>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</si>
  <si>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</si>
  <si>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</si>
  <si>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</si>
  <si>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</si>
  <si>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</si>
  <si>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</si>
  <si>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</si>
  <si>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</si>
  <si>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</si>
  <si>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</si>
  <si>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</si>
  <si>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</si>
  <si>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</si>
  <si>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</si>
  <si>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</si>
  <si>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</si>
  <si>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</si>
  <si>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</si>
  <si>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</si>
  <si>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</si>
  <si>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</si>
  <si>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</si>
  <si>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</si>
  <si>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</si>
  <si>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</si>
  <si>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</si>
  <si>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</si>
  <si>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</si>
  <si>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</si>
  <si>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</si>
  <si>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</si>
  <si>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</si>
  <si>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</si>
  <si>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</si>
  <si>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</si>
  <si>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</si>
  <si>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</si>
  <si>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</si>
  <si>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</si>
  <si>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</si>
  <si>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</si>
  <si>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</si>
  <si>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</si>
  <si>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</si>
  <si>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</si>
  <si>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</si>
  <si>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</si>
  <si>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</si>
  <si>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</si>
  <si>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</si>
  <si>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</si>
  <si>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</si>
  <si>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</si>
  <si>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</si>
  <si>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</si>
  <si>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</si>
  <si>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</si>
  <si>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</si>
  <si>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</si>
  <si>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</si>
  <si>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</si>
  <si>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</si>
  <si>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</si>
  <si>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</si>
  <si>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</si>
  <si>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</si>
  <si>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</si>
  <si>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</si>
  <si>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</si>
  <si>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</si>
  <si>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</si>
  <si>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</si>
  <si>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</si>
  <si>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</si>
  <si>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</si>
  <si>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</si>
  <si>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</si>
  <si>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</si>
  <si>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</si>
  <si>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</si>
  <si>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</si>
  <si>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</si>
  <si>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</si>
  <si>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</si>
  <si>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</si>
  <si>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</si>
  <si>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</si>
  <si>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</si>
  <si>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</si>
  <si>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</si>
  <si>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</si>
  <si>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</si>
  <si>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</si>
  <si>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</si>
  <si>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</si>
  <si>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</si>
  <si>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</si>
  <si>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</si>
  <si>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</si>
  <si>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</si>
  <si>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</si>
  <si>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</si>
  <si>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</si>
  <si>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</si>
  <si>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</si>
  <si>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</si>
  <si>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</si>
  <si>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</si>
  <si>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</si>
  <si>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</si>
  <si>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</si>
  <si>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</si>
  <si>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</si>
  <si>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</si>
  <si>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</si>
  <si>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</si>
  <si>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</si>
  <si>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</si>
  <si>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</si>
  <si>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</si>
  <si>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</si>
  <si>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</si>
  <si>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</si>
  <si>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</si>
  <si>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</si>
  <si>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</si>
  <si>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</si>
  <si>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</si>
  <si>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</si>
  <si>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</si>
  <si>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</si>
  <si>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</si>
  <si>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</si>
  <si>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</si>
  <si>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</si>
  <si>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</si>
  <si>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</si>
  <si>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</si>
  <si>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</si>
  <si>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</si>
  <si>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</si>
  <si>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</si>
  <si>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</si>
  <si>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</si>
  <si>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</si>
  <si>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</si>
  <si>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</si>
  <si>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</si>
  <si>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</si>
  <si>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</si>
  <si>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</si>
  <si>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</si>
  <si>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</si>
  <si>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t>40.02.10</t>
  </si>
  <si>
    <t xml:space="preserve">Sume din excedentul anului precedent pentru acoperirea golurilor temporare de casă**) </t>
  </si>
  <si>
    <t>40.02.11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</si>
  <si>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</si>
  <si>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</si>
  <si>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</si>
  <si>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</si>
  <si>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</si>
  <si>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</si>
  <si>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</si>
  <si>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</si>
  <si>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</si>
  <si>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</si>
  <si>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</si>
  <si>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</si>
  <si>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</si>
  <si>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</si>
  <si>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</si>
  <si>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</si>
  <si>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</si>
  <si>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</si>
  <si>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</si>
  <si>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</si>
  <si>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</si>
  <si>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</si>
  <si>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</si>
  <si>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</si>
  <si>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</si>
  <si>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</si>
  <si>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</si>
  <si>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</si>
  <si>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</si>
  <si>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</si>
  <si>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</si>
  <si>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</si>
  <si>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</si>
  <si>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</si>
  <si>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</si>
  <si>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</si>
  <si>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</si>
  <si>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</si>
  <si>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</si>
  <si>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</si>
  <si>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</si>
  <si>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</si>
  <si>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</si>
  <si>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</si>
  <si>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</si>
  <si>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</si>
  <si>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</si>
  <si>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</si>
  <si>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</si>
  <si>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</si>
  <si>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</si>
  <si>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</si>
  <si>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</si>
  <si>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</si>
  <si>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</si>
  <si>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</si>
  <si>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</si>
  <si>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</si>
  <si>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</si>
  <si>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</si>
  <si>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</si>
  <si>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</si>
  <si>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</si>
  <si>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</si>
  <si>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</si>
  <si>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</si>
  <si>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</si>
  <si>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</si>
  <si>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</si>
  <si>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</si>
  <si>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</si>
  <si>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</si>
  <si>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</si>
  <si>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</si>
  <si>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</si>
  <si>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</si>
  <si>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</si>
  <si>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</si>
  <si>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</si>
  <si>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</si>
  <si>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</si>
  <si>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</si>
  <si>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</si>
  <si>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</si>
  <si>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</si>
  <si>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</si>
  <si>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</si>
  <si>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</si>
  <si>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</si>
  <si>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</si>
  <si>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</si>
  <si>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</si>
  <si>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</si>
  <si>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</si>
  <si>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</si>
  <si>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</si>
  <si>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</si>
  <si>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</si>
  <si>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</si>
  <si>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</si>
  <si>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</si>
  <si>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</si>
  <si>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</si>
  <si>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</si>
  <si>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</si>
  <si>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</si>
  <si>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</si>
  <si>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</si>
  <si>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</si>
  <si>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</si>
  <si>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</si>
  <si>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</si>
  <si>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</si>
  <si>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</si>
  <si>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</si>
  <si>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</si>
  <si>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</si>
  <si>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</si>
  <si>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</si>
  <si>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</si>
  <si>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</si>
  <si>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</si>
  <si>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</si>
  <si>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</si>
  <si>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</si>
  <si>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</si>
  <si>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</si>
  <si>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</si>
  <si>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</si>
  <si>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</si>
  <si>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</si>
  <si>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</si>
  <si>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</si>
  <si>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</si>
  <si>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</si>
  <si>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</si>
  <si>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</si>
  <si>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</si>
  <si>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</si>
  <si>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</si>
  <si>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</si>
  <si>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</si>
  <si>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</si>
  <si>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</si>
  <si>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</si>
  <si>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</si>
  <si>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</si>
  <si>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</si>
  <si>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</si>
  <si>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</si>
  <si>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</si>
  <si>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</si>
  <si>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</si>
  <si>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</si>
  <si>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</si>
  <si>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</si>
  <si>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</si>
  <si>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</si>
  <si>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</si>
  <si>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</si>
  <si>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</si>
  <si>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</si>
  <si>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</si>
  <si>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Împrumuturi temporare din trezoreria statului**)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</si>
  <si>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</si>
  <si>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</si>
  <si>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Sprijin financiar pentru constituirea familiei</t>
  </si>
  <si>
    <t>42.02.33</t>
  </si>
  <si>
    <t>Subvenţii pentru acordarea trusoului pentru nou-născuţi</t>
  </si>
  <si>
    <t>42.02.36</t>
  </si>
  <si>
    <t>00.01 SD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</si>
  <si>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</si>
  <si>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</si>
  <si>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</si>
  <si>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</si>
  <si>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</si>
  <si>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</si>
  <si>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</si>
  <si>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</si>
  <si>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</si>
  <si>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</si>
  <si>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</si>
  <si>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</si>
  <si>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PREVEDERI TRIMESTRIALE</t>
  </si>
  <si>
    <t xml:space="preserve">TOTAL </t>
  </si>
  <si>
    <t>din care credite bugetare destinate stingerii plăţilor restante</t>
  </si>
  <si>
    <t>TOTAL CHELTUIELI (od 50.02+59.02+63.02+79.02)</t>
  </si>
  <si>
    <t>49.02</t>
  </si>
  <si>
    <t>Partea I-a SERVICII PUBLICE GENERALE   (cod 51.02+54.02+55.02+56.02)</t>
  </si>
  <si>
    <t>50.02</t>
  </si>
  <si>
    <t>Autoritati publice si actiuni externe   (cod 51.02.01)</t>
  </si>
  <si>
    <t>51.02</t>
  </si>
  <si>
    <t>Din total capitol:</t>
  </si>
  <si>
    <t>Autoritati executive si legislative   (cod 51.02.01.03)</t>
  </si>
  <si>
    <t>51.02.01</t>
  </si>
  <si>
    <t>Autorităţi executive</t>
  </si>
  <si>
    <t>51.02.01.03</t>
  </si>
  <si>
    <t>Alte servicii publice generale  (cod 54.02.05 la 54.02.07+54.02.10+54.02.50)</t>
  </si>
  <si>
    <t>54.02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</si>
  <si>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</si>
  <si>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</si>
  <si>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</si>
  <si>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</si>
  <si>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</si>
  <si>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</si>
  <si>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</si>
  <si>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</si>
  <si>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 xml:space="preserve">Alte servicii publice generale </t>
  </si>
  <si>
    <t>54.02.50</t>
  </si>
  <si>
    <t xml:space="preserve">Tranzacţii privind datoria publică şi împrumuturi </t>
  </si>
  <si>
    <t>55.02</t>
  </si>
  <si>
    <t>Transferuri cu caracter general intre diferite nivele ale administratiei                                                                                              (cod 56.02.06+56.02.07+56.02.09)</t>
  </si>
  <si>
    <t>56.02</t>
  </si>
  <si>
    <t>Transferuri din bugetele consiliilor judeţene pentru finanţarea centrelor de zi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</si>
  <si>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</si>
  <si>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</si>
  <si>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</si>
  <si>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</si>
  <si>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</si>
  <si>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   (cod 60.02+61.02)</t>
  </si>
  <si>
    <t>59.02</t>
  </si>
  <si>
    <t>Aparare    (cod 60.02.02)</t>
  </si>
  <si>
    <t>60.02</t>
  </si>
  <si>
    <t>Aparare nationala</t>
  </si>
  <si>
    <t>60.02.02</t>
  </si>
  <si>
    <t>Ordine publica si siguranta nationala   (cod 61.02.03+61.02.05+61.02.50)</t>
  </si>
  <si>
    <t>61.02</t>
  </si>
  <si>
    <t>Ordine publica    (cod 61.02.03.04)</t>
  </si>
  <si>
    <t>61.02.03</t>
  </si>
  <si>
    <t>Politie comunitara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</si>
  <si>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</si>
  <si>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</si>
  <si>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</si>
  <si>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</si>
  <si>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</si>
  <si>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  (cod 65.02+66.02+67.02+68.02)</t>
  </si>
  <si>
    <t>63.02</t>
  </si>
  <si>
    <t>Invatamant   (cod 65.02.03 la 65.02.05+65.02.07+65.02.11+65.02.50)</t>
  </si>
  <si>
    <t>65.02</t>
  </si>
  <si>
    <t>Învatamânt prescolar si primar   (cod 65.02.03.01+65.02.03.02)</t>
  </si>
  <si>
    <t>65.02.03</t>
  </si>
  <si>
    <t>Învatamânt prescolar</t>
  </si>
  <si>
    <t>65.02.03.01</t>
  </si>
  <si>
    <t>Învatamânt primar</t>
  </si>
  <si>
    <t>65.02.03.02</t>
  </si>
  <si>
    <t>Învatamânt secundar   (cod 65.02.04.01 la  65.02.04.03)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</si>
  <si>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</si>
  <si>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</si>
  <si>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</si>
  <si>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</si>
  <si>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</si>
  <si>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</si>
  <si>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</si>
  <si>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</si>
  <si>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</si>
  <si>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    (cod 65.02.07.04)</t>
  </si>
  <si>
    <t>65.02.07</t>
  </si>
  <si>
    <t>Învatamânt special</t>
  </si>
  <si>
    <t>65.02.07.04</t>
  </si>
  <si>
    <t>Servicii auxiliare pentru educatie   (cod 65.02.11.03+65.02.11.30)</t>
  </si>
  <si>
    <t>65.02.11</t>
  </si>
  <si>
    <t xml:space="preserve">Internate si cantine pentru elevi </t>
  </si>
  <si>
    <t>65.02.11.03</t>
  </si>
  <si>
    <t>Alte servicii auxiliare</t>
  </si>
  <si>
    <t>65.02.11.30</t>
  </si>
  <si>
    <t>Alte cheltuieli în domeniul învatamântului</t>
  </si>
  <si>
    <t>65.02.50</t>
  </si>
  <si>
    <t>Sanatate    (cod 66.02.06+66.02.08+66.02.50)</t>
  </si>
  <si>
    <t>66.02</t>
  </si>
  <si>
    <t>Servicii  medicale in unitati sanitare cu paturi   (cod 66.02.06.01+66.02.06.03)</t>
  </si>
  <si>
    <t>66.02.06</t>
  </si>
  <si>
    <t>Spitale generale</t>
  </si>
  <si>
    <t>66.02.06.01</t>
  </si>
  <si>
    <t>Unităţi medico-sociale</t>
  </si>
  <si>
    <t>66.02.06.03</t>
  </si>
  <si>
    <t>Servicii de sanatate publica</t>
  </si>
  <si>
    <t>66.02.08</t>
  </si>
  <si>
    <t>Alte cheltuieli in domeniul sanatatii   (cod 66.02.50.50)</t>
  </si>
  <si>
    <t>66.02.50</t>
  </si>
  <si>
    <t>Alte institutii si actiuni sanitare</t>
  </si>
  <si>
    <t>66.02.50.50</t>
  </si>
  <si>
    <t>Cultura, recreere si religie   (cod 67.02.03+67.02.05+67.02.06+67.02.50)</t>
  </si>
  <si>
    <t>67.02</t>
  </si>
  <si>
    <t>Servicii culturale       (cod 67.02.03.02 la 67.02.03.08+67.02.03.12+67.02.03.30)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</si>
  <si>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</si>
  <si>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</si>
  <si>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</si>
  <si>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</si>
  <si>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</si>
  <si>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</si>
  <si>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</si>
  <si>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</si>
  <si>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</si>
  <si>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</si>
  <si>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</si>
  <si>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</si>
  <si>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</si>
  <si>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</si>
  <si>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</si>
  <si>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</si>
  <si>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</si>
  <si>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   (cod 67.02.05.01 la 67.02.05.03)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</si>
  <si>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</si>
  <si>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</si>
  <si>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</si>
  <si>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</si>
  <si>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</si>
  <si>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</si>
  <si>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</si>
  <si>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</si>
  <si>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</si>
  <si>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</si>
  <si>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</si>
  <si>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>Asigurari si asistenta sociala                                                                                                                                                           (cod 68.02.04+68.02.05+68.02.06+68.02.10+68.02.11+68.02.12+68.02.15+68</t>
  </si>
  <si>
    <t>68.02</t>
  </si>
  <si>
    <t>Asistenta acordata persoanelor in varsta</t>
  </si>
  <si>
    <t>68.02.04</t>
  </si>
  <si>
    <t>Asistenta sociala in caz de boli si invaliditati    (cod 68.02.05.02)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</si>
  <si>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</si>
  <si>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</si>
  <si>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</si>
  <si>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</si>
  <si>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</si>
  <si>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</si>
  <si>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</si>
  <si>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</si>
  <si>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</si>
  <si>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>Unităţi de asistenţă medico-sociale</t>
  </si>
  <si>
    <t>68.02.12</t>
  </si>
  <si>
    <t>Prevenirea excluderii sociale    (cod 68.02.15.01+68.02.15.02)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</si>
  <si>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</si>
  <si>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</si>
  <si>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</si>
  <si>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</si>
  <si>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</si>
  <si>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</t>
  </si>
  <si>
    <t>68.02.50</t>
  </si>
  <si>
    <t>Locuinte, servicii si dezvoltare publica   (cod 70.02.03+70.02.05 la 70.02.07+70.02.50)</t>
  </si>
  <si>
    <t>70.02</t>
  </si>
  <si>
    <t>Locuinte   (cod 70.02.03.01+70.02.03.30)</t>
  </si>
  <si>
    <t>70.02.03</t>
  </si>
  <si>
    <t>Dezvoltarea sistemului de locuinte</t>
  </si>
  <si>
    <t>70.02.03.01</t>
  </si>
  <si>
    <t>Alte cheltuieli in domeniul locuintelor</t>
  </si>
  <si>
    <t>70.02.03.30</t>
  </si>
  <si>
    <t>Alimentare cu apa si amenajari hidrotehnice   (cod 70.02.05.01+70.02.05.02)</t>
  </si>
  <si>
    <t>70.02.05</t>
  </si>
  <si>
    <t>Alimentare cu apa</t>
  </si>
  <si>
    <t>70.02.05.01</t>
  </si>
  <si>
    <t xml:space="preserve">Amenajari hidrotehnice </t>
  </si>
  <si>
    <t>70.02.05.02</t>
  </si>
  <si>
    <t>Iluminat public si electrificari rurale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</si>
  <si>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</si>
  <si>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</si>
  <si>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</si>
  <si>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</si>
  <si>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</si>
  <si>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>Protectia mediului   (cod 74.02.03+74.02.05+74.02.06)</t>
  </si>
  <si>
    <t>74.02</t>
  </si>
  <si>
    <t>Reducerea şi controlul poluării</t>
  </si>
  <si>
    <t>74.02.03</t>
  </si>
  <si>
    <t>Salubritate si gestiunea deseurilor   (cod 74.02.05.01+74.02.05.02)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</si>
  <si>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</si>
  <si>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</si>
  <si>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</si>
  <si>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</si>
  <si>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</si>
  <si>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</si>
  <si>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</si>
  <si>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>Partea a V-a ACTIUNI ECONOMICE   (cod 80.02+81.02+83.02+84.02+87.02)</t>
  </si>
  <si>
    <t>79.02</t>
  </si>
  <si>
    <t>Actiuni generale economice, comerciale si de munca   (cod 80.02.01)</t>
  </si>
  <si>
    <t>80.02</t>
  </si>
  <si>
    <t>Actiuni generale economice si comerciale   (cod 80.02.01.06+80.02.01.09+80.02.01.10+80.02.01.30)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</si>
  <si>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</si>
  <si>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</si>
  <si>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</si>
  <si>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</si>
  <si>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</si>
  <si>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</si>
  <si>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</si>
  <si>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</si>
  <si>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</si>
  <si>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>Combustibili si energie   (cod 81.02.06+81.02.07+81.02.50)</t>
  </si>
  <si>
    <t>81.02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</si>
  <si>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</si>
  <si>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</si>
  <si>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</si>
  <si>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</si>
  <si>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</si>
  <si>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</si>
  <si>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  (cod 83.02.03)</t>
  </si>
  <si>
    <t>83.02</t>
  </si>
  <si>
    <t>Agricultura   (cod 83.02.03.03+83.02.03.07+83.02.03.30)</t>
  </si>
  <si>
    <t>83.02.03</t>
  </si>
  <si>
    <t>Protecţia plantelor şi carantină fitosanitară</t>
  </si>
  <si>
    <t>83.02.03.03</t>
  </si>
  <si>
    <t>Camere agricole</t>
  </si>
  <si>
    <t>83.02.03.07</t>
  </si>
  <si>
    <t xml:space="preserve">Alte cheltuieli în domeniul agriculturii </t>
  </si>
  <si>
    <t>83.02.03.30</t>
  </si>
  <si>
    <t>Transporturi   (cod 84.02.03+84.02.06+84.02.50)</t>
  </si>
  <si>
    <t>84.02</t>
  </si>
  <si>
    <t>Transport rutier   (cod 84.02.03.01 la 84.02.03.03)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</si>
  <si>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</si>
  <si>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</si>
  <si>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</si>
  <si>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</si>
  <si>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</si>
  <si>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</si>
  <si>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</si>
  <si>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>Transport aerian   (cod 84.02.06.02)</t>
  </si>
  <si>
    <t>84.02.06</t>
  </si>
  <si>
    <t>Aviatia civila</t>
  </si>
  <si>
    <t>84.02.06.02</t>
  </si>
  <si>
    <t>Alte cheltuieli în domeniul transporturilor</t>
  </si>
  <si>
    <t>84.02.50</t>
  </si>
  <si>
    <t>Alte actiuni economice   (cod 87.02.01+87.02.03 la 87.02.05+87.02.50)</t>
  </si>
  <si>
    <t>87.02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</si>
  <si>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</si>
  <si>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</si>
  <si>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</si>
  <si>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</si>
  <si>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</si>
  <si>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</si>
  <si>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</si>
  <si>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</si>
  <si>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</si>
  <si>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</si>
  <si>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 xml:space="preserve">VII. REZERVE, EXCEDENT / DEFICIT   </t>
  </si>
  <si>
    <t>96.02</t>
  </si>
  <si>
    <t xml:space="preserve">REZERVE </t>
  </si>
  <si>
    <t>97.02</t>
  </si>
  <si>
    <t>EXCEDENT     (cod 00.01-49.02)</t>
  </si>
  <si>
    <t>98.02</t>
  </si>
  <si>
    <t>99.02</t>
  </si>
  <si>
    <t xml:space="preserve">49.02 </t>
  </si>
  <si>
    <r>
      <t xml:space="preserve">          DEFICIT 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   (cod 49.02-00.01)</t>
    </r>
  </si>
  <si>
    <t>CHELTUIELILE SECŢIUNII DE FUNCŢIONARE 
(cod 50.02+59.02+63.02+69.02+79.02)</t>
  </si>
  <si>
    <t>Partea a IV-a  SERVICII SI DEZVOLTARE PUBLICA, LOCUINTE, MEDIU SI APE 
(cod 70.02+74.02)</t>
  </si>
  <si>
    <t>Partea a II-a APARARE, ORDINE PUBLICA SI SIGURANTA NATIONALA
    (cod 60.02+61.02)</t>
  </si>
  <si>
    <t>CHELTUIELILE SECŢIUNII DE DEZVOLTARE 
(cod 50.02+59.02+63.02+69.02+79.02)</t>
  </si>
  <si>
    <t>Partea a IV-a  SERVICII SI DEZVOLTARE PUBLICA, LOCUINTE, MEDIU SI APE
 (cod 70.02+74.02)</t>
  </si>
  <si>
    <t>40.02.13</t>
  </si>
  <si>
    <t>40.02.14</t>
  </si>
  <si>
    <t>Sume din excedentul anului precedent pentru acoperirea golurilor temporare de casă**)
 ale sectiunii de functionare</t>
  </si>
  <si>
    <t>Sume din excedentul anului precedent pentru acoperirea golurilor temporare de casă**) 
ale sectiunii de dezvoltare</t>
  </si>
  <si>
    <t>Sume din excedentul bugetului local utilizate pentru finantarea cheltuielilor sectiunii de dezvoltare</t>
  </si>
  <si>
    <t>Subventii pentru acordarea trusoului pentru nou-nascuti</t>
  </si>
  <si>
    <t>Incasari din rambursarea imprumuturilor acordate (cod 40.02.13 + 40.02.14)</t>
  </si>
  <si>
    <t>Sume din excedentul anului precedent pentru acoperirea golurilor temporare de casa ale 
sectiunii de dezvoltare</t>
  </si>
  <si>
    <t>VENITURII PROPRII (cod 00.02-11.02+00.15+00.16)</t>
  </si>
  <si>
    <t>VENITURILE SECŢIUNII DE DEZVOLTARE (48.02+00.15+00.17+45.02) - TOTAL</t>
  </si>
  <si>
    <t>Vărsăminte din secţiunea de funcţionare pentru finanţarea secţiunii de dezvoltare a bugetului local 
(cu semnul minus)</t>
  </si>
  <si>
    <t>JUDEŢUL: Satu Mare</t>
  </si>
  <si>
    <t>JUDEŢUL:SATU MARE</t>
  </si>
  <si>
    <t>PREVEDERI 
ANUALE</t>
  </si>
  <si>
    <t>ORDONATOR DE CREDITE</t>
  </si>
  <si>
    <t xml:space="preserve">BUGETUL  LOCAL DETALIAT LA VENITURI PE CAPITOLE ŞI SUBCAPITOLE  </t>
  </si>
  <si>
    <t>69.02</t>
  </si>
  <si>
    <t>42.02.54</t>
  </si>
  <si>
    <t>Subventii pentru sprijinirea construirii de locuinte</t>
  </si>
  <si>
    <t>VENITURILE SECŢIUNII DE FUNCŢIONARE
 (cod 00.02+00.16+00.17) - TOTAL</t>
  </si>
  <si>
    <t>lei</t>
  </si>
  <si>
    <t xml:space="preserve">BUGETUL LOCAL DETALIAT LA CHELTUIELI </t>
  </si>
  <si>
    <t>Sume decontare cereri de plata</t>
  </si>
  <si>
    <t>40.02.16</t>
  </si>
  <si>
    <t>Alte subventii de la administratia centrala</t>
  </si>
  <si>
    <t>43.02.20</t>
  </si>
  <si>
    <t>68.02.50.50</t>
  </si>
  <si>
    <t>Alte cheltuieli in domeniul asistentei sociale</t>
  </si>
  <si>
    <t>36.02.23</t>
  </si>
  <si>
    <t>Taxa de reabilitare termica    (venituri de la asociatii de proprietari)</t>
  </si>
  <si>
    <t>Finanţarea Programului Naţional de Dezvoltare Locală</t>
  </si>
  <si>
    <t>42.02.65</t>
  </si>
  <si>
    <t>SEF SERVICIU</t>
  </si>
  <si>
    <t xml:space="preserve">Contributia asociatiei de proprietari pentru lucrarile de rabilitare termica </t>
  </si>
  <si>
    <t>36.02.31</t>
  </si>
  <si>
    <t>Alte venituri din prestari de servicii si alte activitati (+ sume ptr agricultuta cf OUG 125/2006)</t>
  </si>
  <si>
    <t>Alte venituri (sume FEN , TVA ISPA, fond forestier, venituri ptr alegeri)</t>
  </si>
  <si>
    <t>36.02.32</t>
  </si>
  <si>
    <t xml:space="preserve">Sume provenite din finantarea anilor precedenti </t>
  </si>
  <si>
    <t>Sume provenite din finantarea anilor precedenti - Sectiunea de functionare</t>
  </si>
  <si>
    <t>Sume provenite din finantarea anilor precedenti - sectiunea de functionare</t>
  </si>
  <si>
    <t>Sume provenite din finantarea anilor precedenti- sectiunea de dezvoltare</t>
  </si>
  <si>
    <t>36.02.32.03</t>
  </si>
  <si>
    <t>36.02.03.02</t>
  </si>
  <si>
    <t>ec.Terezia Borbei</t>
  </si>
  <si>
    <t>ec. Terezia Borbei</t>
  </si>
  <si>
    <t>Sume de la bugetul judetului pentru lata drepturilor de care beneficiaza copii cu cerinte educationale speciale integrati in invatamantul de masa</t>
  </si>
  <si>
    <t>Partea I-a SERVICII PUBLICE GENERALE  
 (cod 51.02+54.02+55.02+56.02)</t>
  </si>
  <si>
    <t>PRIMAR</t>
  </si>
  <si>
    <t>ESTIMARI mii lei</t>
  </si>
  <si>
    <t>Venituri din vanzarea unor bunuri apartinand
 domeniului privat al statului sau al unitatilor administrativ-teritoriale</t>
  </si>
  <si>
    <t xml:space="preserve">Contributia asociatiei de proprietari pentru lucrarile de reabilitare termica </t>
  </si>
  <si>
    <t xml:space="preserve"> 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</si>
  <si>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</si>
  <si>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</si>
  <si>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</si>
  <si>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</si>
  <si>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</si>
  <si>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</si>
  <si>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</si>
  <si>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</si>
  <si>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</si>
  <si>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</si>
  <si>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</si>
  <si>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</si>
  <si>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</si>
  <si>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</si>
  <si>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</si>
  <si>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Fondul European Agricol de Dezvoltare Rurala  (FEADR)  (cod 48.02.04.01+48.02.04.02+48.02.04.03) </t>
  </si>
  <si>
    <t>48.02.04</t>
  </si>
  <si>
    <t>48.02.04.01</t>
  </si>
  <si>
    <t>48.02.04.02</t>
  </si>
  <si>
    <t>48.02.04.03</t>
  </si>
  <si>
    <t xml:space="preserve">Fondul European  pentru Pescuit și Afaceri Maritime ( FEPAM) (cod 48.02.05.01+48.02.05.02+48.02.05.03) </t>
  </si>
  <si>
    <t>48.02.05</t>
  </si>
  <si>
    <t>48.02.05.01</t>
  </si>
  <si>
    <t>48.02.05.02</t>
  </si>
  <si>
    <t>48.02.05.03</t>
  </si>
  <si>
    <t xml:space="preserve">Instrumentul de Asistenţă pentru Preaderare (IPA II) (cod 48.02.11.01+48.02.11.02+48.02.11.03) </t>
  </si>
  <si>
    <t>48.02.11</t>
  </si>
  <si>
    <t>48.02.11.01</t>
  </si>
  <si>
    <t>48.02.11.02</t>
  </si>
  <si>
    <t>48.02.11.03</t>
  </si>
  <si>
    <t xml:space="preserve">Instrumentul European de Vecinătate (ENI) (cod 48.02.12.01+48.02.12.02+48.02.12.03) </t>
  </si>
  <si>
    <t>48.02.12</t>
  </si>
  <si>
    <t>48.02.12.01</t>
  </si>
  <si>
    <t>48.02.12.02</t>
  </si>
  <si>
    <t>48.02.12.03</t>
  </si>
  <si>
    <t>Alte programe  comunitare finanțate în perioada 2014-2020 (APC) ( cod 48.02.15.01+48.02.15.02)</t>
  </si>
  <si>
    <t>48.02.15</t>
  </si>
  <si>
    <t>48.02.15.01</t>
  </si>
  <si>
    <t>48.02.15.02</t>
  </si>
  <si>
    <t xml:space="preserve">Mecanismul  pentru Interconectarea Europei(cod 48.02.19.01+48.02.19.02+48.02.19.03) </t>
  </si>
  <si>
    <t>48.02.19</t>
  </si>
  <si>
    <t>48.02.19.01</t>
  </si>
  <si>
    <t>48.02.19.02</t>
  </si>
  <si>
    <t>48.02.19.03</t>
  </si>
  <si>
    <t>Sume primite de la UE/alti donatori in contul platilor efectuate si prefinantari aferente 
cadrului financiar 2014-2020 ( cod 48.02.01 la  cod 48.02.05+48.02.11+48.02.12+48.02.15+48.02.19)</t>
  </si>
  <si>
    <t>Sume defalcate din taxa pe valoarea adăugată pentru finanțarea învățământului particular sau confesional acreditat</t>
  </si>
  <si>
    <t>11.02.09</t>
  </si>
  <si>
    <t>Subvenții primite din bugetul județului pentru clasele de învățământ special organizate în cadrul unităților de învățământ de masă</t>
  </si>
  <si>
    <t>43.02.23</t>
  </si>
  <si>
    <t>11.02.06</t>
  </si>
  <si>
    <t>Sume defalcate din taxa pe valoarea adăugată pentru echilibrare</t>
  </si>
  <si>
    <t>Subvenţii de la bugetul de stat către bugetele locale necesare susţinerii derulării proiectelor finanţate din fonduri externe nerambursabile (FEN) postaderare aferete perioadei de programare 2014-2020****)</t>
  </si>
  <si>
    <t>42.02.69</t>
  </si>
  <si>
    <t>30.02.05.03</t>
  </si>
  <si>
    <t xml:space="preserve">Alte venituri din concesiuni si inchirieri de catre institutiile publice </t>
  </si>
  <si>
    <t>30.02.05.30</t>
  </si>
  <si>
    <t>Alte venituri din concesiuni si inchirieri de catre institutiile publice</t>
  </si>
  <si>
    <t>MUNICIPIUL SATU MARE</t>
  </si>
  <si>
    <t xml:space="preserve">Alte venituri pentru finantarea sectiunii de dezvoltare </t>
  </si>
  <si>
    <t>36.02.47</t>
  </si>
  <si>
    <t>Partea I-a SERVICII PUBLICE GENERALE 
 (cod 51.02+54.02+55.02+56.02)</t>
  </si>
  <si>
    <t>04.02.05</t>
  </si>
  <si>
    <t>Sume repartizate de la C.J</t>
  </si>
  <si>
    <t>42.02.80</t>
  </si>
  <si>
    <t>42.02.81</t>
  </si>
  <si>
    <t>Subventii de la bugetul de stat pentru cheltuieli cu carantina</t>
  </si>
  <si>
    <t>Subventii activitate sportiva</t>
  </si>
  <si>
    <t>42.02.82</t>
  </si>
  <si>
    <t>Sume alocate pentru stimulent personal medical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</si>
  <si>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</si>
  <si>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Sume alocate pentru cheltuieli aferente izolarii la locul de munca</t>
  </si>
  <si>
    <t>43.02.41</t>
  </si>
  <si>
    <t>04.02.06</t>
  </si>
  <si>
    <t>Sume repartizate pentru finantarea institutiilor de spectacole si concerte</t>
  </si>
  <si>
    <t>DIRECTOR EXECUTIV</t>
  </si>
  <si>
    <t>ec.Lucia Ursu</t>
  </si>
  <si>
    <t>ESTIMĂRI</t>
  </si>
  <si>
    <t>Învățământ antepreșcolar</t>
  </si>
  <si>
    <t>65.02.13</t>
  </si>
  <si>
    <t xml:space="preserve">Învățământ antepreșcolar </t>
  </si>
  <si>
    <t>Fonduri europene nerambursabile</t>
  </si>
  <si>
    <t>Finantare publica naționala</t>
  </si>
  <si>
    <t>Sume aferente TVA</t>
  </si>
  <si>
    <t>Fonduri din împrumut rambursabil</t>
  </si>
  <si>
    <t>42.02.88.01</t>
  </si>
  <si>
    <t>42.02.88.02</t>
  </si>
  <si>
    <t>42.02.88.03</t>
  </si>
  <si>
    <t>42.02.89.01</t>
  </si>
  <si>
    <t>42.02.89.02</t>
  </si>
  <si>
    <t>42.02.89.03</t>
  </si>
  <si>
    <t>42.02.88</t>
  </si>
  <si>
    <t>42.02.89</t>
  </si>
  <si>
    <t>Alocări de sume din PNRR aferente asistenței financiare nerambursabile
 ( cod 42.02.88 01 la 42.02.88.03)</t>
  </si>
  <si>
    <t>Alocări de sume din PNRR aferente componentei împrumuturi
( cod 42.02.89.01 la 42.02.89.03)</t>
  </si>
  <si>
    <t>Sume alocate din sumele obținute în urma scoaterii la licitație a certificatelor de emisii de gaze cu efect de seră pentru finanțarea proiectelor de investiții</t>
  </si>
  <si>
    <t>43.02.44</t>
  </si>
  <si>
    <t>Subvenții de la alte administrații   (cod  43.02.31+43.02.39+43.02.44)</t>
  </si>
  <si>
    <t>III.OPERATIUNI FINANCIARE (cod.40.02 + 43.02)</t>
  </si>
  <si>
    <t>Alocări de sume din PNRR aferente componentei împrumuturi
 ( cod 42.02.89.01 la 42.02.89.03)</t>
  </si>
  <si>
    <t>Subvenții de la alte administrații   (cod 43.02.01+43.02.04+43.02.07+43.02.08)</t>
  </si>
  <si>
    <t>Subventii de la alte administratii  
 (cod 43.02.01+43.02.04+43.02.07+43.02.08)</t>
  </si>
  <si>
    <t xml:space="preserve">Sume repartizate de la Consiliul Juddetean </t>
  </si>
  <si>
    <t>Ordine publică și siguranță națională   (cod 61.02.03+61.02.05+61.02.50)</t>
  </si>
  <si>
    <t>Alte servicii publice generale
  (cod 54.02.05 la 54.02.07+54.02.10+54.02.50)</t>
  </si>
  <si>
    <t>Partea a V-a ACTIUNI ECONOMICE  
 (cod 80.02+81.02+83.02+84.02+87.02)</t>
  </si>
  <si>
    <t>Locuinte, servicii și dezvoltare publică
 (cod 70.02.03+70.02.05 la 70.02.07+70.02.50)</t>
  </si>
  <si>
    <t>Locuinte, servicii si dezvoltare publica  
 (cod 70.02.03+70.02.05 la 70.02.07+70.02.50)</t>
  </si>
  <si>
    <t>Asigurari si asistenta sociala             (cod 68.02.04+68.02.05+68.02.06+68.02.10+68.02.11+68.02.12+68.02.15+68</t>
  </si>
  <si>
    <t>Cultura, recreere si religie   
(cod 67.02.03+67.02.05+67.02.06+67.02.50)</t>
  </si>
  <si>
    <t>Cultură, recreere și religie  
 (cod 67.02.03+67.02.05+67.02.06+67.02.50)</t>
  </si>
  <si>
    <t xml:space="preserve"> PE CAPITOLE, SUBCAPITOLE ŞI PARAGRAFE PE ANUL  2024  ŞI  ESTIMĂRI  PENTRU ANII 2025-2027</t>
  </si>
  <si>
    <r>
      <t xml:space="preserve">BUGETUL LOCAL </t>
    </r>
    <r>
      <rPr>
        <b/>
        <u val="single"/>
        <sz val="10"/>
        <rFont val="Arial"/>
        <family val="2"/>
      </rPr>
      <t xml:space="preserve">PE SECŢIUNI </t>
    </r>
    <r>
      <rPr>
        <b/>
        <sz val="10"/>
        <rFont val="Arial"/>
        <family val="2"/>
      </rPr>
      <t>DETALIAT  LA CHELTUIELI PE CAPITOLE, SUBCAPITOLE ŞI PARAGRAFE PE ANUL  2024</t>
    </r>
  </si>
  <si>
    <t>Protecția mediului   (cod 74.02.03+74.02.05+74.02.06)</t>
  </si>
  <si>
    <t>Alte servicii in domeniul protectiei mediului</t>
  </si>
  <si>
    <t>74.02.50</t>
  </si>
  <si>
    <t xml:space="preserve"> PE ANUL   2024</t>
  </si>
  <si>
    <t>42.02.87</t>
  </si>
  <si>
    <t>Subvenții de la bugetul de stat către bugetele locale pentru Programul național de investiții „Anghel Saligny”</t>
  </si>
  <si>
    <t>42.02.66</t>
  </si>
  <si>
    <t>Subvenţii din bugetul de stat alocate conform contractelor încheiate cu direcţiile de sănătate publică</t>
  </si>
  <si>
    <t>Partea a V-a ACTIUNI ECONOMICE   
(cod 80.02+81.02+83.02+84.02+87.02)</t>
  </si>
  <si>
    <t>Centre culturale</t>
  </si>
  <si>
    <t>67.02.03.14</t>
  </si>
  <si>
    <t>RECTIFICARE      MAI    2024</t>
  </si>
  <si>
    <t>Nr. 31.821   din 23 mai    2024</t>
  </si>
  <si>
    <t>RECTIFICARE  MAI   2024</t>
  </si>
  <si>
    <t>Nr.  31.821  din 23 mai  2024</t>
  </si>
  <si>
    <t>Fondul pentru relații bilaterale aferent Mecanismelor financiare Spaţiul Economic European și Norvegian 2014-2021</t>
  </si>
  <si>
    <t>48.02.32</t>
  </si>
  <si>
    <t>48.02.32.01</t>
  </si>
  <si>
    <t>48.02.32.02</t>
  </si>
  <si>
    <t>48.02.32.03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</si>
</sst>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8]dddd\,\ d\ mmmm\ 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trike/>
      <sz val="10"/>
      <name val="Arial"/>
      <family val="2"/>
    </font>
    <font>
      <b/>
      <i/>
      <sz val="10"/>
      <color indexed="48"/>
      <name val="Arial"/>
      <family val="2"/>
    </font>
    <font>
      <b/>
      <i/>
      <sz val="8"/>
      <color indexed="48"/>
      <name val="Arial"/>
      <family val="2"/>
    </font>
    <font>
      <b/>
      <i/>
      <sz val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b/>
      <i/>
      <sz val="9"/>
      <name val="Arial"/>
      <family val="2"/>
    </font>
    <font>
      <b/>
      <sz val="10"/>
      <color indexed="48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i/>
      <sz val="11"/>
      <name val="Arial"/>
      <family val="2"/>
    </font>
    <font>
      <b/>
      <i/>
      <sz val="9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1"/>
      <color indexed="8"/>
      <name val="Arial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medium"/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medium"/>
      <right style="hair"/>
      <top style="hair">
        <color indexed="8"/>
      </top>
      <bottom style="medium"/>
    </border>
    <border>
      <left style="hair"/>
      <right style="hair"/>
      <top style="hair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00">
    <xf numFmtId="0" fontId="0" fillId="0" borderId="0" xfId="0" applyAlignment="1">
      <alignment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Alignment="1">
      <alignment horizontal="right"/>
      <protection/>
    </xf>
    <xf numFmtId="0" fontId="0" fillId="0" borderId="0" xfId="60" applyFont="1">
      <alignment/>
      <protection/>
    </xf>
    <xf numFmtId="0" fontId="0" fillId="0" borderId="0" xfId="0" applyFont="1" applyAlignment="1">
      <alignment/>
    </xf>
    <xf numFmtId="0" fontId="25" fillId="0" borderId="0" xfId="60" applyFont="1">
      <alignment/>
      <protection/>
    </xf>
    <xf numFmtId="0" fontId="22" fillId="0" borderId="0" xfId="60" applyFont="1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26" fillId="0" borderId="0" xfId="60" applyFont="1" applyAlignment="1">
      <alignment horizontal="center" vertical="center" wrapText="1"/>
      <protection/>
    </xf>
    <xf numFmtId="0" fontId="27" fillId="0" borderId="0" xfId="60" applyFont="1" applyAlignment="1">
      <alignment horizontal="center" vertical="center" wrapText="1"/>
      <protection/>
    </xf>
    <xf numFmtId="3" fontId="32" fillId="4" borderId="10" xfId="60" applyNumberFormat="1" applyFont="1" applyFill="1" applyBorder="1">
      <alignment/>
      <protection/>
    </xf>
    <xf numFmtId="3" fontId="33" fillId="4" borderId="10" xfId="60" applyNumberFormat="1" applyFont="1" applyFill="1" applyBorder="1">
      <alignment/>
      <protection/>
    </xf>
    <xf numFmtId="3" fontId="32" fillId="4" borderId="11" xfId="60" applyNumberFormat="1" applyFont="1" applyFill="1" applyBorder="1">
      <alignment/>
      <protection/>
    </xf>
    <xf numFmtId="3" fontId="32" fillId="4" borderId="12" xfId="60" applyNumberFormat="1" applyFont="1" applyFill="1" applyBorder="1">
      <alignment/>
      <protection/>
    </xf>
    <xf numFmtId="3" fontId="34" fillId="4" borderId="11" xfId="60" applyNumberFormat="1" applyFont="1" applyFill="1" applyBorder="1">
      <alignment/>
      <protection/>
    </xf>
    <xf numFmtId="3" fontId="34" fillId="4" borderId="12" xfId="60" applyNumberFormat="1" applyFont="1" applyFill="1" applyBorder="1">
      <alignment/>
      <protection/>
    </xf>
    <xf numFmtId="0" fontId="31" fillId="24" borderId="11" xfId="60" applyFont="1" applyFill="1" applyBorder="1" applyAlignment="1" quotePrefix="1">
      <alignment horizontal="center"/>
      <protection/>
    </xf>
    <xf numFmtId="3" fontId="22" fillId="24" borderId="11" xfId="60" applyNumberFormat="1" applyFont="1" applyFill="1" applyBorder="1" applyAlignment="1">
      <alignment horizontal="right"/>
      <protection/>
    </xf>
    <xf numFmtId="3" fontId="22" fillId="24" borderId="12" xfId="60" applyNumberFormat="1" applyFont="1" applyFill="1" applyBorder="1" applyAlignment="1">
      <alignment horizontal="right"/>
      <protection/>
    </xf>
    <xf numFmtId="0" fontId="22" fillId="7" borderId="13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0" fillId="7" borderId="11" xfId="0" applyFont="1" applyFill="1" applyBorder="1" applyAlignment="1">
      <alignment horizontal="center"/>
    </xf>
    <xf numFmtId="0" fontId="22" fillId="7" borderId="11" xfId="60" applyFont="1" applyFill="1" applyBorder="1" applyAlignment="1">
      <alignment horizontal="right"/>
      <protection/>
    </xf>
    <xf numFmtId="3" fontId="22" fillId="7" borderId="11" xfId="60" applyNumberFormat="1" applyFont="1" applyFill="1" applyBorder="1" applyAlignment="1">
      <alignment horizontal="right"/>
      <protection/>
    </xf>
    <xf numFmtId="3" fontId="22" fillId="7" borderId="11" xfId="60" applyNumberFormat="1" applyFont="1" applyFill="1" applyBorder="1">
      <alignment/>
      <protection/>
    </xf>
    <xf numFmtId="3" fontId="22" fillId="7" borderId="12" xfId="60" applyNumberFormat="1" applyFont="1" applyFill="1" applyBorder="1">
      <alignment/>
      <protection/>
    </xf>
    <xf numFmtId="0" fontId="35" fillId="0" borderId="11" xfId="60" applyFont="1" applyBorder="1" applyAlignment="1">
      <alignment horizontal="center"/>
      <protection/>
    </xf>
    <xf numFmtId="0" fontId="35" fillId="0" borderId="12" xfId="60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60" applyFont="1" applyBorder="1" applyAlignment="1">
      <alignment horizontal="right"/>
      <protection/>
    </xf>
    <xf numFmtId="3" fontId="22" fillId="4" borderId="11" xfId="60" applyNumberFormat="1" applyFont="1" applyFill="1" applyBorder="1" applyAlignment="1">
      <alignment horizontal="right"/>
      <protection/>
    </xf>
    <xf numFmtId="3" fontId="22" fillId="4" borderId="11" xfId="60" applyNumberFormat="1" applyFont="1" applyFill="1" applyBorder="1">
      <alignment/>
      <protection/>
    </xf>
    <xf numFmtId="3" fontId="22" fillId="4" borderId="12" xfId="60" applyNumberFormat="1" applyFont="1" applyFill="1" applyBorder="1">
      <alignment/>
      <protection/>
    </xf>
    <xf numFmtId="0" fontId="35" fillId="0" borderId="11" xfId="60" applyFont="1" applyBorder="1" applyAlignment="1">
      <alignment horizontal="right"/>
      <protection/>
    </xf>
    <xf numFmtId="3" fontId="0" fillId="4" borderId="11" xfId="60" applyNumberFormat="1" applyFont="1" applyFill="1" applyBorder="1">
      <alignment/>
      <protection/>
    </xf>
    <xf numFmtId="3" fontId="0" fillId="4" borderId="12" xfId="60" applyNumberFormat="1" applyFont="1" applyFill="1" applyBorder="1">
      <alignment/>
      <protection/>
    </xf>
    <xf numFmtId="0" fontId="22" fillId="7" borderId="11" xfId="0" applyFont="1" applyFill="1" applyBorder="1" applyAlignment="1">
      <alignment horizontal="left" wrapText="1"/>
    </xf>
    <xf numFmtId="49" fontId="22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22" fillId="7" borderId="13" xfId="0" applyNumberFormat="1" applyFont="1" applyFill="1" applyBorder="1" applyAlignment="1">
      <alignment/>
    </xf>
    <xf numFmtId="49" fontId="35" fillId="7" borderId="11" xfId="0" applyNumberFormat="1" applyFont="1" applyFill="1" applyBorder="1" applyAlignment="1">
      <alignment/>
    </xf>
    <xf numFmtId="3" fontId="0" fillId="7" borderId="11" xfId="60" applyNumberFormat="1" applyFont="1" applyFill="1" applyBorder="1">
      <alignment/>
      <protection/>
    </xf>
    <xf numFmtId="0" fontId="0" fillId="0" borderId="13" xfId="0" applyFont="1" applyBorder="1" applyAlignment="1">
      <alignment horizontal="fill" wrapText="1"/>
    </xf>
    <xf numFmtId="3" fontId="22" fillId="24" borderId="11" xfId="60" applyNumberFormat="1" applyFont="1" applyFill="1" applyBorder="1">
      <alignment/>
      <protection/>
    </xf>
    <xf numFmtId="3" fontId="22" fillId="24" borderId="12" xfId="60" applyNumberFormat="1" applyFont="1" applyFill="1" applyBorder="1">
      <alignment/>
      <protection/>
    </xf>
    <xf numFmtId="0" fontId="22" fillId="7" borderId="13" xfId="0" applyFont="1" applyFill="1" applyBorder="1" applyAlignment="1" quotePrefix="1">
      <alignment horizontal="left"/>
    </xf>
    <xf numFmtId="0" fontId="35" fillId="7" borderId="11" xfId="0" applyFont="1" applyFill="1" applyBorder="1" applyAlignment="1">
      <alignment horizontal="center"/>
    </xf>
    <xf numFmtId="0" fontId="22" fillId="7" borderId="11" xfId="0" applyFont="1" applyFill="1" applyBorder="1" applyAlignment="1" quotePrefix="1">
      <alignment horizontal="left"/>
    </xf>
    <xf numFmtId="0" fontId="35" fillId="0" borderId="13" xfId="60" applyFont="1" applyBorder="1" applyAlignment="1">
      <alignment horizontal="left" indent="2"/>
      <protection/>
    </xf>
    <xf numFmtId="0" fontId="35" fillId="0" borderId="11" xfId="60" applyFont="1" applyBorder="1" applyAlignment="1">
      <alignment horizontal="left" indent="2"/>
      <protection/>
    </xf>
    <xf numFmtId="3" fontId="22" fillId="0" borderId="11" xfId="60" applyNumberFormat="1" applyFont="1" applyBorder="1" applyAlignment="1">
      <alignment horizontal="right"/>
      <protection/>
    </xf>
    <xf numFmtId="3" fontId="0" fillId="0" borderId="11" xfId="60" applyNumberFormat="1" applyFont="1" applyBorder="1">
      <alignment/>
      <protection/>
    </xf>
    <xf numFmtId="3" fontId="0" fillId="0" borderId="12" xfId="60" applyNumberFormat="1" applyFont="1" applyBorder="1">
      <alignment/>
      <protection/>
    </xf>
    <xf numFmtId="3" fontId="29" fillId="24" borderId="11" xfId="60" applyNumberFormat="1" applyFont="1" applyFill="1" applyBorder="1" applyAlignment="1">
      <alignment horizontal="right"/>
      <protection/>
    </xf>
    <xf numFmtId="0" fontId="22" fillId="7" borderId="13" xfId="0" applyFont="1" applyFill="1" applyBorder="1" applyAlignment="1">
      <alignment horizontal="left"/>
    </xf>
    <xf numFmtId="3" fontId="29" fillId="7" borderId="11" xfId="60" applyNumberFormat="1" applyFont="1" applyFill="1" applyBorder="1">
      <alignment/>
      <protection/>
    </xf>
    <xf numFmtId="0" fontId="0" fillId="0" borderId="11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left" wrapText="1"/>
    </xf>
    <xf numFmtId="0" fontId="22" fillId="0" borderId="11" xfId="0" applyFont="1" applyBorder="1" applyAlignment="1" quotePrefix="1">
      <alignment horizontal="left"/>
    </xf>
    <xf numFmtId="3" fontId="29" fillId="4" borderId="11" xfId="60" applyNumberFormat="1" applyFont="1" applyFill="1" applyBorder="1">
      <alignment/>
      <protection/>
    </xf>
    <xf numFmtId="3" fontId="21" fillId="4" borderId="11" xfId="60" applyNumberFormat="1" applyFont="1" applyFill="1" applyBorder="1">
      <alignment/>
      <protection/>
    </xf>
    <xf numFmtId="0" fontId="35" fillId="7" borderId="11" xfId="0" applyFont="1" applyFill="1" applyBorder="1" applyAlignment="1">
      <alignment/>
    </xf>
    <xf numFmtId="0" fontId="0" fillId="7" borderId="11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35" fillId="7" borderId="11" xfId="0" applyFont="1" applyFill="1" applyBorder="1" applyAlignment="1">
      <alignment horizontal="left"/>
    </xf>
    <xf numFmtId="0" fontId="22" fillId="7" borderId="11" xfId="0" applyFont="1" applyFill="1" applyBorder="1" applyAlignment="1">
      <alignment horizontal="left"/>
    </xf>
    <xf numFmtId="0" fontId="35" fillId="25" borderId="11" xfId="0" applyFont="1" applyFill="1" applyBorder="1" applyAlignment="1">
      <alignment horizontal="right"/>
    </xf>
    <xf numFmtId="0" fontId="22" fillId="0" borderId="11" xfId="0" applyFont="1" applyBorder="1" applyAlignment="1">
      <alignment horizontal="left"/>
    </xf>
    <xf numFmtId="0" fontId="36" fillId="7" borderId="11" xfId="0" applyFont="1" applyFill="1" applyBorder="1" applyAlignment="1">
      <alignment horizontal="left"/>
    </xf>
    <xf numFmtId="0" fontId="0" fillId="0" borderId="11" xfId="60" applyFont="1" applyBorder="1">
      <alignment/>
      <protection/>
    </xf>
    <xf numFmtId="0" fontId="0" fillId="7" borderId="11" xfId="0" applyFont="1" applyFill="1" applyBorder="1" applyAlignment="1">
      <alignment/>
    </xf>
    <xf numFmtId="0" fontId="35" fillId="0" borderId="11" xfId="0" applyFont="1" applyBorder="1" applyAlignment="1">
      <alignment horizontal="left"/>
    </xf>
    <xf numFmtId="0" fontId="22" fillId="0" borderId="13" xfId="0" applyFont="1" applyBorder="1" applyAlignment="1" quotePrefix="1">
      <alignment horizontal="left"/>
    </xf>
    <xf numFmtId="0" fontId="36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 indent="3"/>
    </xf>
    <xf numFmtId="0" fontId="0" fillId="0" borderId="11" xfId="60" applyFont="1" applyBorder="1" applyAlignment="1">
      <alignment horizontal="left" indent="6"/>
      <protection/>
    </xf>
    <xf numFmtId="0" fontId="37" fillId="0" borderId="13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22" fillId="7" borderId="13" xfId="60" applyFont="1" applyFill="1" applyBorder="1" applyAlignment="1">
      <alignment horizontal="left" indent="2"/>
      <protection/>
    </xf>
    <xf numFmtId="0" fontId="22" fillId="7" borderId="11" xfId="60" applyFont="1" applyFill="1" applyBorder="1" applyAlignment="1">
      <alignment horizontal="left" indent="2"/>
      <protection/>
    </xf>
    <xf numFmtId="3" fontId="0" fillId="7" borderId="11" xfId="60" applyNumberFormat="1" applyFont="1" applyFill="1" applyBorder="1" applyAlignment="1">
      <alignment horizontal="right"/>
      <protection/>
    </xf>
    <xf numFmtId="3" fontId="0" fillId="7" borderId="12" xfId="60" applyNumberFormat="1" applyFont="1" applyFill="1" applyBorder="1">
      <alignment/>
      <protection/>
    </xf>
    <xf numFmtId="0" fontId="0" fillId="0" borderId="13" xfId="60" applyFont="1" applyBorder="1" applyAlignment="1">
      <alignment horizontal="left" indent="3"/>
      <protection/>
    </xf>
    <xf numFmtId="0" fontId="0" fillId="0" borderId="11" xfId="60" applyFont="1" applyBorder="1" applyAlignment="1">
      <alignment horizontal="left" indent="3"/>
      <protection/>
    </xf>
    <xf numFmtId="3" fontId="0" fillId="0" borderId="11" xfId="60" applyNumberFormat="1" applyFont="1" applyBorder="1" applyAlignment="1">
      <alignment horizontal="right"/>
      <protection/>
    </xf>
    <xf numFmtId="0" fontId="38" fillId="26" borderId="13" xfId="60" applyFont="1" applyFill="1" applyBorder="1" applyAlignment="1">
      <alignment horizontal="left" indent="3"/>
      <protection/>
    </xf>
    <xf numFmtId="0" fontId="38" fillId="26" borderId="11" xfId="60" applyFont="1" applyFill="1" applyBorder="1" applyAlignment="1">
      <alignment horizontal="left" indent="3"/>
      <protection/>
    </xf>
    <xf numFmtId="0" fontId="38" fillId="26" borderId="11" xfId="60" applyFont="1" applyFill="1" applyBorder="1" applyAlignment="1">
      <alignment horizontal="right"/>
      <protection/>
    </xf>
    <xf numFmtId="3" fontId="39" fillId="26" borderId="11" xfId="60" applyNumberFormat="1" applyFont="1" applyFill="1" applyBorder="1" applyAlignment="1">
      <alignment horizontal="right"/>
      <protection/>
    </xf>
    <xf numFmtId="3" fontId="39" fillId="26" borderId="12" xfId="60" applyNumberFormat="1" applyFont="1" applyFill="1" applyBorder="1" applyAlignment="1">
      <alignment horizontal="right"/>
      <protection/>
    </xf>
    <xf numFmtId="0" fontId="38" fillId="26" borderId="13" xfId="0" applyFont="1" applyFill="1" applyBorder="1" applyAlignment="1">
      <alignment/>
    </xf>
    <xf numFmtId="0" fontId="38" fillId="26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60" applyFont="1" applyBorder="1" applyAlignment="1">
      <alignment horizontal="right"/>
      <protection/>
    </xf>
    <xf numFmtId="3" fontId="0" fillId="0" borderId="15" xfId="60" applyNumberFormat="1" applyFont="1" applyBorder="1" applyAlignment="1">
      <alignment horizontal="right"/>
      <protection/>
    </xf>
    <xf numFmtId="3" fontId="0" fillId="0" borderId="15" xfId="60" applyNumberFormat="1" applyFont="1" applyBorder="1">
      <alignment/>
      <protection/>
    </xf>
    <xf numFmtId="3" fontId="0" fillId="0" borderId="16" xfId="60" applyNumberFormat="1" applyFont="1" applyBorder="1">
      <alignment/>
      <protection/>
    </xf>
    <xf numFmtId="0" fontId="43" fillId="0" borderId="0" xfId="0" applyFont="1" applyAlignment="1">
      <alignment/>
    </xf>
    <xf numFmtId="3" fontId="22" fillId="7" borderId="12" xfId="60" applyNumberFormat="1" applyFont="1" applyFill="1" applyBorder="1" applyAlignment="1">
      <alignment horizontal="right"/>
      <protection/>
    </xf>
    <xf numFmtId="3" fontId="33" fillId="0" borderId="11" xfId="60" applyNumberFormat="1" applyFont="1" applyBorder="1" applyAlignment="1">
      <alignment horizontal="right"/>
      <protection/>
    </xf>
    <xf numFmtId="3" fontId="22" fillId="0" borderId="12" xfId="60" applyNumberFormat="1" applyFont="1" applyBorder="1" applyAlignment="1">
      <alignment horizontal="right"/>
      <protection/>
    </xf>
    <xf numFmtId="3" fontId="33" fillId="0" borderId="11" xfId="60" applyNumberFormat="1" applyFont="1" applyBorder="1" applyProtection="1">
      <alignment/>
      <protection locked="0"/>
    </xf>
    <xf numFmtId="3" fontId="0" fillId="0" borderId="11" xfId="60" applyNumberFormat="1" applyFont="1" applyBorder="1" applyProtection="1">
      <alignment/>
      <protection locked="0"/>
    </xf>
    <xf numFmtId="3" fontId="0" fillId="0" borderId="12" xfId="60" applyNumberFormat="1" applyFont="1" applyBorder="1" applyProtection="1">
      <alignment/>
      <protection locked="0"/>
    </xf>
    <xf numFmtId="3" fontId="22" fillId="7" borderId="11" xfId="60" applyNumberFormat="1" applyFont="1" applyFill="1" applyBorder="1" applyProtection="1">
      <alignment/>
      <protection locked="0"/>
    </xf>
    <xf numFmtId="3" fontId="22" fillId="7" borderId="12" xfId="60" applyNumberFormat="1" applyFont="1" applyFill="1" applyBorder="1" applyProtection="1">
      <alignment/>
      <protection locked="0"/>
    </xf>
    <xf numFmtId="3" fontId="33" fillId="0" borderId="11" xfId="60" applyNumberFormat="1" applyFont="1" applyBorder="1">
      <alignment/>
      <protection/>
    </xf>
    <xf numFmtId="3" fontId="22" fillId="0" borderId="11" xfId="60" applyNumberFormat="1" applyFont="1" applyBorder="1">
      <alignment/>
      <protection/>
    </xf>
    <xf numFmtId="3" fontId="22" fillId="0" borderId="12" xfId="60" applyNumberFormat="1" applyFont="1" applyBorder="1">
      <alignment/>
      <protection/>
    </xf>
    <xf numFmtId="3" fontId="45" fillId="24" borderId="11" xfId="60" applyNumberFormat="1" applyFont="1" applyFill="1" applyBorder="1">
      <alignment/>
      <protection/>
    </xf>
    <xf numFmtId="3" fontId="45" fillId="7" borderId="11" xfId="60" applyNumberFormat="1" applyFont="1" applyFill="1" applyBorder="1">
      <alignment/>
      <protection/>
    </xf>
    <xf numFmtId="3" fontId="0" fillId="0" borderId="11" xfId="60" applyNumberFormat="1" applyFont="1" applyBorder="1" applyAlignment="1" applyProtection="1">
      <alignment horizontal="right"/>
      <protection locked="0"/>
    </xf>
    <xf numFmtId="3" fontId="45" fillId="0" borderId="11" xfId="60" applyNumberFormat="1" applyFont="1" applyBorder="1" applyAlignment="1">
      <alignment horizontal="right"/>
      <protection/>
    </xf>
    <xf numFmtId="3" fontId="46" fillId="0" borderId="11" xfId="60" applyNumberFormat="1" applyFont="1" applyBorder="1" applyAlignment="1" applyProtection="1">
      <alignment horizontal="right"/>
      <protection locked="0"/>
    </xf>
    <xf numFmtId="3" fontId="0" fillId="0" borderId="12" xfId="60" applyNumberFormat="1" applyFont="1" applyBorder="1" applyAlignment="1" applyProtection="1">
      <alignment horizontal="right"/>
      <protection locked="0"/>
    </xf>
    <xf numFmtId="3" fontId="45" fillId="0" borderId="11" xfId="60" applyNumberFormat="1" applyFont="1" applyBorder="1" applyAlignment="1" applyProtection="1">
      <alignment horizontal="right"/>
      <protection locked="0"/>
    </xf>
    <xf numFmtId="3" fontId="0" fillId="0" borderId="11" xfId="60" applyNumberFormat="1" applyFont="1" applyBorder="1" applyAlignment="1" applyProtection="1">
      <alignment horizontal="center"/>
      <protection locked="0"/>
    </xf>
    <xf numFmtId="0" fontId="35" fillId="0" borderId="11" xfId="0" applyFont="1" applyBorder="1" applyAlignment="1">
      <alignment horizontal="right"/>
    </xf>
    <xf numFmtId="3" fontId="45" fillId="0" borderId="11" xfId="60" applyNumberFormat="1" applyFont="1" applyBorder="1">
      <alignment/>
      <protection/>
    </xf>
    <xf numFmtId="3" fontId="45" fillId="0" borderId="11" xfId="60" applyNumberFormat="1" applyFont="1" applyBorder="1" applyProtection="1">
      <alignment/>
      <protection locked="0"/>
    </xf>
    <xf numFmtId="3" fontId="0" fillId="0" borderId="12" xfId="60" applyNumberFormat="1" applyFont="1" applyBorder="1" applyAlignment="1">
      <alignment horizontal="right"/>
      <protection/>
    </xf>
    <xf numFmtId="3" fontId="22" fillId="0" borderId="11" xfId="60" applyNumberFormat="1" applyFont="1" applyBorder="1" applyAlignment="1" applyProtection="1">
      <alignment horizontal="right"/>
      <protection locked="0"/>
    </xf>
    <xf numFmtId="3" fontId="33" fillId="0" borderId="11" xfId="60" applyNumberFormat="1" applyFont="1" applyBorder="1" applyAlignment="1" applyProtection="1">
      <alignment horizontal="center"/>
      <protection locked="0"/>
    </xf>
    <xf numFmtId="3" fontId="0" fillId="0" borderId="12" xfId="60" applyNumberFormat="1" applyFont="1" applyBorder="1" applyAlignment="1" applyProtection="1">
      <alignment horizontal="center"/>
      <protection locked="0"/>
    </xf>
    <xf numFmtId="0" fontId="36" fillId="7" borderId="11" xfId="0" applyFont="1" applyFill="1" applyBorder="1" applyAlignment="1">
      <alignment/>
    </xf>
    <xf numFmtId="0" fontId="22" fillId="0" borderId="13" xfId="60" applyFont="1" applyBorder="1" applyAlignment="1">
      <alignment horizontal="left" indent="2"/>
      <protection/>
    </xf>
    <xf numFmtId="0" fontId="22" fillId="0" borderId="11" xfId="60" applyFont="1" applyBorder="1" applyAlignment="1">
      <alignment horizontal="left" indent="2"/>
      <protection/>
    </xf>
    <xf numFmtId="0" fontId="22" fillId="0" borderId="11" xfId="60" applyFont="1" applyBorder="1" applyAlignment="1">
      <alignment horizontal="right"/>
      <protection/>
    </xf>
    <xf numFmtId="3" fontId="47" fillId="26" borderId="11" xfId="60" applyNumberFormat="1" applyFont="1" applyFill="1" applyBorder="1" applyAlignment="1">
      <alignment horizontal="right"/>
      <protection/>
    </xf>
    <xf numFmtId="3" fontId="48" fillId="26" borderId="11" xfId="60" applyNumberFormat="1" applyFont="1" applyFill="1" applyBorder="1" applyAlignment="1">
      <alignment horizontal="right"/>
      <protection/>
    </xf>
    <xf numFmtId="3" fontId="48" fillId="26" borderId="12" xfId="60" applyNumberFormat="1" applyFont="1" applyFill="1" applyBorder="1" applyAlignment="1">
      <alignment horizontal="right"/>
      <protection/>
    </xf>
    <xf numFmtId="3" fontId="47" fillId="26" borderId="15" xfId="60" applyNumberFormat="1" applyFont="1" applyFill="1" applyBorder="1" applyAlignment="1">
      <alignment horizontal="right"/>
      <protection/>
    </xf>
    <xf numFmtId="3" fontId="48" fillId="26" borderId="15" xfId="60" applyNumberFormat="1" applyFont="1" applyFill="1" applyBorder="1" applyAlignment="1">
      <alignment horizontal="right"/>
      <protection/>
    </xf>
    <xf numFmtId="3" fontId="27" fillId="3" borderId="17" xfId="60" applyNumberFormat="1" applyFont="1" applyFill="1" applyBorder="1" applyAlignment="1">
      <alignment horizontal="right"/>
      <protection/>
    </xf>
    <xf numFmtId="0" fontId="31" fillId="24" borderId="10" xfId="60" applyFont="1" applyFill="1" applyBorder="1" applyAlignment="1" quotePrefix="1">
      <alignment horizontal="right"/>
      <protection/>
    </xf>
    <xf numFmtId="3" fontId="22" fillId="24" borderId="10" xfId="60" applyNumberFormat="1" applyFont="1" applyFill="1" applyBorder="1">
      <alignment/>
      <protection/>
    </xf>
    <xf numFmtId="3" fontId="22" fillId="7" borderId="11" xfId="60" applyNumberFormat="1" applyFont="1" applyFill="1" applyBorder="1" applyAlignment="1">
      <alignment horizontal="center"/>
      <protection/>
    </xf>
    <xf numFmtId="3" fontId="50" fillId="26" borderId="11" xfId="60" applyNumberFormat="1" applyFont="1" applyFill="1" applyBorder="1" applyAlignment="1">
      <alignment horizontal="right"/>
      <protection/>
    </xf>
    <xf numFmtId="3" fontId="50" fillId="26" borderId="12" xfId="60" applyNumberFormat="1" applyFont="1" applyFill="1" applyBorder="1" applyAlignment="1">
      <alignment horizontal="right"/>
      <protection/>
    </xf>
    <xf numFmtId="49" fontId="28" fillId="0" borderId="18" xfId="0" applyNumberFormat="1" applyFont="1" applyBorder="1" applyAlignment="1">
      <alignment horizontal="center" wrapText="1"/>
    </xf>
    <xf numFmtId="49" fontId="28" fillId="0" borderId="19" xfId="0" applyNumberFormat="1" applyFont="1" applyBorder="1" applyAlignment="1">
      <alignment horizontal="center" wrapText="1"/>
    </xf>
    <xf numFmtId="49" fontId="28" fillId="0" borderId="20" xfId="0" applyNumberFormat="1" applyFont="1" applyBorder="1" applyAlignment="1">
      <alignment horizontal="center" wrapText="1"/>
    </xf>
    <xf numFmtId="0" fontId="22" fillId="0" borderId="21" xfId="60" applyFont="1" applyBorder="1" applyAlignment="1">
      <alignment horizontal="right"/>
      <protection/>
    </xf>
    <xf numFmtId="3" fontId="22" fillId="0" borderId="21" xfId="60" applyNumberFormat="1" applyFont="1" applyBorder="1" applyAlignment="1">
      <alignment horizontal="right"/>
      <protection/>
    </xf>
    <xf numFmtId="3" fontId="22" fillId="0" borderId="22" xfId="60" applyNumberFormat="1" applyFont="1" applyBorder="1" applyAlignment="1">
      <alignment horizontal="right"/>
      <protection/>
    </xf>
    <xf numFmtId="0" fontId="24" fillId="0" borderId="0" xfId="60" applyFont="1">
      <alignment/>
      <protection/>
    </xf>
    <xf numFmtId="0" fontId="0" fillId="0" borderId="0" xfId="60" applyFont="1" applyAlignment="1">
      <alignment horizontal="left"/>
      <protection/>
    </xf>
    <xf numFmtId="0" fontId="51" fillId="0" borderId="0" xfId="60" applyFont="1">
      <alignment/>
      <protection/>
    </xf>
    <xf numFmtId="0" fontId="22" fillId="0" borderId="0" xfId="60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52" fillId="0" borderId="0" xfId="60" applyFont="1">
      <alignment/>
      <protection/>
    </xf>
    <xf numFmtId="49" fontId="0" fillId="0" borderId="0" xfId="60" applyNumberFormat="1" applyFont="1" applyAlignment="1">
      <alignment vertical="top"/>
      <protection/>
    </xf>
    <xf numFmtId="49" fontId="0" fillId="0" borderId="0" xfId="60" applyNumberFormat="1" applyFont="1" applyAlignment="1">
      <alignment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60" applyFont="1" applyAlignment="1">
      <alignment horizontal="left" vertical="center"/>
      <protection/>
    </xf>
    <xf numFmtId="0" fontId="0" fillId="0" borderId="0" xfId="60" applyFont="1">
      <alignment/>
      <protection/>
    </xf>
    <xf numFmtId="0" fontId="22" fillId="0" borderId="0" xfId="60" applyFont="1" applyAlignment="1">
      <alignment horizontal="center"/>
      <protection/>
    </xf>
    <xf numFmtId="0" fontId="0" fillId="0" borderId="0" xfId="0" applyFont="1" applyAlignment="1">
      <alignment/>
    </xf>
    <xf numFmtId="0" fontId="27" fillId="0" borderId="0" xfId="61" applyFont="1" applyAlignment="1">
      <alignment horizontal="center" vertical="center"/>
      <protection/>
    </xf>
    <xf numFmtId="0" fontId="22" fillId="20" borderId="10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3" fontId="27" fillId="27" borderId="17" xfId="60" applyNumberFormat="1" applyFont="1" applyFill="1" applyBorder="1" applyAlignment="1">
      <alignment horizontal="right"/>
      <protection/>
    </xf>
    <xf numFmtId="0" fontId="22" fillId="20" borderId="11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 wrapText="1"/>
    </xf>
    <xf numFmtId="3" fontId="22" fillId="20" borderId="10" xfId="60" applyNumberFormat="1" applyFont="1" applyFill="1" applyBorder="1" applyAlignment="1">
      <alignment horizontal="right"/>
      <protection/>
    </xf>
    <xf numFmtId="3" fontId="42" fillId="20" borderId="10" xfId="60" applyNumberFormat="1" applyFont="1" applyFill="1" applyBorder="1" applyAlignment="1">
      <alignment horizontal="right"/>
      <protection/>
    </xf>
    <xf numFmtId="3" fontId="22" fillId="20" borderId="11" xfId="60" applyNumberFormat="1" applyFont="1" applyFill="1" applyBorder="1" applyAlignment="1">
      <alignment horizontal="right"/>
      <protection/>
    </xf>
    <xf numFmtId="3" fontId="42" fillId="20" borderId="11" xfId="60" applyNumberFormat="1" applyFont="1" applyFill="1" applyBorder="1" applyAlignment="1">
      <alignment horizontal="right"/>
      <protection/>
    </xf>
    <xf numFmtId="0" fontId="22" fillId="20" borderId="11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3" fontId="22" fillId="7" borderId="11" xfId="60" applyNumberFormat="1" applyFont="1" applyFill="1" applyBorder="1" applyAlignment="1">
      <alignment horizontal="right"/>
      <protection/>
    </xf>
    <xf numFmtId="0" fontId="0" fillId="20" borderId="11" xfId="60" applyFont="1" applyFill="1" applyBorder="1">
      <alignment/>
      <protection/>
    </xf>
    <xf numFmtId="0" fontId="2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60" applyFont="1" applyBorder="1">
      <alignment/>
      <protection/>
    </xf>
    <xf numFmtId="3" fontId="22" fillId="4" borderId="11" xfId="60" applyNumberFormat="1" applyFont="1" applyFill="1" applyBorder="1" applyAlignment="1">
      <alignment horizontal="right"/>
      <protection/>
    </xf>
    <xf numFmtId="3" fontId="0" fillId="4" borderId="11" xfId="60" applyNumberFormat="1" applyFont="1" applyFill="1" applyBorder="1" applyAlignment="1">
      <alignment horizontal="right"/>
      <protection/>
    </xf>
    <xf numFmtId="0" fontId="22" fillId="22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3" fontId="22" fillId="22" borderId="11" xfId="60" applyNumberFormat="1" applyFont="1" applyFill="1" applyBorder="1" applyAlignment="1">
      <alignment horizontal="right"/>
      <protection/>
    </xf>
    <xf numFmtId="0" fontId="22" fillId="25" borderId="11" xfId="0" applyFont="1" applyFill="1" applyBorder="1" applyAlignment="1">
      <alignment/>
    </xf>
    <xf numFmtId="0" fontId="53" fillId="25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54" fillId="25" borderId="11" xfId="0" applyFont="1" applyFill="1" applyBorder="1" applyAlignment="1">
      <alignment/>
    </xf>
    <xf numFmtId="3" fontId="54" fillId="4" borderId="11" xfId="60" applyNumberFormat="1" applyFont="1" applyFill="1" applyBorder="1" applyAlignment="1">
      <alignment horizontal="right"/>
      <protection/>
    </xf>
    <xf numFmtId="0" fontId="0" fillId="22" borderId="11" xfId="60" applyFont="1" applyFill="1" applyBorder="1">
      <alignment/>
      <protection/>
    </xf>
    <xf numFmtId="0" fontId="0" fillId="22" borderId="11" xfId="0" applyFont="1" applyFill="1" applyBorder="1" applyAlignment="1">
      <alignment wrapText="1"/>
    </xf>
    <xf numFmtId="0" fontId="22" fillId="7" borderId="11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wrapText="1"/>
    </xf>
    <xf numFmtId="0" fontId="22" fillId="7" borderId="11" xfId="60" applyFont="1" applyFill="1" applyBorder="1">
      <alignment/>
      <protection/>
    </xf>
    <xf numFmtId="0" fontId="0" fillId="7" borderId="11" xfId="60" applyFont="1" applyFill="1" applyBorder="1">
      <alignment/>
      <protection/>
    </xf>
    <xf numFmtId="0" fontId="22" fillId="22" borderId="11" xfId="60" applyFont="1" applyFill="1" applyBorder="1">
      <alignment/>
      <protection/>
    </xf>
    <xf numFmtId="3" fontId="22" fillId="0" borderId="11" xfId="0" applyNumberFormat="1" applyFont="1" applyBorder="1" applyAlignment="1">
      <alignment/>
    </xf>
    <xf numFmtId="0" fontId="55" fillId="22" borderId="11" xfId="60" applyFont="1" applyFill="1" applyBorder="1">
      <alignment/>
      <protection/>
    </xf>
    <xf numFmtId="0" fontId="56" fillId="22" borderId="11" xfId="0" applyFont="1" applyFill="1" applyBorder="1" applyAlignment="1">
      <alignment/>
    </xf>
    <xf numFmtId="3" fontId="22" fillId="22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57" fillId="0" borderId="11" xfId="60" applyFont="1" applyBorder="1">
      <alignment/>
      <protection/>
    </xf>
    <xf numFmtId="3" fontId="36" fillId="4" borderId="11" xfId="60" applyNumberFormat="1" applyFont="1" applyFill="1" applyBorder="1" applyAlignment="1">
      <alignment horizontal="right"/>
      <protection/>
    </xf>
    <xf numFmtId="3" fontId="35" fillId="4" borderId="11" xfId="60" applyNumberFormat="1" applyFont="1" applyFill="1" applyBorder="1" applyAlignment="1">
      <alignment horizontal="right"/>
      <protection/>
    </xf>
    <xf numFmtId="0" fontId="57" fillId="0" borderId="11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3" fontId="22" fillId="7" borderId="11" xfId="0" applyNumberFormat="1" applyFont="1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0" fontId="22" fillId="22" borderId="11" xfId="0" applyFont="1" applyFill="1" applyBorder="1" applyAlignment="1">
      <alignment wrapText="1"/>
    </xf>
    <xf numFmtId="49" fontId="0" fillId="7" borderId="11" xfId="0" applyNumberFormat="1" applyFont="1" applyFill="1" applyBorder="1" applyAlignment="1" quotePrefix="1">
      <alignment horizontal="left" vertical="top"/>
    </xf>
    <xf numFmtId="0" fontId="58" fillId="0" borderId="11" xfId="60" applyFont="1" applyBorder="1">
      <alignment/>
      <protection/>
    </xf>
    <xf numFmtId="3" fontId="46" fillId="4" borderId="11" xfId="60" applyNumberFormat="1" applyFont="1" applyFill="1" applyBorder="1" applyAlignment="1">
      <alignment horizontal="right"/>
      <protection/>
    </xf>
    <xf numFmtId="0" fontId="0" fillId="0" borderId="11" xfId="60" applyFont="1" applyBorder="1" applyAlignment="1">
      <alignment horizontal="left"/>
      <protection/>
    </xf>
    <xf numFmtId="3" fontId="37" fillId="0" borderId="11" xfId="0" applyNumberFormat="1" applyFont="1" applyBorder="1" applyAlignment="1">
      <alignment/>
    </xf>
    <xf numFmtId="3" fontId="56" fillId="0" borderId="11" xfId="0" applyNumberFormat="1" applyFont="1" applyBorder="1" applyAlignment="1">
      <alignment/>
    </xf>
    <xf numFmtId="0" fontId="37" fillId="22" borderId="11" xfId="0" applyFont="1" applyFill="1" applyBorder="1" applyAlignment="1">
      <alignment/>
    </xf>
    <xf numFmtId="3" fontId="22" fillId="0" borderId="11" xfId="0" applyNumberFormat="1" applyFont="1" applyBorder="1" applyAlignment="1">
      <alignment vertical="top"/>
    </xf>
    <xf numFmtId="3" fontId="33" fillId="4" borderId="11" xfId="60" applyNumberFormat="1" applyFont="1" applyFill="1" applyBorder="1" applyAlignment="1">
      <alignment horizontal="right"/>
      <protection/>
    </xf>
    <xf numFmtId="49" fontId="0" fillId="25" borderId="11" xfId="0" applyNumberFormat="1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22" fillId="7" borderId="11" xfId="60" applyFont="1" applyFill="1" applyBorder="1" applyAlignment="1">
      <alignment horizontal="left"/>
      <protection/>
    </xf>
    <xf numFmtId="0" fontId="0" fillId="22" borderId="11" xfId="60" applyFont="1" applyFill="1" applyBorder="1" applyAlignment="1">
      <alignment horizontal="left"/>
      <protection/>
    </xf>
    <xf numFmtId="0" fontId="22" fillId="0" borderId="11" xfId="0" applyFont="1" applyBorder="1" applyAlignment="1">
      <alignment vertical="top"/>
    </xf>
    <xf numFmtId="0" fontId="35" fillId="22" borderId="11" xfId="0" applyFont="1" applyFill="1" applyBorder="1" applyAlignment="1">
      <alignment/>
    </xf>
    <xf numFmtId="3" fontId="35" fillId="22" borderId="11" xfId="60" applyNumberFormat="1" applyFont="1" applyFill="1" applyBorder="1" applyAlignment="1">
      <alignment horizontal="right"/>
      <protection/>
    </xf>
    <xf numFmtId="0" fontId="0" fillId="0" borderId="11" xfId="60" applyFont="1" applyBorder="1" applyAlignment="1">
      <alignment horizontal="left" vertical="center" wrapText="1"/>
      <protection/>
    </xf>
    <xf numFmtId="0" fontId="36" fillId="0" borderId="11" xfId="0" applyFont="1" applyBorder="1" applyAlignment="1">
      <alignment/>
    </xf>
    <xf numFmtId="0" fontId="35" fillId="0" borderId="11" xfId="0" applyFont="1" applyBorder="1" applyAlignment="1">
      <alignment horizontal="left" wrapText="1"/>
    </xf>
    <xf numFmtId="0" fontId="60" fillId="0" borderId="11" xfId="0" applyFont="1" applyBorder="1" applyAlignment="1">
      <alignment wrapText="1"/>
    </xf>
    <xf numFmtId="0" fontId="35" fillId="0" borderId="0" xfId="0" applyFont="1" applyAlignment="1">
      <alignment/>
    </xf>
    <xf numFmtId="0" fontId="36" fillId="22" borderId="11" xfId="0" applyFont="1" applyFill="1" applyBorder="1" applyAlignment="1">
      <alignment/>
    </xf>
    <xf numFmtId="0" fontId="22" fillId="0" borderId="23" xfId="0" applyFont="1" applyBorder="1" applyAlignment="1">
      <alignment/>
    </xf>
    <xf numFmtId="49" fontId="22" fillId="0" borderId="11" xfId="0" applyNumberFormat="1" applyFont="1" applyBorder="1" applyAlignment="1">
      <alignment horizontal="left"/>
    </xf>
    <xf numFmtId="49" fontId="22" fillId="22" borderId="11" xfId="0" applyNumberFormat="1" applyFont="1" applyFill="1" applyBorder="1" applyAlignment="1">
      <alignment horizontal="left"/>
    </xf>
    <xf numFmtId="0" fontId="54" fillId="0" borderId="11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15" xfId="60" applyFont="1" applyBorder="1" applyAlignment="1">
      <alignment horizontal="left"/>
      <protection/>
    </xf>
    <xf numFmtId="3" fontId="22" fillId="4" borderId="15" xfId="60" applyNumberFormat="1" applyFont="1" applyFill="1" applyBorder="1" applyAlignment="1">
      <alignment horizontal="right"/>
      <protection/>
    </xf>
    <xf numFmtId="3" fontId="0" fillId="4" borderId="15" xfId="60" applyNumberFormat="1" applyFont="1" applyFill="1" applyBorder="1" applyAlignment="1">
      <alignment horizontal="right"/>
      <protection/>
    </xf>
    <xf numFmtId="0" fontId="22" fillId="28" borderId="11" xfId="60" applyFont="1" applyFill="1" applyBorder="1" applyAlignment="1">
      <alignment horizontal="center"/>
      <protection/>
    </xf>
    <xf numFmtId="3" fontId="22" fillId="28" borderId="11" xfId="60" applyNumberFormat="1" applyFont="1" applyFill="1" applyBorder="1" applyAlignment="1">
      <alignment horizontal="right"/>
      <protection/>
    </xf>
    <xf numFmtId="3" fontId="22" fillId="28" borderId="11" xfId="60" applyNumberFormat="1" applyFont="1" applyFill="1" applyBorder="1" applyAlignment="1" applyProtection="1">
      <alignment horizontal="right"/>
      <protection locked="0"/>
    </xf>
    <xf numFmtId="49" fontId="22" fillId="29" borderId="11" xfId="0" applyNumberFormat="1" applyFont="1" applyFill="1" applyBorder="1" applyAlignment="1">
      <alignment horizontal="left" vertical="center"/>
    </xf>
    <xf numFmtId="3" fontId="22" fillId="29" borderId="11" xfId="60" applyNumberFormat="1" applyFont="1" applyFill="1" applyBorder="1" applyAlignment="1">
      <alignment horizontal="right"/>
      <protection/>
    </xf>
    <xf numFmtId="3" fontId="22" fillId="29" borderId="11" xfId="60" applyNumberFormat="1" applyFont="1" applyFill="1" applyBorder="1" applyAlignment="1" applyProtection="1">
      <alignment horizontal="right"/>
      <protection locked="0"/>
    </xf>
    <xf numFmtId="49" fontId="2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3" fontId="22" fillId="30" borderId="11" xfId="60" applyNumberFormat="1" applyFont="1" applyFill="1" applyBorder="1" applyAlignment="1">
      <alignment horizontal="right"/>
      <protection/>
    </xf>
    <xf numFmtId="3" fontId="22" fillId="30" borderId="11" xfId="60" applyNumberFormat="1" applyFont="1" applyFill="1" applyBorder="1" applyAlignment="1" applyProtection="1">
      <alignment horizontal="right"/>
      <protection locked="0"/>
    </xf>
    <xf numFmtId="49" fontId="22" fillId="29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0" fontId="54" fillId="0" borderId="0" xfId="0" applyFont="1" applyAlignment="1">
      <alignment/>
    </xf>
    <xf numFmtId="0" fontId="0" fillId="0" borderId="0" xfId="60" applyFont="1" applyAlignment="1">
      <alignment horizontal="left"/>
      <protection/>
    </xf>
    <xf numFmtId="3" fontId="22" fillId="4" borderId="0" xfId="60" applyNumberFormat="1" applyFont="1" applyFill="1" applyAlignment="1">
      <alignment horizontal="right"/>
      <protection/>
    </xf>
    <xf numFmtId="3" fontId="0" fillId="4" borderId="0" xfId="60" applyNumberFormat="1" applyFont="1" applyFill="1" applyAlignment="1">
      <alignment horizontal="right"/>
      <protection/>
    </xf>
    <xf numFmtId="0" fontId="22" fillId="20" borderId="10" xfId="0" applyFont="1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0" fontId="26" fillId="20" borderId="11" xfId="0" applyFont="1" applyFill="1" applyBorder="1" applyAlignment="1">
      <alignment horizontal="center" wrapText="1"/>
    </xf>
    <xf numFmtId="3" fontId="22" fillId="0" borderId="11" xfId="60" applyNumberFormat="1" applyFont="1" applyBorder="1" applyAlignment="1">
      <alignment horizontal="right"/>
      <protection/>
    </xf>
    <xf numFmtId="3" fontId="0" fillId="0" borderId="11" xfId="60" applyNumberFormat="1" applyFont="1" applyBorder="1" applyAlignment="1">
      <alignment horizontal="right"/>
      <protection/>
    </xf>
    <xf numFmtId="3" fontId="22" fillId="0" borderId="11" xfId="60" applyNumberFormat="1" applyFont="1" applyBorder="1" applyAlignment="1" applyProtection="1">
      <alignment horizontal="right"/>
      <protection locked="0"/>
    </xf>
    <xf numFmtId="0" fontId="53" fillId="0" borderId="11" xfId="0" applyFont="1" applyBorder="1" applyAlignment="1">
      <alignment/>
    </xf>
    <xf numFmtId="3" fontId="36" fillId="22" borderId="11" xfId="60" applyNumberFormat="1" applyFont="1" applyFill="1" applyBorder="1" applyAlignment="1">
      <alignment horizontal="right"/>
      <protection/>
    </xf>
    <xf numFmtId="3" fontId="49" fillId="22" borderId="11" xfId="60" applyNumberFormat="1" applyFont="1" applyFill="1" applyBorder="1" applyAlignment="1">
      <alignment horizontal="right"/>
      <protection/>
    </xf>
    <xf numFmtId="49" fontId="22" fillId="7" borderId="11" xfId="0" applyNumberFormat="1" applyFont="1" applyFill="1" applyBorder="1" applyAlignment="1" quotePrefix="1">
      <alignment horizontal="left" vertical="top"/>
    </xf>
    <xf numFmtId="3" fontId="27" fillId="7" borderId="11" xfId="60" applyNumberFormat="1" applyFont="1" applyFill="1" applyBorder="1" applyAlignment="1">
      <alignment horizontal="right"/>
      <protection/>
    </xf>
    <xf numFmtId="3" fontId="42" fillId="7" borderId="11" xfId="60" applyNumberFormat="1" applyFont="1" applyFill="1" applyBorder="1" applyAlignment="1">
      <alignment horizontal="right"/>
      <protection/>
    </xf>
    <xf numFmtId="0" fontId="0" fillId="4" borderId="11" xfId="0" applyFont="1" applyFill="1" applyBorder="1" applyAlignment="1">
      <alignment/>
    </xf>
    <xf numFmtId="0" fontId="0" fillId="4" borderId="11" xfId="60" applyFont="1" applyFill="1" applyBorder="1">
      <alignment/>
      <protection/>
    </xf>
    <xf numFmtId="0" fontId="61" fillId="0" borderId="11" xfId="0" applyFont="1" applyBorder="1" applyAlignment="1">
      <alignment/>
    </xf>
    <xf numFmtId="3" fontId="0" fillId="0" borderId="11" xfId="60" applyNumberFormat="1" applyFont="1" applyBorder="1" applyAlignment="1" applyProtection="1">
      <alignment horizontal="right"/>
      <protection locked="0"/>
    </xf>
    <xf numFmtId="3" fontId="27" fillId="4" borderId="11" xfId="60" applyNumberFormat="1" applyFont="1" applyFill="1" applyBorder="1" applyAlignment="1">
      <alignment horizontal="right"/>
      <protection/>
    </xf>
    <xf numFmtId="3" fontId="27" fillId="4" borderId="11" xfId="60" applyNumberFormat="1" applyFont="1" applyFill="1" applyBorder="1" applyAlignment="1" applyProtection="1">
      <alignment horizontal="right"/>
      <protection locked="0"/>
    </xf>
    <xf numFmtId="3" fontId="27" fillId="0" borderId="11" xfId="60" applyNumberFormat="1" applyFont="1" applyBorder="1" applyAlignment="1">
      <alignment horizontal="right"/>
      <protection/>
    </xf>
    <xf numFmtId="3" fontId="43" fillId="0" borderId="11" xfId="60" applyNumberFormat="1" applyFont="1" applyBorder="1" applyAlignment="1">
      <alignment horizontal="right"/>
      <protection/>
    </xf>
    <xf numFmtId="3" fontId="27" fillId="0" borderId="11" xfId="60" applyNumberFormat="1" applyFont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5" fillId="0" borderId="11" xfId="0" applyFont="1" applyBorder="1" applyAlignment="1">
      <alignment/>
    </xf>
    <xf numFmtId="0" fontId="35" fillId="0" borderId="11" xfId="60" applyFont="1" applyBorder="1">
      <alignment/>
      <protection/>
    </xf>
    <xf numFmtId="3" fontId="0" fillId="0" borderId="15" xfId="60" applyNumberFormat="1" applyFont="1" applyBorder="1" applyAlignment="1">
      <alignment horizontal="right"/>
      <protection/>
    </xf>
    <xf numFmtId="3" fontId="0" fillId="0" borderId="15" xfId="60" applyNumberFormat="1" applyFont="1" applyBorder="1" applyAlignment="1" applyProtection="1">
      <alignment horizontal="right"/>
      <protection locked="0"/>
    </xf>
    <xf numFmtId="3" fontId="22" fillId="0" borderId="15" xfId="6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>
      <alignment horizontal="center" wrapText="1"/>
    </xf>
    <xf numFmtId="49" fontId="0" fillId="0" borderId="24" xfId="0" applyNumberFormat="1" applyFont="1" applyBorder="1" applyAlignment="1">
      <alignment horizontal="center" wrapText="1"/>
    </xf>
    <xf numFmtId="49" fontId="22" fillId="20" borderId="10" xfId="0" applyNumberFormat="1" applyFont="1" applyFill="1" applyBorder="1" applyAlignment="1">
      <alignment horizontal="left"/>
    </xf>
    <xf numFmtId="0" fontId="0" fillId="20" borderId="10" xfId="0" applyFont="1" applyFill="1" applyBorder="1" applyAlignment="1">
      <alignment horizontal="left" wrapText="1"/>
    </xf>
    <xf numFmtId="0" fontId="54" fillId="20" borderId="10" xfId="0" applyFont="1" applyFill="1" applyBorder="1" applyAlignment="1">
      <alignment/>
    </xf>
    <xf numFmtId="0" fontId="0" fillId="10" borderId="0" xfId="0" applyFont="1" applyFill="1" applyAlignment="1">
      <alignment/>
    </xf>
    <xf numFmtId="49" fontId="22" fillId="20" borderId="11" xfId="0" applyNumberFormat="1" applyFont="1" applyFill="1" applyBorder="1" applyAlignment="1">
      <alignment horizontal="left"/>
    </xf>
    <xf numFmtId="0" fontId="0" fillId="20" borderId="11" xfId="0" applyFont="1" applyFill="1" applyBorder="1" applyAlignment="1">
      <alignment horizontal="left" wrapText="1"/>
    </xf>
    <xf numFmtId="0" fontId="54" fillId="20" borderId="11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7" borderId="11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62" fillId="7" borderId="11" xfId="0" applyFont="1" applyFill="1" applyBorder="1" applyAlignment="1">
      <alignment/>
    </xf>
    <xf numFmtId="3" fontId="22" fillId="0" borderId="11" xfId="0" applyNumberFormat="1" applyFont="1" applyBorder="1" applyAlignment="1">
      <alignment horizontal="left" wrapText="1"/>
    </xf>
    <xf numFmtId="3" fontId="63" fillId="0" borderId="11" xfId="0" applyNumberFormat="1" applyFont="1" applyBorder="1" applyAlignment="1">
      <alignment/>
    </xf>
    <xf numFmtId="49" fontId="22" fillId="10" borderId="11" xfId="0" applyNumberFormat="1" applyFont="1" applyFill="1" applyBorder="1" applyAlignment="1">
      <alignment horizontal="left"/>
    </xf>
    <xf numFmtId="0" fontId="22" fillId="10" borderId="11" xfId="0" applyFont="1" applyFill="1" applyBorder="1" applyAlignment="1">
      <alignment horizontal="left" wrapText="1"/>
    </xf>
    <xf numFmtId="0" fontId="22" fillId="10" borderId="11" xfId="0" applyFont="1" applyFill="1" applyBorder="1" applyAlignment="1">
      <alignment/>
    </xf>
    <xf numFmtId="3" fontId="27" fillId="10" borderId="11" xfId="60" applyNumberFormat="1" applyFont="1" applyFill="1" applyBorder="1" applyAlignment="1">
      <alignment horizontal="right"/>
      <protection/>
    </xf>
    <xf numFmtId="3" fontId="43" fillId="10" borderId="11" xfId="60" applyNumberFormat="1" applyFont="1" applyFill="1" applyBorder="1" applyAlignment="1">
      <alignment horizontal="right"/>
      <protection/>
    </xf>
    <xf numFmtId="3" fontId="27" fillId="10" borderId="11" xfId="60" applyNumberFormat="1" applyFont="1" applyFill="1" applyBorder="1" applyAlignment="1" applyProtection="1">
      <alignment horizontal="right"/>
      <protection locked="0"/>
    </xf>
    <xf numFmtId="0" fontId="22" fillId="7" borderId="0" xfId="0" applyFont="1" applyFill="1" applyAlignment="1">
      <alignment/>
    </xf>
    <xf numFmtId="3" fontId="54" fillId="0" borderId="11" xfId="60" applyNumberFormat="1" applyFont="1" applyBorder="1" applyAlignment="1">
      <alignment horizontal="right"/>
      <protection/>
    </xf>
    <xf numFmtId="3" fontId="35" fillId="0" borderId="11" xfId="60" applyNumberFormat="1" applyFont="1" applyBorder="1" applyAlignment="1" applyProtection="1">
      <alignment horizontal="right"/>
      <protection locked="0"/>
    </xf>
    <xf numFmtId="0" fontId="35" fillId="24" borderId="0" xfId="0" applyFont="1" applyFill="1" applyAlignment="1">
      <alignment/>
    </xf>
    <xf numFmtId="3" fontId="22" fillId="0" borderId="11" xfId="60" applyNumberFormat="1" applyFont="1" applyBorder="1" applyAlignment="1" applyProtection="1">
      <alignment horizontal="right"/>
      <protection locked="0"/>
    </xf>
    <xf numFmtId="3" fontId="0" fillId="22" borderId="11" xfId="60" applyNumberFormat="1" applyFont="1" applyFill="1" applyBorder="1" applyAlignment="1">
      <alignment horizontal="right"/>
      <protection/>
    </xf>
    <xf numFmtId="3" fontId="36" fillId="22" borderId="23" xfId="60" applyNumberFormat="1" applyFont="1" applyFill="1" applyBorder="1" applyAlignment="1">
      <alignment horizontal="right"/>
      <protection/>
    </xf>
    <xf numFmtId="3" fontId="36" fillId="22" borderId="25" xfId="60" applyNumberFormat="1" applyFont="1" applyFill="1" applyBorder="1" applyAlignment="1">
      <alignment horizontal="right"/>
      <protection/>
    </xf>
    <xf numFmtId="3" fontId="22" fillId="0" borderId="23" xfId="60" applyNumberFormat="1" applyFont="1" applyBorder="1" applyAlignment="1">
      <alignment horizontal="right"/>
      <protection/>
    </xf>
    <xf numFmtId="3" fontId="22" fillId="0" borderId="25" xfId="60" applyNumberFormat="1" applyFont="1" applyBorder="1" applyAlignment="1">
      <alignment horizontal="right"/>
      <protection/>
    </xf>
    <xf numFmtId="0" fontId="22" fillId="24" borderId="0" xfId="0" applyFont="1" applyFill="1" applyAlignment="1">
      <alignment/>
    </xf>
    <xf numFmtId="49" fontId="22" fillId="0" borderId="26" xfId="0" applyNumberFormat="1" applyFont="1" applyBorder="1" applyAlignment="1">
      <alignment horizontal="center" vertical="center" wrapText="1"/>
    </xf>
    <xf numFmtId="3" fontId="22" fillId="0" borderId="0" xfId="60" applyNumberFormat="1" applyFont="1" applyAlignment="1">
      <alignment horizontal="right"/>
      <protection/>
    </xf>
    <xf numFmtId="3" fontId="22" fillId="0" borderId="0" xfId="60" applyNumberFormat="1" applyFont="1" applyAlignment="1" applyProtection="1">
      <alignment horizontal="right"/>
      <protection locked="0"/>
    </xf>
    <xf numFmtId="49" fontId="22" fillId="0" borderId="27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0" fontId="0" fillId="0" borderId="32" xfId="60" applyFont="1" applyBorder="1" applyAlignment="1">
      <alignment horizontal="left" vertical="center"/>
      <protection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34" xfId="60" applyFont="1" applyBorder="1" applyAlignment="1">
      <alignment horizontal="left" vertical="center"/>
      <protection/>
    </xf>
    <xf numFmtId="49" fontId="22" fillId="0" borderId="35" xfId="0" applyNumberFormat="1" applyFont="1" applyBorder="1" applyAlignment="1">
      <alignment horizontal="center" vertical="center" wrapText="1"/>
    </xf>
    <xf numFmtId="0" fontId="0" fillId="0" borderId="36" xfId="60" applyFont="1" applyBorder="1" applyAlignment="1">
      <alignment horizontal="left" vertical="center"/>
      <protection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8" xfId="60" applyFont="1" applyBorder="1" applyAlignment="1">
      <alignment horizontal="left" vertical="center"/>
      <protection/>
    </xf>
    <xf numFmtId="49" fontId="22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" fontId="48" fillId="26" borderId="16" xfId="60" applyNumberFormat="1" applyFont="1" applyFill="1" applyBorder="1" applyAlignment="1">
      <alignment horizontal="right"/>
      <protection/>
    </xf>
    <xf numFmtId="3" fontId="22" fillId="24" borderId="39" xfId="60" applyNumberFormat="1" applyFont="1" applyFill="1" applyBorder="1">
      <alignment/>
      <protection/>
    </xf>
    <xf numFmtId="0" fontId="0" fillId="0" borderId="11" xfId="60" applyFont="1" applyBorder="1">
      <alignment/>
      <protection/>
    </xf>
    <xf numFmtId="0" fontId="0" fillId="0" borderId="11" xfId="60" applyFont="1" applyBorder="1" applyAlignment="1">
      <alignment horizontal="left"/>
      <protection/>
    </xf>
    <xf numFmtId="3" fontId="22" fillId="0" borderId="11" xfId="60" applyNumberFormat="1" applyFont="1" applyFill="1" applyBorder="1" applyAlignment="1">
      <alignment horizontal="right"/>
      <protection/>
    </xf>
    <xf numFmtId="0" fontId="22" fillId="29" borderId="11" xfId="60" applyFont="1" applyFill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3" fontId="22" fillId="0" borderId="11" xfId="60" applyNumberFormat="1" applyFont="1" applyFill="1" applyBorder="1" applyAlignment="1" applyProtection="1">
      <alignment horizontal="right"/>
      <protection locked="0"/>
    </xf>
    <xf numFmtId="1" fontId="27" fillId="20" borderId="17" xfId="58" applyNumberFormat="1" applyFont="1" applyFill="1" applyBorder="1" applyAlignment="1">
      <alignment horizontal="center" vertical="center" wrapText="1"/>
      <protection/>
    </xf>
    <xf numFmtId="0" fontId="27" fillId="20" borderId="40" xfId="0" applyFont="1" applyFill="1" applyBorder="1" applyAlignment="1">
      <alignment horizontal="center" vertical="center"/>
    </xf>
    <xf numFmtId="1" fontId="30" fillId="20" borderId="41" xfId="58" applyNumberFormat="1" applyFont="1" applyFill="1" applyBorder="1" applyAlignment="1">
      <alignment horizontal="center" vertical="center" wrapText="1"/>
      <protection/>
    </xf>
    <xf numFmtId="3" fontId="27" fillId="8" borderId="42" xfId="60" applyNumberFormat="1" applyFont="1" applyFill="1" applyBorder="1" applyAlignment="1">
      <alignment horizontal="right"/>
      <protection/>
    </xf>
    <xf numFmtId="0" fontId="22" fillId="7" borderId="17" xfId="0" applyFont="1" applyFill="1" applyBorder="1" applyAlignment="1">
      <alignment horizontal="center" vertical="center"/>
    </xf>
    <xf numFmtId="3" fontId="27" fillId="8" borderId="10" xfId="60" applyNumberFormat="1" applyFont="1" applyFill="1" applyBorder="1" applyAlignment="1">
      <alignment horizontal="right"/>
      <protection/>
    </xf>
    <xf numFmtId="1" fontId="22" fillId="7" borderId="17" xfId="58" applyNumberFormat="1" applyFont="1" applyFill="1" applyBorder="1" applyAlignment="1">
      <alignment horizontal="center" vertical="center" wrapText="1"/>
      <protection/>
    </xf>
    <xf numFmtId="3" fontId="27" fillId="8" borderId="39" xfId="60" applyNumberFormat="1" applyFont="1" applyFill="1" applyBorder="1" applyAlignment="1">
      <alignment horizontal="right"/>
      <protection/>
    </xf>
    <xf numFmtId="3" fontId="42" fillId="8" borderId="10" xfId="60" applyNumberFormat="1" applyFont="1" applyFill="1" applyBorder="1" applyAlignment="1">
      <alignment horizontal="right"/>
      <protection/>
    </xf>
    <xf numFmtId="1" fontId="41" fillId="7" borderId="17" xfId="58" applyNumberFormat="1" applyFont="1" applyFill="1" applyBorder="1" applyAlignment="1">
      <alignment horizontal="center" vertical="center" wrapText="1"/>
      <protection/>
    </xf>
    <xf numFmtId="49" fontId="22" fillId="0" borderId="43" xfId="0" applyNumberFormat="1" applyFont="1" applyBorder="1" applyAlignment="1">
      <alignment horizontal="center" vertical="center" wrapText="1"/>
    </xf>
    <xf numFmtId="0" fontId="0" fillId="0" borderId="44" xfId="60" applyFont="1" applyBorder="1" applyAlignment="1">
      <alignment horizontal="left" vertical="center"/>
      <protection/>
    </xf>
    <xf numFmtId="3" fontId="22" fillId="29" borderId="11" xfId="60" applyNumberFormat="1" applyFont="1" applyFill="1" applyBorder="1" applyAlignment="1">
      <alignment horizontal="right"/>
      <protection/>
    </xf>
    <xf numFmtId="49" fontId="22" fillId="29" borderId="11" xfId="0" applyNumberFormat="1" applyFont="1" applyFill="1" applyBorder="1" applyAlignment="1">
      <alignment horizontal="center" vertical="center" wrapText="1"/>
    </xf>
    <xf numFmtId="3" fontId="22" fillId="29" borderId="11" xfId="60" applyNumberFormat="1" applyFont="1" applyFill="1" applyBorder="1" applyAlignment="1">
      <alignment horizontal="right"/>
      <protection/>
    </xf>
    <xf numFmtId="3" fontId="22" fillId="29" borderId="11" xfId="60" applyNumberFormat="1" applyFont="1" applyFill="1" applyBorder="1" applyAlignment="1" applyProtection="1">
      <alignment horizontal="right"/>
      <protection locked="0"/>
    </xf>
    <xf numFmtId="3" fontId="27" fillId="3" borderId="17" xfId="60" applyNumberFormat="1" applyFont="1" applyFill="1" applyBorder="1" applyAlignment="1" applyProtection="1">
      <alignment horizontal="right"/>
      <protection locked="0"/>
    </xf>
    <xf numFmtId="0" fontId="36" fillId="24" borderId="11" xfId="60" applyFont="1" applyFill="1" applyBorder="1" applyAlignment="1">
      <alignment horizontal="center" vertical="center"/>
      <protection/>
    </xf>
    <xf numFmtId="0" fontId="31" fillId="24" borderId="11" xfId="60" applyFont="1" applyFill="1" applyBorder="1" applyAlignment="1">
      <alignment horizontal="center" vertical="center"/>
      <protection/>
    </xf>
    <xf numFmtId="0" fontId="31" fillId="24" borderId="10" xfId="60" applyFont="1" applyFill="1" applyBorder="1" applyAlignment="1" quotePrefix="1">
      <alignment horizontal="center" vertical="center"/>
      <protection/>
    </xf>
    <xf numFmtId="0" fontId="22" fillId="3" borderId="17" xfId="6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22" fillId="31" borderId="11" xfId="60" applyNumberFormat="1" applyFont="1" applyFill="1" applyBorder="1" applyAlignment="1">
      <alignment horizontal="right"/>
      <protection/>
    </xf>
    <xf numFmtId="3" fontId="0" fillId="31" borderId="11" xfId="60" applyNumberFormat="1" applyFont="1" applyFill="1" applyBorder="1" applyAlignment="1">
      <alignment horizontal="right"/>
      <protection/>
    </xf>
    <xf numFmtId="3" fontId="22" fillId="31" borderId="11" xfId="6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3" fontId="22" fillId="0" borderId="11" xfId="60" applyNumberFormat="1" applyFont="1" applyFill="1" applyBorder="1" applyAlignment="1">
      <alignment horizontal="right"/>
      <protection/>
    </xf>
    <xf numFmtId="3" fontId="0" fillId="0" borderId="11" xfId="60" applyNumberFormat="1" applyFont="1" applyFill="1" applyBorder="1" applyAlignment="1" applyProtection="1">
      <alignment horizontal="right"/>
      <protection locked="0"/>
    </xf>
    <xf numFmtId="3" fontId="33" fillId="0" borderId="11" xfId="60" applyNumberFormat="1" applyFont="1" applyFill="1" applyBorder="1" applyAlignment="1">
      <alignment horizontal="right"/>
      <protection/>
    </xf>
    <xf numFmtId="3" fontId="33" fillId="0" borderId="11" xfId="60" applyNumberFormat="1" applyFont="1" applyFill="1" applyBorder="1" applyAlignment="1" applyProtection="1">
      <alignment horizontal="right"/>
      <protection locked="0"/>
    </xf>
    <xf numFmtId="3" fontId="66" fillId="0" borderId="11" xfId="60" applyNumberFormat="1" applyFont="1" applyFill="1" applyBorder="1" applyAlignment="1">
      <alignment horizontal="right"/>
      <protection/>
    </xf>
    <xf numFmtId="3" fontId="67" fillId="0" borderId="11" xfId="60" applyNumberFormat="1" applyFont="1" applyFill="1" applyBorder="1" applyAlignment="1" applyProtection="1">
      <alignment horizontal="right"/>
      <protection locked="0"/>
    </xf>
    <xf numFmtId="3" fontId="0" fillId="0" borderId="45" xfId="60" applyNumberFormat="1" applyFont="1" applyFill="1" applyBorder="1" applyProtection="1">
      <alignment/>
      <protection locked="0"/>
    </xf>
    <xf numFmtId="3" fontId="22" fillId="20" borderId="11" xfId="60" applyNumberFormat="1" applyFont="1" applyFill="1" applyBorder="1" applyAlignment="1">
      <alignment horizontal="right"/>
      <protection/>
    </xf>
    <xf numFmtId="3" fontId="22" fillId="0" borderId="11" xfId="60" applyNumberFormat="1" applyFont="1" applyBorder="1" applyAlignment="1">
      <alignment/>
      <protection/>
    </xf>
    <xf numFmtId="3" fontId="0" fillId="0" borderId="11" xfId="60" applyNumberFormat="1" applyFont="1" applyBorder="1" applyAlignment="1" applyProtection="1">
      <alignment/>
      <protection locked="0"/>
    </xf>
    <xf numFmtId="3" fontId="50" fillId="0" borderId="11" xfId="60" applyNumberFormat="1" applyFont="1" applyFill="1" applyBorder="1" applyAlignment="1">
      <alignment horizontal="right"/>
      <protection/>
    </xf>
    <xf numFmtId="3" fontId="22" fillId="0" borderId="11" xfId="60" applyNumberFormat="1" applyFont="1" applyBorder="1" applyAlignment="1" applyProtection="1">
      <alignment horizontal="right"/>
      <protection locked="0"/>
    </xf>
    <xf numFmtId="0" fontId="22" fillId="0" borderId="0" xfId="60" applyFont="1" applyAlignment="1">
      <alignment horizontal="center" vertical="center"/>
      <protection/>
    </xf>
    <xf numFmtId="3" fontId="22" fillId="4" borderId="11" xfId="60" applyNumberFormat="1" applyFont="1" applyFill="1" applyBorder="1" applyAlignment="1">
      <alignment horizontal="right"/>
      <protection/>
    </xf>
    <xf numFmtId="0" fontId="35" fillId="0" borderId="46" xfId="60" applyFont="1" applyBorder="1" applyAlignment="1">
      <alignment horizontal="center"/>
      <protection/>
    </xf>
    <xf numFmtId="0" fontId="35" fillId="0" borderId="47" xfId="60" applyFont="1" applyBorder="1" applyAlignment="1">
      <alignment horizontal="center"/>
      <protection/>
    </xf>
    <xf numFmtId="3" fontId="27" fillId="30" borderId="11" xfId="60" applyNumberFormat="1" applyFont="1" applyFill="1" applyBorder="1" applyAlignment="1">
      <alignment horizontal="right"/>
      <protection/>
    </xf>
    <xf numFmtId="0" fontId="35" fillId="0" borderId="47" xfId="60" applyFont="1" applyBorder="1" applyAlignment="1">
      <alignment horizontal="right"/>
      <protection/>
    </xf>
    <xf numFmtId="3" fontId="35" fillId="0" borderId="47" xfId="60" applyNumberFormat="1" applyFont="1" applyBorder="1" applyAlignment="1">
      <alignment horizontal="center"/>
      <protection/>
    </xf>
    <xf numFmtId="3" fontId="35" fillId="0" borderId="25" xfId="60" applyNumberFormat="1" applyFont="1" applyBorder="1" applyAlignment="1">
      <alignment horizontal="center"/>
      <protection/>
    </xf>
    <xf numFmtId="3" fontId="35" fillId="0" borderId="11" xfId="60" applyNumberFormat="1" applyFont="1" applyBorder="1" applyAlignment="1">
      <alignment horizontal="center"/>
      <protection/>
    </xf>
    <xf numFmtId="3" fontId="35" fillId="0" borderId="12" xfId="60" applyNumberFormat="1" applyFont="1" applyBorder="1" applyAlignment="1">
      <alignment horizontal="center"/>
      <protection/>
    </xf>
    <xf numFmtId="3" fontId="35" fillId="0" borderId="47" xfId="60" applyNumberFormat="1" applyFont="1" applyBorder="1" applyAlignment="1">
      <alignment horizontal="right"/>
      <protection/>
    </xf>
    <xf numFmtId="3" fontId="35" fillId="0" borderId="25" xfId="60" applyNumberFormat="1" applyFont="1" applyBorder="1" applyAlignment="1">
      <alignment horizontal="right"/>
      <protection/>
    </xf>
    <xf numFmtId="0" fontId="0" fillId="0" borderId="11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60" applyFont="1" applyBorder="1" applyAlignment="1">
      <alignment horizontal="center"/>
      <protection/>
    </xf>
    <xf numFmtId="3" fontId="22" fillId="32" borderId="11" xfId="60" applyNumberFormat="1" applyFont="1" applyFill="1" applyBorder="1" applyAlignment="1">
      <alignment horizontal="right"/>
      <protection/>
    </xf>
    <xf numFmtId="3" fontId="0" fillId="32" borderId="11" xfId="60" applyNumberFormat="1" applyFont="1" applyFill="1" applyBorder="1" applyAlignment="1">
      <alignment horizontal="right"/>
      <protection/>
    </xf>
    <xf numFmtId="0" fontId="22" fillId="32" borderId="11" xfId="60" applyFont="1" applyFill="1" applyBorder="1" applyAlignment="1">
      <alignment horizontal="center"/>
      <protection/>
    </xf>
    <xf numFmtId="3" fontId="22" fillId="32" borderId="11" xfId="60" applyNumberFormat="1" applyFont="1" applyFill="1" applyBorder="1" applyAlignment="1" applyProtection="1">
      <alignment horizontal="right"/>
      <protection locked="0"/>
    </xf>
    <xf numFmtId="0" fontId="0" fillId="0" borderId="11" xfId="60" applyFont="1" applyBorder="1" applyAlignment="1">
      <alignment horizontal="center"/>
      <protection/>
    </xf>
    <xf numFmtId="0" fontId="35" fillId="22" borderId="11" xfId="60" applyFont="1" applyFill="1" applyBorder="1" applyAlignment="1">
      <alignment horizontal="center"/>
      <protection/>
    </xf>
    <xf numFmtId="0" fontId="35" fillId="0" borderId="11" xfId="60" applyFont="1" applyBorder="1" applyAlignment="1">
      <alignment horizontal="center"/>
      <protection/>
    </xf>
    <xf numFmtId="0" fontId="22" fillId="7" borderId="11" xfId="60" applyFont="1" applyFill="1" applyBorder="1" applyAlignment="1">
      <alignment horizontal="center"/>
      <protection/>
    </xf>
    <xf numFmtId="0" fontId="0" fillId="22" borderId="11" xfId="60" applyFont="1" applyFill="1" applyBorder="1" applyAlignment="1">
      <alignment horizontal="center"/>
      <protection/>
    </xf>
    <xf numFmtId="0" fontId="22" fillId="22" borderId="11" xfId="60" applyFont="1" applyFill="1" applyBorder="1" applyAlignment="1">
      <alignment horizontal="center"/>
      <protection/>
    </xf>
    <xf numFmtId="1" fontId="59" fillId="22" borderId="11" xfId="59" applyNumberFormat="1" applyFont="1" applyFill="1" applyBorder="1" applyAlignment="1">
      <alignment horizontal="center"/>
      <protection/>
    </xf>
    <xf numFmtId="1" fontId="36" fillId="10" borderId="11" xfId="59" applyNumberFormat="1" applyFont="1" applyFill="1" applyBorder="1" applyAlignment="1">
      <alignment horizontal="center"/>
      <protection/>
    </xf>
    <xf numFmtId="0" fontId="22" fillId="0" borderId="11" xfId="60" applyFont="1" applyBorder="1" applyAlignment="1" quotePrefix="1">
      <alignment horizontal="center"/>
      <protection/>
    </xf>
    <xf numFmtId="16" fontId="63" fillId="7" borderId="11" xfId="60" applyNumberFormat="1" applyFont="1" applyFill="1" applyBorder="1" applyAlignment="1">
      <alignment horizontal="center"/>
      <protection/>
    </xf>
    <xf numFmtId="0" fontId="63" fillId="22" borderId="11" xfId="60" applyFont="1" applyFill="1" applyBorder="1" applyAlignment="1">
      <alignment horizontal="center"/>
      <protection/>
    </xf>
    <xf numFmtId="0" fontId="63" fillId="0" borderId="11" xfId="60" applyFont="1" applyBorder="1" applyAlignment="1">
      <alignment horizontal="center"/>
      <protection/>
    </xf>
    <xf numFmtId="1" fontId="59" fillId="0" borderId="11" xfId="59" applyNumberFormat="1" applyFont="1" applyBorder="1" applyAlignment="1">
      <alignment horizontal="center"/>
      <protection/>
    </xf>
    <xf numFmtId="0" fontId="27" fillId="3" borderId="17" xfId="60" applyFont="1" applyFill="1" applyBorder="1" applyAlignment="1">
      <alignment horizontal="center"/>
      <protection/>
    </xf>
    <xf numFmtId="0" fontId="22" fillId="20" borderId="10" xfId="60" applyFont="1" applyFill="1" applyBorder="1" applyAlignment="1">
      <alignment horizontal="center"/>
      <protection/>
    </xf>
    <xf numFmtId="0" fontId="22" fillId="20" borderId="11" xfId="60" applyFont="1" applyFill="1" applyBorder="1" applyAlignment="1">
      <alignment horizontal="center"/>
      <protection/>
    </xf>
    <xf numFmtId="0" fontId="22" fillId="22" borderId="11" xfId="60" applyFont="1" applyFill="1" applyBorder="1" applyAlignment="1" quotePrefix="1">
      <alignment horizontal="center"/>
      <protection/>
    </xf>
    <xf numFmtId="0" fontId="0" fillId="0" borderId="11" xfId="60" applyFont="1" applyBorder="1" applyAlignment="1">
      <alignment horizontal="center" vertical="center"/>
      <protection/>
    </xf>
    <xf numFmtId="3" fontId="22" fillId="32" borderId="48" xfId="0" applyNumberFormat="1" applyFont="1" applyFill="1" applyBorder="1" applyAlignment="1">
      <alignment vertical="center" wrapText="1"/>
    </xf>
    <xf numFmtId="0" fontId="22" fillId="33" borderId="11" xfId="60" applyFont="1" applyFill="1" applyBorder="1" applyAlignment="1">
      <alignment horizontal="center"/>
      <protection/>
    </xf>
    <xf numFmtId="0" fontId="22" fillId="33" borderId="49" xfId="0" applyFont="1" applyFill="1" applyBorder="1" applyAlignment="1">
      <alignment horizontal="center"/>
    </xf>
    <xf numFmtId="0" fontId="22" fillId="33" borderId="15" xfId="60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left" vertical="center" wrapText="1"/>
    </xf>
    <xf numFmtId="3" fontId="22" fillId="33" borderId="11" xfId="60" applyNumberFormat="1" applyFont="1" applyFill="1" applyBorder="1" applyAlignment="1">
      <alignment horizontal="right"/>
      <protection/>
    </xf>
    <xf numFmtId="3" fontId="22" fillId="7" borderId="23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>
      <alignment horizontal="right"/>
      <protection/>
    </xf>
    <xf numFmtId="0" fontId="22" fillId="32" borderId="50" xfId="0" applyFont="1" applyFill="1" applyBorder="1" applyAlignment="1">
      <alignment horizontal="center" vertical="center" wrapText="1"/>
    </xf>
    <xf numFmtId="0" fontId="0" fillId="0" borderId="15" xfId="60" applyFont="1" applyBorder="1" applyAlignment="1">
      <alignment horizontal="center"/>
      <protection/>
    </xf>
    <xf numFmtId="0" fontId="22" fillId="29" borderId="11" xfId="60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11" xfId="60" applyFont="1" applyFill="1" applyBorder="1">
      <alignment/>
      <protection/>
    </xf>
    <xf numFmtId="3" fontId="22" fillId="24" borderId="11" xfId="60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60" applyFont="1" applyFill="1" applyAlignment="1">
      <alignment horizontal="center"/>
      <protection/>
    </xf>
    <xf numFmtId="0" fontId="3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51" xfId="60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16" fontId="0" fillId="0" borderId="11" xfId="60" applyNumberFormat="1" applyFont="1" applyBorder="1" applyAlignment="1" quotePrefix="1">
      <alignment horizontal="center"/>
      <protection/>
    </xf>
    <xf numFmtId="49" fontId="0" fillId="0" borderId="11" xfId="60" applyNumberFormat="1" applyFont="1" applyBorder="1" applyAlignment="1" quotePrefix="1">
      <alignment horizontal="center"/>
      <protection/>
    </xf>
    <xf numFmtId="16" fontId="22" fillId="20" borderId="52" xfId="60" applyNumberFormat="1" applyFont="1" applyFill="1" applyBorder="1" applyAlignment="1" quotePrefix="1">
      <alignment horizontal="center"/>
      <protection/>
    </xf>
    <xf numFmtId="0" fontId="22" fillId="20" borderId="11" xfId="60" applyFont="1" applyFill="1" applyBorder="1" applyAlignment="1" quotePrefix="1">
      <alignment horizontal="center"/>
      <protection/>
    </xf>
    <xf numFmtId="0" fontId="22" fillId="7" borderId="11" xfId="60" applyFont="1" applyFill="1" applyBorder="1" applyAlignment="1" quotePrefix="1">
      <alignment horizontal="center"/>
      <protection/>
    </xf>
    <xf numFmtId="16" fontId="22" fillId="20" borderId="11" xfId="60" applyNumberFormat="1" applyFont="1" applyFill="1" applyBorder="1" applyAlignment="1" quotePrefix="1">
      <alignment horizontal="center"/>
      <protection/>
    </xf>
    <xf numFmtId="16" fontId="22" fillId="22" borderId="11" xfId="60" applyNumberFormat="1" applyFont="1" applyFill="1" applyBorder="1" applyAlignment="1" quotePrefix="1">
      <alignment horizontal="center"/>
      <protection/>
    </xf>
    <xf numFmtId="16" fontId="0" fillId="25" borderId="11" xfId="60" applyNumberFormat="1" applyFont="1" applyFill="1" applyBorder="1" applyAlignment="1" quotePrefix="1">
      <alignment horizontal="center"/>
      <protection/>
    </xf>
    <xf numFmtId="16" fontId="54" fillId="25" borderId="11" xfId="60" applyNumberFormat="1" applyFont="1" applyFill="1" applyBorder="1" applyAlignment="1" quotePrefix="1">
      <alignment horizontal="center"/>
      <protection/>
    </xf>
    <xf numFmtId="49" fontId="22" fillId="7" borderId="11" xfId="60" applyNumberFormat="1" applyFont="1" applyFill="1" applyBorder="1" applyAlignment="1">
      <alignment horizontal="center"/>
      <protection/>
    </xf>
    <xf numFmtId="49" fontId="0" fillId="0" borderId="11" xfId="60" applyNumberFormat="1" applyFont="1" applyBorder="1" applyAlignment="1">
      <alignment horizontal="center"/>
      <protection/>
    </xf>
    <xf numFmtId="0" fontId="35" fillId="0" borderId="11" xfId="60" applyFont="1" applyBorder="1" applyAlignment="1" quotePrefix="1">
      <alignment horizontal="center"/>
      <protection/>
    </xf>
    <xf numFmtId="0" fontId="0" fillId="0" borderId="11" xfId="60" applyFont="1" applyBorder="1" applyAlignment="1" quotePrefix="1">
      <alignment horizontal="center"/>
      <protection/>
    </xf>
    <xf numFmtId="0" fontId="0" fillId="22" borderId="11" xfId="60" applyFont="1" applyFill="1" applyBorder="1" applyAlignment="1" quotePrefix="1">
      <alignment horizontal="center"/>
      <protection/>
    </xf>
    <xf numFmtId="14" fontId="0" fillId="0" borderId="11" xfId="60" applyNumberFormat="1" applyFont="1" applyBorder="1" applyAlignment="1" quotePrefix="1">
      <alignment horizontal="center"/>
      <protection/>
    </xf>
    <xf numFmtId="16" fontId="35" fillId="0" borderId="11" xfId="60" applyNumberFormat="1" applyFont="1" applyBorder="1" applyAlignment="1" quotePrefix="1">
      <alignment horizontal="center"/>
      <protection/>
    </xf>
    <xf numFmtId="16" fontId="22" fillId="7" borderId="11" xfId="60" applyNumberFormat="1" applyFont="1" applyFill="1" applyBorder="1" applyAlignment="1" quotePrefix="1">
      <alignment horizontal="center"/>
      <protection/>
    </xf>
    <xf numFmtId="16" fontId="0" fillId="0" borderId="11" xfId="60" applyNumberFormat="1" applyFont="1" applyBorder="1" applyAlignment="1" quotePrefix="1">
      <alignment horizontal="center"/>
      <protection/>
    </xf>
    <xf numFmtId="16" fontId="35" fillId="0" borderId="11" xfId="60" applyNumberFormat="1" applyFont="1" applyBorder="1" applyAlignment="1">
      <alignment horizontal="center"/>
      <protection/>
    </xf>
    <xf numFmtId="16" fontId="22" fillId="22" borderId="11" xfId="60" applyNumberFormat="1" applyFont="1" applyFill="1" applyBorder="1" applyAlignment="1">
      <alignment horizontal="center"/>
      <protection/>
    </xf>
    <xf numFmtId="16" fontId="0" fillId="0" borderId="11" xfId="60" applyNumberFormat="1" applyFont="1" applyBorder="1" applyAlignment="1">
      <alignment horizontal="center"/>
      <protection/>
    </xf>
    <xf numFmtId="16" fontId="22" fillId="7" borderId="11" xfId="60" applyNumberFormat="1" applyFont="1" applyFill="1" applyBorder="1" applyAlignment="1">
      <alignment horizontal="center"/>
      <protection/>
    </xf>
    <xf numFmtId="1" fontId="35" fillId="0" borderId="11" xfId="59" applyNumberFormat="1" applyFont="1" applyBorder="1" applyAlignment="1">
      <alignment horizontal="center"/>
      <protection/>
    </xf>
    <xf numFmtId="14" fontId="0" fillId="0" borderId="11" xfId="60" applyNumberFormat="1" applyFont="1" applyBorder="1" applyAlignment="1">
      <alignment horizontal="center"/>
      <protection/>
    </xf>
    <xf numFmtId="14" fontId="0" fillId="0" borderId="11" xfId="60" applyNumberFormat="1" applyFont="1" applyBorder="1" applyAlignment="1">
      <alignment horizontal="center"/>
      <protection/>
    </xf>
    <xf numFmtId="0" fontId="22" fillId="27" borderId="17" xfId="60" applyFont="1" applyFill="1" applyBorder="1" applyAlignment="1">
      <alignment horizontal="center"/>
      <protection/>
    </xf>
    <xf numFmtId="0" fontId="22" fillId="20" borderId="10" xfId="0" applyFont="1" applyFill="1" applyBorder="1" applyAlignment="1">
      <alignment horizontal="center"/>
    </xf>
    <xf numFmtId="16" fontId="0" fillId="22" borderId="11" xfId="60" applyNumberFormat="1" applyFont="1" applyFill="1" applyBorder="1" applyAlignment="1" quotePrefix="1">
      <alignment horizontal="center"/>
      <protection/>
    </xf>
    <xf numFmtId="0" fontId="0" fillId="31" borderId="11" xfId="60" applyFont="1" applyFill="1" applyBorder="1" applyAlignment="1" quotePrefix="1">
      <alignment horizontal="center"/>
      <protection/>
    </xf>
    <xf numFmtId="16" fontId="36" fillId="22" borderId="11" xfId="60" applyNumberFormat="1" applyFont="1" applyFill="1" applyBorder="1" applyAlignment="1" quotePrefix="1">
      <alignment horizontal="center"/>
      <protection/>
    </xf>
    <xf numFmtId="16" fontId="0" fillId="4" borderId="11" xfId="60" applyNumberFormat="1" applyFont="1" applyFill="1" applyBorder="1" applyAlignment="1" quotePrefix="1">
      <alignment horizontal="center"/>
      <protection/>
    </xf>
    <xf numFmtId="1" fontId="0" fillId="0" borderId="11" xfId="59" applyNumberFormat="1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0" fontId="36" fillId="22" borderId="11" xfId="60" applyFont="1" applyFill="1" applyBorder="1" applyAlignment="1">
      <alignment horizontal="center"/>
      <protection/>
    </xf>
    <xf numFmtId="0" fontId="0" fillId="0" borderId="53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vertical="center"/>
      <protection/>
    </xf>
    <xf numFmtId="3" fontId="22" fillId="24" borderId="11" xfId="60" applyNumberFormat="1" applyFont="1" applyFill="1" applyBorder="1" applyAlignment="1">
      <alignment vertical="center"/>
      <protection/>
    </xf>
    <xf numFmtId="3" fontId="22" fillId="24" borderId="12" xfId="60" applyNumberFormat="1" applyFont="1" applyFill="1" applyBorder="1" applyAlignment="1">
      <alignment vertical="center"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60" applyFont="1" applyFill="1" applyBorder="1" applyAlignment="1">
      <alignment horizontal="right"/>
      <protection/>
    </xf>
    <xf numFmtId="3" fontId="22" fillId="0" borderId="12" xfId="60" applyNumberFormat="1" applyFont="1" applyFill="1" applyBorder="1" applyAlignment="1">
      <alignment horizontal="right"/>
      <protection/>
    </xf>
    <xf numFmtId="0" fontId="35" fillId="0" borderId="11" xfId="60" applyFont="1" applyFill="1" applyBorder="1" applyAlignment="1">
      <alignment horizontal="right"/>
      <protection/>
    </xf>
    <xf numFmtId="3" fontId="0" fillId="0" borderId="12" xfId="60" applyNumberFormat="1" applyFont="1" applyFill="1" applyBorder="1" applyAlignment="1" applyProtection="1">
      <alignment horizontal="right"/>
      <protection locked="0"/>
    </xf>
    <xf numFmtId="3" fontId="22" fillId="0" borderId="11" xfId="60" applyNumberFormat="1" applyFont="1" applyFill="1" applyBorder="1" applyAlignment="1" applyProtection="1">
      <alignment horizontal="right"/>
      <protection locked="0"/>
    </xf>
    <xf numFmtId="3" fontId="22" fillId="0" borderId="11" xfId="60" applyNumberFormat="1" applyFont="1" applyFill="1" applyBorder="1" applyAlignment="1" applyProtection="1">
      <alignment horizontal="right"/>
      <protection locked="0"/>
    </xf>
    <xf numFmtId="0" fontId="0" fillId="0" borderId="11" xfId="60" applyFont="1" applyBorder="1" applyAlignment="1">
      <alignment horizontal="right"/>
      <protection/>
    </xf>
    <xf numFmtId="0" fontId="22" fillId="0" borderId="49" xfId="0" applyFont="1" applyBorder="1" applyAlignment="1">
      <alignment/>
    </xf>
    <xf numFmtId="3" fontId="66" fillId="0" borderId="11" xfId="60" applyNumberFormat="1" applyFont="1" applyBorder="1" applyAlignment="1" applyProtection="1">
      <alignment horizontal="right"/>
      <protection locked="0"/>
    </xf>
    <xf numFmtId="3" fontId="22" fillId="0" borderId="11" xfId="60" applyNumberFormat="1" applyFont="1" applyBorder="1" applyAlignment="1">
      <alignment horizontal="right"/>
      <protection/>
    </xf>
    <xf numFmtId="0" fontId="0" fillId="0" borderId="11" xfId="0" applyFont="1" applyBorder="1" applyAlignment="1">
      <alignment wrapText="1"/>
    </xf>
    <xf numFmtId="3" fontId="22" fillId="34" borderId="11" xfId="60" applyNumberFormat="1" applyFont="1" applyFill="1" applyBorder="1" applyAlignment="1">
      <alignment horizontal="right"/>
      <protection/>
    </xf>
    <xf numFmtId="3" fontId="22" fillId="34" borderId="11" xfId="60" applyNumberFormat="1" applyFont="1" applyFill="1" applyBorder="1" applyAlignment="1" applyProtection="1">
      <alignment horizontal="right"/>
      <protection locked="0"/>
    </xf>
    <xf numFmtId="0" fontId="22" fillId="29" borderId="11" xfId="60" applyFont="1" applyFill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47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3" fontId="22" fillId="22" borderId="23" xfId="0" applyNumberFormat="1" applyFont="1" applyFill="1" applyBorder="1" applyAlignment="1">
      <alignment horizontal="center" wrapText="1"/>
    </xf>
    <xf numFmtId="3" fontId="22" fillId="22" borderId="47" xfId="0" applyNumberFormat="1" applyFont="1" applyFill="1" applyBorder="1" applyAlignment="1">
      <alignment horizontal="center" wrapText="1"/>
    </xf>
    <xf numFmtId="3" fontId="22" fillId="22" borderId="25" xfId="0" applyNumberFormat="1" applyFont="1" applyFill="1" applyBorder="1" applyAlignment="1">
      <alignment horizontal="center" wrapText="1"/>
    </xf>
    <xf numFmtId="0" fontId="44" fillId="0" borderId="23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4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22" borderId="11" xfId="0" applyFont="1" applyFill="1" applyBorder="1" applyAlignment="1">
      <alignment horizontal="left" wrapText="1"/>
    </xf>
    <xf numFmtId="0" fontId="22" fillId="22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49" fontId="28" fillId="3" borderId="55" xfId="0" applyNumberFormat="1" applyFont="1" applyFill="1" applyBorder="1" applyAlignment="1">
      <alignment horizontal="center" wrapText="1"/>
    </xf>
    <xf numFmtId="49" fontId="28" fillId="3" borderId="56" xfId="0" applyNumberFormat="1" applyFont="1" applyFill="1" applyBorder="1" applyAlignment="1">
      <alignment horizontal="center" wrapText="1"/>
    </xf>
    <xf numFmtId="49" fontId="28" fillId="3" borderId="57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22" borderId="23" xfId="0" applyFont="1" applyFill="1" applyBorder="1" applyAlignment="1">
      <alignment horizontal="center"/>
    </xf>
    <xf numFmtId="0" fontId="22" fillId="22" borderId="47" xfId="0" applyFont="1" applyFill="1" applyBorder="1" applyAlignment="1">
      <alignment horizontal="center"/>
    </xf>
    <xf numFmtId="0" fontId="22" fillId="22" borderId="25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22" fillId="7" borderId="47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35" fillId="22" borderId="11" xfId="0" applyFont="1" applyFill="1" applyBorder="1" applyAlignment="1">
      <alignment horizontal="left" wrapText="1"/>
    </xf>
    <xf numFmtId="1" fontId="59" fillId="0" borderId="11" xfId="59" applyNumberFormat="1" applyFont="1" applyBorder="1" applyAlignment="1">
      <alignment horizontal="left"/>
      <protection/>
    </xf>
    <xf numFmtId="1" fontId="59" fillId="0" borderId="23" xfId="59" applyNumberFormat="1" applyFont="1" applyBorder="1" applyAlignment="1">
      <alignment horizontal="left"/>
      <protection/>
    </xf>
    <xf numFmtId="1" fontId="59" fillId="0" borderId="25" xfId="59" applyNumberFormat="1" applyFont="1" applyBorder="1" applyAlignment="1">
      <alignment horizontal="left"/>
      <protection/>
    </xf>
    <xf numFmtId="3" fontId="22" fillId="7" borderId="23" xfId="0" applyNumberFormat="1" applyFont="1" applyFill="1" applyBorder="1" applyAlignment="1">
      <alignment horizontal="left"/>
    </xf>
    <xf numFmtId="3" fontId="22" fillId="7" borderId="47" xfId="0" applyNumberFormat="1" applyFont="1" applyFill="1" applyBorder="1" applyAlignment="1">
      <alignment horizontal="left"/>
    </xf>
    <xf numFmtId="3" fontId="22" fillId="7" borderId="25" xfId="0" applyNumberFormat="1" applyFont="1" applyFill="1" applyBorder="1" applyAlignment="1">
      <alignment horizontal="left"/>
    </xf>
    <xf numFmtId="0" fontId="0" fillId="0" borderId="58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22" borderId="11" xfId="0" applyFont="1" applyFill="1" applyBorder="1" applyAlignment="1">
      <alignment horizontal="left" vertical="top" wrapText="1"/>
    </xf>
    <xf numFmtId="49" fontId="22" fillId="28" borderId="11" xfId="0" applyNumberFormat="1" applyFont="1" applyFill="1" applyBorder="1" applyAlignment="1">
      <alignment horizontal="center" wrapText="1"/>
    </xf>
    <xf numFmtId="49" fontId="22" fillId="29" borderId="11" xfId="0" applyNumberFormat="1" applyFont="1" applyFill="1" applyBorder="1" applyAlignment="1">
      <alignment horizontal="left" vertical="justify" wrapText="1"/>
    </xf>
    <xf numFmtId="0" fontId="22" fillId="29" borderId="11" xfId="0" applyFont="1" applyFill="1" applyBorder="1" applyAlignment="1">
      <alignment horizontal="left" vertical="justify" wrapText="1"/>
    </xf>
    <xf numFmtId="49" fontId="0" fillId="0" borderId="59" xfId="0" applyNumberFormat="1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22" fillId="29" borderId="11" xfId="0" applyFont="1" applyFill="1" applyBorder="1" applyAlignment="1">
      <alignment horizontal="left" vertical="center" wrapText="1"/>
    </xf>
    <xf numFmtId="0" fontId="22" fillId="29" borderId="11" xfId="0" applyFont="1" applyFill="1" applyBorder="1" applyAlignment="1">
      <alignment vertical="center" wrapText="1"/>
    </xf>
    <xf numFmtId="0" fontId="22" fillId="0" borderId="0" xfId="60" applyFont="1" applyAlignment="1">
      <alignment horizontal="center" vertical="center"/>
      <protection/>
    </xf>
    <xf numFmtId="0" fontId="22" fillId="22" borderId="23" xfId="0" applyFont="1" applyFill="1" applyBorder="1" applyAlignment="1">
      <alignment horizontal="center" wrapText="1"/>
    </xf>
    <xf numFmtId="0" fontId="22" fillId="22" borderId="47" xfId="0" applyFont="1" applyFill="1" applyBorder="1" applyAlignment="1">
      <alignment horizontal="center" wrapText="1"/>
    </xf>
    <xf numFmtId="0" fontId="22" fillId="22" borderId="25" xfId="0" applyFont="1" applyFill="1" applyBorder="1" applyAlignment="1">
      <alignment horizontal="center" wrapText="1"/>
    </xf>
    <xf numFmtId="0" fontId="22" fillId="22" borderId="11" xfId="0" applyFont="1" applyFill="1" applyBorder="1" applyAlignment="1">
      <alignment horizontal="left" wrapText="1"/>
    </xf>
    <xf numFmtId="0" fontId="60" fillId="22" borderId="11" xfId="0" applyFont="1" applyFill="1" applyBorder="1" applyAlignment="1">
      <alignment horizontal="left" wrapText="1"/>
    </xf>
    <xf numFmtId="0" fontId="5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22" fillId="7" borderId="23" xfId="0" applyNumberFormat="1" applyFont="1" applyFill="1" applyBorder="1" applyAlignment="1">
      <alignment horizontal="left" vertical="top" wrapText="1"/>
    </xf>
    <xf numFmtId="49" fontId="22" fillId="7" borderId="47" xfId="0" applyNumberFormat="1" applyFont="1" applyFill="1" applyBorder="1" applyAlignment="1">
      <alignment horizontal="left" vertical="top" wrapText="1"/>
    </xf>
    <xf numFmtId="49" fontId="22" fillId="7" borderId="25" xfId="0" applyNumberFormat="1" applyFont="1" applyFill="1" applyBorder="1" applyAlignment="1">
      <alignment horizontal="left" vertical="top" wrapText="1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9" fontId="0" fillId="0" borderId="44" xfId="0" applyNumberFormat="1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9" fontId="22" fillId="29" borderId="11" xfId="0" applyNumberFormat="1" applyFont="1" applyFill="1" applyBorder="1" applyAlignment="1">
      <alignment horizontal="left" vertical="center" wrapText="1"/>
    </xf>
    <xf numFmtId="0" fontId="22" fillId="29" borderId="11" xfId="0" applyFont="1" applyFill="1" applyBorder="1" applyAlignment="1">
      <alignment horizontal="left" vertical="center" wrapText="1"/>
    </xf>
    <xf numFmtId="0" fontId="36" fillId="22" borderId="11" xfId="0" applyFont="1" applyFill="1" applyBorder="1" applyAlignment="1">
      <alignment horizontal="left" wrapText="1"/>
    </xf>
    <xf numFmtId="0" fontId="27" fillId="0" borderId="0" xfId="61" applyFont="1" applyAlignment="1">
      <alignment horizontal="left" vertical="center"/>
      <protection/>
    </xf>
    <xf numFmtId="0" fontId="27" fillId="0" borderId="0" xfId="61" applyFont="1" applyAlignment="1">
      <alignment horizontal="left" vertical="center"/>
      <protection/>
    </xf>
    <xf numFmtId="0" fontId="0" fillId="0" borderId="23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22" borderId="11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0" fillId="0" borderId="11" xfId="60" applyFont="1" applyBorder="1" applyAlignment="1">
      <alignment horizontal="left" wrapText="1"/>
      <protection/>
    </xf>
    <xf numFmtId="49" fontId="22" fillId="0" borderId="15" xfId="0" applyNumberFormat="1" applyFont="1" applyBorder="1" applyAlignment="1">
      <alignment horizontal="center" wrapText="1"/>
    </xf>
    <xf numFmtId="0" fontId="0" fillId="0" borderId="58" xfId="60" applyFont="1" applyBorder="1" applyAlignment="1">
      <alignment vertical="center" wrapText="1"/>
      <protection/>
    </xf>
    <xf numFmtId="0" fontId="0" fillId="0" borderId="54" xfId="60" applyFont="1" applyBorder="1" applyAlignment="1">
      <alignment vertical="center" wrapText="1"/>
      <protection/>
    </xf>
    <xf numFmtId="0" fontId="0" fillId="31" borderId="11" xfId="60" applyFont="1" applyFill="1" applyBorder="1" applyAlignment="1">
      <alignment horizontal="left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" fontId="0" fillId="0" borderId="11" xfId="59" applyNumberFormat="1" applyFont="1" applyBorder="1" applyAlignment="1">
      <alignment horizontal="left"/>
      <protection/>
    </xf>
    <xf numFmtId="0" fontId="0" fillId="0" borderId="11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center" wrapText="1"/>
    </xf>
    <xf numFmtId="3" fontId="22" fillId="22" borderId="11" xfId="0" applyNumberFormat="1" applyFont="1" applyFill="1" applyBorder="1" applyAlignment="1">
      <alignment horizontal="left" wrapText="1"/>
    </xf>
    <xf numFmtId="1" fontId="0" fillId="0" borderId="23" xfId="59" applyNumberFormat="1" applyFont="1" applyBorder="1" applyAlignment="1">
      <alignment horizontal="left"/>
      <protection/>
    </xf>
    <xf numFmtId="1" fontId="0" fillId="0" borderId="25" xfId="59" applyNumberFormat="1" applyFont="1" applyBorder="1" applyAlignment="1">
      <alignment horizontal="left"/>
      <protection/>
    </xf>
    <xf numFmtId="1" fontId="0" fillId="0" borderId="23" xfId="59" applyNumberFormat="1" applyFont="1" applyBorder="1" applyAlignment="1">
      <alignment horizontal="center"/>
      <protection/>
    </xf>
    <xf numFmtId="1" fontId="0" fillId="0" borderId="25" xfId="59" applyNumberFormat="1" applyFont="1" applyBorder="1" applyAlignment="1">
      <alignment horizontal="center"/>
      <protection/>
    </xf>
    <xf numFmtId="0" fontId="0" fillId="0" borderId="61" xfId="0" applyFont="1" applyBorder="1" applyAlignment="1">
      <alignment vertical="center" wrapText="1"/>
    </xf>
    <xf numFmtId="3" fontId="22" fillId="7" borderId="23" xfId="0" applyNumberFormat="1" applyFont="1" applyFill="1" applyBorder="1" applyAlignment="1">
      <alignment horizontal="center"/>
    </xf>
    <xf numFmtId="3" fontId="22" fillId="7" borderId="47" xfId="0" applyNumberFormat="1" applyFont="1" applyFill="1" applyBorder="1" applyAlignment="1">
      <alignment horizontal="center"/>
    </xf>
    <xf numFmtId="3" fontId="22" fillId="7" borderId="25" xfId="0" applyNumberFormat="1" applyFont="1" applyFill="1" applyBorder="1" applyAlignment="1">
      <alignment horizontal="center"/>
    </xf>
    <xf numFmtId="1" fontId="35" fillId="0" borderId="11" xfId="59" applyNumberFormat="1" applyFont="1" applyBorder="1" applyAlignment="1">
      <alignment horizontal="left"/>
      <protection/>
    </xf>
    <xf numFmtId="49" fontId="0" fillId="25" borderId="11" xfId="0" applyNumberFormat="1" applyFont="1" applyFill="1" applyBorder="1" applyAlignment="1">
      <alignment horizontal="left" wrapText="1"/>
    </xf>
    <xf numFmtId="1" fontId="22" fillId="20" borderId="62" xfId="58" applyNumberFormat="1" applyFont="1" applyFill="1" applyBorder="1" applyAlignment="1">
      <alignment horizontal="center" vertical="center" wrapText="1"/>
      <protection/>
    </xf>
    <xf numFmtId="1" fontId="22" fillId="20" borderId="21" xfId="58" applyNumberFormat="1" applyFont="1" applyFill="1" applyBorder="1" applyAlignment="1">
      <alignment horizontal="center" vertical="center" wrapText="1"/>
      <protection/>
    </xf>
    <xf numFmtId="1" fontId="22" fillId="20" borderId="63" xfId="58" applyNumberFormat="1" applyFont="1" applyFill="1" applyBorder="1" applyAlignment="1">
      <alignment horizontal="center" vertical="center" wrapText="1"/>
      <protection/>
    </xf>
    <xf numFmtId="1" fontId="22" fillId="20" borderId="64" xfId="58" applyNumberFormat="1" applyFont="1" applyFill="1" applyBorder="1" applyAlignment="1">
      <alignment horizontal="center" vertical="center" wrapText="1"/>
      <protection/>
    </xf>
    <xf numFmtId="0" fontId="22" fillId="7" borderId="11" xfId="0" applyFont="1" applyFill="1" applyBorder="1" applyAlignment="1">
      <alignment horizontal="center" wrapText="1"/>
    </xf>
    <xf numFmtId="0" fontId="26" fillId="0" borderId="0" xfId="60" applyFont="1" applyAlignment="1">
      <alignment horizontal="center" vertical="center"/>
      <protection/>
    </xf>
    <xf numFmtId="0" fontId="26" fillId="0" borderId="65" xfId="60" applyFont="1" applyBorder="1" applyAlignment="1">
      <alignment horizontal="center" vertical="center"/>
      <protection/>
    </xf>
    <xf numFmtId="0" fontId="26" fillId="0" borderId="65" xfId="60" applyFont="1" applyBorder="1" applyAlignment="1">
      <alignment horizontal="center" vertical="center"/>
      <protection/>
    </xf>
    <xf numFmtId="0" fontId="22" fillId="3" borderId="55" xfId="60" applyFont="1" applyFill="1" applyBorder="1" applyAlignment="1">
      <alignment horizontal="center"/>
      <protection/>
    </xf>
    <xf numFmtId="0" fontId="22" fillId="3" borderId="56" xfId="60" applyFont="1" applyFill="1" applyBorder="1" applyAlignment="1">
      <alignment horizontal="center"/>
      <protection/>
    </xf>
    <xf numFmtId="0" fontId="22" fillId="3" borderId="57" xfId="60" applyFont="1" applyFill="1" applyBorder="1" applyAlignment="1">
      <alignment horizontal="center"/>
      <protection/>
    </xf>
    <xf numFmtId="1" fontId="22" fillId="20" borderId="66" xfId="58" applyNumberFormat="1" applyFont="1" applyFill="1" applyBorder="1" applyAlignment="1">
      <alignment horizontal="center" vertical="center" wrapText="1"/>
      <protection/>
    </xf>
    <xf numFmtId="1" fontId="22" fillId="20" borderId="67" xfId="58" applyNumberFormat="1" applyFont="1" applyFill="1" applyBorder="1" applyAlignment="1">
      <alignment horizontal="center" vertical="center" wrapText="1"/>
      <protection/>
    </xf>
    <xf numFmtId="1" fontId="22" fillId="20" borderId="68" xfId="58" applyNumberFormat="1" applyFont="1" applyFill="1" applyBorder="1" applyAlignment="1">
      <alignment horizontal="center" vertical="center" wrapText="1"/>
      <protection/>
    </xf>
    <xf numFmtId="1" fontId="22" fillId="20" borderId="69" xfId="58" applyNumberFormat="1" applyFont="1" applyFill="1" applyBorder="1" applyAlignment="1">
      <alignment horizontal="center" vertical="center" wrapText="1"/>
      <protection/>
    </xf>
    <xf numFmtId="0" fontId="27" fillId="20" borderId="63" xfId="60" applyFont="1" applyFill="1" applyBorder="1" applyAlignment="1">
      <alignment horizontal="center" vertical="center" wrapText="1"/>
      <protection/>
    </xf>
    <xf numFmtId="0" fontId="27" fillId="20" borderId="62" xfId="60" applyFont="1" applyFill="1" applyBorder="1" applyAlignment="1">
      <alignment horizontal="center" vertical="center" wrapText="1"/>
      <protection/>
    </xf>
    <xf numFmtId="0" fontId="27" fillId="20" borderId="70" xfId="60" applyFont="1" applyFill="1" applyBorder="1" applyAlignment="1">
      <alignment horizontal="center" vertical="center" wrapText="1"/>
      <protection/>
    </xf>
    <xf numFmtId="0" fontId="27" fillId="20" borderId="13" xfId="60" applyFont="1" applyFill="1" applyBorder="1" applyAlignment="1">
      <alignment horizontal="center" vertical="center" wrapText="1"/>
      <protection/>
    </xf>
    <xf numFmtId="0" fontId="27" fillId="20" borderId="11" xfId="60" applyFont="1" applyFill="1" applyBorder="1" applyAlignment="1">
      <alignment horizontal="center" vertical="center" wrapText="1"/>
      <protection/>
    </xf>
    <xf numFmtId="0" fontId="27" fillId="20" borderId="12" xfId="60" applyFont="1" applyFill="1" applyBorder="1" applyAlignment="1">
      <alignment horizontal="center" vertical="center" wrapText="1"/>
      <protection/>
    </xf>
    <xf numFmtId="0" fontId="27" fillId="20" borderId="64" xfId="60" applyFont="1" applyFill="1" applyBorder="1" applyAlignment="1">
      <alignment horizontal="center" vertical="center" wrapText="1"/>
      <protection/>
    </xf>
    <xf numFmtId="0" fontId="27" fillId="20" borderId="21" xfId="60" applyFont="1" applyFill="1" applyBorder="1" applyAlignment="1">
      <alignment horizontal="center" vertical="center" wrapText="1"/>
      <protection/>
    </xf>
    <xf numFmtId="0" fontId="27" fillId="20" borderId="22" xfId="60" applyFont="1" applyFill="1" applyBorder="1" applyAlignment="1">
      <alignment horizontal="center" vertical="center" wrapText="1"/>
      <protection/>
    </xf>
    <xf numFmtId="0" fontId="22" fillId="20" borderId="71" xfId="60" applyFont="1" applyFill="1" applyBorder="1" applyAlignment="1">
      <alignment horizontal="center" vertical="center" wrapText="1"/>
      <protection/>
    </xf>
    <xf numFmtId="0" fontId="22" fillId="20" borderId="72" xfId="60" applyFont="1" applyFill="1" applyBorder="1" applyAlignment="1">
      <alignment horizontal="center" vertical="center" wrapText="1"/>
      <protection/>
    </xf>
    <xf numFmtId="0" fontId="22" fillId="20" borderId="73" xfId="60" applyFont="1" applyFill="1" applyBorder="1" applyAlignment="1">
      <alignment horizontal="center" vertical="center" wrapText="1"/>
      <protection/>
    </xf>
    <xf numFmtId="49" fontId="27" fillId="3" borderId="74" xfId="60" applyNumberFormat="1" applyFont="1" applyFill="1" applyBorder="1" applyAlignment="1">
      <alignment horizontal="center"/>
      <protection/>
    </xf>
    <xf numFmtId="49" fontId="27" fillId="3" borderId="56" xfId="60" applyNumberFormat="1" applyFont="1" applyFill="1" applyBorder="1" applyAlignment="1">
      <alignment horizontal="center"/>
      <protection/>
    </xf>
    <xf numFmtId="49" fontId="27" fillId="3" borderId="57" xfId="60" applyNumberFormat="1" applyFont="1" applyFill="1" applyBorder="1" applyAlignment="1">
      <alignment horizontal="center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6" fillId="27" borderId="75" xfId="0" applyNumberFormat="1" applyFont="1" applyFill="1" applyBorder="1" applyAlignment="1">
      <alignment horizontal="center" wrapText="1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22" fillId="32" borderId="11" xfId="0" applyFont="1" applyFill="1" applyBorder="1" applyAlignment="1">
      <alignment horizontal="center" vertical="center" wrapText="1"/>
    </xf>
    <xf numFmtId="0" fontId="35" fillId="22" borderId="11" xfId="0" applyFont="1" applyFill="1" applyBorder="1" applyAlignment="1">
      <alignment horizontal="left" vertical="center" wrapText="1"/>
    </xf>
    <xf numFmtId="0" fontId="22" fillId="7" borderId="11" xfId="0" applyFont="1" applyFill="1" applyBorder="1" applyAlignment="1">
      <alignment horizontal="left" wrapText="1"/>
    </xf>
    <xf numFmtId="0" fontId="22" fillId="33" borderId="11" xfId="0" applyFont="1" applyFill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wrapText="1"/>
    </xf>
    <xf numFmtId="49" fontId="0" fillId="0" borderId="78" xfId="0" applyNumberFormat="1" applyFont="1" applyBorder="1" applyAlignment="1">
      <alignment horizontal="center" wrapText="1"/>
    </xf>
    <xf numFmtId="49" fontId="22" fillId="7" borderId="11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3" fontId="22" fillId="0" borderId="23" xfId="0" applyNumberFormat="1" applyFont="1" applyBorder="1" applyAlignment="1">
      <alignment horizontal="left" wrapText="1"/>
    </xf>
    <xf numFmtId="3" fontId="22" fillId="0" borderId="25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0" fontId="22" fillId="7" borderId="23" xfId="0" applyFont="1" applyFill="1" applyBorder="1" applyAlignment="1">
      <alignment horizontal="center" vertical="top" wrapText="1"/>
    </xf>
    <xf numFmtId="0" fontId="22" fillId="7" borderId="47" xfId="0" applyFont="1" applyFill="1" applyBorder="1" applyAlignment="1">
      <alignment horizontal="center" vertical="top" wrapText="1"/>
    </xf>
    <xf numFmtId="0" fontId="22" fillId="7" borderId="25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0" fillId="0" borderId="11" xfId="0" applyFont="1" applyBorder="1" applyAlignment="1">
      <alignment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3" fontId="22" fillId="7" borderId="11" xfId="0" applyNumberFormat="1" applyFont="1" applyFill="1" applyBorder="1" applyAlignment="1">
      <alignment horizontal="center" wrapText="1"/>
    </xf>
    <xf numFmtId="0" fontId="26" fillId="0" borderId="0" xfId="60" applyFont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3" fontId="22" fillId="22" borderId="23" xfId="0" applyNumberFormat="1" applyFont="1" applyFill="1" applyBorder="1" applyAlignment="1">
      <alignment horizontal="left"/>
    </xf>
    <xf numFmtId="3" fontId="22" fillId="22" borderId="47" xfId="0" applyNumberFormat="1" applyFont="1" applyFill="1" applyBorder="1" applyAlignment="1">
      <alignment horizontal="left"/>
    </xf>
    <xf numFmtId="3" fontId="22" fillId="22" borderId="25" xfId="0" applyNumberFormat="1" applyFont="1" applyFill="1" applyBorder="1" applyAlignment="1">
      <alignment horizontal="left"/>
    </xf>
    <xf numFmtId="0" fontId="22" fillId="7" borderId="23" xfId="0" applyFont="1" applyFill="1" applyBorder="1" applyAlignment="1">
      <alignment horizontal="center" wrapText="1"/>
    </xf>
    <xf numFmtId="0" fontId="22" fillId="20" borderId="11" xfId="0" applyFont="1" applyFill="1" applyBorder="1" applyAlignment="1">
      <alignment wrapText="1"/>
    </xf>
    <xf numFmtId="0" fontId="22" fillId="7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3" fontId="22" fillId="0" borderId="0" xfId="0" applyNumberFormat="1" applyFont="1" applyAlignment="1">
      <alignment horizontal="center"/>
    </xf>
    <xf numFmtId="0" fontId="22" fillId="0" borderId="0" xfId="60" applyFont="1" applyAlignment="1">
      <alignment horizontal="center"/>
      <protection/>
    </xf>
    <xf numFmtId="0" fontId="22" fillId="0" borderId="0" xfId="60" applyFont="1" applyAlignment="1">
      <alignment horizontal="right"/>
      <protection/>
    </xf>
    <xf numFmtId="0" fontId="22" fillId="0" borderId="0" xfId="60" applyFont="1" applyAlignment="1">
      <alignment horizontal="right"/>
      <protection/>
    </xf>
    <xf numFmtId="0" fontId="35" fillId="0" borderId="46" xfId="60" applyFont="1" applyBorder="1" applyAlignment="1">
      <alignment horizontal="center"/>
      <protection/>
    </xf>
    <xf numFmtId="0" fontId="35" fillId="0" borderId="47" xfId="60" applyFont="1" applyBorder="1" applyAlignment="1">
      <alignment horizontal="center"/>
      <protection/>
    </xf>
    <xf numFmtId="0" fontId="35" fillId="0" borderId="25" xfId="60" applyFont="1" applyBorder="1" applyAlignment="1">
      <alignment horizontal="center"/>
      <protection/>
    </xf>
    <xf numFmtId="0" fontId="22" fillId="7" borderId="46" xfId="0" applyFont="1" applyFill="1" applyBorder="1" applyAlignment="1">
      <alignment horizontal="center"/>
    </xf>
    <xf numFmtId="0" fontId="22" fillId="7" borderId="47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26" fillId="0" borderId="0" xfId="60" applyFont="1" applyAlignment="1">
      <alignment horizontal="left"/>
      <protection/>
    </xf>
    <xf numFmtId="0" fontId="0" fillId="0" borderId="11" xfId="0" applyFont="1" applyBorder="1" applyAlignment="1">
      <alignment wrapText="1"/>
    </xf>
    <xf numFmtId="49" fontId="31" fillId="24" borderId="13" xfId="0" applyNumberFormat="1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0" fontId="22" fillId="7" borderId="46" xfId="0" applyFont="1" applyFill="1" applyBorder="1" applyAlignment="1" quotePrefix="1">
      <alignment horizontal="center"/>
    </xf>
    <xf numFmtId="0" fontId="22" fillId="7" borderId="47" xfId="0" applyFont="1" applyFill="1" applyBorder="1" applyAlignment="1" quotePrefix="1">
      <alignment horizontal="center"/>
    </xf>
    <xf numFmtId="0" fontId="22" fillId="7" borderId="25" xfId="0" applyFont="1" applyFill="1" applyBorder="1" applyAlignment="1" quotePrefix="1">
      <alignment horizontal="center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/>
    </xf>
    <xf numFmtId="0" fontId="49" fillId="24" borderId="81" xfId="0" applyFont="1" applyFill="1" applyBorder="1" applyAlignment="1">
      <alignment horizontal="center" wrapText="1"/>
    </xf>
    <xf numFmtId="0" fontId="49" fillId="2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9" fontId="22" fillId="7" borderId="46" xfId="0" applyNumberFormat="1" applyFont="1" applyFill="1" applyBorder="1" applyAlignment="1">
      <alignment horizontal="center"/>
    </xf>
    <xf numFmtId="49" fontId="22" fillId="7" borderId="47" xfId="0" applyNumberFormat="1" applyFont="1" applyFill="1" applyBorder="1" applyAlignment="1">
      <alignment horizontal="center"/>
    </xf>
    <xf numFmtId="49" fontId="22" fillId="7" borderId="25" xfId="0" applyNumberFormat="1" applyFont="1" applyFill="1" applyBorder="1" applyAlignment="1">
      <alignment horizontal="center"/>
    </xf>
    <xf numFmtId="0" fontId="22" fillId="7" borderId="46" xfId="0" applyFont="1" applyFill="1" applyBorder="1" applyAlignment="1">
      <alignment horizontal="center" wrapText="1"/>
    </xf>
    <xf numFmtId="0" fontId="22" fillId="7" borderId="47" xfId="0" applyFont="1" applyFill="1" applyBorder="1" applyAlignment="1">
      <alignment horizontal="center" wrapText="1"/>
    </xf>
    <xf numFmtId="0" fontId="22" fillId="7" borderId="25" xfId="0" applyFont="1" applyFill="1" applyBorder="1" applyAlignment="1">
      <alignment horizontal="center" wrapText="1"/>
    </xf>
    <xf numFmtId="0" fontId="0" fillId="0" borderId="47" xfId="60" applyFont="1" applyBorder="1" applyAlignment="1">
      <alignment horizontal="left"/>
      <protection/>
    </xf>
    <xf numFmtId="0" fontId="36" fillId="24" borderId="11" xfId="0" applyFont="1" applyFill="1" applyBorder="1" applyAlignment="1">
      <alignment horizontal="center" vertical="center" wrapText="1"/>
    </xf>
    <xf numFmtId="0" fontId="22" fillId="7" borderId="46" xfId="0" applyFont="1" applyFill="1" applyBorder="1" applyAlignment="1">
      <alignment horizontal="center" wrapText="1"/>
    </xf>
    <xf numFmtId="0" fontId="26" fillId="3" borderId="82" xfId="60" applyFont="1" applyFill="1" applyBorder="1" applyAlignment="1">
      <alignment horizontal="center" vertical="center"/>
      <protection/>
    </xf>
    <xf numFmtId="0" fontId="26" fillId="3" borderId="40" xfId="6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vertical="justify"/>
    </xf>
    <xf numFmtId="0" fontId="44" fillId="0" borderId="11" xfId="0" applyFont="1" applyBorder="1" applyAlignment="1">
      <alignment wrapText="1"/>
    </xf>
    <xf numFmtId="0" fontId="36" fillId="24" borderId="46" xfId="0" applyFont="1" applyFill="1" applyBorder="1" applyAlignment="1">
      <alignment horizontal="center" wrapText="1"/>
    </xf>
    <xf numFmtId="0" fontId="36" fillId="24" borderId="47" xfId="0" applyFont="1" applyFill="1" applyBorder="1" applyAlignment="1">
      <alignment horizontal="center" wrapText="1"/>
    </xf>
    <xf numFmtId="0" fontId="36" fillId="24" borderId="25" xfId="0" applyFont="1" applyFill="1" applyBorder="1" applyAlignment="1">
      <alignment horizontal="center" wrapText="1"/>
    </xf>
    <xf numFmtId="49" fontId="22" fillId="7" borderId="13" xfId="0" applyNumberFormat="1" applyFont="1" applyFill="1" applyBorder="1" applyAlignment="1">
      <alignment horizontal="left" vertical="center" wrapText="1"/>
    </xf>
    <xf numFmtId="49" fontId="22" fillId="7" borderId="11" xfId="0" applyNumberFormat="1" applyFont="1" applyFill="1" applyBorder="1" applyAlignment="1">
      <alignment horizontal="left" vertical="center" wrapText="1"/>
    </xf>
    <xf numFmtId="0" fontId="31" fillId="24" borderId="81" xfId="0" applyFont="1" applyFill="1" applyBorder="1" applyAlignment="1">
      <alignment horizontal="center" wrapText="1"/>
    </xf>
    <xf numFmtId="0" fontId="31" fillId="24" borderId="10" xfId="0" applyFont="1" applyFill="1" applyBorder="1" applyAlignment="1">
      <alignment horizontal="center"/>
    </xf>
    <xf numFmtId="0" fontId="42" fillId="7" borderId="13" xfId="0" applyFont="1" applyFill="1" applyBorder="1" applyAlignment="1">
      <alignment horizontal="left" vertical="center" wrapText="1"/>
    </xf>
    <xf numFmtId="0" fontId="42" fillId="7" borderId="11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left" wrapText="1"/>
    </xf>
    <xf numFmtId="0" fontId="22" fillId="7" borderId="11" xfId="0" applyFont="1" applyFill="1" applyBorder="1" applyAlignment="1">
      <alignment horizontal="left" wrapText="1"/>
    </xf>
    <xf numFmtId="0" fontId="36" fillId="24" borderId="13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wrapText="1"/>
    </xf>
    <xf numFmtId="0" fontId="31" fillId="24" borderId="11" xfId="0" applyFont="1" applyFill="1" applyBorder="1" applyAlignment="1">
      <alignment horizontal="center" wrapText="1"/>
    </xf>
    <xf numFmtId="0" fontId="26" fillId="4" borderId="83" xfId="0" applyFont="1" applyFill="1" applyBorder="1" applyAlignment="1">
      <alignment horizontal="center" vertical="center"/>
    </xf>
    <xf numFmtId="0" fontId="26" fillId="4" borderId="84" xfId="0" applyFont="1" applyFill="1" applyBorder="1" applyAlignment="1">
      <alignment horizontal="center" vertical="center"/>
    </xf>
    <xf numFmtId="0" fontId="26" fillId="4" borderId="85" xfId="0" applyFont="1" applyFill="1" applyBorder="1" applyAlignment="1">
      <alignment horizontal="center" vertical="center"/>
    </xf>
    <xf numFmtId="0" fontId="26" fillId="4" borderId="86" xfId="0" applyFont="1" applyFill="1" applyBorder="1" applyAlignment="1">
      <alignment horizontal="center" vertical="center"/>
    </xf>
    <xf numFmtId="0" fontId="26" fillId="4" borderId="41" xfId="0" applyFont="1" applyFill="1" applyBorder="1" applyAlignment="1">
      <alignment horizontal="center" vertical="center"/>
    </xf>
    <xf numFmtId="0" fontId="26" fillId="4" borderId="42" xfId="0" applyFont="1" applyFill="1" applyBorder="1" applyAlignment="1">
      <alignment horizontal="center" vertical="center"/>
    </xf>
    <xf numFmtId="0" fontId="31" fillId="4" borderId="87" xfId="60" applyFont="1" applyFill="1" applyBorder="1" applyAlignment="1">
      <alignment horizontal="center" vertical="center"/>
      <protection/>
    </xf>
    <xf numFmtId="0" fontId="31" fillId="4" borderId="10" xfId="60" applyFont="1" applyFill="1" applyBorder="1" applyAlignment="1">
      <alignment horizontal="center" vertical="center"/>
      <protection/>
    </xf>
    <xf numFmtId="0" fontId="29" fillId="20" borderId="55" xfId="0" applyFont="1" applyFill="1" applyBorder="1" applyAlignment="1">
      <alignment horizontal="center" vertical="center" wrapText="1"/>
    </xf>
    <xf numFmtId="0" fontId="29" fillId="20" borderId="57" xfId="0" applyFont="1" applyFill="1" applyBorder="1" applyAlignment="1">
      <alignment horizontal="center" vertical="center"/>
    </xf>
    <xf numFmtId="1" fontId="22" fillId="20" borderId="24" xfId="58" applyNumberFormat="1" applyFont="1" applyFill="1" applyBorder="1" applyAlignment="1">
      <alignment horizontal="center" vertical="center" wrapText="1"/>
      <protection/>
    </xf>
    <xf numFmtId="1" fontId="22" fillId="20" borderId="88" xfId="58" applyNumberFormat="1" applyFont="1" applyFill="1" applyBorder="1" applyAlignment="1">
      <alignment horizontal="center" vertical="center" wrapText="1"/>
      <protection/>
    </xf>
    <xf numFmtId="0" fontId="28" fillId="20" borderId="63" xfId="60" applyFont="1" applyFill="1" applyBorder="1" applyAlignment="1">
      <alignment horizontal="center" vertical="center" wrapText="1"/>
      <protection/>
    </xf>
    <xf numFmtId="0" fontId="28" fillId="20" borderId="62" xfId="60" applyFont="1" applyFill="1" applyBorder="1" applyAlignment="1">
      <alignment horizontal="center" vertical="center" wrapText="1"/>
      <protection/>
    </xf>
    <xf numFmtId="0" fontId="28" fillId="20" borderId="70" xfId="60" applyFont="1" applyFill="1" applyBorder="1" applyAlignment="1">
      <alignment horizontal="center" vertical="center" wrapText="1"/>
      <protection/>
    </xf>
    <xf numFmtId="0" fontId="28" fillId="20" borderId="13" xfId="60" applyFont="1" applyFill="1" applyBorder="1" applyAlignment="1">
      <alignment horizontal="center" vertical="center" wrapText="1"/>
      <protection/>
    </xf>
    <xf numFmtId="0" fontId="28" fillId="20" borderId="11" xfId="60" applyFont="1" applyFill="1" applyBorder="1" applyAlignment="1">
      <alignment horizontal="center" vertical="center" wrapText="1"/>
      <protection/>
    </xf>
    <xf numFmtId="0" fontId="28" fillId="20" borderId="12" xfId="60" applyFont="1" applyFill="1" applyBorder="1" applyAlignment="1">
      <alignment horizontal="center" vertical="center" wrapText="1"/>
      <protection/>
    </xf>
    <xf numFmtId="0" fontId="28" fillId="20" borderId="64" xfId="60" applyFont="1" applyFill="1" applyBorder="1" applyAlignment="1">
      <alignment horizontal="center" vertical="center" wrapText="1"/>
      <protection/>
    </xf>
    <xf numFmtId="0" fontId="28" fillId="20" borderId="21" xfId="60" applyFont="1" applyFill="1" applyBorder="1" applyAlignment="1">
      <alignment horizontal="center" vertical="center" wrapText="1"/>
      <protection/>
    </xf>
    <xf numFmtId="0" fontId="28" fillId="20" borderId="22" xfId="60" applyFont="1" applyFill="1" applyBorder="1" applyAlignment="1">
      <alignment horizontal="center" vertical="center" wrapText="1"/>
      <protection/>
    </xf>
    <xf numFmtId="0" fontId="22" fillId="20" borderId="89" xfId="60" applyFont="1" applyFill="1" applyBorder="1" applyAlignment="1">
      <alignment horizontal="center" vertical="center" wrapText="1"/>
      <protection/>
    </xf>
    <xf numFmtId="0" fontId="22" fillId="20" borderId="90" xfId="60" applyFont="1" applyFill="1" applyBorder="1" applyAlignment="1">
      <alignment horizontal="center" vertical="center" wrapText="1"/>
      <protection/>
    </xf>
    <xf numFmtId="0" fontId="22" fillId="20" borderId="91" xfId="60" applyFont="1" applyFill="1" applyBorder="1" applyAlignment="1">
      <alignment horizontal="center" vertical="center" wrapText="1"/>
      <protection/>
    </xf>
    <xf numFmtId="49" fontId="22" fillId="7" borderId="46" xfId="0" applyNumberFormat="1" applyFont="1" applyFill="1" applyBorder="1" applyAlignment="1">
      <alignment horizontal="center"/>
    </xf>
    <xf numFmtId="49" fontId="26" fillId="3" borderId="92" xfId="0" applyNumberFormat="1" applyFont="1" applyFill="1" applyBorder="1" applyAlignment="1">
      <alignment horizontal="center" vertical="center" wrapText="1"/>
    </xf>
    <xf numFmtId="49" fontId="26" fillId="3" borderId="0" xfId="0" applyNumberFormat="1" applyFont="1" applyFill="1" applyAlignment="1">
      <alignment horizontal="center" vertical="center" wrapText="1"/>
    </xf>
    <xf numFmtId="49" fontId="26" fillId="3" borderId="93" xfId="0" applyNumberFormat="1" applyFont="1" applyFill="1" applyBorder="1" applyAlignment="1">
      <alignment horizontal="center" vertical="center" wrapText="1"/>
    </xf>
    <xf numFmtId="49" fontId="26" fillId="3" borderId="94" xfId="0" applyNumberFormat="1" applyFont="1" applyFill="1" applyBorder="1" applyAlignment="1">
      <alignment horizontal="center" vertical="center" wrapText="1"/>
    </xf>
    <xf numFmtId="49" fontId="26" fillId="3" borderId="65" xfId="0" applyNumberFormat="1" applyFont="1" applyFill="1" applyBorder="1" applyAlignment="1">
      <alignment horizontal="center" vertical="center" wrapText="1"/>
    </xf>
    <xf numFmtId="49" fontId="26" fillId="3" borderId="95" xfId="0" applyNumberFormat="1" applyFont="1" applyFill="1" applyBorder="1" applyAlignment="1">
      <alignment horizontal="center" vertical="center" wrapText="1"/>
    </xf>
    <xf numFmtId="0" fontId="40" fillId="27" borderId="83" xfId="60" applyFont="1" applyFill="1" applyBorder="1" applyAlignment="1">
      <alignment horizontal="center" vertical="center" wrapText="1"/>
      <protection/>
    </xf>
    <xf numFmtId="0" fontId="40" fillId="27" borderId="84" xfId="60" applyFont="1" applyFill="1" applyBorder="1" applyAlignment="1">
      <alignment horizontal="center" vertical="center" wrapText="1"/>
      <protection/>
    </xf>
    <xf numFmtId="0" fontId="40" fillId="27" borderId="96" xfId="60" applyFont="1" applyFill="1" applyBorder="1" applyAlignment="1">
      <alignment horizontal="center" vertical="center" wrapText="1"/>
      <protection/>
    </xf>
    <xf numFmtId="0" fontId="40" fillId="27" borderId="92" xfId="60" applyFont="1" applyFill="1" applyBorder="1" applyAlignment="1">
      <alignment horizontal="center" vertical="center" wrapText="1"/>
      <protection/>
    </xf>
    <xf numFmtId="0" fontId="40" fillId="27" borderId="0" xfId="60" applyFont="1" applyFill="1" applyAlignment="1">
      <alignment horizontal="center" vertical="center" wrapText="1"/>
      <protection/>
    </xf>
    <xf numFmtId="0" fontId="40" fillId="27" borderId="93" xfId="60" applyFont="1" applyFill="1" applyBorder="1" applyAlignment="1">
      <alignment horizontal="center" vertical="center" wrapText="1"/>
      <protection/>
    </xf>
    <xf numFmtId="0" fontId="40" fillId="27" borderId="94" xfId="60" applyFont="1" applyFill="1" applyBorder="1" applyAlignment="1">
      <alignment horizontal="center" vertical="center" wrapText="1"/>
      <protection/>
    </xf>
    <xf numFmtId="0" fontId="40" fillId="27" borderId="65" xfId="60" applyFont="1" applyFill="1" applyBorder="1" applyAlignment="1">
      <alignment horizontal="center" vertical="center" wrapText="1"/>
      <protection/>
    </xf>
    <xf numFmtId="0" fontId="40" fillId="27" borderId="95" xfId="60" applyFont="1" applyFill="1" applyBorder="1" applyAlignment="1">
      <alignment horizontal="center" vertical="center" wrapText="1"/>
      <protection/>
    </xf>
    <xf numFmtId="0" fontId="36" fillId="24" borderId="13" xfId="0" applyFont="1" applyFill="1" applyBorder="1" applyAlignment="1">
      <alignment horizontal="left" wrapText="1"/>
    </xf>
    <xf numFmtId="0" fontId="36" fillId="24" borderId="11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26" fillId="3" borderId="75" xfId="0" applyNumberFormat="1" applyFont="1" applyFill="1" applyBorder="1" applyAlignment="1">
      <alignment horizontal="center" wrapText="1"/>
    </xf>
    <xf numFmtId="49" fontId="26" fillId="3" borderId="76" xfId="0" applyNumberFormat="1" applyFont="1" applyFill="1" applyBorder="1" applyAlignment="1">
      <alignment horizontal="center" wrapText="1"/>
    </xf>
    <xf numFmtId="49" fontId="26" fillId="3" borderId="77" xfId="0" applyNumberFormat="1" applyFont="1" applyFill="1" applyBorder="1" applyAlignment="1">
      <alignment horizontal="center" wrapText="1"/>
    </xf>
    <xf numFmtId="0" fontId="22" fillId="7" borderId="46" xfId="0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1" fontId="26" fillId="20" borderId="96" xfId="58" applyNumberFormat="1" applyFont="1" applyFill="1" applyBorder="1" applyAlignment="1">
      <alignment horizontal="center" vertical="center" wrapText="1"/>
      <protection/>
    </xf>
    <xf numFmtId="1" fontId="26" fillId="20" borderId="93" xfId="58" applyNumberFormat="1" applyFont="1" applyFill="1" applyBorder="1" applyAlignment="1">
      <alignment horizontal="center" vertical="center" wrapText="1"/>
      <protection/>
    </xf>
    <xf numFmtId="1" fontId="26" fillId="20" borderId="82" xfId="58" applyNumberFormat="1" applyFont="1" applyFill="1" applyBorder="1" applyAlignment="1">
      <alignment horizontal="center" vertical="center" wrapText="1"/>
      <protection/>
    </xf>
    <xf numFmtId="1" fontId="26" fillId="20" borderId="97" xfId="58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40" fillId="27" borderId="63" xfId="60" applyFont="1" applyFill="1" applyBorder="1" applyAlignment="1">
      <alignment horizontal="center" vertical="center" wrapText="1"/>
      <protection/>
    </xf>
    <xf numFmtId="0" fontId="40" fillId="27" borderId="62" xfId="60" applyFont="1" applyFill="1" applyBorder="1" applyAlignment="1">
      <alignment horizontal="center" vertical="center" wrapText="1"/>
      <protection/>
    </xf>
    <xf numFmtId="0" fontId="40" fillId="27" borderId="70" xfId="60" applyFont="1" applyFill="1" applyBorder="1" applyAlignment="1">
      <alignment horizontal="center" vertical="center" wrapText="1"/>
      <protection/>
    </xf>
    <xf numFmtId="0" fontId="40" fillId="27" borderId="13" xfId="60" applyFont="1" applyFill="1" applyBorder="1" applyAlignment="1">
      <alignment horizontal="center" vertical="center" wrapText="1"/>
      <protection/>
    </xf>
    <xf numFmtId="0" fontId="40" fillId="27" borderId="11" xfId="60" applyFont="1" applyFill="1" applyBorder="1" applyAlignment="1">
      <alignment horizontal="center" vertical="center" wrapText="1"/>
      <protection/>
    </xf>
    <xf numFmtId="0" fontId="40" fillId="27" borderId="12" xfId="60" applyFont="1" applyFill="1" applyBorder="1" applyAlignment="1">
      <alignment horizontal="center" vertical="center" wrapText="1"/>
      <protection/>
    </xf>
    <xf numFmtId="0" fontId="40" fillId="27" borderId="64" xfId="60" applyFont="1" applyFill="1" applyBorder="1" applyAlignment="1">
      <alignment horizontal="center" vertical="center" wrapText="1"/>
      <protection/>
    </xf>
    <xf numFmtId="0" fontId="40" fillId="27" borderId="21" xfId="60" applyFont="1" applyFill="1" applyBorder="1" applyAlignment="1">
      <alignment horizontal="center" vertical="center" wrapText="1"/>
      <protection/>
    </xf>
    <xf numFmtId="0" fontId="40" fillId="27" borderId="22" xfId="60" applyFont="1" applyFill="1" applyBorder="1" applyAlignment="1">
      <alignment horizontal="center" vertical="center" wrapText="1"/>
      <protection/>
    </xf>
    <xf numFmtId="0" fontId="26" fillId="0" borderId="0" xfId="60" applyFont="1" applyAlignment="1">
      <alignment horizontal="center" vertical="center"/>
      <protection/>
    </xf>
    <xf numFmtId="49" fontId="27" fillId="3" borderId="75" xfId="60" applyNumberFormat="1" applyFont="1" applyFill="1" applyBorder="1" applyAlignment="1">
      <alignment horizontal="center" vertical="center"/>
      <protection/>
    </xf>
    <xf numFmtId="49" fontId="27" fillId="3" borderId="76" xfId="60" applyNumberFormat="1" applyFont="1" applyFill="1" applyBorder="1" applyAlignment="1">
      <alignment horizontal="center" vertical="center"/>
      <protection/>
    </xf>
    <xf numFmtId="49" fontId="27" fillId="3" borderId="77" xfId="60" applyNumberFormat="1" applyFont="1" applyFill="1" applyBorder="1" applyAlignment="1">
      <alignment horizontal="center" vertical="center"/>
      <protection/>
    </xf>
    <xf numFmtId="0" fontId="22" fillId="3" borderId="75" xfId="60" applyFont="1" applyFill="1" applyBorder="1" applyAlignment="1">
      <alignment horizontal="center" vertical="center"/>
      <protection/>
    </xf>
    <xf numFmtId="0" fontId="22" fillId="3" borderId="76" xfId="60" applyFont="1" applyFill="1" applyBorder="1" applyAlignment="1">
      <alignment horizontal="center" vertical="center"/>
      <protection/>
    </xf>
    <xf numFmtId="0" fontId="22" fillId="3" borderId="77" xfId="60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0</xdr:rowOff>
    </xdr:from>
    <xdr:to>
      <xdr:col>2</xdr:col>
      <xdr:colOff>95250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371475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0</xdr:rowOff>
    </xdr:from>
    <xdr:to>
      <xdr:col>1</xdr:col>
      <xdr:colOff>1257300</xdr:colOff>
      <xdr:row>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2025" y="371475"/>
          <a:ext cx="742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L625"/>
  <sheetViews>
    <sheetView tabSelected="1" zoomScaleSheetLayoutView="100" zoomScalePageLayoutView="0" workbookViewId="0" topLeftCell="A323">
      <selection activeCell="J325" sqref="J325"/>
    </sheetView>
  </sheetViews>
  <sheetFormatPr defaultColWidth="9.140625" defaultRowHeight="12.75"/>
  <cols>
    <col min="1" max="1" width="7.7109375" style="167" customWidth="1"/>
    <col min="2" max="2" width="8.140625" style="167" customWidth="1"/>
    <col min="3" max="3" width="71.421875" style="167" customWidth="1"/>
    <col min="4" max="4" width="10.8515625" style="167" customWidth="1"/>
    <col min="5" max="5" width="13.28125" style="167" customWidth="1"/>
    <col min="6" max="6" width="4.8515625" style="167" customWidth="1"/>
    <col min="7" max="7" width="12.8515625" style="167" customWidth="1"/>
    <col min="8" max="8" width="13.00390625" style="167" customWidth="1"/>
    <col min="9" max="13" width="12.7109375" style="167" customWidth="1"/>
    <col min="14" max="64" width="9.140625" style="454" customWidth="1"/>
    <col min="65" max="16384" width="9.140625" style="167" customWidth="1"/>
  </cols>
  <sheetData>
    <row r="1" spans="1:13" ht="15.75">
      <c r="A1" s="671" t="s">
        <v>663</v>
      </c>
      <c r="B1" s="671"/>
      <c r="C1" s="671"/>
      <c r="D1" s="164"/>
      <c r="E1" s="165"/>
      <c r="F1" s="165"/>
      <c r="G1" s="165"/>
      <c r="H1" s="166"/>
      <c r="I1" s="165"/>
      <c r="J1" s="165"/>
      <c r="K1" s="165"/>
      <c r="L1" s="165"/>
      <c r="M1" s="165"/>
    </row>
    <row r="2" spans="1:13" ht="13.5" customHeight="1">
      <c r="A2" s="672" t="s">
        <v>762</v>
      </c>
      <c r="B2" s="672"/>
      <c r="C2" s="672"/>
      <c r="D2" s="566"/>
      <c r="E2" s="566"/>
      <c r="F2" s="165"/>
      <c r="G2" s="165"/>
      <c r="H2" s="166"/>
      <c r="I2" s="165"/>
      <c r="J2" s="165"/>
      <c r="K2" s="165"/>
      <c r="L2" s="165"/>
      <c r="M2" s="165"/>
    </row>
    <row r="3" spans="1:13" ht="13.5" customHeight="1" hidden="1">
      <c r="A3" s="5"/>
      <c r="B3" s="165"/>
      <c r="C3" s="165"/>
      <c r="D3" s="400"/>
      <c r="E3" s="400"/>
      <c r="F3" s="165"/>
      <c r="G3" s="165"/>
      <c r="H3" s="166"/>
      <c r="I3" s="165"/>
      <c r="J3" s="165"/>
      <c r="K3" s="165"/>
      <c r="L3" s="165"/>
      <c r="M3" s="165"/>
    </row>
    <row r="4" spans="1:13" ht="15">
      <c r="A4" s="584" t="s">
        <v>829</v>
      </c>
      <c r="B4" s="585"/>
      <c r="C4" s="585"/>
      <c r="D4" s="585"/>
      <c r="E4" s="585"/>
      <c r="F4" s="585"/>
      <c r="G4" s="585"/>
      <c r="H4" s="585"/>
      <c r="I4" s="585"/>
      <c r="J4" s="585"/>
      <c r="K4" s="168"/>
      <c r="L4" s="168"/>
      <c r="M4" s="168"/>
    </row>
    <row r="5" spans="1:13" ht="15.75">
      <c r="A5" s="621" t="s">
        <v>667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</row>
    <row r="6" spans="1:13" ht="19.5" customHeight="1" thickBot="1">
      <c r="A6" s="622" t="s">
        <v>820</v>
      </c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</row>
    <row r="7" spans="1:13" ht="24.75" customHeight="1" thickBot="1">
      <c r="A7" s="631" t="s">
        <v>0</v>
      </c>
      <c r="B7" s="632"/>
      <c r="C7" s="633"/>
      <c r="D7" s="640" t="s">
        <v>1</v>
      </c>
      <c r="E7" s="643" t="s">
        <v>828</v>
      </c>
      <c r="F7" s="644"/>
      <c r="G7" s="644"/>
      <c r="H7" s="644"/>
      <c r="I7" s="644"/>
      <c r="J7" s="645"/>
      <c r="K7" s="624" t="s">
        <v>701</v>
      </c>
      <c r="L7" s="625"/>
      <c r="M7" s="626"/>
    </row>
    <row r="8" spans="1:13" ht="25.5" customHeight="1">
      <c r="A8" s="634"/>
      <c r="B8" s="635"/>
      <c r="C8" s="636"/>
      <c r="D8" s="641"/>
      <c r="E8" s="618" t="s">
        <v>2</v>
      </c>
      <c r="F8" s="616"/>
      <c r="G8" s="616" t="s">
        <v>3</v>
      </c>
      <c r="H8" s="616" t="s">
        <v>4</v>
      </c>
      <c r="I8" s="616" t="s">
        <v>5</v>
      </c>
      <c r="J8" s="616" t="s">
        <v>6</v>
      </c>
      <c r="K8" s="627">
        <v>2025</v>
      </c>
      <c r="L8" s="627">
        <v>2026</v>
      </c>
      <c r="M8" s="629">
        <v>2027</v>
      </c>
    </row>
    <row r="9" spans="1:13" ht="37.5" customHeight="1" thickBot="1">
      <c r="A9" s="637"/>
      <c r="B9" s="638"/>
      <c r="C9" s="639"/>
      <c r="D9" s="642"/>
      <c r="E9" s="619"/>
      <c r="F9" s="617"/>
      <c r="G9" s="617"/>
      <c r="H9" s="617"/>
      <c r="I9" s="617"/>
      <c r="J9" s="617"/>
      <c r="K9" s="628"/>
      <c r="L9" s="628"/>
      <c r="M9" s="630"/>
    </row>
    <row r="10" spans="1:13" ht="19.5" customHeight="1" thickBot="1">
      <c r="A10" s="169" t="s">
        <v>7</v>
      </c>
      <c r="B10" s="170"/>
      <c r="C10" s="171"/>
      <c r="D10" s="463" t="s">
        <v>8</v>
      </c>
      <c r="E10" s="172">
        <f aca="true" t="shared" si="0" ref="E10:M10">E12+E109+E116+E126+E200+E245</f>
        <v>577628195</v>
      </c>
      <c r="F10" s="172">
        <f t="shared" si="0"/>
        <v>0</v>
      </c>
      <c r="G10" s="172">
        <f t="shared" si="0"/>
        <v>165980267</v>
      </c>
      <c r="H10" s="172">
        <f t="shared" si="0"/>
        <v>159096456</v>
      </c>
      <c r="I10" s="172">
        <f t="shared" si="0"/>
        <v>169300693</v>
      </c>
      <c r="J10" s="172">
        <f t="shared" si="0"/>
        <v>83250779</v>
      </c>
      <c r="K10" s="172">
        <f t="shared" si="0"/>
        <v>572441</v>
      </c>
      <c r="L10" s="172">
        <f t="shared" si="0"/>
        <v>546862</v>
      </c>
      <c r="M10" s="172">
        <f t="shared" si="0"/>
        <v>560501</v>
      </c>
    </row>
    <row r="11" spans="1:13" ht="15.75" customHeight="1">
      <c r="A11" s="173" t="s">
        <v>9</v>
      </c>
      <c r="B11" s="174"/>
      <c r="C11" s="175"/>
      <c r="D11" s="437" t="s">
        <v>10</v>
      </c>
      <c r="E11" s="176">
        <f aca="true" t="shared" si="1" ref="E11:J11">E12-E44-E104+E109+E116</f>
        <v>270748363</v>
      </c>
      <c r="F11" s="176">
        <f t="shared" si="1"/>
        <v>0</v>
      </c>
      <c r="G11" s="177">
        <f t="shared" si="1"/>
        <v>103360032</v>
      </c>
      <c r="H11" s="176">
        <f t="shared" si="1"/>
        <v>87047849</v>
      </c>
      <c r="I11" s="176">
        <f t="shared" si="1"/>
        <v>54188897</v>
      </c>
      <c r="J11" s="176">
        <f t="shared" si="1"/>
        <v>26151585</v>
      </c>
      <c r="K11" s="178">
        <f>K12-K44-K104+K109+K116</f>
        <v>317935</v>
      </c>
      <c r="L11" s="178">
        <f>L12-L44-L104+L109+L116</f>
        <v>324191</v>
      </c>
      <c r="M11" s="178">
        <f>M12-M44-M104+M109+M116</f>
        <v>334771</v>
      </c>
    </row>
    <row r="12" spans="1:13" ht="15" customHeight="1">
      <c r="A12" s="173" t="s">
        <v>11</v>
      </c>
      <c r="B12" s="174"/>
      <c r="C12" s="175"/>
      <c r="D12" s="464" t="s">
        <v>12</v>
      </c>
      <c r="E12" s="178">
        <f aca="true" t="shared" si="2" ref="E12:J12">E13+E64</f>
        <v>348191117</v>
      </c>
      <c r="F12" s="178">
        <f t="shared" si="2"/>
        <v>0</v>
      </c>
      <c r="G12" s="179">
        <f t="shared" si="2"/>
        <v>118788897</v>
      </c>
      <c r="H12" s="178">
        <f t="shared" si="2"/>
        <v>107442738</v>
      </c>
      <c r="I12" s="178">
        <f t="shared" si="2"/>
        <v>75794897</v>
      </c>
      <c r="J12" s="178">
        <f t="shared" si="2"/>
        <v>46164585</v>
      </c>
      <c r="K12" s="178">
        <f>K13+K64</f>
        <v>386431</v>
      </c>
      <c r="L12" s="178">
        <f>L13+L64</f>
        <v>393352</v>
      </c>
      <c r="M12" s="178">
        <f>M13+M64</f>
        <v>404491</v>
      </c>
    </row>
    <row r="13" spans="1:13" ht="15" customHeight="1">
      <c r="A13" s="180" t="s">
        <v>13</v>
      </c>
      <c r="B13" s="181"/>
      <c r="C13" s="181"/>
      <c r="D13" s="464" t="s">
        <v>14</v>
      </c>
      <c r="E13" s="178">
        <f aca="true" t="shared" si="3" ref="E13:J13">E14+E32+E43+E61</f>
        <v>320395618</v>
      </c>
      <c r="F13" s="178">
        <f t="shared" si="3"/>
        <v>0</v>
      </c>
      <c r="G13" s="179">
        <f t="shared" si="3"/>
        <v>109642783</v>
      </c>
      <c r="H13" s="178">
        <f t="shared" si="3"/>
        <v>100652738</v>
      </c>
      <c r="I13" s="178">
        <f t="shared" si="3"/>
        <v>69680707</v>
      </c>
      <c r="J13" s="178">
        <f t="shared" si="3"/>
        <v>40419390</v>
      </c>
      <c r="K13" s="178">
        <f>K14+K32+K43+K61</f>
        <v>345356</v>
      </c>
      <c r="L13" s="178">
        <f>L14+L32+L43+L61</f>
        <v>352252</v>
      </c>
      <c r="M13" s="178">
        <f>M14+M32+M43+M61</f>
        <v>363361</v>
      </c>
    </row>
    <row r="14" spans="1:13" ht="15" customHeight="1">
      <c r="A14" s="180" t="s">
        <v>15</v>
      </c>
      <c r="B14" s="181"/>
      <c r="C14" s="181"/>
      <c r="D14" s="464" t="s">
        <v>16</v>
      </c>
      <c r="E14" s="178">
        <f aca="true" t="shared" si="4" ref="E14:J14">E15+E18+E27</f>
        <v>177352204</v>
      </c>
      <c r="F14" s="178">
        <f t="shared" si="4"/>
        <v>0</v>
      </c>
      <c r="G14" s="179">
        <f t="shared" si="4"/>
        <v>74417254</v>
      </c>
      <c r="H14" s="178">
        <f t="shared" si="4"/>
        <v>60680938</v>
      </c>
      <c r="I14" s="178">
        <f t="shared" si="4"/>
        <v>32674707</v>
      </c>
      <c r="J14" s="178">
        <f t="shared" si="4"/>
        <v>9579305</v>
      </c>
      <c r="K14" s="178">
        <f>K15+K18+K27</f>
        <v>202860</v>
      </c>
      <c r="L14" s="178">
        <f>L15+L18+L27</f>
        <v>209091</v>
      </c>
      <c r="M14" s="178">
        <f>M15+M18+M27</f>
        <v>220641</v>
      </c>
    </row>
    <row r="15" spans="1:13" ht="27.75" customHeight="1">
      <c r="A15" s="620" t="s">
        <v>17</v>
      </c>
      <c r="B15" s="620"/>
      <c r="C15" s="620"/>
      <c r="D15" s="465" t="s">
        <v>18</v>
      </c>
      <c r="E15" s="183">
        <f aca="true" t="shared" si="5" ref="E15:M15">E16</f>
        <v>22100000</v>
      </c>
      <c r="F15" s="183">
        <f t="shared" si="5"/>
        <v>0</v>
      </c>
      <c r="G15" s="183">
        <f t="shared" si="5"/>
        <v>10000000</v>
      </c>
      <c r="H15" s="183">
        <f t="shared" si="5"/>
        <v>7000000</v>
      </c>
      <c r="I15" s="183">
        <f t="shared" si="5"/>
        <v>3100000</v>
      </c>
      <c r="J15" s="183">
        <f t="shared" si="5"/>
        <v>2000000</v>
      </c>
      <c r="K15" s="183">
        <f t="shared" si="5"/>
        <v>25000</v>
      </c>
      <c r="L15" s="183">
        <f t="shared" si="5"/>
        <v>25000</v>
      </c>
      <c r="M15" s="183">
        <f t="shared" si="5"/>
        <v>25000</v>
      </c>
    </row>
    <row r="16" spans="1:13" ht="12.75">
      <c r="A16" s="180" t="s">
        <v>19</v>
      </c>
      <c r="B16" s="184"/>
      <c r="C16" s="181"/>
      <c r="D16" s="466" t="s">
        <v>20</v>
      </c>
      <c r="E16" s="178">
        <f aca="true" t="shared" si="6" ref="E16:M16">E17</f>
        <v>22100000</v>
      </c>
      <c r="F16" s="178">
        <f t="shared" si="6"/>
        <v>0</v>
      </c>
      <c r="G16" s="178">
        <f t="shared" si="6"/>
        <v>10000000</v>
      </c>
      <c r="H16" s="178">
        <f t="shared" si="6"/>
        <v>7000000</v>
      </c>
      <c r="I16" s="178">
        <f t="shared" si="6"/>
        <v>3100000</v>
      </c>
      <c r="J16" s="178">
        <f t="shared" si="6"/>
        <v>2000000</v>
      </c>
      <c r="K16" s="178">
        <f t="shared" si="6"/>
        <v>25000</v>
      </c>
      <c r="L16" s="178">
        <f t="shared" si="6"/>
        <v>25000</v>
      </c>
      <c r="M16" s="178">
        <f t="shared" si="6"/>
        <v>25000</v>
      </c>
    </row>
    <row r="17" spans="1:13" ht="12.75">
      <c r="A17" s="185"/>
      <c r="B17" s="186" t="s">
        <v>390</v>
      </c>
      <c r="C17" s="187"/>
      <c r="D17" s="461" t="s">
        <v>21</v>
      </c>
      <c r="E17" s="188">
        <f>G17+H17+I17+J17</f>
        <v>22100000</v>
      </c>
      <c r="F17" s="189"/>
      <c r="G17" s="189">
        <f aca="true" t="shared" si="7" ref="G17:M17">G318</f>
        <v>10000000</v>
      </c>
      <c r="H17" s="189">
        <f t="shared" si="7"/>
        <v>7000000</v>
      </c>
      <c r="I17" s="189">
        <f t="shared" si="7"/>
        <v>3100000</v>
      </c>
      <c r="J17" s="189">
        <f t="shared" si="7"/>
        <v>2000000</v>
      </c>
      <c r="K17" s="189">
        <f t="shared" si="7"/>
        <v>25000</v>
      </c>
      <c r="L17" s="189">
        <f t="shared" si="7"/>
        <v>25000</v>
      </c>
      <c r="M17" s="189">
        <f t="shared" si="7"/>
        <v>25000</v>
      </c>
    </row>
    <row r="18" spans="1:13" ht="28.5" customHeight="1">
      <c r="A18" s="620" t="s">
        <v>22</v>
      </c>
      <c r="B18" s="620"/>
      <c r="C18" s="620"/>
      <c r="D18" s="465" t="s">
        <v>23</v>
      </c>
      <c r="E18" s="183">
        <f aca="true" t="shared" si="8" ref="E18:J18">E19+E22</f>
        <v>152589827</v>
      </c>
      <c r="F18" s="183">
        <f t="shared" si="8"/>
        <v>0</v>
      </c>
      <c r="G18" s="183">
        <f t="shared" si="8"/>
        <v>63417254</v>
      </c>
      <c r="H18" s="183">
        <f t="shared" si="8"/>
        <v>53180938</v>
      </c>
      <c r="I18" s="183">
        <f t="shared" si="8"/>
        <v>29074707</v>
      </c>
      <c r="J18" s="183">
        <f t="shared" si="8"/>
        <v>6916928</v>
      </c>
      <c r="K18" s="183">
        <f>K19+K22</f>
        <v>174440</v>
      </c>
      <c r="L18" s="183">
        <f>L19+L22</f>
        <v>180573</v>
      </c>
      <c r="M18" s="183">
        <f>M19+M22</f>
        <v>192466</v>
      </c>
    </row>
    <row r="19" spans="1:13" ht="12.75">
      <c r="A19" s="190" t="s">
        <v>24</v>
      </c>
      <c r="B19" s="190"/>
      <c r="C19" s="191"/>
      <c r="D19" s="467" t="s">
        <v>25</v>
      </c>
      <c r="E19" s="192">
        <f aca="true" t="shared" si="9" ref="E19:J19">E20+E21</f>
        <v>3015827</v>
      </c>
      <c r="F19" s="192">
        <f t="shared" si="9"/>
        <v>0</v>
      </c>
      <c r="G19" s="192">
        <f t="shared" si="9"/>
        <v>1500000</v>
      </c>
      <c r="H19" s="192">
        <f t="shared" si="9"/>
        <v>1500000</v>
      </c>
      <c r="I19" s="192">
        <f t="shared" si="9"/>
        <v>15827</v>
      </c>
      <c r="J19" s="192">
        <f t="shared" si="9"/>
        <v>0</v>
      </c>
      <c r="K19" s="192">
        <f>K20+K21</f>
        <v>600</v>
      </c>
      <c r="L19" s="192">
        <f>L20+L21</f>
        <v>700</v>
      </c>
      <c r="M19" s="192">
        <f>M20+M21</f>
        <v>800</v>
      </c>
    </row>
    <row r="20" spans="1:13" ht="12.75">
      <c r="A20" s="193"/>
      <c r="B20" s="194" t="s">
        <v>26</v>
      </c>
      <c r="C20" s="195"/>
      <c r="D20" s="468" t="s">
        <v>27</v>
      </c>
      <c r="E20" s="188">
        <f>G20+H20+I20+J20</f>
        <v>0</v>
      </c>
      <c r="F20" s="189"/>
      <c r="G20" s="189">
        <f aca="true" t="shared" si="10" ref="G20:J21">G321</f>
        <v>0</v>
      </c>
      <c r="H20" s="189">
        <f t="shared" si="10"/>
        <v>0</v>
      </c>
      <c r="I20" s="189">
        <f t="shared" si="10"/>
        <v>0</v>
      </c>
      <c r="J20" s="189">
        <f t="shared" si="10"/>
        <v>0</v>
      </c>
      <c r="K20" s="189">
        <f aca="true" t="shared" si="11" ref="K20:M21">K321</f>
        <v>0</v>
      </c>
      <c r="L20" s="189">
        <f t="shared" si="11"/>
        <v>0</v>
      </c>
      <c r="M20" s="189">
        <f t="shared" si="11"/>
        <v>0</v>
      </c>
    </row>
    <row r="21" spans="1:13" ht="13.5" customHeight="1">
      <c r="A21" s="196"/>
      <c r="B21" s="196" t="s">
        <v>28</v>
      </c>
      <c r="C21" s="196"/>
      <c r="D21" s="469" t="s">
        <v>29</v>
      </c>
      <c r="E21" s="188">
        <f>G21+H21+I21+J21</f>
        <v>3015827</v>
      </c>
      <c r="F21" s="197"/>
      <c r="G21" s="197">
        <f t="shared" si="10"/>
        <v>1500000</v>
      </c>
      <c r="H21" s="197">
        <f t="shared" si="10"/>
        <v>1500000</v>
      </c>
      <c r="I21" s="197">
        <f t="shared" si="10"/>
        <v>15827</v>
      </c>
      <c r="J21" s="197">
        <f t="shared" si="10"/>
        <v>0</v>
      </c>
      <c r="K21" s="197">
        <f t="shared" si="11"/>
        <v>600</v>
      </c>
      <c r="L21" s="197">
        <f t="shared" si="11"/>
        <v>700</v>
      </c>
      <c r="M21" s="197">
        <f t="shared" si="11"/>
        <v>800</v>
      </c>
    </row>
    <row r="22" spans="1:13" ht="12.75">
      <c r="A22" s="190" t="s">
        <v>30</v>
      </c>
      <c r="B22" s="198"/>
      <c r="C22" s="199"/>
      <c r="D22" s="467" t="s">
        <v>31</v>
      </c>
      <c r="E22" s="192">
        <f aca="true" t="shared" si="12" ref="E22:J22">E23+E24+E25+E26</f>
        <v>149574000</v>
      </c>
      <c r="F22" s="192">
        <f t="shared" si="12"/>
        <v>0</v>
      </c>
      <c r="G22" s="192">
        <f t="shared" si="12"/>
        <v>61917254</v>
      </c>
      <c r="H22" s="192">
        <f t="shared" si="12"/>
        <v>51680938</v>
      </c>
      <c r="I22" s="192">
        <f t="shared" si="12"/>
        <v>29058880</v>
      </c>
      <c r="J22" s="192">
        <f t="shared" si="12"/>
        <v>6916928</v>
      </c>
      <c r="K22" s="192">
        <f>K23+K24+K25</f>
        <v>173840</v>
      </c>
      <c r="L22" s="192">
        <f>L23+L24+L25</f>
        <v>179873</v>
      </c>
      <c r="M22" s="192">
        <f>M23+M24+M25</f>
        <v>191666</v>
      </c>
    </row>
    <row r="23" spans="1:13" ht="12.75">
      <c r="A23" s="185"/>
      <c r="B23" s="591" t="s">
        <v>32</v>
      </c>
      <c r="C23" s="592"/>
      <c r="D23" s="461" t="s">
        <v>33</v>
      </c>
      <c r="E23" s="188">
        <f>G23+H23+I23+J23</f>
        <v>144574000</v>
      </c>
      <c r="F23" s="189"/>
      <c r="G23" s="189">
        <f aca="true" t="shared" si="13" ref="G23:J24">G324</f>
        <v>59917254</v>
      </c>
      <c r="H23" s="189">
        <f t="shared" si="13"/>
        <v>50180938</v>
      </c>
      <c r="I23" s="189">
        <f t="shared" si="13"/>
        <v>27558880</v>
      </c>
      <c r="J23" s="189">
        <f t="shared" si="13"/>
        <v>6916928</v>
      </c>
      <c r="K23" s="189">
        <f aca="true" t="shared" si="14" ref="K23:M24">K324</f>
        <v>172607</v>
      </c>
      <c r="L23" s="189">
        <f t="shared" si="14"/>
        <v>178583</v>
      </c>
      <c r="M23" s="189">
        <f t="shared" si="14"/>
        <v>190343</v>
      </c>
    </row>
    <row r="24" spans="1:13" ht="19.5" customHeight="1">
      <c r="A24" s="185"/>
      <c r="B24" s="529" t="s">
        <v>34</v>
      </c>
      <c r="C24" s="529"/>
      <c r="D24" s="461" t="s">
        <v>35</v>
      </c>
      <c r="E24" s="188">
        <f>G24+H24+I24+J24</f>
        <v>0</v>
      </c>
      <c r="F24" s="189"/>
      <c r="G24" s="189">
        <f t="shared" si="13"/>
        <v>0</v>
      </c>
      <c r="H24" s="189">
        <f t="shared" si="13"/>
        <v>0</v>
      </c>
      <c r="I24" s="189">
        <f t="shared" si="13"/>
        <v>0</v>
      </c>
      <c r="J24" s="189">
        <f t="shared" si="13"/>
        <v>0</v>
      </c>
      <c r="K24" s="189">
        <f t="shared" si="14"/>
        <v>1233</v>
      </c>
      <c r="L24" s="189">
        <f t="shared" si="14"/>
        <v>1290</v>
      </c>
      <c r="M24" s="189">
        <f t="shared" si="14"/>
        <v>1323</v>
      </c>
    </row>
    <row r="25" spans="1:13" ht="19.5" customHeight="1">
      <c r="A25" s="185"/>
      <c r="B25" s="600" t="s">
        <v>806</v>
      </c>
      <c r="C25" s="601"/>
      <c r="D25" s="462" t="s">
        <v>766</v>
      </c>
      <c r="E25" s="188">
        <f>G25+H25+I25+J25</f>
        <v>5000000</v>
      </c>
      <c r="F25" s="189"/>
      <c r="G25" s="189">
        <f>G326</f>
        <v>2000000</v>
      </c>
      <c r="H25" s="189">
        <f aca="true" t="shared" si="15" ref="H25:M25">H326</f>
        <v>1500000</v>
      </c>
      <c r="I25" s="189">
        <f t="shared" si="15"/>
        <v>1500000</v>
      </c>
      <c r="J25" s="189">
        <f t="shared" si="15"/>
        <v>0</v>
      </c>
      <c r="K25" s="189">
        <f t="shared" si="15"/>
        <v>0</v>
      </c>
      <c r="L25" s="189">
        <f t="shared" si="15"/>
        <v>0</v>
      </c>
      <c r="M25" s="189">
        <f t="shared" si="15"/>
        <v>0</v>
      </c>
    </row>
    <row r="26" spans="1:13" ht="19.5" customHeight="1">
      <c r="A26" s="185"/>
      <c r="B26" s="526" t="s">
        <v>778</v>
      </c>
      <c r="C26" s="604"/>
      <c r="D26" s="462" t="s">
        <v>777</v>
      </c>
      <c r="E26" s="188">
        <f>G26+H26+I26+J26</f>
        <v>0</v>
      </c>
      <c r="F26" s="189"/>
      <c r="G26" s="189">
        <f>G327</f>
        <v>0</v>
      </c>
      <c r="H26" s="189">
        <f>H327</f>
        <v>0</v>
      </c>
      <c r="I26" s="189">
        <f>I327</f>
        <v>0</v>
      </c>
      <c r="J26" s="189">
        <f>J327</f>
        <v>0</v>
      </c>
      <c r="K26" s="189"/>
      <c r="L26" s="189"/>
      <c r="M26" s="189"/>
    </row>
    <row r="27" spans="1:13" ht="12.75">
      <c r="A27" s="200" t="s">
        <v>36</v>
      </c>
      <c r="B27" s="201"/>
      <c r="C27" s="202"/>
      <c r="D27" s="425" t="s">
        <v>37</v>
      </c>
      <c r="E27" s="183">
        <f aca="true" t="shared" si="16" ref="E27:M28">E28</f>
        <v>2662377</v>
      </c>
      <c r="F27" s="183">
        <f t="shared" si="16"/>
        <v>0</v>
      </c>
      <c r="G27" s="183">
        <f t="shared" si="16"/>
        <v>1000000</v>
      </c>
      <c r="H27" s="183">
        <f t="shared" si="16"/>
        <v>500000</v>
      </c>
      <c r="I27" s="183">
        <f t="shared" si="16"/>
        <v>500000</v>
      </c>
      <c r="J27" s="183">
        <f t="shared" si="16"/>
        <v>662377</v>
      </c>
      <c r="K27" s="183">
        <f t="shared" si="16"/>
        <v>3420</v>
      </c>
      <c r="L27" s="183">
        <f t="shared" si="16"/>
        <v>3518</v>
      </c>
      <c r="M27" s="183">
        <f t="shared" si="16"/>
        <v>3175</v>
      </c>
    </row>
    <row r="28" spans="1:13" ht="12.75">
      <c r="A28" s="190" t="s">
        <v>38</v>
      </c>
      <c r="B28" s="198"/>
      <c r="C28" s="191"/>
      <c r="D28" s="467" t="s">
        <v>39</v>
      </c>
      <c r="E28" s="192">
        <f t="shared" si="16"/>
        <v>2662377</v>
      </c>
      <c r="F28" s="192">
        <f t="shared" si="16"/>
        <v>0</v>
      </c>
      <c r="G28" s="192">
        <f t="shared" si="16"/>
        <v>1000000</v>
      </c>
      <c r="H28" s="192">
        <f t="shared" si="16"/>
        <v>500000</v>
      </c>
      <c r="I28" s="192">
        <f t="shared" si="16"/>
        <v>500000</v>
      </c>
      <c r="J28" s="192">
        <f t="shared" si="16"/>
        <v>662377</v>
      </c>
      <c r="K28" s="192">
        <f t="shared" si="16"/>
        <v>3420</v>
      </c>
      <c r="L28" s="192">
        <f t="shared" si="16"/>
        <v>3518</v>
      </c>
      <c r="M28" s="192">
        <f t="shared" si="16"/>
        <v>3175</v>
      </c>
    </row>
    <row r="29" spans="1:13" ht="12.75">
      <c r="A29" s="185"/>
      <c r="B29" s="186" t="s">
        <v>40</v>
      </c>
      <c r="C29" s="187"/>
      <c r="D29" s="461" t="s">
        <v>41</v>
      </c>
      <c r="E29" s="188">
        <f>G29+H29+I29+J29</f>
        <v>2662377</v>
      </c>
      <c r="F29" s="189"/>
      <c r="G29" s="189">
        <f aca="true" t="shared" si="17" ref="G29:M29">G330</f>
        <v>1000000</v>
      </c>
      <c r="H29" s="189">
        <f t="shared" si="17"/>
        <v>500000</v>
      </c>
      <c r="I29" s="189">
        <f t="shared" si="17"/>
        <v>500000</v>
      </c>
      <c r="J29" s="189">
        <f t="shared" si="17"/>
        <v>662377</v>
      </c>
      <c r="K29" s="189">
        <f t="shared" si="17"/>
        <v>3420</v>
      </c>
      <c r="L29" s="189">
        <f t="shared" si="17"/>
        <v>3518</v>
      </c>
      <c r="M29" s="189">
        <f t="shared" si="17"/>
        <v>3175</v>
      </c>
    </row>
    <row r="30" spans="1:13" ht="12.75">
      <c r="A30" s="200" t="s">
        <v>42</v>
      </c>
      <c r="B30" s="201"/>
      <c r="C30" s="204"/>
      <c r="D30" s="470" t="s">
        <v>43</v>
      </c>
      <c r="E30" s="183">
        <f aca="true" t="shared" si="18" ref="E30:M30">E31</f>
        <v>0</v>
      </c>
      <c r="F30" s="183">
        <f t="shared" si="18"/>
        <v>0</v>
      </c>
      <c r="G30" s="183">
        <f t="shared" si="18"/>
        <v>0</v>
      </c>
      <c r="H30" s="183">
        <f t="shared" si="18"/>
        <v>0</v>
      </c>
      <c r="I30" s="183">
        <f t="shared" si="18"/>
        <v>0</v>
      </c>
      <c r="J30" s="183">
        <f t="shared" si="18"/>
        <v>0</v>
      </c>
      <c r="K30" s="183">
        <f t="shared" si="18"/>
        <v>0</v>
      </c>
      <c r="L30" s="183">
        <f t="shared" si="18"/>
        <v>0</v>
      </c>
      <c r="M30" s="183">
        <f t="shared" si="18"/>
        <v>0</v>
      </c>
    </row>
    <row r="31" spans="1:13" ht="12.75">
      <c r="A31" s="185"/>
      <c r="B31" s="186" t="s">
        <v>44</v>
      </c>
      <c r="C31" s="187"/>
      <c r="D31" s="471" t="s">
        <v>45</v>
      </c>
      <c r="E31" s="188">
        <f>G31+H31+I31+J31</f>
        <v>0</v>
      </c>
      <c r="F31" s="189"/>
      <c r="G31" s="189">
        <f aca="true" t="shared" si="19" ref="G31:M31">G332</f>
        <v>0</v>
      </c>
      <c r="H31" s="189">
        <f t="shared" si="19"/>
        <v>0</v>
      </c>
      <c r="I31" s="189">
        <f t="shared" si="19"/>
        <v>0</v>
      </c>
      <c r="J31" s="189">
        <f t="shared" si="19"/>
        <v>0</v>
      </c>
      <c r="K31" s="189">
        <f t="shared" si="19"/>
        <v>0</v>
      </c>
      <c r="L31" s="189">
        <f t="shared" si="19"/>
        <v>0</v>
      </c>
      <c r="M31" s="189">
        <f t="shared" si="19"/>
        <v>0</v>
      </c>
    </row>
    <row r="32" spans="1:13" ht="12.75">
      <c r="A32" s="200" t="s">
        <v>46</v>
      </c>
      <c r="B32" s="201"/>
      <c r="C32" s="202"/>
      <c r="D32" s="425" t="s">
        <v>47</v>
      </c>
      <c r="E32" s="183">
        <f aca="true" t="shared" si="20" ref="E32:M32">E33</f>
        <v>50488933</v>
      </c>
      <c r="F32" s="183">
        <f t="shared" si="20"/>
        <v>0</v>
      </c>
      <c r="G32" s="183">
        <f t="shared" si="20"/>
        <v>14800000</v>
      </c>
      <c r="H32" s="183">
        <f t="shared" si="20"/>
        <v>15715800</v>
      </c>
      <c r="I32" s="183">
        <f t="shared" si="20"/>
        <v>11200000</v>
      </c>
      <c r="J32" s="183">
        <f t="shared" si="20"/>
        <v>8773133</v>
      </c>
      <c r="K32" s="183">
        <f t="shared" si="20"/>
        <v>54900</v>
      </c>
      <c r="L32" s="183">
        <f t="shared" si="20"/>
        <v>54900</v>
      </c>
      <c r="M32" s="183">
        <f t="shared" si="20"/>
        <v>53900</v>
      </c>
    </row>
    <row r="33" spans="1:13" ht="12.75">
      <c r="A33" s="190" t="s">
        <v>48</v>
      </c>
      <c r="B33" s="205"/>
      <c r="C33" s="190"/>
      <c r="D33" s="438" t="s">
        <v>49</v>
      </c>
      <c r="E33" s="192">
        <f aca="true" t="shared" si="21" ref="E33:J33">E34+E37+E41+E42</f>
        <v>50488933</v>
      </c>
      <c r="F33" s="192">
        <f t="shared" si="21"/>
        <v>0</v>
      </c>
      <c r="G33" s="192">
        <f t="shared" si="21"/>
        <v>14800000</v>
      </c>
      <c r="H33" s="192">
        <f t="shared" si="21"/>
        <v>15715800</v>
      </c>
      <c r="I33" s="192">
        <f t="shared" si="21"/>
        <v>11200000</v>
      </c>
      <c r="J33" s="192">
        <f t="shared" si="21"/>
        <v>8773133</v>
      </c>
      <c r="K33" s="192">
        <f>K34+K37+K41+K42</f>
        <v>54900</v>
      </c>
      <c r="L33" s="192">
        <f>L34+L37+L41+L42</f>
        <v>54900</v>
      </c>
      <c r="M33" s="192">
        <f>M34+M37+M41+M42</f>
        <v>53900</v>
      </c>
    </row>
    <row r="34" spans="1:13" ht="12.75">
      <c r="A34" s="206"/>
      <c r="B34" s="190" t="s">
        <v>50</v>
      </c>
      <c r="C34" s="205"/>
      <c r="D34" s="438" t="s">
        <v>51</v>
      </c>
      <c r="E34" s="192">
        <f aca="true" t="shared" si="22" ref="E34:J34">E35+E36</f>
        <v>40835296</v>
      </c>
      <c r="F34" s="192">
        <f t="shared" si="22"/>
        <v>0</v>
      </c>
      <c r="G34" s="192">
        <f t="shared" si="22"/>
        <v>12000000</v>
      </c>
      <c r="H34" s="192">
        <f t="shared" si="22"/>
        <v>12223000</v>
      </c>
      <c r="I34" s="192">
        <f t="shared" si="22"/>
        <v>9000000</v>
      </c>
      <c r="J34" s="192">
        <f t="shared" si="22"/>
        <v>7612296</v>
      </c>
      <c r="K34" s="192">
        <f>K35+K36</f>
        <v>45000</v>
      </c>
      <c r="L34" s="192">
        <f>L35+L36</f>
        <v>45000</v>
      </c>
      <c r="M34" s="192">
        <f>M35+M36</f>
        <v>44000</v>
      </c>
    </row>
    <row r="35" spans="1:13" ht="12.75">
      <c r="A35" s="206"/>
      <c r="B35" s="186"/>
      <c r="C35" s="187" t="s">
        <v>52</v>
      </c>
      <c r="D35" s="472" t="s">
        <v>53</v>
      </c>
      <c r="E35" s="188">
        <f>G35+H35+I35+J35</f>
        <v>13868047</v>
      </c>
      <c r="F35" s="189"/>
      <c r="G35" s="189">
        <f aca="true" t="shared" si="23" ref="G35:J36">G336</f>
        <v>4000000</v>
      </c>
      <c r="H35" s="189">
        <f t="shared" si="23"/>
        <v>4000000</v>
      </c>
      <c r="I35" s="189">
        <f t="shared" si="23"/>
        <v>3000000</v>
      </c>
      <c r="J35" s="189">
        <f t="shared" si="23"/>
        <v>2868047</v>
      </c>
      <c r="K35" s="189">
        <f aca="true" t="shared" si="24" ref="K35:M36">K336</f>
        <v>15000</v>
      </c>
      <c r="L35" s="189">
        <f t="shared" si="24"/>
        <v>15000</v>
      </c>
      <c r="M35" s="189">
        <f t="shared" si="24"/>
        <v>14000</v>
      </c>
    </row>
    <row r="36" spans="1:13" ht="12.75">
      <c r="A36" s="206"/>
      <c r="B36" s="186"/>
      <c r="C36" s="187" t="s">
        <v>54</v>
      </c>
      <c r="D36" s="472" t="s">
        <v>55</v>
      </c>
      <c r="E36" s="188">
        <f>G36+H36+I36+J36</f>
        <v>26967249</v>
      </c>
      <c r="F36" s="189"/>
      <c r="G36" s="189">
        <f t="shared" si="23"/>
        <v>8000000</v>
      </c>
      <c r="H36" s="189">
        <f t="shared" si="23"/>
        <v>8223000</v>
      </c>
      <c r="I36" s="189">
        <f t="shared" si="23"/>
        <v>6000000</v>
      </c>
      <c r="J36" s="189">
        <f t="shared" si="23"/>
        <v>4744249</v>
      </c>
      <c r="K36" s="189">
        <f t="shared" si="24"/>
        <v>30000</v>
      </c>
      <c r="L36" s="189">
        <f t="shared" si="24"/>
        <v>30000</v>
      </c>
      <c r="M36" s="189">
        <f t="shared" si="24"/>
        <v>30000</v>
      </c>
    </row>
    <row r="37" spans="1:13" ht="12.75">
      <c r="A37" s="206"/>
      <c r="B37" s="190" t="s">
        <v>56</v>
      </c>
      <c r="C37" s="207"/>
      <c r="D37" s="438" t="s">
        <v>57</v>
      </c>
      <c r="E37" s="192">
        <f aca="true" t="shared" si="25" ref="E37:J37">E38+E39+E40</f>
        <v>7668990</v>
      </c>
      <c r="F37" s="192">
        <f t="shared" si="25"/>
        <v>0</v>
      </c>
      <c r="G37" s="192">
        <f t="shared" si="25"/>
        <v>2200000</v>
      </c>
      <c r="H37" s="192">
        <f t="shared" si="25"/>
        <v>2892800</v>
      </c>
      <c r="I37" s="192">
        <f t="shared" si="25"/>
        <v>1600000</v>
      </c>
      <c r="J37" s="192">
        <f t="shared" si="25"/>
        <v>976190</v>
      </c>
      <c r="K37" s="192">
        <f>K38+K39+K40</f>
        <v>7900</v>
      </c>
      <c r="L37" s="192">
        <f>L38+L39+L40</f>
        <v>7900</v>
      </c>
      <c r="M37" s="192">
        <f>M38+M39+M40</f>
        <v>7900</v>
      </c>
    </row>
    <row r="38" spans="1:13" ht="12.75">
      <c r="A38" s="206"/>
      <c r="B38" s="186"/>
      <c r="C38" s="187" t="s">
        <v>58</v>
      </c>
      <c r="D38" s="472" t="s">
        <v>59</v>
      </c>
      <c r="E38" s="188">
        <f>G38+H38+I38+J38</f>
        <v>3827044</v>
      </c>
      <c r="F38" s="189"/>
      <c r="G38" s="189">
        <f aca="true" t="shared" si="26" ref="G38:J42">G339</f>
        <v>1000000</v>
      </c>
      <c r="H38" s="189">
        <f t="shared" si="26"/>
        <v>1250000</v>
      </c>
      <c r="I38" s="189">
        <f t="shared" si="26"/>
        <v>1000000</v>
      </c>
      <c r="J38" s="189">
        <f t="shared" si="26"/>
        <v>577044</v>
      </c>
      <c r="K38" s="189">
        <f aca="true" t="shared" si="27" ref="K38:M42">K339</f>
        <v>4000</v>
      </c>
      <c r="L38" s="189">
        <f t="shared" si="27"/>
        <v>4000</v>
      </c>
      <c r="M38" s="189">
        <f t="shared" si="27"/>
        <v>4000</v>
      </c>
    </row>
    <row r="39" spans="1:13" ht="12.75">
      <c r="A39" s="206"/>
      <c r="B39" s="186"/>
      <c r="C39" s="187" t="s">
        <v>60</v>
      </c>
      <c r="D39" s="472" t="s">
        <v>61</v>
      </c>
      <c r="E39" s="188">
        <f>G39+H39+I39+J39</f>
        <v>2763340</v>
      </c>
      <c r="F39" s="189"/>
      <c r="G39" s="189">
        <f t="shared" si="26"/>
        <v>800000</v>
      </c>
      <c r="H39" s="189">
        <f t="shared" si="26"/>
        <v>1242800</v>
      </c>
      <c r="I39" s="189">
        <f t="shared" si="26"/>
        <v>400000</v>
      </c>
      <c r="J39" s="189">
        <f t="shared" si="26"/>
        <v>320540</v>
      </c>
      <c r="K39" s="189">
        <f t="shared" si="27"/>
        <v>3000</v>
      </c>
      <c r="L39" s="189">
        <f t="shared" si="27"/>
        <v>3000</v>
      </c>
      <c r="M39" s="189">
        <f t="shared" si="27"/>
        <v>3000</v>
      </c>
    </row>
    <row r="40" spans="1:13" ht="12.75">
      <c r="A40" s="206"/>
      <c r="B40" s="186"/>
      <c r="C40" s="187" t="s">
        <v>62</v>
      </c>
      <c r="D40" s="472" t="s">
        <v>63</v>
      </c>
      <c r="E40" s="188">
        <f>G40+H40+I40+J40</f>
        <v>1078606</v>
      </c>
      <c r="F40" s="189"/>
      <c r="G40" s="189">
        <f t="shared" si="26"/>
        <v>400000</v>
      </c>
      <c r="H40" s="189">
        <f t="shared" si="26"/>
        <v>400000</v>
      </c>
      <c r="I40" s="189">
        <f t="shared" si="26"/>
        <v>200000</v>
      </c>
      <c r="J40" s="189">
        <f t="shared" si="26"/>
        <v>78606</v>
      </c>
      <c r="K40" s="189">
        <f t="shared" si="27"/>
        <v>900</v>
      </c>
      <c r="L40" s="189">
        <f t="shared" si="27"/>
        <v>900</v>
      </c>
      <c r="M40" s="189">
        <f t="shared" si="27"/>
        <v>900</v>
      </c>
    </row>
    <row r="41" spans="1:13" ht="12.75">
      <c r="A41" s="206"/>
      <c r="B41" s="186" t="s">
        <v>64</v>
      </c>
      <c r="C41" s="187"/>
      <c r="D41" s="473" t="s">
        <v>65</v>
      </c>
      <c r="E41" s="188">
        <f>G41+H41+I41+J41</f>
        <v>1984647</v>
      </c>
      <c r="F41" s="189"/>
      <c r="G41" s="189">
        <f t="shared" si="26"/>
        <v>600000</v>
      </c>
      <c r="H41" s="189">
        <f t="shared" si="26"/>
        <v>600000</v>
      </c>
      <c r="I41" s="189">
        <f t="shared" si="26"/>
        <v>600000</v>
      </c>
      <c r="J41" s="189">
        <f t="shared" si="26"/>
        <v>184647</v>
      </c>
      <c r="K41" s="189">
        <f t="shared" si="27"/>
        <v>2000</v>
      </c>
      <c r="L41" s="189">
        <f t="shared" si="27"/>
        <v>2000</v>
      </c>
      <c r="M41" s="189">
        <f t="shared" si="27"/>
        <v>2000</v>
      </c>
    </row>
    <row r="42" spans="1:13" ht="12.75">
      <c r="A42" s="206"/>
      <c r="B42" s="186" t="s">
        <v>66</v>
      </c>
      <c r="C42" s="187"/>
      <c r="D42" s="473" t="s">
        <v>67</v>
      </c>
      <c r="E42" s="188">
        <f>G42+H42+I42+J42</f>
        <v>0</v>
      </c>
      <c r="F42" s="189"/>
      <c r="G42" s="189">
        <f t="shared" si="26"/>
        <v>0</v>
      </c>
      <c r="H42" s="189">
        <f t="shared" si="26"/>
        <v>0</v>
      </c>
      <c r="I42" s="189">
        <f t="shared" si="26"/>
        <v>0</v>
      </c>
      <c r="J42" s="189">
        <f t="shared" si="26"/>
        <v>0</v>
      </c>
      <c r="K42" s="189">
        <f t="shared" si="27"/>
        <v>0</v>
      </c>
      <c r="L42" s="189">
        <f t="shared" si="27"/>
        <v>0</v>
      </c>
      <c r="M42" s="189">
        <f t="shared" si="27"/>
        <v>0</v>
      </c>
    </row>
    <row r="43" spans="1:13" ht="12.75">
      <c r="A43" s="200" t="s">
        <v>68</v>
      </c>
      <c r="B43" s="201"/>
      <c r="C43" s="202"/>
      <c r="D43" s="425" t="s">
        <v>69</v>
      </c>
      <c r="E43" s="183">
        <f aca="true" t="shared" si="28" ref="E43:J43">E44+E50+E52+E55</f>
        <v>92539481</v>
      </c>
      <c r="F43" s="183">
        <f t="shared" si="28"/>
        <v>0</v>
      </c>
      <c r="G43" s="183">
        <f t="shared" si="28"/>
        <v>20425529</v>
      </c>
      <c r="H43" s="183">
        <f t="shared" si="28"/>
        <v>24241000</v>
      </c>
      <c r="I43" s="183">
        <f t="shared" si="28"/>
        <v>25806000</v>
      </c>
      <c r="J43" s="183">
        <f t="shared" si="28"/>
        <v>22066952</v>
      </c>
      <c r="K43" s="183">
        <f>K44+K50+K52+K55</f>
        <v>84596</v>
      </c>
      <c r="L43" s="183">
        <f>L44+L50+L52+L55</f>
        <v>85261</v>
      </c>
      <c r="M43" s="183">
        <f>M44+M50+M52+M55</f>
        <v>85820</v>
      </c>
    </row>
    <row r="44" spans="1:13" ht="15" customHeight="1">
      <c r="A44" s="558" t="s">
        <v>70</v>
      </c>
      <c r="B44" s="558"/>
      <c r="C44" s="558"/>
      <c r="D44" s="474" t="s">
        <v>71</v>
      </c>
      <c r="E44" s="192">
        <f aca="true" t="shared" si="29" ref="E44:J44">E45+E46+E47+E48+E49</f>
        <v>77744000</v>
      </c>
      <c r="F44" s="192">
        <f t="shared" si="29"/>
        <v>0</v>
      </c>
      <c r="G44" s="192">
        <f t="shared" si="29"/>
        <v>15584000</v>
      </c>
      <c r="H44" s="192">
        <f t="shared" si="29"/>
        <v>20541000</v>
      </c>
      <c r="I44" s="192">
        <f t="shared" si="29"/>
        <v>21606000</v>
      </c>
      <c r="J44" s="192">
        <f t="shared" si="29"/>
        <v>20013000</v>
      </c>
      <c r="K44" s="192">
        <f>K45+K46+K47+K48+K49</f>
        <v>68496</v>
      </c>
      <c r="L44" s="192">
        <f>L45+L46+L47+L48+L49</f>
        <v>69161</v>
      </c>
      <c r="M44" s="192">
        <f>M45+M46+M47+M48+M49</f>
        <v>69720</v>
      </c>
    </row>
    <row r="45" spans="1:13" ht="25.5" customHeight="1">
      <c r="A45" s="206"/>
      <c r="B45" s="595" t="s">
        <v>72</v>
      </c>
      <c r="C45" s="595"/>
      <c r="D45" s="473" t="s">
        <v>73</v>
      </c>
      <c r="E45" s="188">
        <f>G45+H45+I45+J45</f>
        <v>0</v>
      </c>
      <c r="F45" s="189"/>
      <c r="G45" s="189">
        <f aca="true" t="shared" si="30" ref="G45:J48">G346</f>
        <v>0</v>
      </c>
      <c r="H45" s="189">
        <f t="shared" si="30"/>
        <v>0</v>
      </c>
      <c r="I45" s="189">
        <f t="shared" si="30"/>
        <v>0</v>
      </c>
      <c r="J45" s="189">
        <f t="shared" si="30"/>
        <v>0</v>
      </c>
      <c r="K45" s="189">
        <f aca="true" t="shared" si="31" ref="K45:M48">K346</f>
        <v>0</v>
      </c>
      <c r="L45" s="189">
        <f t="shared" si="31"/>
        <v>0</v>
      </c>
      <c r="M45" s="189">
        <f t="shared" si="31"/>
        <v>0</v>
      </c>
    </row>
    <row r="46" spans="1:13" ht="36.75" customHeight="1">
      <c r="A46" s="206"/>
      <c r="B46" s="595" t="s">
        <v>74</v>
      </c>
      <c r="C46" s="595"/>
      <c r="D46" s="473" t="s">
        <v>75</v>
      </c>
      <c r="E46" s="188">
        <f>G46+H46+I46+J46</f>
        <v>63867000</v>
      </c>
      <c r="F46" s="189"/>
      <c r="G46" s="189">
        <f>G347</f>
        <v>14572000</v>
      </c>
      <c r="H46" s="189">
        <f>H347</f>
        <v>14912000</v>
      </c>
      <c r="I46" s="189">
        <f>I347</f>
        <v>16252000</v>
      </c>
      <c r="J46" s="189">
        <f>J347</f>
        <v>18131000</v>
      </c>
      <c r="K46" s="189">
        <f t="shared" si="31"/>
        <v>63752</v>
      </c>
      <c r="L46" s="189">
        <f t="shared" si="31"/>
        <v>64350</v>
      </c>
      <c r="M46" s="189">
        <f t="shared" si="31"/>
        <v>64846</v>
      </c>
    </row>
    <row r="47" spans="1:13" ht="16.5" customHeight="1">
      <c r="A47" s="206"/>
      <c r="B47" s="354" t="s">
        <v>755</v>
      </c>
      <c r="C47" s="187"/>
      <c r="D47" s="462" t="s">
        <v>754</v>
      </c>
      <c r="E47" s="188">
        <f>G47+H47+I47+J47</f>
        <v>12024000</v>
      </c>
      <c r="F47" s="189"/>
      <c r="G47" s="189">
        <f t="shared" si="30"/>
        <v>426000</v>
      </c>
      <c r="H47" s="189">
        <f t="shared" si="30"/>
        <v>5179000</v>
      </c>
      <c r="I47" s="189">
        <f t="shared" si="30"/>
        <v>4984000</v>
      </c>
      <c r="J47" s="189">
        <f t="shared" si="30"/>
        <v>1435000</v>
      </c>
      <c r="K47" s="189">
        <f t="shared" si="31"/>
        <v>2821</v>
      </c>
      <c r="L47" s="189">
        <f t="shared" si="31"/>
        <v>2835</v>
      </c>
      <c r="M47" s="189">
        <f t="shared" si="31"/>
        <v>2850</v>
      </c>
    </row>
    <row r="48" spans="1:13" ht="30" customHeight="1">
      <c r="A48" s="206"/>
      <c r="B48" s="597" t="s">
        <v>750</v>
      </c>
      <c r="C48" s="598"/>
      <c r="D48" s="462" t="s">
        <v>751</v>
      </c>
      <c r="E48" s="188">
        <f>G48+H48+I48+J48</f>
        <v>1853000</v>
      </c>
      <c r="F48" s="189"/>
      <c r="G48" s="189">
        <f t="shared" si="30"/>
        <v>586000</v>
      </c>
      <c r="H48" s="189">
        <f t="shared" si="30"/>
        <v>450000</v>
      </c>
      <c r="I48" s="189">
        <f t="shared" si="30"/>
        <v>370000</v>
      </c>
      <c r="J48" s="189">
        <f t="shared" si="30"/>
        <v>447000</v>
      </c>
      <c r="K48" s="189">
        <f t="shared" si="31"/>
        <v>1923</v>
      </c>
      <c r="L48" s="189">
        <f t="shared" si="31"/>
        <v>1976</v>
      </c>
      <c r="M48" s="189">
        <f t="shared" si="31"/>
        <v>2024</v>
      </c>
    </row>
    <row r="49" spans="1:13" ht="26.25" customHeight="1">
      <c r="A49" s="206"/>
      <c r="B49" s="595" t="s">
        <v>76</v>
      </c>
      <c r="C49" s="595"/>
      <c r="D49" s="473" t="s">
        <v>77</v>
      </c>
      <c r="E49" s="188">
        <f>G49+H49+I49+J49</f>
        <v>0</v>
      </c>
      <c r="F49" s="189"/>
      <c r="G49" s="189">
        <f>G447</f>
        <v>0</v>
      </c>
      <c r="H49" s="189"/>
      <c r="I49" s="189"/>
      <c r="J49" s="189"/>
      <c r="K49" s="189"/>
      <c r="L49" s="189"/>
      <c r="M49" s="189"/>
    </row>
    <row r="50" spans="1:13" ht="15" customHeight="1">
      <c r="A50" s="190" t="s">
        <v>78</v>
      </c>
      <c r="B50" s="198"/>
      <c r="C50" s="208"/>
      <c r="D50" s="467" t="s">
        <v>79</v>
      </c>
      <c r="E50" s="192">
        <f aca="true" t="shared" si="32" ref="E50:M50">E51</f>
        <v>0</v>
      </c>
      <c r="F50" s="192">
        <f t="shared" si="32"/>
        <v>0</v>
      </c>
      <c r="G50" s="192">
        <f t="shared" si="32"/>
        <v>0</v>
      </c>
      <c r="H50" s="192">
        <f t="shared" si="32"/>
        <v>0</v>
      </c>
      <c r="I50" s="192">
        <f t="shared" si="32"/>
        <v>0</v>
      </c>
      <c r="J50" s="192">
        <f t="shared" si="32"/>
        <v>0</v>
      </c>
      <c r="K50" s="192">
        <f t="shared" si="32"/>
        <v>0</v>
      </c>
      <c r="L50" s="192">
        <f t="shared" si="32"/>
        <v>0</v>
      </c>
      <c r="M50" s="192">
        <f t="shared" si="32"/>
        <v>0</v>
      </c>
    </row>
    <row r="51" spans="1:13" ht="13.5" customHeight="1">
      <c r="A51" s="186"/>
      <c r="B51" s="186" t="s">
        <v>80</v>
      </c>
      <c r="C51" s="187"/>
      <c r="D51" s="475" t="s">
        <v>81</v>
      </c>
      <c r="E51" s="188">
        <f>G51+H51+I51+J51</f>
        <v>0</v>
      </c>
      <c r="F51" s="189"/>
      <c r="G51" s="189">
        <f aca="true" t="shared" si="33" ref="G51:M51">G351</f>
        <v>0</v>
      </c>
      <c r="H51" s="189">
        <f t="shared" si="33"/>
        <v>0</v>
      </c>
      <c r="I51" s="189">
        <f t="shared" si="33"/>
        <v>0</v>
      </c>
      <c r="J51" s="189">
        <f t="shared" si="33"/>
        <v>0</v>
      </c>
      <c r="K51" s="189">
        <f t="shared" si="33"/>
        <v>0</v>
      </c>
      <c r="L51" s="189">
        <f t="shared" si="33"/>
        <v>0</v>
      </c>
      <c r="M51" s="189">
        <f t="shared" si="33"/>
        <v>0</v>
      </c>
    </row>
    <row r="52" spans="1:13" ht="14.25" customHeight="1">
      <c r="A52" s="209" t="s">
        <v>82</v>
      </c>
      <c r="B52" s="198"/>
      <c r="C52" s="199"/>
      <c r="D52" s="467" t="s">
        <v>83</v>
      </c>
      <c r="E52" s="192">
        <f aca="true" t="shared" si="34" ref="E52:J52">E53+E54</f>
        <v>141529</v>
      </c>
      <c r="F52" s="192">
        <f t="shared" si="34"/>
        <v>0</v>
      </c>
      <c r="G52" s="192">
        <f t="shared" si="34"/>
        <v>141529</v>
      </c>
      <c r="H52" s="192">
        <f t="shared" si="34"/>
        <v>0</v>
      </c>
      <c r="I52" s="192">
        <f t="shared" si="34"/>
        <v>0</v>
      </c>
      <c r="J52" s="192">
        <f t="shared" si="34"/>
        <v>0</v>
      </c>
      <c r="K52" s="192">
        <f>K53+K54</f>
        <v>100</v>
      </c>
      <c r="L52" s="192">
        <f>L53+L54</f>
        <v>100</v>
      </c>
      <c r="M52" s="192">
        <f>M53+M54</f>
        <v>100</v>
      </c>
    </row>
    <row r="53" spans="1:13" ht="12.75">
      <c r="A53" s="206"/>
      <c r="B53" s="186" t="s">
        <v>84</v>
      </c>
      <c r="C53" s="187"/>
      <c r="D53" s="461" t="s">
        <v>85</v>
      </c>
      <c r="E53" s="188">
        <f>G53+H53+I53+J53</f>
        <v>141529</v>
      </c>
      <c r="F53" s="189"/>
      <c r="G53" s="189">
        <f aca="true" t="shared" si="35" ref="G53:J54">G353</f>
        <v>141529</v>
      </c>
      <c r="H53" s="189">
        <f t="shared" si="35"/>
        <v>0</v>
      </c>
      <c r="I53" s="189">
        <f t="shared" si="35"/>
        <v>0</v>
      </c>
      <c r="J53" s="189">
        <f t="shared" si="35"/>
        <v>0</v>
      </c>
      <c r="K53" s="189">
        <f aca="true" t="shared" si="36" ref="K53:M54">K353</f>
        <v>100</v>
      </c>
      <c r="L53" s="189">
        <f t="shared" si="36"/>
        <v>100</v>
      </c>
      <c r="M53" s="189">
        <f t="shared" si="36"/>
        <v>100</v>
      </c>
    </row>
    <row r="54" spans="1:13" ht="12.75">
      <c r="A54" s="206"/>
      <c r="B54" s="210" t="s">
        <v>86</v>
      </c>
      <c r="C54" s="187"/>
      <c r="D54" s="461" t="s">
        <v>87</v>
      </c>
      <c r="E54" s="188">
        <f>G54+H54+I54+J54</f>
        <v>0</v>
      </c>
      <c r="F54" s="189"/>
      <c r="G54" s="189">
        <f t="shared" si="35"/>
        <v>0</v>
      </c>
      <c r="H54" s="189">
        <f t="shared" si="35"/>
        <v>0</v>
      </c>
      <c r="I54" s="189">
        <f t="shared" si="35"/>
        <v>0</v>
      </c>
      <c r="J54" s="189">
        <f t="shared" si="35"/>
        <v>0</v>
      </c>
      <c r="K54" s="189">
        <f t="shared" si="36"/>
        <v>0</v>
      </c>
      <c r="L54" s="189">
        <f t="shared" si="36"/>
        <v>0</v>
      </c>
      <c r="M54" s="189">
        <f t="shared" si="36"/>
        <v>0</v>
      </c>
    </row>
    <row r="55" spans="1:13" ht="26.25" customHeight="1">
      <c r="A55" s="531" t="s">
        <v>88</v>
      </c>
      <c r="B55" s="531"/>
      <c r="C55" s="531"/>
      <c r="D55" s="467" t="s">
        <v>89</v>
      </c>
      <c r="E55" s="192">
        <f aca="true" t="shared" si="37" ref="E55:J55">E56+E59+E60</f>
        <v>14653952</v>
      </c>
      <c r="F55" s="192">
        <f t="shared" si="37"/>
        <v>0</v>
      </c>
      <c r="G55" s="192">
        <f t="shared" si="37"/>
        <v>4700000</v>
      </c>
      <c r="H55" s="192">
        <f t="shared" si="37"/>
        <v>3700000</v>
      </c>
      <c r="I55" s="192">
        <f t="shared" si="37"/>
        <v>4200000</v>
      </c>
      <c r="J55" s="192">
        <f t="shared" si="37"/>
        <v>2053952</v>
      </c>
      <c r="K55" s="192">
        <f>K56+K59+K60</f>
        <v>16000</v>
      </c>
      <c r="L55" s="192">
        <f>L56+L59+L60</f>
        <v>16000</v>
      </c>
      <c r="M55" s="192">
        <f>M56+M59+M60</f>
        <v>16000</v>
      </c>
    </row>
    <row r="56" spans="1:13" ht="12.75">
      <c r="A56" s="206"/>
      <c r="B56" s="186" t="s">
        <v>90</v>
      </c>
      <c r="C56" s="211"/>
      <c r="D56" s="461" t="s">
        <v>91</v>
      </c>
      <c r="E56" s="212">
        <f aca="true" t="shared" si="38" ref="E56:J56">E57+E58</f>
        <v>13979800</v>
      </c>
      <c r="F56" s="213">
        <f t="shared" si="38"/>
        <v>0</v>
      </c>
      <c r="G56" s="212">
        <f t="shared" si="38"/>
        <v>4500000</v>
      </c>
      <c r="H56" s="212">
        <f t="shared" si="38"/>
        <v>3500000</v>
      </c>
      <c r="I56" s="212">
        <f t="shared" si="38"/>
        <v>4000000</v>
      </c>
      <c r="J56" s="212">
        <f t="shared" si="38"/>
        <v>1979800</v>
      </c>
      <c r="K56" s="212">
        <f>K57+K58</f>
        <v>15000</v>
      </c>
      <c r="L56" s="212">
        <f>L57+L58</f>
        <v>15000</v>
      </c>
      <c r="M56" s="212">
        <f>M57+M58</f>
        <v>15000</v>
      </c>
    </row>
    <row r="57" spans="1:13" ht="12.75" customHeight="1">
      <c r="A57" s="206"/>
      <c r="B57" s="214"/>
      <c r="C57" s="187" t="s">
        <v>92</v>
      </c>
      <c r="D57" s="476" t="s">
        <v>93</v>
      </c>
      <c r="E57" s="188">
        <f>G57+H57+I57+J57</f>
        <v>9350003</v>
      </c>
      <c r="F57" s="189"/>
      <c r="G57" s="189">
        <f aca="true" t="shared" si="39" ref="G57:J60">G357</f>
        <v>3000000</v>
      </c>
      <c r="H57" s="189">
        <f t="shared" si="39"/>
        <v>2500000</v>
      </c>
      <c r="I57" s="189">
        <f t="shared" si="39"/>
        <v>2500000</v>
      </c>
      <c r="J57" s="189">
        <f t="shared" si="39"/>
        <v>1350003</v>
      </c>
      <c r="K57" s="189">
        <f aca="true" t="shared" si="40" ref="K57:M60">K357</f>
        <v>10000</v>
      </c>
      <c r="L57" s="189">
        <f t="shared" si="40"/>
        <v>10000</v>
      </c>
      <c r="M57" s="189">
        <f t="shared" si="40"/>
        <v>10000</v>
      </c>
    </row>
    <row r="58" spans="1:13" ht="12.75">
      <c r="A58" s="206"/>
      <c r="B58" s="214"/>
      <c r="C58" s="187" t="s">
        <v>94</v>
      </c>
      <c r="D58" s="476" t="s">
        <v>95</v>
      </c>
      <c r="E58" s="188">
        <f>G58+H58+I58+J58</f>
        <v>4629797</v>
      </c>
      <c r="F58" s="189"/>
      <c r="G58" s="189">
        <f t="shared" si="39"/>
        <v>1500000</v>
      </c>
      <c r="H58" s="189">
        <f t="shared" si="39"/>
        <v>1000000</v>
      </c>
      <c r="I58" s="189">
        <f t="shared" si="39"/>
        <v>1500000</v>
      </c>
      <c r="J58" s="189">
        <f t="shared" si="39"/>
        <v>629797</v>
      </c>
      <c r="K58" s="189">
        <f t="shared" si="40"/>
        <v>5000</v>
      </c>
      <c r="L58" s="189">
        <f t="shared" si="40"/>
        <v>5000</v>
      </c>
      <c r="M58" s="189">
        <f t="shared" si="40"/>
        <v>5000</v>
      </c>
    </row>
    <row r="59" spans="1:13" ht="12.75">
      <c r="A59" s="206"/>
      <c r="B59" s="186" t="s">
        <v>96</v>
      </c>
      <c r="C59" s="187"/>
      <c r="D59" s="461" t="s">
        <v>97</v>
      </c>
      <c r="E59" s="188">
        <f>G59+H59+I59+J59</f>
        <v>674152</v>
      </c>
      <c r="F59" s="189"/>
      <c r="G59" s="189">
        <f t="shared" si="39"/>
        <v>200000</v>
      </c>
      <c r="H59" s="189">
        <f t="shared" si="39"/>
        <v>200000</v>
      </c>
      <c r="I59" s="189">
        <f t="shared" si="39"/>
        <v>200000</v>
      </c>
      <c r="J59" s="189">
        <f t="shared" si="39"/>
        <v>74152</v>
      </c>
      <c r="K59" s="189">
        <f t="shared" si="40"/>
        <v>1000</v>
      </c>
      <c r="L59" s="189">
        <f t="shared" si="40"/>
        <v>1000</v>
      </c>
      <c r="M59" s="189">
        <f t="shared" si="40"/>
        <v>1000</v>
      </c>
    </row>
    <row r="60" spans="1:13" ht="24.75" customHeight="1">
      <c r="A60" s="206"/>
      <c r="B60" s="517" t="s">
        <v>98</v>
      </c>
      <c r="C60" s="517"/>
      <c r="D60" s="461" t="s">
        <v>99</v>
      </c>
      <c r="E60" s="188">
        <f>G60+H60+I60+J60</f>
        <v>0</v>
      </c>
      <c r="F60" s="189"/>
      <c r="G60" s="189">
        <f t="shared" si="39"/>
        <v>0</v>
      </c>
      <c r="H60" s="189">
        <f t="shared" si="39"/>
        <v>0</v>
      </c>
      <c r="I60" s="189">
        <f t="shared" si="39"/>
        <v>0</v>
      </c>
      <c r="J60" s="189">
        <f t="shared" si="39"/>
        <v>0</v>
      </c>
      <c r="K60" s="189">
        <f t="shared" si="40"/>
        <v>0</v>
      </c>
      <c r="L60" s="189">
        <f t="shared" si="40"/>
        <v>0</v>
      </c>
      <c r="M60" s="189">
        <f t="shared" si="40"/>
        <v>0</v>
      </c>
    </row>
    <row r="61" spans="1:13" ht="16.5" customHeight="1">
      <c r="A61" s="216" t="s">
        <v>100</v>
      </c>
      <c r="B61" s="217"/>
      <c r="C61" s="202"/>
      <c r="D61" s="425" t="s">
        <v>101</v>
      </c>
      <c r="E61" s="183">
        <f aca="true" t="shared" si="41" ref="E61:M62">E62</f>
        <v>15000</v>
      </c>
      <c r="F61" s="183">
        <f t="shared" si="41"/>
        <v>0</v>
      </c>
      <c r="G61" s="183">
        <f t="shared" si="41"/>
        <v>0</v>
      </c>
      <c r="H61" s="183">
        <f t="shared" si="41"/>
        <v>15000</v>
      </c>
      <c r="I61" s="183">
        <f t="shared" si="41"/>
        <v>0</v>
      </c>
      <c r="J61" s="183">
        <f t="shared" si="41"/>
        <v>0</v>
      </c>
      <c r="K61" s="183">
        <f t="shared" si="41"/>
        <v>3000</v>
      </c>
      <c r="L61" s="183">
        <f t="shared" si="41"/>
        <v>3000</v>
      </c>
      <c r="M61" s="183">
        <f t="shared" si="41"/>
        <v>3000</v>
      </c>
    </row>
    <row r="62" spans="1:13" ht="17.25" customHeight="1">
      <c r="A62" s="209" t="s">
        <v>102</v>
      </c>
      <c r="B62" s="205"/>
      <c r="C62" s="218"/>
      <c r="D62" s="467" t="s">
        <v>103</v>
      </c>
      <c r="E62" s="192">
        <f t="shared" si="41"/>
        <v>15000</v>
      </c>
      <c r="F62" s="192">
        <f t="shared" si="41"/>
        <v>0</v>
      </c>
      <c r="G62" s="192">
        <f t="shared" si="41"/>
        <v>0</v>
      </c>
      <c r="H62" s="192">
        <f t="shared" si="41"/>
        <v>15000</v>
      </c>
      <c r="I62" s="192">
        <f t="shared" si="41"/>
        <v>0</v>
      </c>
      <c r="J62" s="192">
        <f t="shared" si="41"/>
        <v>0</v>
      </c>
      <c r="K62" s="192">
        <f t="shared" si="41"/>
        <v>3000</v>
      </c>
      <c r="L62" s="192">
        <f t="shared" si="41"/>
        <v>3000</v>
      </c>
      <c r="M62" s="192">
        <f t="shared" si="41"/>
        <v>3000</v>
      </c>
    </row>
    <row r="63" spans="1:13" ht="14.25" customHeight="1">
      <c r="A63" s="206"/>
      <c r="B63" s="210" t="s">
        <v>104</v>
      </c>
      <c r="C63" s="187"/>
      <c r="D63" s="461" t="s">
        <v>105</v>
      </c>
      <c r="E63" s="188">
        <f>G63+H63+I63+J63</f>
        <v>15000</v>
      </c>
      <c r="F63" s="189"/>
      <c r="G63" s="189">
        <f aca="true" t="shared" si="42" ref="G63:M63">G363</f>
        <v>0</v>
      </c>
      <c r="H63" s="189">
        <f t="shared" si="42"/>
        <v>15000</v>
      </c>
      <c r="I63" s="189">
        <f t="shared" si="42"/>
        <v>0</v>
      </c>
      <c r="J63" s="189">
        <f t="shared" si="42"/>
        <v>0</v>
      </c>
      <c r="K63" s="189">
        <f t="shared" si="42"/>
        <v>3000</v>
      </c>
      <c r="L63" s="189">
        <f t="shared" si="42"/>
        <v>3000</v>
      </c>
      <c r="M63" s="189">
        <f t="shared" si="42"/>
        <v>3000</v>
      </c>
    </row>
    <row r="64" spans="1:13" ht="14.25" customHeight="1">
      <c r="A64" s="200" t="s">
        <v>106</v>
      </c>
      <c r="B64" s="219"/>
      <c r="C64" s="201"/>
      <c r="D64" s="477" t="s">
        <v>107</v>
      </c>
      <c r="E64" s="183">
        <f aca="true" t="shared" si="43" ref="E64:J64">E65+E75</f>
        <v>27795499</v>
      </c>
      <c r="F64" s="183">
        <f t="shared" si="43"/>
        <v>0</v>
      </c>
      <c r="G64" s="183">
        <f t="shared" si="43"/>
        <v>9146114</v>
      </c>
      <c r="H64" s="183">
        <f t="shared" si="43"/>
        <v>6790000</v>
      </c>
      <c r="I64" s="183">
        <f t="shared" si="43"/>
        <v>6114190</v>
      </c>
      <c r="J64" s="183">
        <f t="shared" si="43"/>
        <v>5745195</v>
      </c>
      <c r="K64" s="183">
        <f>K65+K75</f>
        <v>41075</v>
      </c>
      <c r="L64" s="183">
        <f>L65+L75</f>
        <v>41100</v>
      </c>
      <c r="M64" s="183">
        <f>M65+M75</f>
        <v>41130</v>
      </c>
    </row>
    <row r="65" spans="1:13" ht="14.25" customHeight="1">
      <c r="A65" s="200" t="s">
        <v>108</v>
      </c>
      <c r="B65" s="201"/>
      <c r="C65" s="202"/>
      <c r="D65" s="425" t="s">
        <v>109</v>
      </c>
      <c r="E65" s="183">
        <f aca="true" t="shared" si="44" ref="E65:J65">E66+E73</f>
        <v>13914190</v>
      </c>
      <c r="F65" s="183">
        <f t="shared" si="44"/>
        <v>0</v>
      </c>
      <c r="G65" s="183">
        <f t="shared" si="44"/>
        <v>3800000</v>
      </c>
      <c r="H65" s="183">
        <f t="shared" si="44"/>
        <v>3800000</v>
      </c>
      <c r="I65" s="183">
        <f t="shared" si="44"/>
        <v>3314190</v>
      </c>
      <c r="J65" s="183">
        <f t="shared" si="44"/>
        <v>3000000</v>
      </c>
      <c r="K65" s="183">
        <f>K66+K73</f>
        <v>27000</v>
      </c>
      <c r="L65" s="183">
        <f>L66+L73</f>
        <v>27000</v>
      </c>
      <c r="M65" s="183">
        <f>M66+M73</f>
        <v>27000</v>
      </c>
    </row>
    <row r="66" spans="1:13" ht="12.75">
      <c r="A66" s="190" t="s">
        <v>110</v>
      </c>
      <c r="B66" s="198"/>
      <c r="C66" s="199"/>
      <c r="D66" s="467" t="s">
        <v>111</v>
      </c>
      <c r="E66" s="192">
        <f aca="true" t="shared" si="45" ref="E66:J66">E67+E68+E70+E72</f>
        <v>13914190</v>
      </c>
      <c r="F66" s="192">
        <f t="shared" si="45"/>
        <v>0</v>
      </c>
      <c r="G66" s="192">
        <f t="shared" si="45"/>
        <v>3800000</v>
      </c>
      <c r="H66" s="192">
        <f t="shared" si="45"/>
        <v>3800000</v>
      </c>
      <c r="I66" s="192">
        <f t="shared" si="45"/>
        <v>3314190</v>
      </c>
      <c r="J66" s="192">
        <f t="shared" si="45"/>
        <v>3000000</v>
      </c>
      <c r="K66" s="192">
        <f>K67+K68+K70+K72</f>
        <v>27000</v>
      </c>
      <c r="L66" s="192">
        <f>L67+L68+L70+L72</f>
        <v>27000</v>
      </c>
      <c r="M66" s="192">
        <f>M67+M68+M70+M72</f>
        <v>27000</v>
      </c>
    </row>
    <row r="67" spans="1:13" ht="12.75">
      <c r="A67" s="206"/>
      <c r="B67" s="186" t="s">
        <v>112</v>
      </c>
      <c r="C67" s="220"/>
      <c r="D67" s="461" t="s">
        <v>113</v>
      </c>
      <c r="E67" s="188">
        <f aca="true" t="shared" si="46" ref="E67:E72">G67+H67+I67+J67</f>
        <v>0</v>
      </c>
      <c r="F67" s="189"/>
      <c r="G67" s="189">
        <f aca="true" t="shared" si="47" ref="G67:J68">G367</f>
        <v>0</v>
      </c>
      <c r="H67" s="189">
        <f t="shared" si="47"/>
        <v>0</v>
      </c>
      <c r="I67" s="189">
        <f t="shared" si="47"/>
        <v>0</v>
      </c>
      <c r="J67" s="189">
        <f t="shared" si="47"/>
        <v>0</v>
      </c>
      <c r="K67" s="189">
        <f aca="true" t="shared" si="48" ref="K67:M68">K367</f>
        <v>0</v>
      </c>
      <c r="L67" s="189">
        <f t="shared" si="48"/>
        <v>0</v>
      </c>
      <c r="M67" s="189">
        <f t="shared" si="48"/>
        <v>0</v>
      </c>
    </row>
    <row r="68" spans="1:13" ht="12.75">
      <c r="A68" s="206"/>
      <c r="B68" s="186" t="s">
        <v>114</v>
      </c>
      <c r="C68" s="187"/>
      <c r="D68" s="461" t="s">
        <v>115</v>
      </c>
      <c r="E68" s="188">
        <f t="shared" si="46"/>
        <v>1914190</v>
      </c>
      <c r="F68" s="189"/>
      <c r="G68" s="189">
        <f t="shared" si="47"/>
        <v>800000</v>
      </c>
      <c r="H68" s="189">
        <f t="shared" si="47"/>
        <v>800000</v>
      </c>
      <c r="I68" s="189">
        <f t="shared" si="47"/>
        <v>314190</v>
      </c>
      <c r="J68" s="189">
        <f t="shared" si="47"/>
        <v>0</v>
      </c>
      <c r="K68" s="189">
        <f t="shared" si="48"/>
        <v>7000</v>
      </c>
      <c r="L68" s="189">
        <f t="shared" si="48"/>
        <v>7000</v>
      </c>
      <c r="M68" s="189">
        <f t="shared" si="48"/>
        <v>7000</v>
      </c>
    </row>
    <row r="69" spans="1:13" ht="12.75">
      <c r="A69" s="206"/>
      <c r="B69" s="186"/>
      <c r="C69" s="354" t="s">
        <v>761</v>
      </c>
      <c r="D69" s="478" t="s">
        <v>758</v>
      </c>
      <c r="E69" s="188">
        <f t="shared" si="46"/>
        <v>1914190</v>
      </c>
      <c r="F69" s="189"/>
      <c r="G69" s="189">
        <f>G369</f>
        <v>800000</v>
      </c>
      <c r="H69" s="189">
        <f aca="true" t="shared" si="49" ref="H69:M69">H369</f>
        <v>800000</v>
      </c>
      <c r="I69" s="189">
        <f t="shared" si="49"/>
        <v>314190</v>
      </c>
      <c r="J69" s="189">
        <f t="shared" si="49"/>
        <v>0</v>
      </c>
      <c r="K69" s="189">
        <f t="shared" si="49"/>
        <v>7000</v>
      </c>
      <c r="L69" s="189">
        <f t="shared" si="49"/>
        <v>7000</v>
      </c>
      <c r="M69" s="189">
        <f t="shared" si="49"/>
        <v>7000</v>
      </c>
    </row>
    <row r="70" spans="1:13" ht="12.75">
      <c r="A70" s="185"/>
      <c r="B70" s="186" t="s">
        <v>116</v>
      </c>
      <c r="C70" s="187"/>
      <c r="D70" s="461" t="s">
        <v>117</v>
      </c>
      <c r="E70" s="188">
        <f t="shared" si="46"/>
        <v>12000000</v>
      </c>
      <c r="F70" s="213">
        <f aca="true" t="shared" si="50" ref="F70:M70">F71</f>
        <v>0</v>
      </c>
      <c r="G70" s="213">
        <f t="shared" si="50"/>
        <v>3000000</v>
      </c>
      <c r="H70" s="213">
        <f t="shared" si="50"/>
        <v>3000000</v>
      </c>
      <c r="I70" s="213">
        <f t="shared" si="50"/>
        <v>3000000</v>
      </c>
      <c r="J70" s="213">
        <f t="shared" si="50"/>
        <v>3000000</v>
      </c>
      <c r="K70" s="213">
        <f t="shared" si="50"/>
        <v>20000</v>
      </c>
      <c r="L70" s="213">
        <f t="shared" si="50"/>
        <v>20000</v>
      </c>
      <c r="M70" s="213">
        <f t="shared" si="50"/>
        <v>20000</v>
      </c>
    </row>
    <row r="71" spans="1:13" ht="12.75">
      <c r="A71" s="185"/>
      <c r="B71" s="186"/>
      <c r="C71" s="187" t="s">
        <v>118</v>
      </c>
      <c r="D71" s="479" t="s">
        <v>119</v>
      </c>
      <c r="E71" s="188">
        <f t="shared" si="46"/>
        <v>12000000</v>
      </c>
      <c r="F71" s="221"/>
      <c r="G71" s="221">
        <f aca="true" t="shared" si="51" ref="G71:J72">G371</f>
        <v>3000000</v>
      </c>
      <c r="H71" s="221">
        <f t="shared" si="51"/>
        <v>3000000</v>
      </c>
      <c r="I71" s="221">
        <f t="shared" si="51"/>
        <v>3000000</v>
      </c>
      <c r="J71" s="221">
        <f t="shared" si="51"/>
        <v>3000000</v>
      </c>
      <c r="K71" s="221">
        <f aca="true" t="shared" si="52" ref="K71:M72">K371</f>
        <v>20000</v>
      </c>
      <c r="L71" s="221">
        <f t="shared" si="52"/>
        <v>20000</v>
      </c>
      <c r="M71" s="221">
        <f t="shared" si="52"/>
        <v>20000</v>
      </c>
    </row>
    <row r="72" spans="1:13" ht="12.75">
      <c r="A72" s="185"/>
      <c r="B72" s="186" t="s">
        <v>120</v>
      </c>
      <c r="C72" s="187"/>
      <c r="D72" s="461" t="s">
        <v>121</v>
      </c>
      <c r="E72" s="188">
        <f t="shared" si="46"/>
        <v>0</v>
      </c>
      <c r="F72" s="189"/>
      <c r="G72" s="189">
        <f t="shared" si="51"/>
        <v>0</v>
      </c>
      <c r="H72" s="189">
        <f t="shared" si="51"/>
        <v>0</v>
      </c>
      <c r="I72" s="189">
        <f t="shared" si="51"/>
        <v>0</v>
      </c>
      <c r="J72" s="189">
        <f t="shared" si="51"/>
        <v>0</v>
      </c>
      <c r="K72" s="189">
        <f t="shared" si="52"/>
        <v>0</v>
      </c>
      <c r="L72" s="189">
        <f t="shared" si="52"/>
        <v>0</v>
      </c>
      <c r="M72" s="189">
        <f t="shared" si="52"/>
        <v>0</v>
      </c>
    </row>
    <row r="73" spans="1:13" ht="12.75">
      <c r="A73" s="190" t="s">
        <v>122</v>
      </c>
      <c r="B73" s="198"/>
      <c r="C73" s="191"/>
      <c r="D73" s="480" t="s">
        <v>123</v>
      </c>
      <c r="E73" s="192">
        <f aca="true" t="shared" si="53" ref="E73:M73">E74</f>
        <v>0</v>
      </c>
      <c r="F73" s="192">
        <f t="shared" si="53"/>
        <v>0</v>
      </c>
      <c r="G73" s="192">
        <f t="shared" si="53"/>
        <v>0</v>
      </c>
      <c r="H73" s="192">
        <f t="shared" si="53"/>
        <v>0</v>
      </c>
      <c r="I73" s="192">
        <f t="shared" si="53"/>
        <v>0</v>
      </c>
      <c r="J73" s="192">
        <f t="shared" si="53"/>
        <v>0</v>
      </c>
      <c r="K73" s="192">
        <f t="shared" si="53"/>
        <v>0</v>
      </c>
      <c r="L73" s="192">
        <f t="shared" si="53"/>
        <v>0</v>
      </c>
      <c r="M73" s="192">
        <f t="shared" si="53"/>
        <v>0</v>
      </c>
    </row>
    <row r="74" spans="1:13" ht="12.75">
      <c r="A74" s="185"/>
      <c r="B74" s="186" t="s">
        <v>124</v>
      </c>
      <c r="C74" s="187"/>
      <c r="D74" s="481" t="s">
        <v>125</v>
      </c>
      <c r="E74" s="188">
        <f>G74+H74+I74+J74</f>
        <v>0</v>
      </c>
      <c r="F74" s="189"/>
      <c r="G74" s="189">
        <f aca="true" t="shared" si="54" ref="G74:M74">G374</f>
        <v>0</v>
      </c>
      <c r="H74" s="189">
        <f t="shared" si="54"/>
        <v>0</v>
      </c>
      <c r="I74" s="189">
        <f t="shared" si="54"/>
        <v>0</v>
      </c>
      <c r="J74" s="189">
        <f t="shared" si="54"/>
        <v>0</v>
      </c>
      <c r="K74" s="189">
        <f t="shared" si="54"/>
        <v>0</v>
      </c>
      <c r="L74" s="189">
        <f t="shared" si="54"/>
        <v>0</v>
      </c>
      <c r="M74" s="189">
        <f t="shared" si="54"/>
        <v>0</v>
      </c>
    </row>
    <row r="75" spans="1:13" ht="12.75">
      <c r="A75" s="200" t="s">
        <v>126</v>
      </c>
      <c r="B75" s="201"/>
      <c r="C75" s="201"/>
      <c r="D75" s="482" t="s">
        <v>127</v>
      </c>
      <c r="E75" s="183">
        <f aca="true" t="shared" si="55" ref="E75:J75">E76+E84+E87+E92+E104</f>
        <v>13881309</v>
      </c>
      <c r="F75" s="183">
        <f t="shared" si="55"/>
        <v>0</v>
      </c>
      <c r="G75" s="183">
        <f t="shared" si="55"/>
        <v>5346114</v>
      </c>
      <c r="H75" s="183">
        <f t="shared" si="55"/>
        <v>2990000</v>
      </c>
      <c r="I75" s="183">
        <f t="shared" si="55"/>
        <v>2800000</v>
      </c>
      <c r="J75" s="183">
        <f t="shared" si="55"/>
        <v>2745195</v>
      </c>
      <c r="K75" s="183">
        <f>K76+K84+K87+K92+K104</f>
        <v>14075</v>
      </c>
      <c r="L75" s="183">
        <f>L76+L84+L87+L92+L104</f>
        <v>14100</v>
      </c>
      <c r="M75" s="183">
        <f>M76+M84+M87+M92+M104</f>
        <v>14130</v>
      </c>
    </row>
    <row r="76" spans="1:13" ht="24.75" customHeight="1">
      <c r="A76" s="558" t="s">
        <v>128</v>
      </c>
      <c r="B76" s="558"/>
      <c r="C76" s="558"/>
      <c r="D76" s="427" t="s">
        <v>129</v>
      </c>
      <c r="E76" s="192">
        <f aca="true" t="shared" si="56" ref="E76:J76">E77+E78+E79+E80+E81+E82+E83</f>
        <v>531231</v>
      </c>
      <c r="F76" s="192">
        <f t="shared" si="56"/>
        <v>0</v>
      </c>
      <c r="G76" s="192">
        <f t="shared" si="56"/>
        <v>263039</v>
      </c>
      <c r="H76" s="192">
        <f t="shared" si="56"/>
        <v>100000</v>
      </c>
      <c r="I76" s="192">
        <f t="shared" si="56"/>
        <v>100000</v>
      </c>
      <c r="J76" s="192">
        <f t="shared" si="56"/>
        <v>68192</v>
      </c>
      <c r="K76" s="192">
        <f>K77+K78+K79+K80+K81+K82+K83</f>
        <v>580</v>
      </c>
      <c r="L76" s="192">
        <f>L77+L78+L79+L80+L81+L82+L83</f>
        <v>580</v>
      </c>
      <c r="M76" s="192">
        <f>M77+M78+M79+M80+M81+M82+M83</f>
        <v>580</v>
      </c>
    </row>
    <row r="77" spans="1:13" ht="12.75">
      <c r="A77" s="206"/>
      <c r="B77" s="186" t="s">
        <v>130</v>
      </c>
      <c r="C77" s="187"/>
      <c r="D77" s="422" t="s">
        <v>131</v>
      </c>
      <c r="E77" s="188">
        <f aca="true" t="shared" si="57" ref="E77:E83">G77+H77+I77+J77</f>
        <v>0</v>
      </c>
      <c r="F77" s="189"/>
      <c r="G77" s="189">
        <f aca="true" t="shared" si="58" ref="G77:J83">G377</f>
        <v>0</v>
      </c>
      <c r="H77" s="189">
        <f t="shared" si="58"/>
        <v>0</v>
      </c>
      <c r="I77" s="189">
        <f t="shared" si="58"/>
        <v>0</v>
      </c>
      <c r="J77" s="189">
        <f t="shared" si="58"/>
        <v>0</v>
      </c>
      <c r="K77" s="189">
        <f aca="true" t="shared" si="59" ref="K77:M83">K377</f>
        <v>0</v>
      </c>
      <c r="L77" s="189">
        <f t="shared" si="59"/>
        <v>0</v>
      </c>
      <c r="M77" s="189">
        <f t="shared" si="59"/>
        <v>0</v>
      </c>
    </row>
    <row r="78" spans="1:13" ht="12.75">
      <c r="A78" s="206"/>
      <c r="B78" s="186" t="s">
        <v>132</v>
      </c>
      <c r="C78" s="187"/>
      <c r="D78" s="422" t="s">
        <v>133</v>
      </c>
      <c r="E78" s="188">
        <f t="shared" si="57"/>
        <v>468192</v>
      </c>
      <c r="F78" s="189"/>
      <c r="G78" s="189">
        <f t="shared" si="58"/>
        <v>200000</v>
      </c>
      <c r="H78" s="189">
        <f t="shared" si="58"/>
        <v>100000</v>
      </c>
      <c r="I78" s="189">
        <f t="shared" si="58"/>
        <v>100000</v>
      </c>
      <c r="J78" s="189">
        <f t="shared" si="58"/>
        <v>68192</v>
      </c>
      <c r="K78" s="189">
        <f t="shared" si="59"/>
        <v>500</v>
      </c>
      <c r="L78" s="189">
        <f t="shared" si="59"/>
        <v>500</v>
      </c>
      <c r="M78" s="189">
        <f t="shared" si="59"/>
        <v>500</v>
      </c>
    </row>
    <row r="79" spans="1:13" ht="12.75" customHeight="1">
      <c r="A79" s="206"/>
      <c r="B79" s="186" t="s">
        <v>134</v>
      </c>
      <c r="C79" s="187"/>
      <c r="D79" s="422" t="s">
        <v>135</v>
      </c>
      <c r="E79" s="188">
        <f t="shared" si="57"/>
        <v>0</v>
      </c>
      <c r="F79" s="189"/>
      <c r="G79" s="189">
        <f t="shared" si="58"/>
        <v>0</v>
      </c>
      <c r="H79" s="189">
        <f t="shared" si="58"/>
        <v>0</v>
      </c>
      <c r="I79" s="189">
        <f t="shared" si="58"/>
        <v>0</v>
      </c>
      <c r="J79" s="189">
        <f t="shared" si="58"/>
        <v>0</v>
      </c>
      <c r="K79" s="189">
        <f t="shared" si="59"/>
        <v>0</v>
      </c>
      <c r="L79" s="189">
        <f t="shared" si="59"/>
        <v>0</v>
      </c>
      <c r="M79" s="189">
        <f t="shared" si="59"/>
        <v>0</v>
      </c>
    </row>
    <row r="80" spans="1:13" ht="12.75">
      <c r="A80" s="223"/>
      <c r="B80" s="186" t="s">
        <v>136</v>
      </c>
      <c r="C80" s="187"/>
      <c r="D80" s="422" t="s">
        <v>137</v>
      </c>
      <c r="E80" s="188">
        <f t="shared" si="57"/>
        <v>0</v>
      </c>
      <c r="F80" s="189"/>
      <c r="G80" s="189">
        <f t="shared" si="58"/>
        <v>0</v>
      </c>
      <c r="H80" s="189">
        <f t="shared" si="58"/>
        <v>0</v>
      </c>
      <c r="I80" s="189">
        <f t="shared" si="58"/>
        <v>0</v>
      </c>
      <c r="J80" s="189">
        <f t="shared" si="58"/>
        <v>0</v>
      </c>
      <c r="K80" s="189">
        <f t="shared" si="59"/>
        <v>0</v>
      </c>
      <c r="L80" s="189">
        <f t="shared" si="59"/>
        <v>0</v>
      </c>
      <c r="M80" s="189">
        <f t="shared" si="59"/>
        <v>0</v>
      </c>
    </row>
    <row r="81" spans="1:13" ht="12.75">
      <c r="A81" s="224"/>
      <c r="B81" s="186" t="s">
        <v>138</v>
      </c>
      <c r="C81" s="187"/>
      <c r="D81" s="422" t="s">
        <v>139</v>
      </c>
      <c r="E81" s="188">
        <f t="shared" si="57"/>
        <v>0</v>
      </c>
      <c r="F81" s="189"/>
      <c r="G81" s="189">
        <f t="shared" si="58"/>
        <v>0</v>
      </c>
      <c r="H81" s="189">
        <f t="shared" si="58"/>
        <v>0</v>
      </c>
      <c r="I81" s="189">
        <f t="shared" si="58"/>
        <v>0</v>
      </c>
      <c r="J81" s="189">
        <f t="shared" si="58"/>
        <v>0</v>
      </c>
      <c r="K81" s="189">
        <f t="shared" si="59"/>
        <v>0</v>
      </c>
      <c r="L81" s="189">
        <f t="shared" si="59"/>
        <v>0</v>
      </c>
      <c r="M81" s="189">
        <f t="shared" si="59"/>
        <v>0</v>
      </c>
    </row>
    <row r="82" spans="1:13" ht="12.75">
      <c r="A82" s="224"/>
      <c r="B82" s="186" t="s">
        <v>140</v>
      </c>
      <c r="C82" s="187"/>
      <c r="D82" s="422" t="s">
        <v>141</v>
      </c>
      <c r="E82" s="188">
        <f t="shared" si="57"/>
        <v>25892</v>
      </c>
      <c r="F82" s="189"/>
      <c r="G82" s="189">
        <f t="shared" si="58"/>
        <v>25892</v>
      </c>
      <c r="H82" s="189">
        <f t="shared" si="58"/>
        <v>0</v>
      </c>
      <c r="I82" s="189">
        <f t="shared" si="58"/>
        <v>0</v>
      </c>
      <c r="J82" s="189">
        <f t="shared" si="58"/>
        <v>0</v>
      </c>
      <c r="K82" s="189">
        <f t="shared" si="59"/>
        <v>30</v>
      </c>
      <c r="L82" s="189">
        <f t="shared" si="59"/>
        <v>30</v>
      </c>
      <c r="M82" s="189">
        <f t="shared" si="59"/>
        <v>30</v>
      </c>
    </row>
    <row r="83" spans="1:13" ht="12.75">
      <c r="A83" s="223"/>
      <c r="B83" s="591" t="s">
        <v>142</v>
      </c>
      <c r="C83" s="592"/>
      <c r="D83" s="422" t="s">
        <v>143</v>
      </c>
      <c r="E83" s="188">
        <f t="shared" si="57"/>
        <v>37147</v>
      </c>
      <c r="F83" s="189"/>
      <c r="G83" s="189">
        <f t="shared" si="58"/>
        <v>37147</v>
      </c>
      <c r="H83" s="189">
        <f t="shared" si="58"/>
        <v>0</v>
      </c>
      <c r="I83" s="189">
        <f t="shared" si="58"/>
        <v>0</v>
      </c>
      <c r="J83" s="189">
        <f t="shared" si="58"/>
        <v>0</v>
      </c>
      <c r="K83" s="189">
        <f t="shared" si="59"/>
        <v>50</v>
      </c>
      <c r="L83" s="189">
        <f t="shared" si="59"/>
        <v>50</v>
      </c>
      <c r="M83" s="189">
        <f t="shared" si="59"/>
        <v>50</v>
      </c>
    </row>
    <row r="84" spans="1:13" ht="12.75">
      <c r="A84" s="209" t="s">
        <v>144</v>
      </c>
      <c r="B84" s="198"/>
      <c r="C84" s="225"/>
      <c r="D84" s="427" t="s">
        <v>145</v>
      </c>
      <c r="E84" s="192">
        <f aca="true" t="shared" si="60" ref="E84:J84">E85+E86</f>
        <v>126397</v>
      </c>
      <c r="F84" s="192">
        <f t="shared" si="60"/>
        <v>0</v>
      </c>
      <c r="G84" s="192">
        <f t="shared" si="60"/>
        <v>126397</v>
      </c>
      <c r="H84" s="192">
        <f t="shared" si="60"/>
        <v>0</v>
      </c>
      <c r="I84" s="192">
        <f t="shared" si="60"/>
        <v>0</v>
      </c>
      <c r="J84" s="192">
        <f t="shared" si="60"/>
        <v>0</v>
      </c>
      <c r="K84" s="192">
        <f>K85+K86</f>
        <v>895</v>
      </c>
      <c r="L84" s="192">
        <f>L85+L86</f>
        <v>920</v>
      </c>
      <c r="M84" s="192">
        <f>M85+M86</f>
        <v>950</v>
      </c>
    </row>
    <row r="85" spans="1:13" ht="12.75">
      <c r="A85" s="206"/>
      <c r="B85" s="210" t="s">
        <v>146</v>
      </c>
      <c r="C85" s="187"/>
      <c r="D85" s="422" t="s">
        <v>147</v>
      </c>
      <c r="E85" s="188">
        <f>G85+H85+I85+J85</f>
        <v>2858</v>
      </c>
      <c r="F85" s="189"/>
      <c r="G85" s="189">
        <f aca="true" t="shared" si="61" ref="G85:J86">G385</f>
        <v>2858</v>
      </c>
      <c r="H85" s="189">
        <f t="shared" si="61"/>
        <v>0</v>
      </c>
      <c r="I85" s="189">
        <f t="shared" si="61"/>
        <v>0</v>
      </c>
      <c r="J85" s="189">
        <f t="shared" si="61"/>
        <v>0</v>
      </c>
      <c r="K85" s="189">
        <f aca="true" t="shared" si="62" ref="K85:M86">K385</f>
        <v>725</v>
      </c>
      <c r="L85" s="189">
        <f t="shared" si="62"/>
        <v>735</v>
      </c>
      <c r="M85" s="189">
        <f t="shared" si="62"/>
        <v>750</v>
      </c>
    </row>
    <row r="86" spans="1:13" ht="12.75">
      <c r="A86" s="223"/>
      <c r="B86" s="186" t="s">
        <v>148</v>
      </c>
      <c r="C86" s="187"/>
      <c r="D86" s="422" t="s">
        <v>149</v>
      </c>
      <c r="E86" s="188">
        <f>G86+H86+I86+J86</f>
        <v>123539</v>
      </c>
      <c r="F86" s="189"/>
      <c r="G86" s="189">
        <f t="shared" si="61"/>
        <v>123539</v>
      </c>
      <c r="H86" s="189">
        <f t="shared" si="61"/>
        <v>0</v>
      </c>
      <c r="I86" s="189">
        <f t="shared" si="61"/>
        <v>0</v>
      </c>
      <c r="J86" s="189">
        <f t="shared" si="61"/>
        <v>0</v>
      </c>
      <c r="K86" s="189">
        <f t="shared" si="62"/>
        <v>170</v>
      </c>
      <c r="L86" s="189">
        <f t="shared" si="62"/>
        <v>185</v>
      </c>
      <c r="M86" s="189">
        <f t="shared" si="62"/>
        <v>200</v>
      </c>
    </row>
    <row r="87" spans="1:13" ht="12.75">
      <c r="A87" s="209" t="s">
        <v>150</v>
      </c>
      <c r="B87" s="198"/>
      <c r="C87" s="191"/>
      <c r="D87" s="427" t="s">
        <v>151</v>
      </c>
      <c r="E87" s="192">
        <f aca="true" t="shared" si="63" ref="E87:J87">E88+E89+E90+E91</f>
        <v>4441950</v>
      </c>
      <c r="F87" s="192">
        <f t="shared" si="63"/>
        <v>0</v>
      </c>
      <c r="G87" s="192">
        <f t="shared" si="63"/>
        <v>1546678</v>
      </c>
      <c r="H87" s="192">
        <f t="shared" si="63"/>
        <v>1000000</v>
      </c>
      <c r="I87" s="192">
        <f t="shared" si="63"/>
        <v>1000000</v>
      </c>
      <c r="J87" s="192">
        <f t="shared" si="63"/>
        <v>895272</v>
      </c>
      <c r="K87" s="192">
        <f>K88+K89+K90+K91</f>
        <v>4000</v>
      </c>
      <c r="L87" s="192">
        <f>L88+L89+L90+L91</f>
        <v>4000</v>
      </c>
      <c r="M87" s="192">
        <f>M88+M89+M90+M91</f>
        <v>4000</v>
      </c>
    </row>
    <row r="88" spans="1:13" ht="12.75">
      <c r="A88" s="206"/>
      <c r="B88" s="186" t="s">
        <v>152</v>
      </c>
      <c r="C88" s="187"/>
      <c r="D88" s="422" t="s">
        <v>153</v>
      </c>
      <c r="E88" s="188">
        <f>G88+H88+I88+J88</f>
        <v>4395272</v>
      </c>
      <c r="F88" s="189"/>
      <c r="G88" s="189">
        <f aca="true" t="shared" si="64" ref="G88:J91">G388</f>
        <v>1500000</v>
      </c>
      <c r="H88" s="189">
        <f t="shared" si="64"/>
        <v>1000000</v>
      </c>
      <c r="I88" s="189">
        <f t="shared" si="64"/>
        <v>1000000</v>
      </c>
      <c r="J88" s="189">
        <f t="shared" si="64"/>
        <v>895272</v>
      </c>
      <c r="K88" s="189">
        <f aca="true" t="shared" si="65" ref="K88:M91">K388</f>
        <v>4000</v>
      </c>
      <c r="L88" s="189">
        <f t="shared" si="65"/>
        <v>4000</v>
      </c>
      <c r="M88" s="189">
        <f t="shared" si="65"/>
        <v>4000</v>
      </c>
    </row>
    <row r="89" spans="1:13" ht="24.75" customHeight="1">
      <c r="A89" s="206"/>
      <c r="B89" s="603" t="s">
        <v>154</v>
      </c>
      <c r="C89" s="603"/>
      <c r="D89" s="422" t="s">
        <v>155</v>
      </c>
      <c r="E89" s="188">
        <f>G89+H89+I89+J89</f>
        <v>0</v>
      </c>
      <c r="F89" s="189"/>
      <c r="G89" s="189">
        <f t="shared" si="64"/>
        <v>0</v>
      </c>
      <c r="H89" s="189">
        <f t="shared" si="64"/>
        <v>0</v>
      </c>
      <c r="I89" s="189">
        <f t="shared" si="64"/>
        <v>0</v>
      </c>
      <c r="J89" s="189">
        <f t="shared" si="64"/>
        <v>0</v>
      </c>
      <c r="K89" s="189">
        <f t="shared" si="65"/>
        <v>0</v>
      </c>
      <c r="L89" s="189">
        <f t="shared" si="65"/>
        <v>0</v>
      </c>
      <c r="M89" s="189">
        <f t="shared" si="65"/>
        <v>0</v>
      </c>
    </row>
    <row r="90" spans="1:13" ht="25.5" customHeight="1">
      <c r="A90" s="226"/>
      <c r="B90" s="517" t="s">
        <v>156</v>
      </c>
      <c r="C90" s="517"/>
      <c r="D90" s="422" t="s">
        <v>157</v>
      </c>
      <c r="E90" s="188">
        <f>G90+H90+I90+J90</f>
        <v>0</v>
      </c>
      <c r="F90" s="189"/>
      <c r="G90" s="189">
        <f t="shared" si="64"/>
        <v>0</v>
      </c>
      <c r="H90" s="189">
        <f t="shared" si="64"/>
        <v>0</v>
      </c>
      <c r="I90" s="189">
        <f t="shared" si="64"/>
        <v>0</v>
      </c>
      <c r="J90" s="189">
        <f t="shared" si="64"/>
        <v>0</v>
      </c>
      <c r="K90" s="189">
        <f t="shared" si="65"/>
        <v>0</v>
      </c>
      <c r="L90" s="189">
        <f t="shared" si="65"/>
        <v>0</v>
      </c>
      <c r="M90" s="189">
        <f t="shared" si="65"/>
        <v>0</v>
      </c>
    </row>
    <row r="91" spans="1:13" ht="12.75">
      <c r="A91" s="206"/>
      <c r="B91" s="186" t="s">
        <v>158</v>
      </c>
      <c r="C91" s="187"/>
      <c r="D91" s="422" t="s">
        <v>159</v>
      </c>
      <c r="E91" s="188">
        <f>G91+H91+I91+J91</f>
        <v>46678</v>
      </c>
      <c r="F91" s="189"/>
      <c r="G91" s="189">
        <f t="shared" si="64"/>
        <v>46678</v>
      </c>
      <c r="H91" s="189">
        <f t="shared" si="64"/>
        <v>0</v>
      </c>
      <c r="I91" s="189">
        <f t="shared" si="64"/>
        <v>0</v>
      </c>
      <c r="J91" s="189">
        <f t="shared" si="64"/>
        <v>0</v>
      </c>
      <c r="K91" s="189">
        <f t="shared" si="65"/>
        <v>0</v>
      </c>
      <c r="L91" s="189">
        <f t="shared" si="65"/>
        <v>0</v>
      </c>
      <c r="M91" s="189">
        <f t="shared" si="65"/>
        <v>0</v>
      </c>
    </row>
    <row r="92" spans="1:13" ht="29.25" customHeight="1">
      <c r="A92" s="605" t="s">
        <v>160</v>
      </c>
      <c r="B92" s="605"/>
      <c r="C92" s="605"/>
      <c r="D92" s="427" t="s">
        <v>161</v>
      </c>
      <c r="E92" s="192">
        <f>E93+E94+E95+E96+E97+E98+E99+E103+E100+E101+E102</f>
        <v>8781731</v>
      </c>
      <c r="F92" s="192">
        <f aca="true" t="shared" si="66" ref="F92:M92">F93+F94+F95+F96+F97+F98+F99+F103+F100+F101</f>
        <v>0</v>
      </c>
      <c r="G92" s="192">
        <f>G93+G94+G95+G96+G97+G98+G99+G103+G100+G101+G102</f>
        <v>3410000</v>
      </c>
      <c r="H92" s="192">
        <f>H93+H94+H95+H96+H97+H98+H99+H103+H100+H101+H102</f>
        <v>1890000</v>
      </c>
      <c r="I92" s="192">
        <f>I93+I94+I95+I96+I97+I98+I99+I103+I100+I101+I102</f>
        <v>1700000</v>
      </c>
      <c r="J92" s="192">
        <f>J93+J94+J95+J96+J97+J98+J99+J103+J100+J101+J102</f>
        <v>1781731</v>
      </c>
      <c r="K92" s="192">
        <f t="shared" si="66"/>
        <v>8600</v>
      </c>
      <c r="L92" s="192">
        <f t="shared" si="66"/>
        <v>8600</v>
      </c>
      <c r="M92" s="192">
        <f t="shared" si="66"/>
        <v>8600</v>
      </c>
    </row>
    <row r="93" spans="1:15" ht="12.75">
      <c r="A93" s="206"/>
      <c r="B93" s="187" t="s">
        <v>162</v>
      </c>
      <c r="C93" s="186"/>
      <c r="D93" s="422" t="s">
        <v>163</v>
      </c>
      <c r="E93" s="188">
        <f aca="true" t="shared" si="67" ref="E93:E103">G93+H93+I93+J93</f>
        <v>0</v>
      </c>
      <c r="F93" s="189"/>
      <c r="G93" s="189">
        <f aca="true" t="shared" si="68" ref="G93:J95">G393</f>
        <v>0</v>
      </c>
      <c r="H93" s="189">
        <f t="shared" si="68"/>
        <v>0</v>
      </c>
      <c r="I93" s="189">
        <f t="shared" si="68"/>
        <v>0</v>
      </c>
      <c r="J93" s="189">
        <f t="shared" si="68"/>
        <v>0</v>
      </c>
      <c r="K93" s="189">
        <f aca="true" t="shared" si="69" ref="K93:M95">K393</f>
        <v>0</v>
      </c>
      <c r="L93" s="189">
        <f t="shared" si="69"/>
        <v>0</v>
      </c>
      <c r="M93" s="189">
        <f t="shared" si="69"/>
        <v>0</v>
      </c>
      <c r="N93" s="455"/>
      <c r="O93" s="455"/>
    </row>
    <row r="94" spans="1:13" ht="12" customHeight="1">
      <c r="A94" s="206"/>
      <c r="B94" s="186" t="s">
        <v>164</v>
      </c>
      <c r="C94" s="187"/>
      <c r="D94" s="422" t="s">
        <v>165</v>
      </c>
      <c r="E94" s="188">
        <f t="shared" si="67"/>
        <v>0</v>
      </c>
      <c r="F94" s="189"/>
      <c r="G94" s="189">
        <f t="shared" si="68"/>
        <v>0</v>
      </c>
      <c r="H94" s="189">
        <f t="shared" si="68"/>
        <v>0</v>
      </c>
      <c r="I94" s="189">
        <f t="shared" si="68"/>
        <v>0</v>
      </c>
      <c r="J94" s="189">
        <f t="shared" si="68"/>
        <v>0</v>
      </c>
      <c r="K94" s="189">
        <f t="shared" si="69"/>
        <v>0</v>
      </c>
      <c r="L94" s="189">
        <f t="shared" si="69"/>
        <v>0</v>
      </c>
      <c r="M94" s="189">
        <f t="shared" si="69"/>
        <v>0</v>
      </c>
    </row>
    <row r="95" spans="1:13" ht="12" customHeight="1">
      <c r="A95" s="210"/>
      <c r="B95" s="614" t="s">
        <v>166</v>
      </c>
      <c r="C95" s="614"/>
      <c r="D95" s="483" t="s">
        <v>167</v>
      </c>
      <c r="E95" s="188">
        <f t="shared" si="67"/>
        <v>612527</v>
      </c>
      <c r="F95" s="189"/>
      <c r="G95" s="189">
        <f t="shared" si="68"/>
        <v>200000</v>
      </c>
      <c r="H95" s="189">
        <f t="shared" si="68"/>
        <v>200000</v>
      </c>
      <c r="I95" s="189">
        <f t="shared" si="68"/>
        <v>200000</v>
      </c>
      <c r="J95" s="189">
        <f t="shared" si="68"/>
        <v>12527</v>
      </c>
      <c r="K95" s="189">
        <f t="shared" si="69"/>
        <v>600</v>
      </c>
      <c r="L95" s="189">
        <f t="shared" si="69"/>
        <v>600</v>
      </c>
      <c r="M95" s="189">
        <f t="shared" si="69"/>
        <v>600</v>
      </c>
    </row>
    <row r="96" spans="1:13" ht="12" customHeight="1">
      <c r="A96" s="210"/>
      <c r="B96" s="614" t="s">
        <v>168</v>
      </c>
      <c r="C96" s="614"/>
      <c r="D96" s="483" t="s">
        <v>169</v>
      </c>
      <c r="E96" s="188">
        <f t="shared" si="67"/>
        <v>0</v>
      </c>
      <c r="F96" s="189"/>
      <c r="G96" s="189">
        <f aca="true" t="shared" si="70" ref="G96:M96">G452</f>
        <v>0</v>
      </c>
      <c r="H96" s="189">
        <f t="shared" si="70"/>
        <v>0</v>
      </c>
      <c r="I96" s="189">
        <f t="shared" si="70"/>
        <v>0</v>
      </c>
      <c r="J96" s="189">
        <f t="shared" si="70"/>
        <v>0</v>
      </c>
      <c r="K96" s="189">
        <f t="shared" si="70"/>
        <v>0</v>
      </c>
      <c r="L96" s="189">
        <f t="shared" si="70"/>
        <v>0</v>
      </c>
      <c r="M96" s="189">
        <f t="shared" si="70"/>
        <v>0</v>
      </c>
    </row>
    <row r="97" spans="1:13" ht="12.75">
      <c r="A97" s="206"/>
      <c r="B97" s="602" t="s">
        <v>170</v>
      </c>
      <c r="C97" s="602"/>
      <c r="D97" s="475" t="s">
        <v>171</v>
      </c>
      <c r="E97" s="188">
        <f t="shared" si="67"/>
        <v>0</v>
      </c>
      <c r="F97" s="189"/>
      <c r="G97" s="189">
        <f aca="true" t="shared" si="71" ref="G97:M97">G396</f>
        <v>0</v>
      </c>
      <c r="H97" s="189">
        <f t="shared" si="71"/>
        <v>0</v>
      </c>
      <c r="I97" s="189">
        <f t="shared" si="71"/>
        <v>0</v>
      </c>
      <c r="J97" s="189">
        <f t="shared" si="71"/>
        <v>0</v>
      </c>
      <c r="K97" s="189">
        <f t="shared" si="71"/>
        <v>0</v>
      </c>
      <c r="L97" s="189">
        <f t="shared" si="71"/>
        <v>0</v>
      </c>
      <c r="M97" s="189">
        <f t="shared" si="71"/>
        <v>0</v>
      </c>
    </row>
    <row r="98" spans="1:13" ht="12.75" hidden="1">
      <c r="A98" s="206"/>
      <c r="B98" s="608"/>
      <c r="C98" s="609"/>
      <c r="D98" s="484" t="s">
        <v>680</v>
      </c>
      <c r="E98" s="188">
        <f t="shared" si="67"/>
        <v>0</v>
      </c>
      <c r="F98" s="189"/>
      <c r="G98" s="189">
        <f>G451</f>
        <v>0</v>
      </c>
      <c r="H98" s="189">
        <f aca="true" t="shared" si="72" ref="H98:M98">H451</f>
        <v>0</v>
      </c>
      <c r="I98" s="189">
        <f t="shared" si="72"/>
        <v>0</v>
      </c>
      <c r="J98" s="189">
        <f t="shared" si="72"/>
        <v>0</v>
      </c>
      <c r="K98" s="189">
        <f t="shared" si="72"/>
        <v>0</v>
      </c>
      <c r="L98" s="189">
        <f t="shared" si="72"/>
        <v>0</v>
      </c>
      <c r="M98" s="189">
        <f t="shared" si="72"/>
        <v>0</v>
      </c>
    </row>
    <row r="99" spans="1:13" ht="12.75">
      <c r="A99" s="206"/>
      <c r="B99" s="549" t="s">
        <v>685</v>
      </c>
      <c r="C99" s="550"/>
      <c r="D99" s="484" t="s">
        <v>686</v>
      </c>
      <c r="E99" s="188">
        <f t="shared" si="67"/>
        <v>400000</v>
      </c>
      <c r="F99" s="189"/>
      <c r="G99" s="189">
        <f>G453</f>
        <v>210000</v>
      </c>
      <c r="H99" s="189">
        <f>H453</f>
        <v>190000</v>
      </c>
      <c r="I99" s="189">
        <f>I453</f>
        <v>0</v>
      </c>
      <c r="J99" s="189">
        <f>J453</f>
        <v>0</v>
      </c>
      <c r="K99" s="189"/>
      <c r="L99" s="189"/>
      <c r="M99" s="189"/>
    </row>
    <row r="100" spans="1:13" ht="12.75">
      <c r="A100" s="206"/>
      <c r="B100" s="549" t="s">
        <v>692</v>
      </c>
      <c r="C100" s="550"/>
      <c r="D100" s="484" t="s">
        <v>694</v>
      </c>
      <c r="E100" s="188">
        <f aca="true" t="shared" si="73" ref="E100:J100">E398</f>
        <v>0</v>
      </c>
      <c r="F100" s="188">
        <f t="shared" si="73"/>
        <v>0</v>
      </c>
      <c r="G100" s="188">
        <f t="shared" si="73"/>
        <v>0</v>
      </c>
      <c r="H100" s="188">
        <f t="shared" si="73"/>
        <v>0</v>
      </c>
      <c r="I100" s="188">
        <f t="shared" si="73"/>
        <v>0</v>
      </c>
      <c r="J100" s="188">
        <f t="shared" si="73"/>
        <v>0</v>
      </c>
      <c r="K100" s="189"/>
      <c r="L100" s="189"/>
      <c r="M100" s="189"/>
    </row>
    <row r="101" spans="1:13" ht="12.75">
      <c r="A101" s="206"/>
      <c r="B101" s="549" t="s">
        <v>693</v>
      </c>
      <c r="C101" s="550"/>
      <c r="D101" s="484" t="s">
        <v>695</v>
      </c>
      <c r="E101" s="188">
        <f>E454</f>
        <v>0</v>
      </c>
      <c r="F101" s="188">
        <f aca="true" t="shared" si="74" ref="F101:M101">F454</f>
        <v>0</v>
      </c>
      <c r="G101" s="188">
        <f t="shared" si="74"/>
        <v>0</v>
      </c>
      <c r="H101" s="188">
        <f t="shared" si="74"/>
        <v>0</v>
      </c>
      <c r="I101" s="188">
        <f t="shared" si="74"/>
        <v>0</v>
      </c>
      <c r="J101" s="188">
        <f t="shared" si="74"/>
        <v>0</v>
      </c>
      <c r="K101" s="188">
        <f>K454</f>
        <v>0</v>
      </c>
      <c r="L101" s="188">
        <f t="shared" si="74"/>
        <v>0</v>
      </c>
      <c r="M101" s="188">
        <f t="shared" si="74"/>
        <v>0</v>
      </c>
    </row>
    <row r="102" spans="1:13" ht="12.75">
      <c r="A102" s="206"/>
      <c r="B102" s="549" t="s">
        <v>763</v>
      </c>
      <c r="C102" s="550"/>
      <c r="D102" s="485" t="s">
        <v>764</v>
      </c>
      <c r="E102" s="188">
        <f>E455</f>
        <v>0</v>
      </c>
      <c r="F102" s="188"/>
      <c r="G102" s="188">
        <f>G455</f>
        <v>0</v>
      </c>
      <c r="H102" s="188">
        <f>H455</f>
        <v>0</v>
      </c>
      <c r="I102" s="188">
        <f>I455</f>
        <v>0</v>
      </c>
      <c r="J102" s="188">
        <f>J455</f>
        <v>0</v>
      </c>
      <c r="K102" s="188"/>
      <c r="L102" s="188"/>
      <c r="M102" s="188"/>
    </row>
    <row r="103" spans="1:21" ht="12.75">
      <c r="A103" s="206"/>
      <c r="B103" s="186" t="s">
        <v>172</v>
      </c>
      <c r="C103" s="187"/>
      <c r="D103" s="422" t="s">
        <v>173</v>
      </c>
      <c r="E103" s="188">
        <f t="shared" si="67"/>
        <v>7769204</v>
      </c>
      <c r="F103" s="189"/>
      <c r="G103" s="189">
        <f aca="true" t="shared" si="75" ref="G103:M103">G399</f>
        <v>3000000</v>
      </c>
      <c r="H103" s="189">
        <f t="shared" si="75"/>
        <v>1500000</v>
      </c>
      <c r="I103" s="189">
        <f t="shared" si="75"/>
        <v>1500000</v>
      </c>
      <c r="J103" s="189">
        <f t="shared" si="75"/>
        <v>1769204</v>
      </c>
      <c r="K103" s="189">
        <f t="shared" si="75"/>
        <v>8000</v>
      </c>
      <c r="L103" s="189">
        <f t="shared" si="75"/>
        <v>8000</v>
      </c>
      <c r="M103" s="189">
        <f t="shared" si="75"/>
        <v>8000</v>
      </c>
      <c r="N103" s="455"/>
      <c r="O103" s="455"/>
      <c r="P103" s="455"/>
      <c r="Q103" s="455"/>
      <c r="R103" s="455"/>
      <c r="S103" s="455"/>
      <c r="T103" s="455"/>
      <c r="U103" s="455"/>
    </row>
    <row r="104" spans="1:13" ht="12.75">
      <c r="A104" s="209" t="s">
        <v>174</v>
      </c>
      <c r="B104" s="198"/>
      <c r="C104" s="191"/>
      <c r="D104" s="427" t="s">
        <v>175</v>
      </c>
      <c r="E104" s="192">
        <f aca="true" t="shared" si="76" ref="E104:J104">E105+E106+E107+E108</f>
        <v>0</v>
      </c>
      <c r="F104" s="192">
        <f t="shared" si="76"/>
        <v>0</v>
      </c>
      <c r="G104" s="192">
        <f t="shared" si="76"/>
        <v>0</v>
      </c>
      <c r="H104" s="192">
        <f t="shared" si="76"/>
        <v>0</v>
      </c>
      <c r="I104" s="192">
        <f t="shared" si="76"/>
        <v>0</v>
      </c>
      <c r="J104" s="192">
        <f t="shared" si="76"/>
        <v>0</v>
      </c>
      <c r="K104" s="192">
        <f>K105+K106+K107+K108</f>
        <v>0</v>
      </c>
      <c r="L104" s="192">
        <f>L105+L106+L107+L108</f>
        <v>0</v>
      </c>
      <c r="M104" s="192">
        <f>M105+M106+M107+M108</f>
        <v>0</v>
      </c>
    </row>
    <row r="105" spans="1:13" ht="12.75">
      <c r="A105" s="206"/>
      <c r="B105" s="186" t="s">
        <v>176</v>
      </c>
      <c r="C105" s="187"/>
      <c r="D105" s="422" t="s">
        <v>177</v>
      </c>
      <c r="E105" s="188">
        <f>G105+H105+I105+J105</f>
        <v>0</v>
      </c>
      <c r="F105" s="189"/>
      <c r="G105" s="189">
        <f aca="true" t="shared" si="77" ref="G105:J106">G401</f>
        <v>0</v>
      </c>
      <c r="H105" s="189">
        <f t="shared" si="77"/>
        <v>0</v>
      </c>
      <c r="I105" s="189">
        <f t="shared" si="77"/>
        <v>0</v>
      </c>
      <c r="J105" s="189">
        <f t="shared" si="77"/>
        <v>0</v>
      </c>
      <c r="K105" s="189">
        <f aca="true" t="shared" si="78" ref="K105:M106">K401</f>
        <v>0</v>
      </c>
      <c r="L105" s="189">
        <f t="shared" si="78"/>
        <v>0</v>
      </c>
      <c r="M105" s="189">
        <f t="shared" si="78"/>
        <v>0</v>
      </c>
    </row>
    <row r="106" spans="1:13" ht="21.75" customHeight="1">
      <c r="A106" s="615" t="s">
        <v>662</v>
      </c>
      <c r="B106" s="615"/>
      <c r="C106" s="615"/>
      <c r="D106" s="422" t="s">
        <v>179</v>
      </c>
      <c r="E106" s="188">
        <f>G106+H106+I106+J106</f>
        <v>-41870030</v>
      </c>
      <c r="F106" s="189"/>
      <c r="G106" s="227">
        <f t="shared" si="77"/>
        <v>-11967994</v>
      </c>
      <c r="H106" s="227">
        <f t="shared" si="77"/>
        <v>-13882435</v>
      </c>
      <c r="I106" s="227">
        <f t="shared" si="77"/>
        <v>-7813450</v>
      </c>
      <c r="J106" s="227">
        <f t="shared" si="77"/>
        <v>-8206151</v>
      </c>
      <c r="K106" s="227">
        <f t="shared" si="78"/>
        <v>-48017</v>
      </c>
      <c r="L106" s="227">
        <f t="shared" si="78"/>
        <v>-54195</v>
      </c>
      <c r="M106" s="227">
        <f t="shared" si="78"/>
        <v>-65817</v>
      </c>
    </row>
    <row r="107" spans="1:13" ht="12.75">
      <c r="A107" s="228" t="s">
        <v>180</v>
      </c>
      <c r="B107" s="229"/>
      <c r="C107" s="195"/>
      <c r="D107" s="422" t="s">
        <v>181</v>
      </c>
      <c r="E107" s="188">
        <f>G107+H107+I107+J107</f>
        <v>41870030</v>
      </c>
      <c r="F107" s="189"/>
      <c r="G107" s="227">
        <f aca="true" t="shared" si="79" ref="G107:M107">G457</f>
        <v>11967994</v>
      </c>
      <c r="H107" s="227">
        <f t="shared" si="79"/>
        <v>13882435</v>
      </c>
      <c r="I107" s="227">
        <f t="shared" si="79"/>
        <v>7813450</v>
      </c>
      <c r="J107" s="227">
        <f t="shared" si="79"/>
        <v>8206151</v>
      </c>
      <c r="K107" s="227">
        <f t="shared" si="79"/>
        <v>48017</v>
      </c>
      <c r="L107" s="227">
        <f t="shared" si="79"/>
        <v>54195</v>
      </c>
      <c r="M107" s="227">
        <f t="shared" si="79"/>
        <v>65817</v>
      </c>
    </row>
    <row r="108" spans="1:13" ht="12.75">
      <c r="A108" s="206"/>
      <c r="B108" s="186" t="s">
        <v>182</v>
      </c>
      <c r="C108" s="187"/>
      <c r="D108" s="422" t="s">
        <v>183</v>
      </c>
      <c r="E108" s="188">
        <f>G108+H108+I108+J108</f>
        <v>0</v>
      </c>
      <c r="F108" s="189"/>
      <c r="G108" s="189">
        <f aca="true" t="shared" si="80" ref="G108:M108">G403</f>
        <v>0</v>
      </c>
      <c r="H108" s="189">
        <f t="shared" si="80"/>
        <v>0</v>
      </c>
      <c r="I108" s="189">
        <f t="shared" si="80"/>
        <v>0</v>
      </c>
      <c r="J108" s="189">
        <f t="shared" si="80"/>
        <v>0</v>
      </c>
      <c r="K108" s="189">
        <f t="shared" si="80"/>
        <v>0</v>
      </c>
      <c r="L108" s="189">
        <f t="shared" si="80"/>
        <v>0</v>
      </c>
      <c r="M108" s="189">
        <f t="shared" si="80"/>
        <v>0</v>
      </c>
    </row>
    <row r="109" spans="1:13" ht="12.75">
      <c r="A109" s="216" t="s">
        <v>184</v>
      </c>
      <c r="B109" s="217"/>
      <c r="C109" s="182"/>
      <c r="D109" s="425" t="s">
        <v>185</v>
      </c>
      <c r="E109" s="183">
        <f aca="true" t="shared" si="81" ref="E109:M109">E110</f>
        <v>301246</v>
      </c>
      <c r="F109" s="183">
        <f t="shared" si="81"/>
        <v>0</v>
      </c>
      <c r="G109" s="183">
        <f t="shared" si="81"/>
        <v>155135</v>
      </c>
      <c r="H109" s="183">
        <f t="shared" si="81"/>
        <v>146111</v>
      </c>
      <c r="I109" s="183">
        <f t="shared" si="81"/>
        <v>0</v>
      </c>
      <c r="J109" s="183">
        <f t="shared" si="81"/>
        <v>0</v>
      </c>
      <c r="K109" s="183">
        <f t="shared" si="81"/>
        <v>0</v>
      </c>
      <c r="L109" s="183">
        <f t="shared" si="81"/>
        <v>0</v>
      </c>
      <c r="M109" s="183">
        <f t="shared" si="81"/>
        <v>0</v>
      </c>
    </row>
    <row r="110" spans="1:13" ht="12.75">
      <c r="A110" s="209"/>
      <c r="B110" s="205" t="s">
        <v>186</v>
      </c>
      <c r="C110" s="218"/>
      <c r="D110" s="427" t="s">
        <v>187</v>
      </c>
      <c r="E110" s="192">
        <f aca="true" t="shared" si="82" ref="E110:J110">E111+E112+E113+E114+E115</f>
        <v>301246</v>
      </c>
      <c r="F110" s="192">
        <f t="shared" si="82"/>
        <v>0</v>
      </c>
      <c r="G110" s="192">
        <f t="shared" si="82"/>
        <v>155135</v>
      </c>
      <c r="H110" s="192">
        <f t="shared" si="82"/>
        <v>146111</v>
      </c>
      <c r="I110" s="192">
        <f t="shared" si="82"/>
        <v>0</v>
      </c>
      <c r="J110" s="192">
        <f t="shared" si="82"/>
        <v>0</v>
      </c>
      <c r="K110" s="192">
        <f>K111+K112+K113+K114+K115</f>
        <v>0</v>
      </c>
      <c r="L110" s="192">
        <f>L111+L112+L113+L114+L115</f>
        <v>0</v>
      </c>
      <c r="M110" s="192">
        <f>M111+M112+M113+M114+M115</f>
        <v>0</v>
      </c>
    </row>
    <row r="111" spans="1:13" ht="12.75">
      <c r="A111" s="206"/>
      <c r="B111" s="186" t="s">
        <v>188</v>
      </c>
      <c r="C111" s="187"/>
      <c r="D111" s="422" t="s">
        <v>189</v>
      </c>
      <c r="E111" s="188">
        <f>G111+H111+I111+J111</f>
        <v>421</v>
      </c>
      <c r="F111" s="189"/>
      <c r="G111" s="189">
        <f aca="true" t="shared" si="83" ref="G111:J115">G460</f>
        <v>421</v>
      </c>
      <c r="H111" s="189">
        <f t="shared" si="83"/>
        <v>0</v>
      </c>
      <c r="I111" s="189">
        <f t="shared" si="83"/>
        <v>0</v>
      </c>
      <c r="J111" s="189">
        <f t="shared" si="83"/>
        <v>0</v>
      </c>
      <c r="K111" s="189">
        <f aca="true" t="shared" si="84" ref="K111:M115">K460</f>
        <v>0</v>
      </c>
      <c r="L111" s="189">
        <f t="shared" si="84"/>
        <v>0</v>
      </c>
      <c r="M111" s="189">
        <f t="shared" si="84"/>
        <v>0</v>
      </c>
    </row>
    <row r="112" spans="1:13" ht="12.75">
      <c r="A112" s="206"/>
      <c r="B112" s="186" t="s">
        <v>190</v>
      </c>
      <c r="C112" s="187"/>
      <c r="D112" s="422" t="s">
        <v>191</v>
      </c>
      <c r="E112" s="188">
        <f>G112+H112+I112+J112</f>
        <v>0</v>
      </c>
      <c r="F112" s="189"/>
      <c r="G112" s="189">
        <f t="shared" si="83"/>
        <v>0</v>
      </c>
      <c r="H112" s="189">
        <f t="shared" si="83"/>
        <v>0</v>
      </c>
      <c r="I112" s="189">
        <f t="shared" si="83"/>
        <v>0</v>
      </c>
      <c r="J112" s="189">
        <f t="shared" si="83"/>
        <v>0</v>
      </c>
      <c r="K112" s="189">
        <f t="shared" si="84"/>
        <v>0</v>
      </c>
      <c r="L112" s="189">
        <f t="shared" si="84"/>
        <v>0</v>
      </c>
      <c r="M112" s="189">
        <f t="shared" si="84"/>
        <v>0</v>
      </c>
    </row>
    <row r="113" spans="1:13" ht="12.75">
      <c r="A113" s="206"/>
      <c r="B113" s="186" t="s">
        <v>192</v>
      </c>
      <c r="C113" s="187"/>
      <c r="D113" s="422" t="s">
        <v>193</v>
      </c>
      <c r="E113" s="188">
        <f>G113+H113+I113+J113</f>
        <v>0</v>
      </c>
      <c r="F113" s="189"/>
      <c r="G113" s="189">
        <f t="shared" si="83"/>
        <v>0</v>
      </c>
      <c r="H113" s="189">
        <f t="shared" si="83"/>
        <v>0</v>
      </c>
      <c r="I113" s="189">
        <f t="shared" si="83"/>
        <v>0</v>
      </c>
      <c r="J113" s="189">
        <f t="shared" si="83"/>
        <v>0</v>
      </c>
      <c r="K113" s="189">
        <f t="shared" si="84"/>
        <v>0</v>
      </c>
      <c r="L113" s="189">
        <f t="shared" si="84"/>
        <v>0</v>
      </c>
      <c r="M113" s="189">
        <f t="shared" si="84"/>
        <v>0</v>
      </c>
    </row>
    <row r="114" spans="1:13" ht="12.75">
      <c r="A114" s="206"/>
      <c r="B114" s="517" t="s">
        <v>194</v>
      </c>
      <c r="C114" s="517"/>
      <c r="D114" s="422" t="s">
        <v>195</v>
      </c>
      <c r="E114" s="188">
        <f>G114+H114+I114+J114</f>
        <v>300825</v>
      </c>
      <c r="F114" s="189"/>
      <c r="G114" s="189">
        <f t="shared" si="83"/>
        <v>154714</v>
      </c>
      <c r="H114" s="189">
        <f t="shared" si="83"/>
        <v>146111</v>
      </c>
      <c r="I114" s="189">
        <f t="shared" si="83"/>
        <v>0</v>
      </c>
      <c r="J114" s="189">
        <f t="shared" si="83"/>
        <v>0</v>
      </c>
      <c r="K114" s="189">
        <f t="shared" si="84"/>
        <v>0</v>
      </c>
      <c r="L114" s="189">
        <f t="shared" si="84"/>
        <v>0</v>
      </c>
      <c r="M114" s="189">
        <f t="shared" si="84"/>
        <v>0</v>
      </c>
    </row>
    <row r="115" spans="1:13" ht="13.5" customHeight="1">
      <c r="A115" s="206"/>
      <c r="B115" s="186" t="s">
        <v>196</v>
      </c>
      <c r="C115" s="186"/>
      <c r="D115" s="422" t="s">
        <v>197</v>
      </c>
      <c r="E115" s="188">
        <f>G115+H115+I115+J115</f>
        <v>0</v>
      </c>
      <c r="F115" s="189"/>
      <c r="G115" s="189">
        <f t="shared" si="83"/>
        <v>0</v>
      </c>
      <c r="H115" s="189">
        <f t="shared" si="83"/>
        <v>0</v>
      </c>
      <c r="I115" s="189">
        <f t="shared" si="83"/>
        <v>0</v>
      </c>
      <c r="J115" s="189">
        <f t="shared" si="83"/>
        <v>0</v>
      </c>
      <c r="K115" s="189">
        <f t="shared" si="84"/>
        <v>0</v>
      </c>
      <c r="L115" s="189">
        <f t="shared" si="84"/>
        <v>0</v>
      </c>
      <c r="M115" s="189">
        <f t="shared" si="84"/>
        <v>0</v>
      </c>
    </row>
    <row r="116" spans="1:13" ht="19.5" customHeight="1">
      <c r="A116" s="611" t="s">
        <v>198</v>
      </c>
      <c r="B116" s="612"/>
      <c r="C116" s="613"/>
      <c r="D116" s="425" t="s">
        <v>199</v>
      </c>
      <c r="E116" s="183">
        <f aca="true" t="shared" si="85" ref="E116:M116">E117</f>
        <v>0</v>
      </c>
      <c r="F116" s="183">
        <f t="shared" si="85"/>
        <v>0</v>
      </c>
      <c r="G116" s="183">
        <f t="shared" si="85"/>
        <v>0</v>
      </c>
      <c r="H116" s="183">
        <f t="shared" si="85"/>
        <v>0</v>
      </c>
      <c r="I116" s="183">
        <f t="shared" si="85"/>
        <v>0</v>
      </c>
      <c r="J116" s="183">
        <f t="shared" si="85"/>
        <v>0</v>
      </c>
      <c r="K116" s="183">
        <f t="shared" si="85"/>
        <v>0</v>
      </c>
      <c r="L116" s="183">
        <f t="shared" si="85"/>
        <v>0</v>
      </c>
      <c r="M116" s="183">
        <f t="shared" si="85"/>
        <v>0</v>
      </c>
    </row>
    <row r="117" spans="1:13" ht="19.5" customHeight="1" hidden="1">
      <c r="A117" s="605" t="s">
        <v>200</v>
      </c>
      <c r="B117" s="605"/>
      <c r="C117" s="605"/>
      <c r="D117" s="427" t="s">
        <v>201</v>
      </c>
      <c r="E117" s="192">
        <f>E118+E119+E120+E121+E122+E123+E124+E125</f>
        <v>0</v>
      </c>
      <c r="F117" s="192">
        <f aca="true" t="shared" si="86" ref="F117:M117">F118+F119+F120+F121+F122+F123+F124+F125</f>
        <v>0</v>
      </c>
      <c r="G117" s="192">
        <f t="shared" si="86"/>
        <v>0</v>
      </c>
      <c r="H117" s="192">
        <f t="shared" si="86"/>
        <v>0</v>
      </c>
      <c r="I117" s="192">
        <f t="shared" si="86"/>
        <v>0</v>
      </c>
      <c r="J117" s="192">
        <f t="shared" si="86"/>
        <v>0</v>
      </c>
      <c r="K117" s="192">
        <f t="shared" si="86"/>
        <v>0</v>
      </c>
      <c r="L117" s="192">
        <f t="shared" si="86"/>
        <v>0</v>
      </c>
      <c r="M117" s="192">
        <f t="shared" si="86"/>
        <v>0</v>
      </c>
    </row>
    <row r="118" spans="1:13" ht="19.5" customHeight="1" hidden="1">
      <c r="A118" s="206"/>
      <c r="B118" s="517" t="s">
        <v>202</v>
      </c>
      <c r="C118" s="517"/>
      <c r="D118" s="422" t="s">
        <v>203</v>
      </c>
      <c r="E118" s="188">
        <f aca="true" t="shared" si="87" ref="E118:E125">G118+H118+I118+J118</f>
        <v>0</v>
      </c>
      <c r="F118" s="189"/>
      <c r="G118" s="189">
        <f aca="true" t="shared" si="88" ref="G118:J121">G406</f>
        <v>0</v>
      </c>
      <c r="H118" s="189">
        <f t="shared" si="88"/>
        <v>0</v>
      </c>
      <c r="I118" s="189">
        <f t="shared" si="88"/>
        <v>0</v>
      </c>
      <c r="J118" s="189">
        <f t="shared" si="88"/>
        <v>0</v>
      </c>
      <c r="K118" s="189">
        <f aca="true" t="shared" si="89" ref="K118:M121">K406</f>
        <v>0</v>
      </c>
      <c r="L118" s="189">
        <f t="shared" si="89"/>
        <v>0</v>
      </c>
      <c r="M118" s="189">
        <f t="shared" si="89"/>
        <v>0</v>
      </c>
    </row>
    <row r="119" spans="1:13" ht="12.75" hidden="1">
      <c r="A119" s="206"/>
      <c r="B119" s="186" t="s">
        <v>204</v>
      </c>
      <c r="C119" s="187"/>
      <c r="D119" s="422" t="s">
        <v>205</v>
      </c>
      <c r="E119" s="188">
        <f t="shared" si="87"/>
        <v>0</v>
      </c>
      <c r="F119" s="189"/>
      <c r="G119" s="189">
        <f t="shared" si="88"/>
        <v>0</v>
      </c>
      <c r="H119" s="189">
        <f t="shared" si="88"/>
        <v>0</v>
      </c>
      <c r="I119" s="189">
        <f t="shared" si="88"/>
        <v>0</v>
      </c>
      <c r="J119" s="189">
        <f t="shared" si="88"/>
        <v>0</v>
      </c>
      <c r="K119" s="189">
        <f t="shared" si="89"/>
        <v>0</v>
      </c>
      <c r="L119" s="189">
        <f t="shared" si="89"/>
        <v>0</v>
      </c>
      <c r="M119" s="189">
        <f t="shared" si="89"/>
        <v>0</v>
      </c>
    </row>
    <row r="120" spans="1:13" ht="19.5" customHeight="1" hidden="1">
      <c r="A120" s="206"/>
      <c r="B120" s="186" t="s">
        <v>391</v>
      </c>
      <c r="C120" s="187"/>
      <c r="D120" s="422" t="s">
        <v>206</v>
      </c>
      <c r="E120" s="188">
        <f t="shared" si="87"/>
        <v>0</v>
      </c>
      <c r="F120" s="189"/>
      <c r="G120" s="189">
        <f t="shared" si="88"/>
        <v>0</v>
      </c>
      <c r="H120" s="189">
        <f t="shared" si="88"/>
        <v>0</v>
      </c>
      <c r="I120" s="189">
        <f t="shared" si="88"/>
        <v>0</v>
      </c>
      <c r="J120" s="189">
        <f t="shared" si="88"/>
        <v>0</v>
      </c>
      <c r="K120" s="189">
        <f t="shared" si="89"/>
        <v>0</v>
      </c>
      <c r="L120" s="189">
        <f t="shared" si="89"/>
        <v>0</v>
      </c>
      <c r="M120" s="189">
        <f t="shared" si="89"/>
        <v>0</v>
      </c>
    </row>
    <row r="121" spans="1:13" ht="19.5" customHeight="1" hidden="1">
      <c r="A121" s="206"/>
      <c r="B121" s="586" t="s">
        <v>654</v>
      </c>
      <c r="C121" s="587"/>
      <c r="D121" s="422" t="s">
        <v>208</v>
      </c>
      <c r="E121" s="188">
        <f t="shared" si="87"/>
        <v>0</v>
      </c>
      <c r="F121" s="189"/>
      <c r="G121" s="189">
        <f t="shared" si="88"/>
        <v>0</v>
      </c>
      <c r="H121" s="189">
        <f t="shared" si="88"/>
        <v>0</v>
      </c>
      <c r="I121" s="189">
        <f t="shared" si="88"/>
        <v>0</v>
      </c>
      <c r="J121" s="189">
        <f t="shared" si="88"/>
        <v>0</v>
      </c>
      <c r="K121" s="189">
        <f t="shared" si="89"/>
        <v>0</v>
      </c>
      <c r="L121" s="189">
        <f t="shared" si="89"/>
        <v>0</v>
      </c>
      <c r="M121" s="189">
        <f t="shared" si="89"/>
        <v>0</v>
      </c>
    </row>
    <row r="122" spans="1:13" ht="19.5" customHeight="1" hidden="1">
      <c r="A122" s="206"/>
      <c r="B122" s="586" t="s">
        <v>655</v>
      </c>
      <c r="C122" s="592"/>
      <c r="D122" s="422" t="s">
        <v>652</v>
      </c>
      <c r="E122" s="188">
        <f t="shared" si="87"/>
        <v>0</v>
      </c>
      <c r="F122" s="189"/>
      <c r="G122" s="189">
        <f aca="true" t="shared" si="90" ref="G122:J123">G467</f>
        <v>0</v>
      </c>
      <c r="H122" s="189">
        <f t="shared" si="90"/>
        <v>0</v>
      </c>
      <c r="I122" s="189">
        <f t="shared" si="90"/>
        <v>0</v>
      </c>
      <c r="J122" s="189">
        <f t="shared" si="90"/>
        <v>0</v>
      </c>
      <c r="K122" s="189">
        <f aca="true" t="shared" si="91" ref="K122:M123">K467</f>
        <v>0</v>
      </c>
      <c r="L122" s="189">
        <f t="shared" si="91"/>
        <v>0</v>
      </c>
      <c r="M122" s="189">
        <f t="shared" si="91"/>
        <v>0</v>
      </c>
    </row>
    <row r="123" spans="1:13" ht="19.5" customHeight="1" hidden="1">
      <c r="A123" s="206"/>
      <c r="B123" s="593" t="s">
        <v>656</v>
      </c>
      <c r="C123" s="594"/>
      <c r="D123" s="422" t="s">
        <v>653</v>
      </c>
      <c r="E123" s="188">
        <f t="shared" si="87"/>
        <v>0</v>
      </c>
      <c r="F123" s="189"/>
      <c r="G123" s="189">
        <f t="shared" si="90"/>
        <v>0</v>
      </c>
      <c r="H123" s="189">
        <f t="shared" si="90"/>
        <v>0</v>
      </c>
      <c r="I123" s="189">
        <f t="shared" si="90"/>
        <v>0</v>
      </c>
      <c r="J123" s="189">
        <f t="shared" si="90"/>
        <v>0</v>
      </c>
      <c r="K123" s="189">
        <f t="shared" si="91"/>
        <v>0</v>
      </c>
      <c r="L123" s="189">
        <f t="shared" si="91"/>
        <v>0</v>
      </c>
      <c r="M123" s="189">
        <f t="shared" si="91"/>
        <v>0</v>
      </c>
    </row>
    <row r="124" spans="1:13" ht="19.5" customHeight="1" hidden="1">
      <c r="A124" s="206"/>
      <c r="B124" s="593" t="s">
        <v>674</v>
      </c>
      <c r="C124" s="594"/>
      <c r="D124" s="422" t="s">
        <v>675</v>
      </c>
      <c r="E124" s="188">
        <f t="shared" si="87"/>
        <v>0</v>
      </c>
      <c r="F124" s="189"/>
      <c r="G124" s="189">
        <f>G469</f>
        <v>0</v>
      </c>
      <c r="H124" s="189">
        <f aca="true" t="shared" si="92" ref="H124:M124">H469</f>
        <v>0</v>
      </c>
      <c r="I124" s="189">
        <f t="shared" si="92"/>
        <v>0</v>
      </c>
      <c r="J124" s="189">
        <f t="shared" si="92"/>
        <v>0</v>
      </c>
      <c r="K124" s="189">
        <f t="shared" si="92"/>
        <v>0</v>
      </c>
      <c r="L124" s="189">
        <f t="shared" si="92"/>
        <v>0</v>
      </c>
      <c r="M124" s="189">
        <f t="shared" si="92"/>
        <v>0</v>
      </c>
    </row>
    <row r="125" spans="1:13" ht="12.75" hidden="1">
      <c r="A125" s="206"/>
      <c r="B125" s="186" t="s">
        <v>209</v>
      </c>
      <c r="C125" s="187"/>
      <c r="D125" s="422" t="s">
        <v>210</v>
      </c>
      <c r="E125" s="188">
        <f t="shared" si="87"/>
        <v>0</v>
      </c>
      <c r="F125" s="189"/>
      <c r="G125" s="189">
        <f aca="true" t="shared" si="93" ref="G125:M125">G410</f>
        <v>0</v>
      </c>
      <c r="H125" s="189">
        <f t="shared" si="93"/>
        <v>0</v>
      </c>
      <c r="I125" s="189">
        <f t="shared" si="93"/>
        <v>0</v>
      </c>
      <c r="J125" s="189">
        <f t="shared" si="93"/>
        <v>0</v>
      </c>
      <c r="K125" s="189">
        <f t="shared" si="93"/>
        <v>0</v>
      </c>
      <c r="L125" s="189">
        <f t="shared" si="93"/>
        <v>0</v>
      </c>
      <c r="M125" s="189">
        <f t="shared" si="93"/>
        <v>0</v>
      </c>
    </row>
    <row r="126" spans="1:13" ht="19.5" customHeight="1">
      <c r="A126" s="544" t="s">
        <v>211</v>
      </c>
      <c r="B126" s="545"/>
      <c r="C126" s="546"/>
      <c r="D126" s="425" t="s">
        <v>212</v>
      </c>
      <c r="E126" s="183">
        <f aca="true" t="shared" si="94" ref="E126:M126">E127</f>
        <v>210381840</v>
      </c>
      <c r="F126" s="183">
        <f t="shared" si="94"/>
        <v>0</v>
      </c>
      <c r="G126" s="183">
        <f t="shared" si="94"/>
        <v>42929527</v>
      </c>
      <c r="H126" s="183">
        <f t="shared" si="94"/>
        <v>39033495</v>
      </c>
      <c r="I126" s="183">
        <f t="shared" si="94"/>
        <v>91332624</v>
      </c>
      <c r="J126" s="183">
        <f t="shared" si="94"/>
        <v>37086194</v>
      </c>
      <c r="K126" s="183">
        <f t="shared" si="94"/>
        <v>186010</v>
      </c>
      <c r="L126" s="183">
        <f t="shared" si="94"/>
        <v>153510</v>
      </c>
      <c r="M126" s="183">
        <f t="shared" si="94"/>
        <v>156010</v>
      </c>
    </row>
    <row r="127" spans="1:13" ht="19.5" customHeight="1">
      <c r="A127" s="544" t="s">
        <v>213</v>
      </c>
      <c r="B127" s="545"/>
      <c r="C127" s="546"/>
      <c r="D127" s="425" t="s">
        <v>214</v>
      </c>
      <c r="E127" s="183">
        <f aca="true" t="shared" si="95" ref="E127:M127">E128+E192</f>
        <v>210381840</v>
      </c>
      <c r="F127" s="183">
        <f t="shared" si="95"/>
        <v>0</v>
      </c>
      <c r="G127" s="183">
        <f t="shared" si="95"/>
        <v>42929527</v>
      </c>
      <c r="H127" s="183">
        <f t="shared" si="95"/>
        <v>39033495</v>
      </c>
      <c r="I127" s="183">
        <f t="shared" si="95"/>
        <v>91332624</v>
      </c>
      <c r="J127" s="183">
        <f t="shared" si="95"/>
        <v>37086194</v>
      </c>
      <c r="K127" s="183">
        <f t="shared" si="95"/>
        <v>186010</v>
      </c>
      <c r="L127" s="183">
        <f t="shared" si="95"/>
        <v>153510</v>
      </c>
      <c r="M127" s="183">
        <f t="shared" si="95"/>
        <v>156010</v>
      </c>
    </row>
    <row r="128" spans="1:13" ht="18" customHeight="1">
      <c r="A128" s="541" t="s">
        <v>215</v>
      </c>
      <c r="B128" s="542"/>
      <c r="C128" s="543"/>
      <c r="D128" s="426" t="s">
        <v>216</v>
      </c>
      <c r="E128" s="192">
        <f aca="true" t="shared" si="96" ref="E128:M128">E129+E167</f>
        <v>197672040</v>
      </c>
      <c r="F128" s="192">
        <f t="shared" si="96"/>
        <v>0</v>
      </c>
      <c r="G128" s="192">
        <f t="shared" si="96"/>
        <v>39718527</v>
      </c>
      <c r="H128" s="192">
        <f t="shared" si="96"/>
        <v>36033495</v>
      </c>
      <c r="I128" s="192">
        <f t="shared" si="96"/>
        <v>88332624</v>
      </c>
      <c r="J128" s="192">
        <f t="shared" si="96"/>
        <v>33587394</v>
      </c>
      <c r="K128" s="192">
        <f t="shared" si="96"/>
        <v>171010</v>
      </c>
      <c r="L128" s="192">
        <f t="shared" si="96"/>
        <v>152510</v>
      </c>
      <c r="M128" s="192">
        <f t="shared" si="96"/>
        <v>155010</v>
      </c>
    </row>
    <row r="129" spans="1:13" ht="24" customHeight="1">
      <c r="A129" s="670" t="s">
        <v>217</v>
      </c>
      <c r="B129" s="670"/>
      <c r="C129" s="670"/>
      <c r="D129" s="425" t="s">
        <v>218</v>
      </c>
      <c r="E129" s="183">
        <f>E130+E131+E132+E133+E134+E135+E136+E140+E141+E142+E143+E144+E145+E149+E150+E154+E155+E156+E157+E159+E163+E158</f>
        <v>192640040</v>
      </c>
      <c r="F129" s="183">
        <f aca="true" t="shared" si="97" ref="F129:M129">F130+F131+F132+F133+F134+F135+F136+F140+F141+F142+F143+F144+F145+F149+F150+F154+F155+F156+F157+F159+F163+F158</f>
        <v>0</v>
      </c>
      <c r="G129" s="183">
        <f t="shared" si="97"/>
        <v>38168727</v>
      </c>
      <c r="H129" s="183">
        <f t="shared" si="97"/>
        <v>34113495</v>
      </c>
      <c r="I129" s="183">
        <f t="shared" si="97"/>
        <v>87262624</v>
      </c>
      <c r="J129" s="183">
        <f t="shared" si="97"/>
        <v>33095194</v>
      </c>
      <c r="K129" s="183">
        <f t="shared" si="97"/>
        <v>165000</v>
      </c>
      <c r="L129" s="183">
        <f t="shared" si="97"/>
        <v>146500</v>
      </c>
      <c r="M129" s="183">
        <f t="shared" si="97"/>
        <v>149000</v>
      </c>
    </row>
    <row r="130" spans="1:13" ht="12.75">
      <c r="A130" s="185"/>
      <c r="B130" s="186" t="s">
        <v>219</v>
      </c>
      <c r="C130" s="187"/>
      <c r="D130" s="422" t="s">
        <v>220</v>
      </c>
      <c r="E130" s="188">
        <f aca="true" t="shared" si="98" ref="E130:E135">G130+H130+I130+J130</f>
        <v>0</v>
      </c>
      <c r="F130" s="189"/>
      <c r="G130" s="189">
        <f aca="true" t="shared" si="99" ref="G130:J135">G474</f>
        <v>0</v>
      </c>
      <c r="H130" s="189">
        <f t="shared" si="99"/>
        <v>0</v>
      </c>
      <c r="I130" s="189">
        <f t="shared" si="99"/>
        <v>0</v>
      </c>
      <c r="J130" s="189">
        <f t="shared" si="99"/>
        <v>0</v>
      </c>
      <c r="K130" s="189">
        <f aca="true" t="shared" si="100" ref="K130:M135">K474</f>
        <v>0</v>
      </c>
      <c r="L130" s="189">
        <f t="shared" si="100"/>
        <v>0</v>
      </c>
      <c r="M130" s="189">
        <f t="shared" si="100"/>
        <v>0</v>
      </c>
    </row>
    <row r="131" spans="1:13" ht="12.75">
      <c r="A131" s="185"/>
      <c r="B131" s="186" t="s">
        <v>221</v>
      </c>
      <c r="C131" s="187"/>
      <c r="D131" s="422" t="s">
        <v>222</v>
      </c>
      <c r="E131" s="188">
        <f t="shared" si="98"/>
        <v>0</v>
      </c>
      <c r="F131" s="189"/>
      <c r="G131" s="189">
        <f t="shared" si="99"/>
        <v>0</v>
      </c>
      <c r="H131" s="189">
        <f t="shared" si="99"/>
        <v>0</v>
      </c>
      <c r="I131" s="189">
        <f t="shared" si="99"/>
        <v>0</v>
      </c>
      <c r="J131" s="189">
        <f t="shared" si="99"/>
        <v>0</v>
      </c>
      <c r="K131" s="189">
        <f t="shared" si="100"/>
        <v>0</v>
      </c>
      <c r="L131" s="189">
        <f t="shared" si="100"/>
        <v>0</v>
      </c>
      <c r="M131" s="189">
        <f t="shared" si="100"/>
        <v>0</v>
      </c>
    </row>
    <row r="132" spans="1:13" ht="12.75">
      <c r="A132" s="185"/>
      <c r="B132" s="186" t="s">
        <v>223</v>
      </c>
      <c r="C132" s="187"/>
      <c r="D132" s="422" t="s">
        <v>224</v>
      </c>
      <c r="E132" s="188">
        <f t="shared" si="98"/>
        <v>0</v>
      </c>
      <c r="F132" s="189"/>
      <c r="G132" s="189">
        <f t="shared" si="99"/>
        <v>0</v>
      </c>
      <c r="H132" s="189">
        <f t="shared" si="99"/>
        <v>0</v>
      </c>
      <c r="I132" s="189">
        <f t="shared" si="99"/>
        <v>0</v>
      </c>
      <c r="J132" s="189">
        <f t="shared" si="99"/>
        <v>0</v>
      </c>
      <c r="K132" s="189">
        <f t="shared" si="100"/>
        <v>0</v>
      </c>
      <c r="L132" s="189">
        <f t="shared" si="100"/>
        <v>0</v>
      </c>
      <c r="M132" s="189">
        <f t="shared" si="100"/>
        <v>0</v>
      </c>
    </row>
    <row r="133" spans="1:13" ht="12.75" customHeight="1">
      <c r="A133" s="185"/>
      <c r="B133" s="186" t="s">
        <v>225</v>
      </c>
      <c r="C133" s="187"/>
      <c r="D133" s="422" t="s">
        <v>226</v>
      </c>
      <c r="E133" s="188">
        <f t="shared" si="98"/>
        <v>0</v>
      </c>
      <c r="F133" s="189"/>
      <c r="G133" s="189">
        <f t="shared" si="99"/>
        <v>0</v>
      </c>
      <c r="H133" s="189">
        <f t="shared" si="99"/>
        <v>0</v>
      </c>
      <c r="I133" s="189">
        <f t="shared" si="99"/>
        <v>0</v>
      </c>
      <c r="J133" s="189">
        <f t="shared" si="99"/>
        <v>0</v>
      </c>
      <c r="K133" s="189">
        <f t="shared" si="100"/>
        <v>0</v>
      </c>
      <c r="L133" s="189">
        <f t="shared" si="100"/>
        <v>0</v>
      </c>
      <c r="M133" s="189">
        <f t="shared" si="100"/>
        <v>0</v>
      </c>
    </row>
    <row r="134" spans="1:13" ht="12.75" customHeight="1" hidden="1">
      <c r="A134" s="232"/>
      <c r="B134" s="517" t="s">
        <v>227</v>
      </c>
      <c r="C134" s="517"/>
      <c r="D134" s="422" t="s">
        <v>228</v>
      </c>
      <c r="E134" s="188">
        <f t="shared" si="98"/>
        <v>0</v>
      </c>
      <c r="F134" s="189"/>
      <c r="G134" s="189">
        <f t="shared" si="99"/>
        <v>0</v>
      </c>
      <c r="H134" s="189">
        <f t="shared" si="99"/>
        <v>0</v>
      </c>
      <c r="I134" s="189">
        <f t="shared" si="99"/>
        <v>0</v>
      </c>
      <c r="J134" s="189">
        <f t="shared" si="99"/>
        <v>0</v>
      </c>
      <c r="K134" s="189">
        <f t="shared" si="100"/>
        <v>0</v>
      </c>
      <c r="L134" s="189">
        <f t="shared" si="100"/>
        <v>0</v>
      </c>
      <c r="M134" s="189">
        <f t="shared" si="100"/>
        <v>0</v>
      </c>
    </row>
    <row r="135" spans="1:13" ht="12.75" customHeight="1" hidden="1">
      <c r="A135" s="232"/>
      <c r="B135" s="517" t="s">
        <v>229</v>
      </c>
      <c r="C135" s="517"/>
      <c r="D135" s="422" t="s">
        <v>230</v>
      </c>
      <c r="E135" s="188">
        <f t="shared" si="98"/>
        <v>0</v>
      </c>
      <c r="F135" s="189"/>
      <c r="G135" s="189">
        <f t="shared" si="99"/>
        <v>0</v>
      </c>
      <c r="H135" s="189">
        <f t="shared" si="99"/>
        <v>0</v>
      </c>
      <c r="I135" s="189">
        <f t="shared" si="99"/>
        <v>0</v>
      </c>
      <c r="J135" s="189">
        <f t="shared" si="99"/>
        <v>0</v>
      </c>
      <c r="K135" s="189">
        <f t="shared" si="100"/>
        <v>0</v>
      </c>
      <c r="L135" s="189">
        <f t="shared" si="100"/>
        <v>0</v>
      </c>
      <c r="M135" s="189">
        <f t="shared" si="100"/>
        <v>0</v>
      </c>
    </row>
    <row r="136" spans="1:13" ht="26.25" customHeight="1" hidden="1">
      <c r="A136" s="233"/>
      <c r="B136" s="652" t="s">
        <v>231</v>
      </c>
      <c r="C136" s="652"/>
      <c r="D136" s="423" t="s">
        <v>232</v>
      </c>
      <c r="E136" s="234">
        <f aca="true" t="shared" si="101" ref="E136:J136">E137+E138+E139</f>
        <v>0</v>
      </c>
      <c r="F136" s="234">
        <f t="shared" si="101"/>
        <v>0</v>
      </c>
      <c r="G136" s="234">
        <f t="shared" si="101"/>
        <v>0</v>
      </c>
      <c r="H136" s="234">
        <f t="shared" si="101"/>
        <v>0</v>
      </c>
      <c r="I136" s="234">
        <f t="shared" si="101"/>
        <v>0</v>
      </c>
      <c r="J136" s="234">
        <f t="shared" si="101"/>
        <v>0</v>
      </c>
      <c r="K136" s="234">
        <f>K137+K138+K139</f>
        <v>0</v>
      </c>
      <c r="L136" s="234">
        <f>L137+L138+L139</f>
        <v>0</v>
      </c>
      <c r="M136" s="234">
        <f>M137+M138+M139</f>
        <v>0</v>
      </c>
    </row>
    <row r="137" spans="1:13" ht="29.25" customHeight="1" hidden="1">
      <c r="A137" s="185"/>
      <c r="B137" s="186"/>
      <c r="C137" s="235" t="s">
        <v>233</v>
      </c>
      <c r="D137" s="424" t="s">
        <v>234</v>
      </c>
      <c r="E137" s="189">
        <f aca="true" t="shared" si="102" ref="E137:E144">G137+H137+I137+J137</f>
        <v>0</v>
      </c>
      <c r="F137" s="189"/>
      <c r="G137" s="189">
        <f aca="true" t="shared" si="103" ref="G137:J144">G481</f>
        <v>0</v>
      </c>
      <c r="H137" s="189">
        <f t="shared" si="103"/>
        <v>0</v>
      </c>
      <c r="I137" s="189">
        <f t="shared" si="103"/>
        <v>0</v>
      </c>
      <c r="J137" s="189">
        <f t="shared" si="103"/>
        <v>0</v>
      </c>
      <c r="K137" s="189">
        <f aca="true" t="shared" si="104" ref="K137:M144">K481</f>
        <v>0</v>
      </c>
      <c r="L137" s="189">
        <f t="shared" si="104"/>
        <v>0</v>
      </c>
      <c r="M137" s="189">
        <f t="shared" si="104"/>
        <v>0</v>
      </c>
    </row>
    <row r="138" spans="1:13" ht="16.5" customHeight="1" hidden="1">
      <c r="A138" s="185"/>
      <c r="B138" s="186"/>
      <c r="C138" s="187" t="s">
        <v>235</v>
      </c>
      <c r="D138" s="424" t="s">
        <v>236</v>
      </c>
      <c r="E138" s="189">
        <f t="shared" si="102"/>
        <v>0</v>
      </c>
      <c r="F138" s="189"/>
      <c r="G138" s="189">
        <f t="shared" si="103"/>
        <v>0</v>
      </c>
      <c r="H138" s="189">
        <f t="shared" si="103"/>
        <v>0</v>
      </c>
      <c r="I138" s="189">
        <f t="shared" si="103"/>
        <v>0</v>
      </c>
      <c r="J138" s="189">
        <f t="shared" si="103"/>
        <v>0</v>
      </c>
      <c r="K138" s="189">
        <f t="shared" si="104"/>
        <v>0</v>
      </c>
      <c r="L138" s="189">
        <f t="shared" si="104"/>
        <v>0</v>
      </c>
      <c r="M138" s="189">
        <f t="shared" si="104"/>
        <v>0</v>
      </c>
    </row>
    <row r="139" spans="1:13" ht="16.5" customHeight="1" hidden="1">
      <c r="A139" s="185"/>
      <c r="B139" s="186"/>
      <c r="C139" s="187" t="s">
        <v>237</v>
      </c>
      <c r="D139" s="424" t="s">
        <v>238</v>
      </c>
      <c r="E139" s="189">
        <f t="shared" si="102"/>
        <v>0</v>
      </c>
      <c r="F139" s="189"/>
      <c r="G139" s="189">
        <f t="shared" si="103"/>
        <v>0</v>
      </c>
      <c r="H139" s="189">
        <f t="shared" si="103"/>
        <v>0</v>
      </c>
      <c r="I139" s="189">
        <f t="shared" si="103"/>
        <v>0</v>
      </c>
      <c r="J139" s="189">
        <f t="shared" si="103"/>
        <v>0</v>
      </c>
      <c r="K139" s="189">
        <f t="shared" si="104"/>
        <v>0</v>
      </c>
      <c r="L139" s="189">
        <f t="shared" si="104"/>
        <v>0</v>
      </c>
      <c r="M139" s="189">
        <f t="shared" si="104"/>
        <v>0</v>
      </c>
    </row>
    <row r="140" spans="1:13" ht="25.5" customHeight="1" hidden="1">
      <c r="A140" s="185"/>
      <c r="B140" s="517" t="s">
        <v>239</v>
      </c>
      <c r="C140" s="517"/>
      <c r="D140" s="422" t="s">
        <v>240</v>
      </c>
      <c r="E140" s="189">
        <f t="shared" si="102"/>
        <v>0</v>
      </c>
      <c r="F140" s="189"/>
      <c r="G140" s="189">
        <f t="shared" si="103"/>
        <v>0</v>
      </c>
      <c r="H140" s="189">
        <f t="shared" si="103"/>
        <v>0</v>
      </c>
      <c r="I140" s="189">
        <f t="shared" si="103"/>
        <v>0</v>
      </c>
      <c r="J140" s="189">
        <f t="shared" si="103"/>
        <v>0</v>
      </c>
      <c r="K140" s="189">
        <f t="shared" si="104"/>
        <v>0</v>
      </c>
      <c r="L140" s="189">
        <f t="shared" si="104"/>
        <v>0</v>
      </c>
      <c r="M140" s="189">
        <f t="shared" si="104"/>
        <v>0</v>
      </c>
    </row>
    <row r="141" spans="1:13" ht="12.75" hidden="1">
      <c r="A141" s="185"/>
      <c r="B141" s="517" t="s">
        <v>241</v>
      </c>
      <c r="C141" s="517"/>
      <c r="D141" s="422" t="s">
        <v>242</v>
      </c>
      <c r="E141" s="189">
        <f t="shared" si="102"/>
        <v>0</v>
      </c>
      <c r="F141" s="189"/>
      <c r="G141" s="189">
        <f t="shared" si="103"/>
        <v>0</v>
      </c>
      <c r="H141" s="189">
        <f t="shared" si="103"/>
        <v>0</v>
      </c>
      <c r="I141" s="189">
        <f t="shared" si="103"/>
        <v>0</v>
      </c>
      <c r="J141" s="189">
        <f t="shared" si="103"/>
        <v>0</v>
      </c>
      <c r="K141" s="189">
        <f t="shared" si="104"/>
        <v>0</v>
      </c>
      <c r="L141" s="189">
        <f t="shared" si="104"/>
        <v>0</v>
      </c>
      <c r="M141" s="189">
        <f t="shared" si="104"/>
        <v>0</v>
      </c>
    </row>
    <row r="142" spans="1:13" ht="27" customHeight="1">
      <c r="A142" s="185"/>
      <c r="B142" s="517" t="s">
        <v>243</v>
      </c>
      <c r="C142" s="517"/>
      <c r="D142" s="422" t="s">
        <v>244</v>
      </c>
      <c r="E142" s="189">
        <f t="shared" si="102"/>
        <v>0</v>
      </c>
      <c r="F142" s="189"/>
      <c r="G142" s="189">
        <f t="shared" si="103"/>
        <v>0</v>
      </c>
      <c r="H142" s="189">
        <f t="shared" si="103"/>
        <v>0</v>
      </c>
      <c r="I142" s="189">
        <f t="shared" si="103"/>
        <v>0</v>
      </c>
      <c r="J142" s="189">
        <f t="shared" si="103"/>
        <v>0</v>
      </c>
      <c r="K142" s="189">
        <f t="shared" si="104"/>
        <v>0</v>
      </c>
      <c r="L142" s="189">
        <f t="shared" si="104"/>
        <v>0</v>
      </c>
      <c r="M142" s="189">
        <f t="shared" si="104"/>
        <v>0</v>
      </c>
    </row>
    <row r="143" spans="1:13" ht="12.75" customHeight="1">
      <c r="A143" s="185"/>
      <c r="B143" s="517" t="s">
        <v>245</v>
      </c>
      <c r="C143" s="517"/>
      <c r="D143" s="422" t="s">
        <v>246</v>
      </c>
      <c r="E143" s="189">
        <f t="shared" si="102"/>
        <v>0</v>
      </c>
      <c r="F143" s="189"/>
      <c r="G143" s="189">
        <f t="shared" si="103"/>
        <v>0</v>
      </c>
      <c r="H143" s="189">
        <f t="shared" si="103"/>
        <v>0</v>
      </c>
      <c r="I143" s="189">
        <f t="shared" si="103"/>
        <v>0</v>
      </c>
      <c r="J143" s="189">
        <f t="shared" si="103"/>
        <v>0</v>
      </c>
      <c r="K143" s="189">
        <f t="shared" si="104"/>
        <v>0</v>
      </c>
      <c r="L143" s="189">
        <f t="shared" si="104"/>
        <v>0</v>
      </c>
      <c r="M143" s="189">
        <f t="shared" si="104"/>
        <v>0</v>
      </c>
    </row>
    <row r="144" spans="1:13" ht="14.25" customHeight="1">
      <c r="A144" s="185"/>
      <c r="B144" s="517" t="s">
        <v>247</v>
      </c>
      <c r="C144" s="517"/>
      <c r="D144" s="422" t="s">
        <v>248</v>
      </c>
      <c r="E144" s="189">
        <f t="shared" si="102"/>
        <v>0</v>
      </c>
      <c r="F144" s="189"/>
      <c r="G144" s="189">
        <f t="shared" si="103"/>
        <v>0</v>
      </c>
      <c r="H144" s="189">
        <f t="shared" si="103"/>
        <v>0</v>
      </c>
      <c r="I144" s="189">
        <f t="shared" si="103"/>
        <v>0</v>
      </c>
      <c r="J144" s="189">
        <f t="shared" si="103"/>
        <v>0</v>
      </c>
      <c r="K144" s="189">
        <f t="shared" si="104"/>
        <v>0</v>
      </c>
      <c r="L144" s="189">
        <f t="shared" si="104"/>
        <v>0</v>
      </c>
      <c r="M144" s="189">
        <f t="shared" si="104"/>
        <v>0</v>
      </c>
    </row>
    <row r="145" spans="1:13" ht="27.75" customHeight="1" hidden="1">
      <c r="A145" s="233"/>
      <c r="B145" s="547" t="s">
        <v>249</v>
      </c>
      <c r="C145" s="547"/>
      <c r="D145" s="423" t="s">
        <v>250</v>
      </c>
      <c r="E145" s="234">
        <f aca="true" t="shared" si="105" ref="E145:J145">E146+E147+E148</f>
        <v>0</v>
      </c>
      <c r="F145" s="234">
        <f t="shared" si="105"/>
        <v>0</v>
      </c>
      <c r="G145" s="234">
        <f t="shared" si="105"/>
        <v>0</v>
      </c>
      <c r="H145" s="234">
        <f t="shared" si="105"/>
        <v>0</v>
      </c>
      <c r="I145" s="234">
        <f t="shared" si="105"/>
        <v>0</v>
      </c>
      <c r="J145" s="234">
        <f t="shared" si="105"/>
        <v>0</v>
      </c>
      <c r="K145" s="234">
        <f>K146+K147+K148</f>
        <v>0</v>
      </c>
      <c r="L145" s="234">
        <f>L146+L147+L148</f>
        <v>0</v>
      </c>
      <c r="M145" s="234">
        <f>M146+M147+M148</f>
        <v>0</v>
      </c>
    </row>
    <row r="146" spans="1:64" s="239" customFormat="1" ht="31.5" customHeight="1" hidden="1">
      <c r="A146" s="236"/>
      <c r="B146" s="237"/>
      <c r="C146" s="238" t="s">
        <v>251</v>
      </c>
      <c r="D146" s="424" t="s">
        <v>252</v>
      </c>
      <c r="E146" s="188">
        <f>G146+H146+I146+J146</f>
        <v>0</v>
      </c>
      <c r="F146" s="189"/>
      <c r="G146" s="189">
        <f aca="true" t="shared" si="106" ref="G146:J149">G490</f>
        <v>0</v>
      </c>
      <c r="H146" s="189">
        <f t="shared" si="106"/>
        <v>0</v>
      </c>
      <c r="I146" s="189">
        <f t="shared" si="106"/>
        <v>0</v>
      </c>
      <c r="J146" s="189">
        <f t="shared" si="106"/>
        <v>0</v>
      </c>
      <c r="K146" s="189">
        <f aca="true" t="shared" si="107" ref="K146:M149">K490</f>
        <v>0</v>
      </c>
      <c r="L146" s="189">
        <f t="shared" si="107"/>
        <v>0</v>
      </c>
      <c r="M146" s="189">
        <f t="shared" si="107"/>
        <v>0</v>
      </c>
      <c r="N146" s="456"/>
      <c r="O146" s="456"/>
      <c r="P146" s="456"/>
      <c r="Q146" s="456"/>
      <c r="R146" s="456"/>
      <c r="S146" s="456"/>
      <c r="T146" s="456"/>
      <c r="U146" s="456"/>
      <c r="V146" s="456"/>
      <c r="W146" s="456"/>
      <c r="X146" s="456"/>
      <c r="Y146" s="456"/>
      <c r="Z146" s="456"/>
      <c r="AA146" s="456"/>
      <c r="AB146" s="456"/>
      <c r="AC146" s="456"/>
      <c r="AD146" s="456"/>
      <c r="AE146" s="456"/>
      <c r="AF146" s="456"/>
      <c r="AG146" s="456"/>
      <c r="AH146" s="456"/>
      <c r="AI146" s="456"/>
      <c r="AJ146" s="456"/>
      <c r="AK146" s="456"/>
      <c r="AL146" s="456"/>
      <c r="AM146" s="456"/>
      <c r="AN146" s="456"/>
      <c r="AO146" s="456"/>
      <c r="AP146" s="456"/>
      <c r="AQ146" s="456"/>
      <c r="AR146" s="456"/>
      <c r="AS146" s="456"/>
      <c r="AT146" s="456"/>
      <c r="AU146" s="456"/>
      <c r="AV146" s="456"/>
      <c r="AW146" s="456"/>
      <c r="AX146" s="456"/>
      <c r="AY146" s="456"/>
      <c r="AZ146" s="456"/>
      <c r="BA146" s="456"/>
      <c r="BB146" s="456"/>
      <c r="BC146" s="456"/>
      <c r="BD146" s="456"/>
      <c r="BE146" s="456"/>
      <c r="BF146" s="456"/>
      <c r="BG146" s="456"/>
      <c r="BH146" s="456"/>
      <c r="BI146" s="456"/>
      <c r="BJ146" s="456"/>
      <c r="BK146" s="456"/>
      <c r="BL146" s="456"/>
    </row>
    <row r="147" spans="1:64" s="239" customFormat="1" ht="30" customHeight="1" hidden="1">
      <c r="A147" s="236"/>
      <c r="B147" s="237"/>
      <c r="C147" s="238" t="s">
        <v>253</v>
      </c>
      <c r="D147" s="424" t="s">
        <v>254</v>
      </c>
      <c r="E147" s="188">
        <f>G147+H147+I147+J147</f>
        <v>0</v>
      </c>
      <c r="F147" s="189"/>
      <c r="G147" s="189">
        <f t="shared" si="106"/>
        <v>0</v>
      </c>
      <c r="H147" s="189">
        <f t="shared" si="106"/>
        <v>0</v>
      </c>
      <c r="I147" s="189">
        <f t="shared" si="106"/>
        <v>0</v>
      </c>
      <c r="J147" s="189">
        <f t="shared" si="106"/>
        <v>0</v>
      </c>
      <c r="K147" s="189">
        <f t="shared" si="107"/>
        <v>0</v>
      </c>
      <c r="L147" s="189">
        <f t="shared" si="107"/>
        <v>0</v>
      </c>
      <c r="M147" s="189">
        <f t="shared" si="107"/>
        <v>0</v>
      </c>
      <c r="N147" s="456"/>
      <c r="O147" s="456"/>
      <c r="P147" s="456"/>
      <c r="Q147" s="456"/>
      <c r="R147" s="456"/>
      <c r="S147" s="456"/>
      <c r="T147" s="456"/>
      <c r="U147" s="456"/>
      <c r="V147" s="456"/>
      <c r="W147" s="456"/>
      <c r="X147" s="456"/>
      <c r="Y147" s="456"/>
      <c r="Z147" s="456"/>
      <c r="AA147" s="456"/>
      <c r="AB147" s="456"/>
      <c r="AC147" s="456"/>
      <c r="AD147" s="456"/>
      <c r="AE147" s="456"/>
      <c r="AF147" s="456"/>
      <c r="AG147" s="456"/>
      <c r="AH147" s="456"/>
      <c r="AI147" s="456"/>
      <c r="AJ147" s="456"/>
      <c r="AK147" s="456"/>
      <c r="AL147" s="456"/>
      <c r="AM147" s="456"/>
      <c r="AN147" s="456"/>
      <c r="AO147" s="456"/>
      <c r="AP147" s="456"/>
      <c r="AQ147" s="456"/>
      <c r="AR147" s="456"/>
      <c r="AS147" s="456"/>
      <c r="AT147" s="456"/>
      <c r="AU147" s="456"/>
      <c r="AV147" s="456"/>
      <c r="AW147" s="456"/>
      <c r="AX147" s="456"/>
      <c r="AY147" s="456"/>
      <c r="AZ147" s="456"/>
      <c r="BA147" s="456"/>
      <c r="BB147" s="456"/>
      <c r="BC147" s="456"/>
      <c r="BD147" s="456"/>
      <c r="BE147" s="456"/>
      <c r="BF147" s="456"/>
      <c r="BG147" s="456"/>
      <c r="BH147" s="456"/>
      <c r="BI147" s="456"/>
      <c r="BJ147" s="456"/>
      <c r="BK147" s="456"/>
      <c r="BL147" s="456"/>
    </row>
    <row r="148" spans="1:64" s="239" customFormat="1" ht="27.75" customHeight="1" hidden="1">
      <c r="A148" s="236"/>
      <c r="B148" s="237"/>
      <c r="C148" s="238" t="s">
        <v>255</v>
      </c>
      <c r="D148" s="424" t="s">
        <v>256</v>
      </c>
      <c r="E148" s="188">
        <f>G148+H148+I148+J148</f>
        <v>0</v>
      </c>
      <c r="F148" s="189"/>
      <c r="G148" s="189">
        <f t="shared" si="106"/>
        <v>0</v>
      </c>
      <c r="H148" s="189">
        <f t="shared" si="106"/>
        <v>0</v>
      </c>
      <c r="I148" s="189">
        <f t="shared" si="106"/>
        <v>0</v>
      </c>
      <c r="J148" s="189">
        <f t="shared" si="106"/>
        <v>0</v>
      </c>
      <c r="K148" s="189">
        <f t="shared" si="107"/>
        <v>0</v>
      </c>
      <c r="L148" s="189">
        <f t="shared" si="107"/>
        <v>0</v>
      </c>
      <c r="M148" s="189">
        <f t="shared" si="107"/>
        <v>0</v>
      </c>
      <c r="N148" s="456"/>
      <c r="O148" s="456"/>
      <c r="P148" s="456"/>
      <c r="Q148" s="456"/>
      <c r="R148" s="456"/>
      <c r="S148" s="456"/>
      <c r="T148" s="456"/>
      <c r="U148" s="456"/>
      <c r="V148" s="456"/>
      <c r="W148" s="456"/>
      <c r="X148" s="456"/>
      <c r="Y148" s="456"/>
      <c r="Z148" s="456"/>
      <c r="AA148" s="456"/>
      <c r="AB148" s="456"/>
      <c r="AC148" s="456"/>
      <c r="AD148" s="456"/>
      <c r="AE148" s="456"/>
      <c r="AF148" s="456"/>
      <c r="AG148" s="456"/>
      <c r="AH148" s="456"/>
      <c r="AI148" s="456"/>
      <c r="AJ148" s="456"/>
      <c r="AK148" s="456"/>
      <c r="AL148" s="456"/>
      <c r="AM148" s="456"/>
      <c r="AN148" s="456"/>
      <c r="AO148" s="456"/>
      <c r="AP148" s="456"/>
      <c r="AQ148" s="456"/>
      <c r="AR148" s="456"/>
      <c r="AS148" s="456"/>
      <c r="AT148" s="456"/>
      <c r="AU148" s="456"/>
      <c r="AV148" s="456"/>
      <c r="AW148" s="456"/>
      <c r="AX148" s="456"/>
      <c r="AY148" s="456"/>
      <c r="AZ148" s="456"/>
      <c r="BA148" s="456"/>
      <c r="BB148" s="456"/>
      <c r="BC148" s="456"/>
      <c r="BD148" s="456"/>
      <c r="BE148" s="456"/>
      <c r="BF148" s="456"/>
      <c r="BG148" s="456"/>
      <c r="BH148" s="456"/>
      <c r="BI148" s="456"/>
      <c r="BJ148" s="456"/>
      <c r="BK148" s="456"/>
      <c r="BL148" s="456"/>
    </row>
    <row r="149" spans="1:13" ht="14.25" customHeight="1" hidden="1">
      <c r="A149" s="185"/>
      <c r="B149" s="517" t="s">
        <v>257</v>
      </c>
      <c r="C149" s="517"/>
      <c r="D149" s="422" t="s">
        <v>258</v>
      </c>
      <c r="E149" s="188">
        <f>G149+H149+I149+J149</f>
        <v>0</v>
      </c>
      <c r="F149" s="189"/>
      <c r="G149" s="189">
        <f t="shared" si="106"/>
        <v>0</v>
      </c>
      <c r="H149" s="189">
        <f t="shared" si="106"/>
        <v>0</v>
      </c>
      <c r="I149" s="189">
        <f t="shared" si="106"/>
        <v>0</v>
      </c>
      <c r="J149" s="189">
        <f t="shared" si="106"/>
        <v>0</v>
      </c>
      <c r="K149" s="189">
        <f t="shared" si="107"/>
        <v>0</v>
      </c>
      <c r="L149" s="189">
        <f t="shared" si="107"/>
        <v>0</v>
      </c>
      <c r="M149" s="189">
        <f t="shared" si="107"/>
        <v>0</v>
      </c>
    </row>
    <row r="150" spans="1:64" s="239" customFormat="1" ht="30.75" customHeight="1" hidden="1">
      <c r="A150" s="240"/>
      <c r="B150" s="571" t="s">
        <v>259</v>
      </c>
      <c r="C150" s="571"/>
      <c r="D150" s="423" t="s">
        <v>260</v>
      </c>
      <c r="E150" s="192">
        <f aca="true" t="shared" si="108" ref="E150:J150">E151+E152+E153</f>
        <v>0</v>
      </c>
      <c r="F150" s="192">
        <f t="shared" si="108"/>
        <v>0</v>
      </c>
      <c r="G150" s="192">
        <f t="shared" si="108"/>
        <v>0</v>
      </c>
      <c r="H150" s="192">
        <f t="shared" si="108"/>
        <v>0</v>
      </c>
      <c r="I150" s="192">
        <f t="shared" si="108"/>
        <v>0</v>
      </c>
      <c r="J150" s="192">
        <f t="shared" si="108"/>
        <v>0</v>
      </c>
      <c r="K150" s="192">
        <f>K151+K152+K153</f>
        <v>0</v>
      </c>
      <c r="L150" s="192">
        <f>L151+L152+L153</f>
        <v>0</v>
      </c>
      <c r="M150" s="192">
        <f>M151+M152+M153</f>
        <v>0</v>
      </c>
      <c r="N150" s="456"/>
      <c r="O150" s="456"/>
      <c r="P150" s="456"/>
      <c r="Q150" s="456"/>
      <c r="R150" s="456"/>
      <c r="S150" s="456"/>
      <c r="T150" s="456"/>
      <c r="U150" s="456"/>
      <c r="V150" s="456"/>
      <c r="W150" s="456"/>
      <c r="X150" s="456"/>
      <c r="Y150" s="456"/>
      <c r="Z150" s="456"/>
      <c r="AA150" s="456"/>
      <c r="AB150" s="456"/>
      <c r="AC150" s="456"/>
      <c r="AD150" s="456"/>
      <c r="AE150" s="456"/>
      <c r="AF150" s="456"/>
      <c r="AG150" s="456"/>
      <c r="AH150" s="456"/>
      <c r="AI150" s="456"/>
      <c r="AJ150" s="456"/>
      <c r="AK150" s="456"/>
      <c r="AL150" s="456"/>
      <c r="AM150" s="456"/>
      <c r="AN150" s="456"/>
      <c r="AO150" s="456"/>
      <c r="AP150" s="456"/>
      <c r="AQ150" s="456"/>
      <c r="AR150" s="456"/>
      <c r="AS150" s="456"/>
      <c r="AT150" s="456"/>
      <c r="AU150" s="456"/>
      <c r="AV150" s="456"/>
      <c r="AW150" s="456"/>
      <c r="AX150" s="456"/>
      <c r="AY150" s="456"/>
      <c r="AZ150" s="456"/>
      <c r="BA150" s="456"/>
      <c r="BB150" s="456"/>
      <c r="BC150" s="456"/>
      <c r="BD150" s="456"/>
      <c r="BE150" s="456"/>
      <c r="BF150" s="456"/>
      <c r="BG150" s="456"/>
      <c r="BH150" s="456"/>
      <c r="BI150" s="456"/>
      <c r="BJ150" s="456"/>
      <c r="BK150" s="456"/>
      <c r="BL150" s="456"/>
    </row>
    <row r="151" spans="1:64" s="239" customFormat="1" ht="42" customHeight="1" hidden="1">
      <c r="A151" s="236"/>
      <c r="B151" s="237"/>
      <c r="C151" s="238" t="s">
        <v>261</v>
      </c>
      <c r="D151" s="424" t="s">
        <v>262</v>
      </c>
      <c r="E151" s="188">
        <f>G151+H151+I151+J151</f>
        <v>0</v>
      </c>
      <c r="F151" s="189"/>
      <c r="G151" s="189">
        <f aca="true" t="shared" si="109" ref="G151:J154">G495</f>
        <v>0</v>
      </c>
      <c r="H151" s="189">
        <f t="shared" si="109"/>
        <v>0</v>
      </c>
      <c r="I151" s="189">
        <f t="shared" si="109"/>
        <v>0</v>
      </c>
      <c r="J151" s="189">
        <f t="shared" si="109"/>
        <v>0</v>
      </c>
      <c r="K151" s="189">
        <f aca="true" t="shared" si="110" ref="K151:M155">K495</f>
        <v>0</v>
      </c>
      <c r="L151" s="189">
        <f t="shared" si="110"/>
        <v>0</v>
      </c>
      <c r="M151" s="189">
        <f t="shared" si="110"/>
        <v>0</v>
      </c>
      <c r="N151" s="456"/>
      <c r="O151" s="456"/>
      <c r="P151" s="456"/>
      <c r="Q151" s="456"/>
      <c r="R151" s="456"/>
      <c r="S151" s="456"/>
      <c r="T151" s="456"/>
      <c r="U151" s="456"/>
      <c r="V151" s="456"/>
      <c r="W151" s="456"/>
      <c r="X151" s="456"/>
      <c r="Y151" s="456"/>
      <c r="Z151" s="456"/>
      <c r="AA151" s="456"/>
      <c r="AB151" s="456"/>
      <c r="AC151" s="456"/>
      <c r="AD151" s="456"/>
      <c r="AE151" s="456"/>
      <c r="AF151" s="456"/>
      <c r="AG151" s="456"/>
      <c r="AH151" s="456"/>
      <c r="AI151" s="456"/>
      <c r="AJ151" s="456"/>
      <c r="AK151" s="456"/>
      <c r="AL151" s="456"/>
      <c r="AM151" s="456"/>
      <c r="AN151" s="456"/>
      <c r="AO151" s="456"/>
      <c r="AP151" s="456"/>
      <c r="AQ151" s="456"/>
      <c r="AR151" s="456"/>
      <c r="AS151" s="456"/>
      <c r="AT151" s="456"/>
      <c r="AU151" s="456"/>
      <c r="AV151" s="456"/>
      <c r="AW151" s="456"/>
      <c r="AX151" s="456"/>
      <c r="AY151" s="456"/>
      <c r="AZ151" s="456"/>
      <c r="BA151" s="456"/>
      <c r="BB151" s="456"/>
      <c r="BC151" s="456"/>
      <c r="BD151" s="456"/>
      <c r="BE151" s="456"/>
      <c r="BF151" s="456"/>
      <c r="BG151" s="456"/>
      <c r="BH151" s="456"/>
      <c r="BI151" s="456"/>
      <c r="BJ151" s="456"/>
      <c r="BK151" s="456"/>
      <c r="BL151" s="456"/>
    </row>
    <row r="152" spans="1:64" s="239" customFormat="1" ht="32.25" customHeight="1" hidden="1">
      <c r="A152" s="236"/>
      <c r="B152" s="237"/>
      <c r="C152" s="238" t="s">
        <v>263</v>
      </c>
      <c r="D152" s="424" t="s">
        <v>264</v>
      </c>
      <c r="E152" s="188">
        <f>G152+H152+I152+J152</f>
        <v>0</v>
      </c>
      <c r="F152" s="189"/>
      <c r="G152" s="189">
        <f t="shared" si="109"/>
        <v>0</v>
      </c>
      <c r="H152" s="189">
        <f t="shared" si="109"/>
        <v>0</v>
      </c>
      <c r="I152" s="189">
        <f t="shared" si="109"/>
        <v>0</v>
      </c>
      <c r="J152" s="189">
        <f t="shared" si="109"/>
        <v>0</v>
      </c>
      <c r="K152" s="189">
        <f t="shared" si="110"/>
        <v>0</v>
      </c>
      <c r="L152" s="189">
        <f t="shared" si="110"/>
        <v>0</v>
      </c>
      <c r="M152" s="189">
        <f t="shared" si="110"/>
        <v>0</v>
      </c>
      <c r="N152" s="456"/>
      <c r="O152" s="456"/>
      <c r="P152" s="456"/>
      <c r="Q152" s="456"/>
      <c r="R152" s="456"/>
      <c r="S152" s="456"/>
      <c r="T152" s="456"/>
      <c r="U152" s="456"/>
      <c r="V152" s="456"/>
      <c r="W152" s="456"/>
      <c r="X152" s="456"/>
      <c r="Y152" s="456"/>
      <c r="Z152" s="456"/>
      <c r="AA152" s="456"/>
      <c r="AB152" s="456"/>
      <c r="AC152" s="456"/>
      <c r="AD152" s="456"/>
      <c r="AE152" s="456"/>
      <c r="AF152" s="456"/>
      <c r="AG152" s="456"/>
      <c r="AH152" s="456"/>
      <c r="AI152" s="456"/>
      <c r="AJ152" s="456"/>
      <c r="AK152" s="456"/>
      <c r="AL152" s="456"/>
      <c r="AM152" s="456"/>
      <c r="AN152" s="456"/>
      <c r="AO152" s="456"/>
      <c r="AP152" s="456"/>
      <c r="AQ152" s="456"/>
      <c r="AR152" s="456"/>
      <c r="AS152" s="456"/>
      <c r="AT152" s="456"/>
      <c r="AU152" s="456"/>
      <c r="AV152" s="456"/>
      <c r="AW152" s="456"/>
      <c r="AX152" s="456"/>
      <c r="AY152" s="456"/>
      <c r="AZ152" s="456"/>
      <c r="BA152" s="456"/>
      <c r="BB152" s="456"/>
      <c r="BC152" s="456"/>
      <c r="BD152" s="456"/>
      <c r="BE152" s="456"/>
      <c r="BF152" s="456"/>
      <c r="BG152" s="456"/>
      <c r="BH152" s="456"/>
      <c r="BI152" s="456"/>
      <c r="BJ152" s="456"/>
      <c r="BK152" s="456"/>
      <c r="BL152" s="456"/>
    </row>
    <row r="153" spans="1:64" s="239" customFormat="1" ht="30" customHeight="1" hidden="1">
      <c r="A153" s="236"/>
      <c r="B153" s="237"/>
      <c r="C153" s="238" t="s">
        <v>265</v>
      </c>
      <c r="D153" s="424" t="s">
        <v>266</v>
      </c>
      <c r="E153" s="188">
        <f>G153+H153+I153+J153</f>
        <v>0</v>
      </c>
      <c r="F153" s="189"/>
      <c r="G153" s="189">
        <f t="shared" si="109"/>
        <v>0</v>
      </c>
      <c r="H153" s="189">
        <f t="shared" si="109"/>
        <v>0</v>
      </c>
      <c r="I153" s="189">
        <f t="shared" si="109"/>
        <v>0</v>
      </c>
      <c r="J153" s="189">
        <f t="shared" si="109"/>
        <v>0</v>
      </c>
      <c r="K153" s="189">
        <f t="shared" si="110"/>
        <v>0</v>
      </c>
      <c r="L153" s="189">
        <f t="shared" si="110"/>
        <v>0</v>
      </c>
      <c r="M153" s="189">
        <f t="shared" si="110"/>
        <v>0</v>
      </c>
      <c r="N153" s="456"/>
      <c r="O153" s="456"/>
      <c r="P153" s="456"/>
      <c r="Q153" s="456"/>
      <c r="R153" s="456"/>
      <c r="S153" s="456"/>
      <c r="T153" s="456"/>
      <c r="U153" s="456"/>
      <c r="V153" s="456"/>
      <c r="W153" s="456"/>
      <c r="X153" s="456"/>
      <c r="Y153" s="456"/>
      <c r="Z153" s="456"/>
      <c r="AA153" s="456"/>
      <c r="AB153" s="456"/>
      <c r="AC153" s="456"/>
      <c r="AD153" s="456"/>
      <c r="AE153" s="456"/>
      <c r="AF153" s="456"/>
      <c r="AG153" s="456"/>
      <c r="AH153" s="456"/>
      <c r="AI153" s="456"/>
      <c r="AJ153" s="456"/>
      <c r="AK153" s="456"/>
      <c r="AL153" s="456"/>
      <c r="AM153" s="456"/>
      <c r="AN153" s="456"/>
      <c r="AO153" s="456"/>
      <c r="AP153" s="456"/>
      <c r="AQ153" s="456"/>
      <c r="AR153" s="456"/>
      <c r="AS153" s="456"/>
      <c r="AT153" s="456"/>
      <c r="AU153" s="456"/>
      <c r="AV153" s="456"/>
      <c r="AW153" s="456"/>
      <c r="AX153" s="456"/>
      <c r="AY153" s="456"/>
      <c r="AZ153" s="456"/>
      <c r="BA153" s="456"/>
      <c r="BB153" s="456"/>
      <c r="BC153" s="456"/>
      <c r="BD153" s="456"/>
      <c r="BE153" s="456"/>
      <c r="BF153" s="456"/>
      <c r="BG153" s="456"/>
      <c r="BH153" s="456"/>
      <c r="BI153" s="456"/>
      <c r="BJ153" s="456"/>
      <c r="BK153" s="456"/>
      <c r="BL153" s="456"/>
    </row>
    <row r="154" spans="1:13" ht="42" customHeight="1" hidden="1">
      <c r="A154" s="185"/>
      <c r="B154" s="532" t="s">
        <v>267</v>
      </c>
      <c r="C154" s="532"/>
      <c r="D154" s="422" t="s">
        <v>268</v>
      </c>
      <c r="E154" s="188">
        <f>G154+H154+I154+J154</f>
        <v>0</v>
      </c>
      <c r="F154" s="189"/>
      <c r="G154" s="189">
        <f t="shared" si="109"/>
        <v>0</v>
      </c>
      <c r="H154" s="189">
        <f t="shared" si="109"/>
        <v>0</v>
      </c>
      <c r="I154" s="189">
        <f t="shared" si="109"/>
        <v>0</v>
      </c>
      <c r="J154" s="189">
        <f t="shared" si="109"/>
        <v>0</v>
      </c>
      <c r="K154" s="189">
        <f t="shared" si="110"/>
        <v>0</v>
      </c>
      <c r="L154" s="189">
        <f t="shared" si="110"/>
        <v>0</v>
      </c>
      <c r="M154" s="189">
        <f t="shared" si="110"/>
        <v>0</v>
      </c>
    </row>
    <row r="155" spans="1:13" ht="34.5" customHeight="1" hidden="1">
      <c r="A155" s="185"/>
      <c r="B155" s="517" t="s">
        <v>269</v>
      </c>
      <c r="C155" s="517"/>
      <c r="D155" s="422" t="s">
        <v>270</v>
      </c>
      <c r="E155" s="188">
        <f>G155+H155+I155+J155</f>
        <v>0</v>
      </c>
      <c r="F155" s="189"/>
      <c r="G155" s="189">
        <f>G499</f>
        <v>0</v>
      </c>
      <c r="H155" s="189">
        <f>H499</f>
        <v>0</v>
      </c>
      <c r="I155" s="189">
        <f>I499</f>
        <v>0</v>
      </c>
      <c r="J155" s="189">
        <f>J499</f>
        <v>0</v>
      </c>
      <c r="K155" s="189">
        <f t="shared" si="110"/>
        <v>0</v>
      </c>
      <c r="L155" s="189">
        <f t="shared" si="110"/>
        <v>0</v>
      </c>
      <c r="M155" s="189">
        <f t="shared" si="110"/>
        <v>0</v>
      </c>
    </row>
    <row r="156" spans="1:13" ht="34.5" customHeight="1">
      <c r="A156" s="241"/>
      <c r="B156" s="646" t="s">
        <v>682</v>
      </c>
      <c r="C156" s="647"/>
      <c r="D156" s="422" t="s">
        <v>683</v>
      </c>
      <c r="E156" s="188">
        <f>E500</f>
        <v>27500000</v>
      </c>
      <c r="F156" s="188">
        <f aca="true" t="shared" si="111" ref="F156:M156">F500</f>
        <v>0</v>
      </c>
      <c r="G156" s="188">
        <f t="shared" si="111"/>
        <v>12500000</v>
      </c>
      <c r="H156" s="188">
        <f t="shared" si="111"/>
        <v>10000000</v>
      </c>
      <c r="I156" s="188">
        <f t="shared" si="111"/>
        <v>5000000</v>
      </c>
      <c r="J156" s="188">
        <f t="shared" si="111"/>
        <v>0</v>
      </c>
      <c r="K156" s="188">
        <f t="shared" si="111"/>
        <v>0</v>
      </c>
      <c r="L156" s="188">
        <f t="shared" si="111"/>
        <v>0</v>
      </c>
      <c r="M156" s="188">
        <f t="shared" si="111"/>
        <v>0</v>
      </c>
    </row>
    <row r="157" spans="1:13" ht="44.25" customHeight="1">
      <c r="A157" s="185"/>
      <c r="B157" s="668" t="s">
        <v>756</v>
      </c>
      <c r="C157" s="669"/>
      <c r="D157" s="417" t="s">
        <v>757</v>
      </c>
      <c r="E157" s="188">
        <f>E501</f>
        <v>500000</v>
      </c>
      <c r="F157" s="188">
        <f aca="true" t="shared" si="112" ref="F157:M157">F501</f>
        <v>0</v>
      </c>
      <c r="G157" s="188">
        <f t="shared" si="112"/>
        <v>500000</v>
      </c>
      <c r="H157" s="188">
        <f t="shared" si="112"/>
        <v>0</v>
      </c>
      <c r="I157" s="188">
        <f t="shared" si="112"/>
        <v>0</v>
      </c>
      <c r="J157" s="188">
        <f t="shared" si="112"/>
        <v>0</v>
      </c>
      <c r="K157" s="188">
        <f t="shared" si="112"/>
        <v>0</v>
      </c>
      <c r="L157" s="188">
        <f t="shared" si="112"/>
        <v>0</v>
      </c>
      <c r="M157" s="188">
        <f t="shared" si="112"/>
        <v>0</v>
      </c>
    </row>
    <row r="158" spans="1:13" ht="44.25" customHeight="1">
      <c r="A158" s="509"/>
      <c r="B158" s="610" t="s">
        <v>822</v>
      </c>
      <c r="C158" s="555"/>
      <c r="D158" s="449" t="s">
        <v>821</v>
      </c>
      <c r="E158" s="188">
        <f>E502</f>
        <v>24778358</v>
      </c>
      <c r="F158" s="188">
        <f aca="true" t="shared" si="113" ref="F158:M158">F502</f>
        <v>0</v>
      </c>
      <c r="G158" s="188">
        <f t="shared" si="113"/>
        <v>2761000</v>
      </c>
      <c r="H158" s="188">
        <f t="shared" si="113"/>
        <v>8000000</v>
      </c>
      <c r="I158" s="188">
        <f t="shared" si="113"/>
        <v>4310200</v>
      </c>
      <c r="J158" s="188">
        <f t="shared" si="113"/>
        <v>9707158</v>
      </c>
      <c r="K158" s="188">
        <f t="shared" si="113"/>
        <v>30000</v>
      </c>
      <c r="L158" s="188">
        <f t="shared" si="113"/>
        <v>30000</v>
      </c>
      <c r="M158" s="188">
        <f t="shared" si="113"/>
        <v>30000</v>
      </c>
    </row>
    <row r="159" spans="1:13" ht="26.25" customHeight="1">
      <c r="A159" s="442"/>
      <c r="B159" s="654" t="s">
        <v>797</v>
      </c>
      <c r="C159" s="654"/>
      <c r="D159" s="443" t="s">
        <v>795</v>
      </c>
      <c r="E159" s="445">
        <f>E160+E161+E162</f>
        <v>46256500</v>
      </c>
      <c r="F159" s="445"/>
      <c r="G159" s="445">
        <f>G160+G161+G162</f>
        <v>1058000</v>
      </c>
      <c r="H159" s="445">
        <f aca="true" t="shared" si="114" ref="H159:M159">H160+H161+H162</f>
        <v>3526795</v>
      </c>
      <c r="I159" s="445">
        <f t="shared" si="114"/>
        <v>26071719</v>
      </c>
      <c r="J159" s="445">
        <f t="shared" si="114"/>
        <v>15599986</v>
      </c>
      <c r="K159" s="445">
        <f t="shared" si="114"/>
        <v>45000</v>
      </c>
      <c r="L159" s="445">
        <f t="shared" si="114"/>
        <v>37000</v>
      </c>
      <c r="M159" s="445">
        <f t="shared" si="114"/>
        <v>38000</v>
      </c>
    </row>
    <row r="160" spans="1:13" ht="18" customHeight="1">
      <c r="A160" s="185"/>
      <c r="B160" s="416"/>
      <c r="C160" s="444" t="s">
        <v>785</v>
      </c>
      <c r="D160" s="417" t="s">
        <v>789</v>
      </c>
      <c r="E160" s="188">
        <f>G160+H160+I160+J160</f>
        <v>37461500</v>
      </c>
      <c r="F160" s="188"/>
      <c r="G160" s="188">
        <f>G504</f>
        <v>858000</v>
      </c>
      <c r="H160" s="188">
        <f aca="true" t="shared" si="115" ref="H160:M160">H504</f>
        <v>2631795</v>
      </c>
      <c r="I160" s="188">
        <f t="shared" si="115"/>
        <v>22171719</v>
      </c>
      <c r="J160" s="188">
        <f t="shared" si="115"/>
        <v>11799986</v>
      </c>
      <c r="K160" s="188">
        <f t="shared" si="115"/>
        <v>35000</v>
      </c>
      <c r="L160" s="188">
        <f t="shared" si="115"/>
        <v>32000</v>
      </c>
      <c r="M160" s="188">
        <f t="shared" si="115"/>
        <v>34000</v>
      </c>
    </row>
    <row r="161" spans="1:13" ht="18" customHeight="1">
      <c r="A161" s="185"/>
      <c r="B161" s="416"/>
      <c r="C161" s="444" t="s">
        <v>786</v>
      </c>
      <c r="D161" s="417" t="s">
        <v>790</v>
      </c>
      <c r="E161" s="188">
        <f>G161+H161+I161+J161</f>
        <v>0</v>
      </c>
      <c r="F161" s="188"/>
      <c r="G161" s="188">
        <f>G505</f>
        <v>0</v>
      </c>
      <c r="H161" s="188">
        <f aca="true" t="shared" si="116" ref="H161:M161">H505</f>
        <v>0</v>
      </c>
      <c r="I161" s="188">
        <f t="shared" si="116"/>
        <v>0</v>
      </c>
      <c r="J161" s="188">
        <f t="shared" si="116"/>
        <v>0</v>
      </c>
      <c r="K161" s="188">
        <f t="shared" si="116"/>
        <v>0</v>
      </c>
      <c r="L161" s="188">
        <f t="shared" si="116"/>
        <v>0</v>
      </c>
      <c r="M161" s="188">
        <f t="shared" si="116"/>
        <v>0</v>
      </c>
    </row>
    <row r="162" spans="1:13" ht="18" customHeight="1">
      <c r="A162" s="185"/>
      <c r="B162" s="416"/>
      <c r="C162" s="444" t="s">
        <v>787</v>
      </c>
      <c r="D162" s="417" t="s">
        <v>791</v>
      </c>
      <c r="E162" s="188">
        <f>G162+H162+I162+J162</f>
        <v>8795000</v>
      </c>
      <c r="F162" s="188"/>
      <c r="G162" s="188">
        <f>G506</f>
        <v>200000</v>
      </c>
      <c r="H162" s="188">
        <f aca="true" t="shared" si="117" ref="H162:M162">H506</f>
        <v>895000</v>
      </c>
      <c r="I162" s="188">
        <f t="shared" si="117"/>
        <v>3900000</v>
      </c>
      <c r="J162" s="188">
        <f t="shared" si="117"/>
        <v>3800000</v>
      </c>
      <c r="K162" s="188">
        <f t="shared" si="117"/>
        <v>10000</v>
      </c>
      <c r="L162" s="188">
        <f t="shared" si="117"/>
        <v>5000</v>
      </c>
      <c r="M162" s="188">
        <f t="shared" si="117"/>
        <v>4000</v>
      </c>
    </row>
    <row r="163" spans="1:14" ht="30" customHeight="1">
      <c r="A163" s="654" t="s">
        <v>803</v>
      </c>
      <c r="B163" s="654"/>
      <c r="C163" s="654"/>
      <c r="D163" s="441" t="s">
        <v>796</v>
      </c>
      <c r="E163" s="445">
        <f>E164+E165+E166</f>
        <v>93605182</v>
      </c>
      <c r="F163" s="445"/>
      <c r="G163" s="445">
        <f>G164+G165+G166</f>
        <v>21349727</v>
      </c>
      <c r="H163" s="445">
        <f aca="true" t="shared" si="118" ref="H163:M163">H164+H165+H166</f>
        <v>12586700</v>
      </c>
      <c r="I163" s="445">
        <f t="shared" si="118"/>
        <v>51880705</v>
      </c>
      <c r="J163" s="445">
        <f t="shared" si="118"/>
        <v>7788050</v>
      </c>
      <c r="K163" s="445">
        <f t="shared" si="118"/>
        <v>90000</v>
      </c>
      <c r="L163" s="445">
        <f t="shared" si="118"/>
        <v>79500</v>
      </c>
      <c r="M163" s="445">
        <f t="shared" si="118"/>
        <v>81000</v>
      </c>
      <c r="N163" s="457"/>
    </row>
    <row r="164" spans="1:14" ht="18" customHeight="1">
      <c r="A164" s="185"/>
      <c r="B164" s="416"/>
      <c r="C164" s="415" t="s">
        <v>788</v>
      </c>
      <c r="D164" s="439" t="s">
        <v>792</v>
      </c>
      <c r="E164" s="188">
        <f>G164+H164+I164+J164</f>
        <v>74805182</v>
      </c>
      <c r="F164" s="188"/>
      <c r="G164" s="188">
        <f>G508</f>
        <v>16449727</v>
      </c>
      <c r="H164" s="188">
        <f aca="true" t="shared" si="119" ref="H164:M164">H508</f>
        <v>10186700</v>
      </c>
      <c r="I164" s="188">
        <f t="shared" si="119"/>
        <v>41880705</v>
      </c>
      <c r="J164" s="188">
        <f t="shared" si="119"/>
        <v>6288050</v>
      </c>
      <c r="K164" s="188">
        <f t="shared" si="119"/>
        <v>75000</v>
      </c>
      <c r="L164" s="188">
        <f t="shared" si="119"/>
        <v>75000</v>
      </c>
      <c r="M164" s="188">
        <f t="shared" si="119"/>
        <v>75000</v>
      </c>
      <c r="N164" s="447"/>
    </row>
    <row r="165" spans="1:14" ht="18" customHeight="1">
      <c r="A165" s="185"/>
      <c r="B165" s="416"/>
      <c r="C165" s="415" t="s">
        <v>786</v>
      </c>
      <c r="D165" s="439" t="s">
        <v>793</v>
      </c>
      <c r="E165" s="188">
        <f>G165+H165+I165+J165</f>
        <v>0</v>
      </c>
      <c r="F165" s="188"/>
      <c r="G165" s="188">
        <f>G509</f>
        <v>0</v>
      </c>
      <c r="H165" s="188">
        <f aca="true" t="shared" si="120" ref="H165:M165">H509</f>
        <v>0</v>
      </c>
      <c r="I165" s="188">
        <f t="shared" si="120"/>
        <v>0</v>
      </c>
      <c r="J165" s="188">
        <f t="shared" si="120"/>
        <v>0</v>
      </c>
      <c r="K165" s="188">
        <f t="shared" si="120"/>
        <v>0</v>
      </c>
      <c r="L165" s="188">
        <f t="shared" si="120"/>
        <v>0</v>
      </c>
      <c r="M165" s="188">
        <f t="shared" si="120"/>
        <v>0</v>
      </c>
      <c r="N165" s="457"/>
    </row>
    <row r="166" spans="1:14" ht="18" customHeight="1">
      <c r="A166" s="185"/>
      <c r="B166" s="416"/>
      <c r="C166" s="415" t="s">
        <v>787</v>
      </c>
      <c r="D166" s="439" t="s">
        <v>794</v>
      </c>
      <c r="E166" s="188">
        <f>G166+H166+I166+J166</f>
        <v>18800000</v>
      </c>
      <c r="F166" s="188"/>
      <c r="G166" s="188">
        <f>G510</f>
        <v>4900000</v>
      </c>
      <c r="H166" s="188">
        <f aca="true" t="shared" si="121" ref="H166:M166">H510</f>
        <v>2400000</v>
      </c>
      <c r="I166" s="188">
        <f t="shared" si="121"/>
        <v>10000000</v>
      </c>
      <c r="J166" s="188">
        <f t="shared" si="121"/>
        <v>1500000</v>
      </c>
      <c r="K166" s="188">
        <f t="shared" si="121"/>
        <v>15000</v>
      </c>
      <c r="L166" s="188">
        <f t="shared" si="121"/>
        <v>4500</v>
      </c>
      <c r="M166" s="188">
        <f t="shared" si="121"/>
        <v>6000</v>
      </c>
      <c r="N166" s="457"/>
    </row>
    <row r="167" spans="1:14" ht="33.75" customHeight="1">
      <c r="A167" s="662" t="s">
        <v>271</v>
      </c>
      <c r="B167" s="663"/>
      <c r="C167" s="664"/>
      <c r="D167" s="425" t="s">
        <v>272</v>
      </c>
      <c r="E167" s="183">
        <f aca="true" t="shared" si="122" ref="E167:M167">E168+E169+E170+E171+E172+E173+E174+E175+E176+E177+E178+E179+E180+E181+E182+E183+E184+E185</f>
        <v>5032000</v>
      </c>
      <c r="F167" s="183">
        <f t="shared" si="122"/>
        <v>0</v>
      </c>
      <c r="G167" s="183">
        <f t="shared" si="122"/>
        <v>1549800</v>
      </c>
      <c r="H167" s="183">
        <f t="shared" si="122"/>
        <v>1920000</v>
      </c>
      <c r="I167" s="183">
        <f t="shared" si="122"/>
        <v>1070000</v>
      </c>
      <c r="J167" s="183">
        <f t="shared" si="122"/>
        <v>492200</v>
      </c>
      <c r="K167" s="183">
        <f t="shared" si="122"/>
        <v>6010</v>
      </c>
      <c r="L167" s="183">
        <f t="shared" si="122"/>
        <v>6010</v>
      </c>
      <c r="M167" s="446">
        <f t="shared" si="122"/>
        <v>6010</v>
      </c>
      <c r="N167" s="457"/>
    </row>
    <row r="168" spans="1:13" ht="13.5" customHeight="1" hidden="1">
      <c r="A168" s="185"/>
      <c r="B168" s="186" t="s">
        <v>273</v>
      </c>
      <c r="C168" s="187"/>
      <c r="D168" s="422" t="s">
        <v>274</v>
      </c>
      <c r="E168" s="188">
        <f aca="true" t="shared" si="123" ref="E168:E184">G168+H168+I168+J168</f>
        <v>0</v>
      </c>
      <c r="F168" s="189"/>
      <c r="G168" s="189">
        <f aca="true" t="shared" si="124" ref="G168:J182">G415</f>
        <v>0</v>
      </c>
      <c r="H168" s="189">
        <f t="shared" si="124"/>
        <v>0</v>
      </c>
      <c r="I168" s="189">
        <f t="shared" si="124"/>
        <v>0</v>
      </c>
      <c r="J168" s="189">
        <f t="shared" si="124"/>
        <v>0</v>
      </c>
      <c r="K168" s="189">
        <f aca="true" t="shared" si="125" ref="K168:M182">K415</f>
        <v>0</v>
      </c>
      <c r="L168" s="189">
        <f t="shared" si="125"/>
        <v>0</v>
      </c>
      <c r="M168" s="189">
        <f t="shared" si="125"/>
        <v>0</v>
      </c>
    </row>
    <row r="169" spans="1:13" ht="13.5" customHeight="1" hidden="1">
      <c r="A169" s="185"/>
      <c r="B169" s="186" t="s">
        <v>275</v>
      </c>
      <c r="C169" s="187"/>
      <c r="D169" s="422" t="s">
        <v>276</v>
      </c>
      <c r="E169" s="188">
        <f t="shared" si="123"/>
        <v>0</v>
      </c>
      <c r="F169" s="189"/>
      <c r="G169" s="189">
        <f t="shared" si="124"/>
        <v>0</v>
      </c>
      <c r="H169" s="189">
        <f t="shared" si="124"/>
        <v>0</v>
      </c>
      <c r="I169" s="189">
        <f t="shared" si="124"/>
        <v>0</v>
      </c>
      <c r="J169" s="189">
        <f t="shared" si="124"/>
        <v>0</v>
      </c>
      <c r="K169" s="189">
        <f t="shared" si="125"/>
        <v>0</v>
      </c>
      <c r="L169" s="189">
        <f t="shared" si="125"/>
        <v>0</v>
      </c>
      <c r="M169" s="189">
        <f t="shared" si="125"/>
        <v>0</v>
      </c>
    </row>
    <row r="170" spans="1:13" ht="13.5" customHeight="1" hidden="1">
      <c r="A170" s="185"/>
      <c r="B170" s="186" t="s">
        <v>277</v>
      </c>
      <c r="C170" s="187"/>
      <c r="D170" s="422" t="s">
        <v>278</v>
      </c>
      <c r="E170" s="188">
        <f t="shared" si="123"/>
        <v>0</v>
      </c>
      <c r="F170" s="189"/>
      <c r="G170" s="189">
        <f t="shared" si="124"/>
        <v>0</v>
      </c>
      <c r="H170" s="189">
        <f t="shared" si="124"/>
        <v>0</v>
      </c>
      <c r="I170" s="189">
        <f t="shared" si="124"/>
        <v>0</v>
      </c>
      <c r="J170" s="189">
        <f t="shared" si="124"/>
        <v>0</v>
      </c>
      <c r="K170" s="189">
        <f t="shared" si="125"/>
        <v>0</v>
      </c>
      <c r="L170" s="189">
        <f t="shared" si="125"/>
        <v>0</v>
      </c>
      <c r="M170" s="189">
        <f t="shared" si="125"/>
        <v>0</v>
      </c>
    </row>
    <row r="171" spans="1:13" ht="12.75" customHeight="1" hidden="1">
      <c r="A171" s="185"/>
      <c r="B171" s="186" t="s">
        <v>279</v>
      </c>
      <c r="C171" s="211"/>
      <c r="D171" s="422" t="s">
        <v>280</v>
      </c>
      <c r="E171" s="188">
        <f t="shared" si="123"/>
        <v>0</v>
      </c>
      <c r="F171" s="189"/>
      <c r="G171" s="189">
        <f t="shared" si="124"/>
        <v>0</v>
      </c>
      <c r="H171" s="189">
        <f t="shared" si="124"/>
        <v>0</v>
      </c>
      <c r="I171" s="189">
        <f t="shared" si="124"/>
        <v>0</v>
      </c>
      <c r="J171" s="189">
        <f t="shared" si="124"/>
        <v>0</v>
      </c>
      <c r="K171" s="189">
        <f t="shared" si="125"/>
        <v>0</v>
      </c>
      <c r="L171" s="189">
        <f t="shared" si="125"/>
        <v>0</v>
      </c>
      <c r="M171" s="189">
        <f t="shared" si="125"/>
        <v>0</v>
      </c>
    </row>
    <row r="172" spans="1:13" ht="12.75" customHeight="1" hidden="1">
      <c r="A172" s="185"/>
      <c r="B172" s="591" t="s">
        <v>375</v>
      </c>
      <c r="C172" s="592"/>
      <c r="D172" s="422" t="s">
        <v>376</v>
      </c>
      <c r="E172" s="188">
        <f t="shared" si="123"/>
        <v>0</v>
      </c>
      <c r="F172" s="189"/>
      <c r="G172" s="189">
        <f t="shared" si="124"/>
        <v>0</v>
      </c>
      <c r="H172" s="189">
        <f t="shared" si="124"/>
        <v>0</v>
      </c>
      <c r="I172" s="189">
        <f t="shared" si="124"/>
        <v>0</v>
      </c>
      <c r="J172" s="189">
        <f t="shared" si="124"/>
        <v>0</v>
      </c>
      <c r="K172" s="189">
        <f t="shared" si="125"/>
        <v>0</v>
      </c>
      <c r="L172" s="189">
        <f t="shared" si="125"/>
        <v>0</v>
      </c>
      <c r="M172" s="189">
        <f t="shared" si="125"/>
        <v>0</v>
      </c>
    </row>
    <row r="173" spans="1:13" ht="27" customHeight="1">
      <c r="A173" s="185"/>
      <c r="B173" s="517" t="s">
        <v>281</v>
      </c>
      <c r="C173" s="517"/>
      <c r="D173" s="422" t="s">
        <v>282</v>
      </c>
      <c r="E173" s="188">
        <f t="shared" si="123"/>
        <v>200000</v>
      </c>
      <c r="F173" s="189"/>
      <c r="G173" s="189">
        <f>G420</f>
        <v>30000</v>
      </c>
      <c r="H173" s="189">
        <f>H420</f>
        <v>20000</v>
      </c>
      <c r="I173" s="189">
        <f>I420</f>
        <v>30000</v>
      </c>
      <c r="J173" s="189">
        <f>J420</f>
        <v>120000</v>
      </c>
      <c r="K173" s="189">
        <f t="shared" si="125"/>
        <v>10</v>
      </c>
      <c r="L173" s="189">
        <f t="shared" si="125"/>
        <v>10</v>
      </c>
      <c r="M173" s="189">
        <f t="shared" si="125"/>
        <v>10</v>
      </c>
    </row>
    <row r="174" spans="1:13" ht="15" customHeight="1" hidden="1">
      <c r="A174" s="185"/>
      <c r="B174" s="186" t="s">
        <v>283</v>
      </c>
      <c r="C174" s="211"/>
      <c r="D174" s="422" t="s">
        <v>284</v>
      </c>
      <c r="E174" s="188">
        <f t="shared" si="123"/>
        <v>0</v>
      </c>
      <c r="F174" s="189"/>
      <c r="G174" s="189">
        <f t="shared" si="124"/>
        <v>0</v>
      </c>
      <c r="H174" s="189">
        <f t="shared" si="124"/>
        <v>0</v>
      </c>
      <c r="I174" s="189">
        <f t="shared" si="124"/>
        <v>0</v>
      </c>
      <c r="J174" s="189">
        <f t="shared" si="124"/>
        <v>0</v>
      </c>
      <c r="K174" s="189">
        <f t="shared" si="125"/>
        <v>0</v>
      </c>
      <c r="L174" s="189">
        <f t="shared" si="125"/>
        <v>0</v>
      </c>
      <c r="M174" s="189">
        <f t="shared" si="125"/>
        <v>0</v>
      </c>
    </row>
    <row r="175" spans="1:13" ht="15" customHeight="1" hidden="1">
      <c r="A175" s="185"/>
      <c r="B175" s="589" t="s">
        <v>657</v>
      </c>
      <c r="C175" s="590"/>
      <c r="D175" s="422" t="s">
        <v>378</v>
      </c>
      <c r="E175" s="188">
        <f t="shared" si="123"/>
        <v>0</v>
      </c>
      <c r="F175" s="189"/>
      <c r="G175" s="189">
        <f t="shared" si="124"/>
        <v>0</v>
      </c>
      <c r="H175" s="189">
        <f t="shared" si="124"/>
        <v>0</v>
      </c>
      <c r="I175" s="189">
        <f t="shared" si="124"/>
        <v>0</v>
      </c>
      <c r="J175" s="189">
        <f t="shared" si="124"/>
        <v>0</v>
      </c>
      <c r="K175" s="189">
        <f t="shared" si="125"/>
        <v>0</v>
      </c>
      <c r="L175" s="189">
        <f t="shared" si="125"/>
        <v>0</v>
      </c>
      <c r="M175" s="189">
        <f t="shared" si="125"/>
        <v>0</v>
      </c>
    </row>
    <row r="176" spans="1:13" ht="15" customHeight="1" hidden="1">
      <c r="A176" s="185"/>
      <c r="B176" s="603" t="s">
        <v>285</v>
      </c>
      <c r="C176" s="603"/>
      <c r="D176" s="422" t="s">
        <v>286</v>
      </c>
      <c r="E176" s="188">
        <f t="shared" si="123"/>
        <v>0</v>
      </c>
      <c r="F176" s="189"/>
      <c r="G176" s="189">
        <f t="shared" si="124"/>
        <v>0</v>
      </c>
      <c r="H176" s="189">
        <f t="shared" si="124"/>
        <v>0</v>
      </c>
      <c r="I176" s="189">
        <f t="shared" si="124"/>
        <v>0</v>
      </c>
      <c r="J176" s="189">
        <f t="shared" si="124"/>
        <v>0</v>
      </c>
      <c r="K176" s="189">
        <f t="shared" si="125"/>
        <v>0</v>
      </c>
      <c r="L176" s="189">
        <f t="shared" si="125"/>
        <v>0</v>
      </c>
      <c r="M176" s="189">
        <f t="shared" si="125"/>
        <v>0</v>
      </c>
    </row>
    <row r="177" spans="1:13" ht="15" customHeight="1" hidden="1">
      <c r="A177" s="185"/>
      <c r="B177" s="529" t="s">
        <v>287</v>
      </c>
      <c r="C177" s="529"/>
      <c r="D177" s="422" t="s">
        <v>288</v>
      </c>
      <c r="E177" s="188">
        <f t="shared" si="123"/>
        <v>0</v>
      </c>
      <c r="F177" s="189"/>
      <c r="G177" s="189">
        <f t="shared" si="124"/>
        <v>0</v>
      </c>
      <c r="H177" s="189">
        <f t="shared" si="124"/>
        <v>0</v>
      </c>
      <c r="I177" s="189">
        <f t="shared" si="124"/>
        <v>0</v>
      </c>
      <c r="J177" s="189">
        <f t="shared" si="124"/>
        <v>0</v>
      </c>
      <c r="K177" s="189">
        <f t="shared" si="125"/>
        <v>0</v>
      </c>
      <c r="L177" s="189">
        <f t="shared" si="125"/>
        <v>0</v>
      </c>
      <c r="M177" s="189">
        <f t="shared" si="125"/>
        <v>0</v>
      </c>
    </row>
    <row r="178" spans="1:13" ht="30" customHeight="1">
      <c r="A178" s="185"/>
      <c r="B178" s="528" t="s">
        <v>824</v>
      </c>
      <c r="C178" s="528"/>
      <c r="D178" s="417" t="s">
        <v>823</v>
      </c>
      <c r="E178" s="188">
        <f t="shared" si="123"/>
        <v>4832000</v>
      </c>
      <c r="F178" s="189"/>
      <c r="G178" s="189">
        <f t="shared" si="124"/>
        <v>1519800</v>
      </c>
      <c r="H178" s="189">
        <f t="shared" si="124"/>
        <v>1900000</v>
      </c>
      <c r="I178" s="189">
        <f t="shared" si="124"/>
        <v>1040000</v>
      </c>
      <c r="J178" s="189">
        <f t="shared" si="124"/>
        <v>372200</v>
      </c>
      <c r="K178" s="189">
        <f t="shared" si="125"/>
        <v>6000</v>
      </c>
      <c r="L178" s="189">
        <f t="shared" si="125"/>
        <v>6000</v>
      </c>
      <c r="M178" s="189">
        <f t="shared" si="125"/>
        <v>6000</v>
      </c>
    </row>
    <row r="179" spans="1:13" ht="17.25" customHeight="1">
      <c r="A179" s="185"/>
      <c r="B179" s="186" t="s">
        <v>289</v>
      </c>
      <c r="C179" s="211"/>
      <c r="D179" s="422" t="s">
        <v>290</v>
      </c>
      <c r="E179" s="188">
        <f t="shared" si="123"/>
        <v>0</v>
      </c>
      <c r="F179" s="189"/>
      <c r="G179" s="189">
        <f t="shared" si="124"/>
        <v>0</v>
      </c>
      <c r="H179" s="189">
        <f t="shared" si="124"/>
        <v>0</v>
      </c>
      <c r="I179" s="189">
        <f t="shared" si="124"/>
        <v>0</v>
      </c>
      <c r="J179" s="189">
        <f t="shared" si="124"/>
        <v>0</v>
      </c>
      <c r="K179" s="189">
        <f t="shared" si="125"/>
        <v>0</v>
      </c>
      <c r="L179" s="189">
        <f t="shared" si="125"/>
        <v>0</v>
      </c>
      <c r="M179" s="189">
        <f t="shared" si="125"/>
        <v>0</v>
      </c>
    </row>
    <row r="180" spans="1:13" ht="17.25" customHeight="1" hidden="1">
      <c r="A180" s="185"/>
      <c r="B180" s="186" t="s">
        <v>291</v>
      </c>
      <c r="C180" s="211"/>
      <c r="D180" s="222" t="s">
        <v>292</v>
      </c>
      <c r="E180" s="188">
        <f t="shared" si="123"/>
        <v>0</v>
      </c>
      <c r="F180" s="189"/>
      <c r="G180" s="189">
        <f t="shared" si="124"/>
        <v>0</v>
      </c>
      <c r="H180" s="189">
        <f t="shared" si="124"/>
        <v>0</v>
      </c>
      <c r="I180" s="189">
        <f t="shared" si="124"/>
        <v>0</v>
      </c>
      <c r="J180" s="189">
        <f t="shared" si="124"/>
        <v>0</v>
      </c>
      <c r="K180" s="189">
        <f t="shared" si="125"/>
        <v>0</v>
      </c>
      <c r="L180" s="189">
        <f t="shared" si="125"/>
        <v>0</v>
      </c>
      <c r="M180" s="189">
        <f t="shared" si="125"/>
        <v>0</v>
      </c>
    </row>
    <row r="181" spans="1:13" ht="32.25" customHeight="1" hidden="1">
      <c r="A181" s="185"/>
      <c r="B181" s="517" t="s">
        <v>293</v>
      </c>
      <c r="C181" s="517"/>
      <c r="D181" s="222" t="s">
        <v>294</v>
      </c>
      <c r="E181" s="188">
        <f t="shared" si="123"/>
        <v>0</v>
      </c>
      <c r="F181" s="189"/>
      <c r="G181" s="189">
        <f t="shared" si="124"/>
        <v>0</v>
      </c>
      <c r="H181" s="189">
        <f t="shared" si="124"/>
        <v>0</v>
      </c>
      <c r="I181" s="189">
        <f t="shared" si="124"/>
        <v>0</v>
      </c>
      <c r="J181" s="189">
        <f t="shared" si="124"/>
        <v>0</v>
      </c>
      <c r="K181" s="189">
        <f t="shared" si="125"/>
        <v>0</v>
      </c>
      <c r="L181" s="189">
        <f t="shared" si="125"/>
        <v>0</v>
      </c>
      <c r="M181" s="189">
        <f t="shared" si="125"/>
        <v>0</v>
      </c>
    </row>
    <row r="182" spans="1:13" ht="32.25" customHeight="1" hidden="1">
      <c r="A182" s="185"/>
      <c r="B182" s="529" t="s">
        <v>295</v>
      </c>
      <c r="C182" s="529"/>
      <c r="D182" s="222" t="s">
        <v>296</v>
      </c>
      <c r="E182" s="188">
        <f t="shared" si="123"/>
        <v>0</v>
      </c>
      <c r="F182" s="189"/>
      <c r="G182" s="189">
        <f t="shared" si="124"/>
        <v>0</v>
      </c>
      <c r="H182" s="189">
        <f t="shared" si="124"/>
        <v>0</v>
      </c>
      <c r="I182" s="189">
        <f t="shared" si="124"/>
        <v>0</v>
      </c>
      <c r="J182" s="189">
        <f t="shared" si="124"/>
        <v>0</v>
      </c>
      <c r="K182" s="189">
        <f t="shared" si="125"/>
        <v>0</v>
      </c>
      <c r="L182" s="189">
        <f t="shared" si="125"/>
        <v>0</v>
      </c>
      <c r="M182" s="189">
        <f t="shared" si="125"/>
        <v>0</v>
      </c>
    </row>
    <row r="183" spans="1:13" ht="32.25" customHeight="1" hidden="1">
      <c r="A183" s="185"/>
      <c r="B183" s="526" t="s">
        <v>770</v>
      </c>
      <c r="C183" s="527"/>
      <c r="D183" s="355" t="s">
        <v>768</v>
      </c>
      <c r="E183" s="188">
        <f t="shared" si="123"/>
        <v>0</v>
      </c>
      <c r="F183" s="189"/>
      <c r="G183" s="189">
        <f aca="true" t="shared" si="126" ref="G183:J184">G430</f>
        <v>0</v>
      </c>
      <c r="H183" s="189">
        <f t="shared" si="126"/>
        <v>0</v>
      </c>
      <c r="I183" s="189">
        <f t="shared" si="126"/>
        <v>0</v>
      </c>
      <c r="J183" s="189">
        <f t="shared" si="126"/>
        <v>0</v>
      </c>
      <c r="K183" s="189"/>
      <c r="L183" s="189"/>
      <c r="M183" s="189"/>
    </row>
    <row r="184" spans="1:13" ht="30" customHeight="1" hidden="1">
      <c r="A184" s="185"/>
      <c r="B184" s="526" t="s">
        <v>771</v>
      </c>
      <c r="C184" s="527"/>
      <c r="D184" s="355" t="s">
        <v>769</v>
      </c>
      <c r="E184" s="188">
        <f t="shared" si="123"/>
        <v>0</v>
      </c>
      <c r="F184" s="189"/>
      <c r="G184" s="189">
        <f t="shared" si="126"/>
        <v>0</v>
      </c>
      <c r="H184" s="189">
        <f t="shared" si="126"/>
        <v>0</v>
      </c>
      <c r="I184" s="189">
        <f t="shared" si="126"/>
        <v>0</v>
      </c>
      <c r="J184" s="189">
        <f t="shared" si="126"/>
        <v>0</v>
      </c>
      <c r="K184" s="189"/>
      <c r="L184" s="189"/>
      <c r="M184" s="189"/>
    </row>
    <row r="185" spans="1:13" ht="30" customHeight="1" hidden="1">
      <c r="A185" s="185"/>
      <c r="B185" s="526" t="s">
        <v>773</v>
      </c>
      <c r="C185" s="604"/>
      <c r="D185" s="355" t="s">
        <v>772</v>
      </c>
      <c r="E185" s="188">
        <f>E432</f>
        <v>0</v>
      </c>
      <c r="F185" s="188">
        <f aca="true" t="shared" si="127" ref="F185:M185">F432</f>
        <v>0</v>
      </c>
      <c r="G185" s="188">
        <f t="shared" si="127"/>
        <v>0</v>
      </c>
      <c r="H185" s="188">
        <f t="shared" si="127"/>
        <v>0</v>
      </c>
      <c r="I185" s="188">
        <f t="shared" si="127"/>
        <v>0</v>
      </c>
      <c r="J185" s="188">
        <f t="shared" si="127"/>
        <v>0</v>
      </c>
      <c r="K185" s="188">
        <f t="shared" si="127"/>
        <v>0</v>
      </c>
      <c r="L185" s="188">
        <f t="shared" si="127"/>
        <v>0</v>
      </c>
      <c r="M185" s="188">
        <f t="shared" si="127"/>
        <v>0</v>
      </c>
    </row>
    <row r="186" spans="1:13" ht="30" customHeight="1" hidden="1">
      <c r="A186" s="185"/>
      <c r="B186" s="413"/>
      <c r="C186" s="414"/>
      <c r="D186" s="355"/>
      <c r="E186" s="188"/>
      <c r="F186" s="188"/>
      <c r="G186" s="188"/>
      <c r="H186" s="188"/>
      <c r="I186" s="188"/>
      <c r="J186" s="188"/>
      <c r="K186" s="188"/>
      <c r="L186" s="188"/>
      <c r="M186" s="188"/>
    </row>
    <row r="187" spans="1:13" ht="30" customHeight="1" hidden="1">
      <c r="A187" s="185"/>
      <c r="B187" s="413"/>
      <c r="C187" s="414"/>
      <c r="D187" s="355"/>
      <c r="E187" s="188"/>
      <c r="F187" s="188"/>
      <c r="G187" s="188"/>
      <c r="H187" s="188"/>
      <c r="I187" s="188"/>
      <c r="J187" s="188"/>
      <c r="K187" s="188"/>
      <c r="L187" s="188"/>
      <c r="M187" s="188"/>
    </row>
    <row r="188" spans="1:13" ht="30" customHeight="1" hidden="1">
      <c r="A188" s="185"/>
      <c r="B188" s="413"/>
      <c r="C188" s="414"/>
      <c r="D188" s="355"/>
      <c r="E188" s="188"/>
      <c r="F188" s="188"/>
      <c r="G188" s="188"/>
      <c r="H188" s="188"/>
      <c r="I188" s="188"/>
      <c r="J188" s="188"/>
      <c r="K188" s="188"/>
      <c r="L188" s="188"/>
      <c r="M188" s="188"/>
    </row>
    <row r="189" spans="1:13" ht="30" customHeight="1" hidden="1">
      <c r="A189" s="185"/>
      <c r="B189" s="413"/>
      <c r="C189" s="414"/>
      <c r="D189" s="355"/>
      <c r="E189" s="188"/>
      <c r="F189" s="188"/>
      <c r="G189" s="188"/>
      <c r="H189" s="188"/>
      <c r="I189" s="188"/>
      <c r="J189" s="188"/>
      <c r="K189" s="188"/>
      <c r="L189" s="188"/>
      <c r="M189" s="188"/>
    </row>
    <row r="190" spans="1:13" ht="30" customHeight="1" hidden="1">
      <c r="A190" s="185"/>
      <c r="B190" s="413"/>
      <c r="C190" s="414"/>
      <c r="D190" s="355"/>
      <c r="E190" s="188"/>
      <c r="F190" s="188"/>
      <c r="G190" s="188"/>
      <c r="H190" s="188"/>
      <c r="I190" s="188"/>
      <c r="J190" s="188"/>
      <c r="K190" s="188"/>
      <c r="L190" s="188"/>
      <c r="M190" s="188"/>
    </row>
    <row r="191" spans="1:13" ht="30" customHeight="1" hidden="1">
      <c r="A191" s="185"/>
      <c r="B191" s="413"/>
      <c r="C191" s="414"/>
      <c r="D191" s="355"/>
      <c r="E191" s="188"/>
      <c r="F191" s="188"/>
      <c r="G191" s="188"/>
      <c r="H191" s="188"/>
      <c r="I191" s="188"/>
      <c r="J191" s="188"/>
      <c r="K191" s="188"/>
      <c r="L191" s="188"/>
      <c r="M191" s="188"/>
    </row>
    <row r="192" spans="1:13" ht="24.75" customHeight="1">
      <c r="A192" s="678" t="s">
        <v>804</v>
      </c>
      <c r="B192" s="545"/>
      <c r="C192" s="546"/>
      <c r="D192" s="425" t="s">
        <v>297</v>
      </c>
      <c r="E192" s="183">
        <f>E193+E197+E198+E199</f>
        <v>12709800</v>
      </c>
      <c r="F192" s="183">
        <f aca="true" t="shared" si="128" ref="F192:M192">F193+F197+F198+F199</f>
        <v>0</v>
      </c>
      <c r="G192" s="183">
        <f t="shared" si="128"/>
        <v>3211000</v>
      </c>
      <c r="H192" s="183">
        <f t="shared" si="128"/>
        <v>3000000</v>
      </c>
      <c r="I192" s="183">
        <f t="shared" si="128"/>
        <v>3000000</v>
      </c>
      <c r="J192" s="183">
        <f t="shared" si="128"/>
        <v>3498800</v>
      </c>
      <c r="K192" s="183">
        <f t="shared" si="128"/>
        <v>15000</v>
      </c>
      <c r="L192" s="183">
        <f t="shared" si="128"/>
        <v>1000</v>
      </c>
      <c r="M192" s="183">
        <f t="shared" si="128"/>
        <v>1000</v>
      </c>
    </row>
    <row r="193" spans="1:13" ht="13.5" customHeight="1">
      <c r="A193" s="185"/>
      <c r="B193" s="186" t="s">
        <v>298</v>
      </c>
      <c r="C193" s="187"/>
      <c r="D193" s="422" t="s">
        <v>299</v>
      </c>
      <c r="E193" s="188">
        <f>G193+H193+I193+J193</f>
        <v>0</v>
      </c>
      <c r="F193" s="189"/>
      <c r="G193" s="189">
        <f aca="true" t="shared" si="129" ref="G193:J196">G434</f>
        <v>0</v>
      </c>
      <c r="H193" s="189">
        <f t="shared" si="129"/>
        <v>0</v>
      </c>
      <c r="I193" s="189">
        <f t="shared" si="129"/>
        <v>0</v>
      </c>
      <c r="J193" s="189">
        <f t="shared" si="129"/>
        <v>0</v>
      </c>
      <c r="K193" s="189">
        <f aca="true" t="shared" si="130" ref="K193:M196">K434</f>
        <v>0</v>
      </c>
      <c r="L193" s="189">
        <f t="shared" si="130"/>
        <v>0</v>
      </c>
      <c r="M193" s="189">
        <f t="shared" si="130"/>
        <v>0</v>
      </c>
    </row>
    <row r="194" spans="1:13" ht="38.25" customHeight="1" hidden="1">
      <c r="A194" s="242"/>
      <c r="B194" s="517" t="s">
        <v>300</v>
      </c>
      <c r="C194" s="517"/>
      <c r="D194" s="422" t="s">
        <v>301</v>
      </c>
      <c r="E194" s="188">
        <f>G194+H194+I194+J194</f>
        <v>0</v>
      </c>
      <c r="F194" s="189"/>
      <c r="G194" s="189">
        <f t="shared" si="129"/>
        <v>0</v>
      </c>
      <c r="H194" s="189">
        <f t="shared" si="129"/>
        <v>0</v>
      </c>
      <c r="I194" s="189">
        <f t="shared" si="129"/>
        <v>0</v>
      </c>
      <c r="J194" s="189">
        <f t="shared" si="129"/>
        <v>0</v>
      </c>
      <c r="K194" s="189">
        <f t="shared" si="130"/>
        <v>0</v>
      </c>
      <c r="L194" s="189">
        <f t="shared" si="130"/>
        <v>0</v>
      </c>
      <c r="M194" s="189">
        <f t="shared" si="130"/>
        <v>0</v>
      </c>
    </row>
    <row r="195" spans="1:13" ht="25.5" customHeight="1" hidden="1">
      <c r="A195" s="242"/>
      <c r="B195" s="517" t="s">
        <v>302</v>
      </c>
      <c r="C195" s="517"/>
      <c r="D195" s="422" t="s">
        <v>303</v>
      </c>
      <c r="E195" s="188">
        <f>G195+H195+I195+J195</f>
        <v>0</v>
      </c>
      <c r="F195" s="189"/>
      <c r="G195" s="189">
        <f t="shared" si="129"/>
        <v>0</v>
      </c>
      <c r="H195" s="189">
        <f t="shared" si="129"/>
        <v>0</v>
      </c>
      <c r="I195" s="189">
        <f t="shared" si="129"/>
        <v>0</v>
      </c>
      <c r="J195" s="189">
        <f t="shared" si="129"/>
        <v>0</v>
      </c>
      <c r="K195" s="189">
        <f t="shared" si="130"/>
        <v>0</v>
      </c>
      <c r="L195" s="189">
        <f t="shared" si="130"/>
        <v>0</v>
      </c>
      <c r="M195" s="189">
        <f t="shared" si="130"/>
        <v>0</v>
      </c>
    </row>
    <row r="196" spans="1:13" ht="27" customHeight="1" hidden="1">
      <c r="A196" s="242"/>
      <c r="B196" s="517" t="s">
        <v>304</v>
      </c>
      <c r="C196" s="517"/>
      <c r="D196" s="422" t="s">
        <v>305</v>
      </c>
      <c r="E196" s="188">
        <f>G196+H196+I196+J196</f>
        <v>0</v>
      </c>
      <c r="F196" s="189"/>
      <c r="G196" s="189">
        <f t="shared" si="129"/>
        <v>0</v>
      </c>
      <c r="H196" s="189">
        <f t="shared" si="129"/>
        <v>0</v>
      </c>
      <c r="I196" s="189">
        <f t="shared" si="129"/>
        <v>0</v>
      </c>
      <c r="J196" s="189">
        <f t="shared" si="129"/>
        <v>0</v>
      </c>
      <c r="K196" s="189">
        <f t="shared" si="130"/>
        <v>0</v>
      </c>
      <c r="L196" s="189">
        <f t="shared" si="130"/>
        <v>0</v>
      </c>
      <c r="M196" s="189">
        <f t="shared" si="130"/>
        <v>0</v>
      </c>
    </row>
    <row r="197" spans="1:13" ht="27" customHeight="1">
      <c r="A197" s="242"/>
      <c r="B197" s="586" t="s">
        <v>676</v>
      </c>
      <c r="C197" s="587"/>
      <c r="D197" s="422" t="s">
        <v>677</v>
      </c>
      <c r="E197" s="188"/>
      <c r="F197" s="188"/>
      <c r="G197" s="188"/>
      <c r="H197" s="188"/>
      <c r="I197" s="188"/>
      <c r="J197" s="188"/>
      <c r="K197" s="189"/>
      <c r="L197" s="189"/>
      <c r="M197" s="189"/>
    </row>
    <row r="198" spans="1:13" ht="27" customHeight="1">
      <c r="A198" s="242"/>
      <c r="B198" s="533" t="s">
        <v>698</v>
      </c>
      <c r="C198" s="535"/>
      <c r="D198" s="449" t="s">
        <v>753</v>
      </c>
      <c r="E198" s="188">
        <f>G198+H198+I198+J198</f>
        <v>211000</v>
      </c>
      <c r="F198" s="188"/>
      <c r="G198" s="188">
        <f>G439</f>
        <v>211000</v>
      </c>
      <c r="H198" s="188">
        <f>H439</f>
        <v>0</v>
      </c>
      <c r="I198" s="188">
        <f>I439</f>
        <v>0</v>
      </c>
      <c r="J198" s="188">
        <f>J439</f>
        <v>0</v>
      </c>
      <c r="K198" s="189"/>
      <c r="L198" s="189"/>
      <c r="M198" s="189"/>
    </row>
    <row r="199" spans="1:13" ht="27" customHeight="1">
      <c r="A199" s="242"/>
      <c r="B199" s="539" t="s">
        <v>799</v>
      </c>
      <c r="C199" s="540"/>
      <c r="D199" s="449" t="s">
        <v>800</v>
      </c>
      <c r="E199" s="188">
        <f>E511</f>
        <v>12498800</v>
      </c>
      <c r="F199" s="188">
        <f>F511</f>
        <v>0</v>
      </c>
      <c r="G199" s="188">
        <f>G511</f>
        <v>3000000</v>
      </c>
      <c r="H199" s="188">
        <f aca="true" t="shared" si="131" ref="H199:M199">H511</f>
        <v>3000000</v>
      </c>
      <c r="I199" s="188">
        <f t="shared" si="131"/>
        <v>3000000</v>
      </c>
      <c r="J199" s="188">
        <f t="shared" si="131"/>
        <v>3498800</v>
      </c>
      <c r="K199" s="188">
        <f t="shared" si="131"/>
        <v>15000</v>
      </c>
      <c r="L199" s="188">
        <f t="shared" si="131"/>
        <v>1000</v>
      </c>
      <c r="M199" s="188">
        <f t="shared" si="131"/>
        <v>1000</v>
      </c>
    </row>
    <row r="200" spans="1:13" ht="30" customHeight="1" hidden="1">
      <c r="A200" s="657" t="s">
        <v>306</v>
      </c>
      <c r="B200" s="657"/>
      <c r="C200" s="657"/>
      <c r="D200" s="230" t="s">
        <v>307</v>
      </c>
      <c r="E200" s="183">
        <f aca="true" t="shared" si="132" ref="E200:M200">E201+E205+E209+E213+E217+E221+E225+E229+E233+E237+E241</f>
        <v>0</v>
      </c>
      <c r="F200" s="183">
        <f t="shared" si="132"/>
        <v>0</v>
      </c>
      <c r="G200" s="183">
        <f t="shared" si="132"/>
        <v>0</v>
      </c>
      <c r="H200" s="183">
        <f t="shared" si="132"/>
        <v>0</v>
      </c>
      <c r="I200" s="183">
        <f t="shared" si="132"/>
        <v>0</v>
      </c>
      <c r="J200" s="183">
        <f t="shared" si="132"/>
        <v>0</v>
      </c>
      <c r="K200" s="183">
        <f t="shared" si="132"/>
        <v>0</v>
      </c>
      <c r="L200" s="183">
        <f t="shared" si="132"/>
        <v>0</v>
      </c>
      <c r="M200" s="183">
        <f t="shared" si="132"/>
        <v>0</v>
      </c>
    </row>
    <row r="201" spans="1:13" ht="24" customHeight="1" hidden="1">
      <c r="A201" s="243"/>
      <c r="B201" s="530" t="s">
        <v>308</v>
      </c>
      <c r="C201" s="530"/>
      <c r="D201" s="231" t="s">
        <v>309</v>
      </c>
      <c r="E201" s="192">
        <f aca="true" t="shared" si="133" ref="E201:J201">E202+E203+E204</f>
        <v>0</v>
      </c>
      <c r="F201" s="192">
        <f t="shared" si="133"/>
        <v>0</v>
      </c>
      <c r="G201" s="192">
        <f t="shared" si="133"/>
        <v>0</v>
      </c>
      <c r="H201" s="192">
        <f t="shared" si="133"/>
        <v>0</v>
      </c>
      <c r="I201" s="192">
        <f t="shared" si="133"/>
        <v>0</v>
      </c>
      <c r="J201" s="192">
        <f t="shared" si="133"/>
        <v>0</v>
      </c>
      <c r="K201" s="192">
        <f>K202+K203+K204</f>
        <v>0</v>
      </c>
      <c r="L201" s="192">
        <f>L202+L203+L204</f>
        <v>0</v>
      </c>
      <c r="M201" s="192">
        <f>M202+M203+M204</f>
        <v>0</v>
      </c>
    </row>
    <row r="202" spans="1:13" ht="15" customHeight="1" hidden="1">
      <c r="A202" s="242"/>
      <c r="B202" s="215"/>
      <c r="C202" s="244" t="s">
        <v>310</v>
      </c>
      <c r="D202" s="222" t="s">
        <v>311</v>
      </c>
      <c r="E202" s="188">
        <f>G202+H202+I202+J202</f>
        <v>0</v>
      </c>
      <c r="F202" s="189"/>
      <c r="G202" s="188">
        <f aca="true" t="shared" si="134" ref="G202:J204">G515</f>
        <v>0</v>
      </c>
      <c r="H202" s="188">
        <f t="shared" si="134"/>
        <v>0</v>
      </c>
      <c r="I202" s="188">
        <f t="shared" si="134"/>
        <v>0</v>
      </c>
      <c r="J202" s="188">
        <f t="shared" si="134"/>
        <v>0</v>
      </c>
      <c r="K202" s="188">
        <f aca="true" t="shared" si="135" ref="K202:M204">K515</f>
        <v>0</v>
      </c>
      <c r="L202" s="188">
        <f t="shared" si="135"/>
        <v>0</v>
      </c>
      <c r="M202" s="188">
        <f t="shared" si="135"/>
        <v>0</v>
      </c>
    </row>
    <row r="203" spans="1:13" ht="12.75" hidden="1">
      <c r="A203" s="242"/>
      <c r="B203" s="215"/>
      <c r="C203" s="244" t="s">
        <v>312</v>
      </c>
      <c r="D203" s="222" t="s">
        <v>313</v>
      </c>
      <c r="E203" s="188">
        <f>G203+H203+I203+J203</f>
        <v>0</v>
      </c>
      <c r="F203" s="189"/>
      <c r="G203" s="188">
        <f t="shared" si="134"/>
        <v>0</v>
      </c>
      <c r="H203" s="188">
        <f t="shared" si="134"/>
        <v>0</v>
      </c>
      <c r="I203" s="188">
        <f t="shared" si="134"/>
        <v>0</v>
      </c>
      <c r="J203" s="188">
        <f t="shared" si="134"/>
        <v>0</v>
      </c>
      <c r="K203" s="188">
        <f t="shared" si="135"/>
        <v>0</v>
      </c>
      <c r="L203" s="188">
        <f t="shared" si="135"/>
        <v>0</v>
      </c>
      <c r="M203" s="188">
        <f t="shared" si="135"/>
        <v>0</v>
      </c>
    </row>
    <row r="204" spans="1:13" ht="12.75" hidden="1">
      <c r="A204" s="242"/>
      <c r="B204" s="215"/>
      <c r="C204" s="244" t="s">
        <v>314</v>
      </c>
      <c r="D204" s="222" t="s">
        <v>315</v>
      </c>
      <c r="E204" s="188">
        <f>G204+H204+I204+J204</f>
        <v>0</v>
      </c>
      <c r="F204" s="189"/>
      <c r="G204" s="188">
        <f t="shared" si="134"/>
        <v>0</v>
      </c>
      <c r="H204" s="188">
        <f t="shared" si="134"/>
        <v>0</v>
      </c>
      <c r="I204" s="188">
        <f t="shared" si="134"/>
        <v>0</v>
      </c>
      <c r="J204" s="188">
        <f t="shared" si="134"/>
        <v>0</v>
      </c>
      <c r="K204" s="188">
        <f t="shared" si="135"/>
        <v>0</v>
      </c>
      <c r="L204" s="188">
        <f t="shared" si="135"/>
        <v>0</v>
      </c>
      <c r="M204" s="188">
        <f t="shared" si="135"/>
        <v>0</v>
      </c>
    </row>
    <row r="205" spans="1:13" ht="17.25" customHeight="1" hidden="1">
      <c r="A205" s="243"/>
      <c r="B205" s="530" t="s">
        <v>316</v>
      </c>
      <c r="C205" s="530"/>
      <c r="D205" s="231" t="s">
        <v>317</v>
      </c>
      <c r="E205" s="192">
        <f aca="true" t="shared" si="136" ref="E205:M205">E206+E207+E208</f>
        <v>0</v>
      </c>
      <c r="F205" s="192">
        <f t="shared" si="136"/>
        <v>0</v>
      </c>
      <c r="G205" s="192">
        <f t="shared" si="136"/>
        <v>0</v>
      </c>
      <c r="H205" s="192">
        <f t="shared" si="136"/>
        <v>0</v>
      </c>
      <c r="I205" s="192">
        <f t="shared" si="136"/>
        <v>0</v>
      </c>
      <c r="J205" s="192">
        <f t="shared" si="136"/>
        <v>0</v>
      </c>
      <c r="K205" s="192">
        <f t="shared" si="136"/>
        <v>0</v>
      </c>
      <c r="L205" s="192">
        <f t="shared" si="136"/>
        <v>0</v>
      </c>
      <c r="M205" s="192">
        <f t="shared" si="136"/>
        <v>0</v>
      </c>
    </row>
    <row r="206" spans="1:13" ht="12.75" hidden="1">
      <c r="A206" s="242"/>
      <c r="B206" s="215"/>
      <c r="C206" s="244" t="s">
        <v>310</v>
      </c>
      <c r="D206" s="222" t="s">
        <v>318</v>
      </c>
      <c r="E206" s="188">
        <f>G206+H206+I206+J206</f>
        <v>0</v>
      </c>
      <c r="F206" s="189"/>
      <c r="G206" s="188">
        <f aca="true" t="shared" si="137" ref="G206:M208">G519</f>
        <v>0</v>
      </c>
      <c r="H206" s="188">
        <f t="shared" si="137"/>
        <v>0</v>
      </c>
      <c r="I206" s="188">
        <f t="shared" si="137"/>
        <v>0</v>
      </c>
      <c r="J206" s="188">
        <f t="shared" si="137"/>
        <v>0</v>
      </c>
      <c r="K206" s="188">
        <f t="shared" si="137"/>
        <v>0</v>
      </c>
      <c r="L206" s="188">
        <f t="shared" si="137"/>
        <v>0</v>
      </c>
      <c r="M206" s="188">
        <f t="shared" si="137"/>
        <v>0</v>
      </c>
    </row>
    <row r="207" spans="1:13" ht="12.75" hidden="1">
      <c r="A207" s="242"/>
      <c r="B207" s="215"/>
      <c r="C207" s="244" t="s">
        <v>312</v>
      </c>
      <c r="D207" s="222" t="s">
        <v>319</v>
      </c>
      <c r="E207" s="188">
        <f>G207+H207+I207+J207</f>
        <v>0</v>
      </c>
      <c r="F207" s="189"/>
      <c r="G207" s="188">
        <f t="shared" si="137"/>
        <v>0</v>
      </c>
      <c r="H207" s="188">
        <f t="shared" si="137"/>
        <v>0</v>
      </c>
      <c r="I207" s="188">
        <f t="shared" si="137"/>
        <v>0</v>
      </c>
      <c r="J207" s="188">
        <f t="shared" si="137"/>
        <v>0</v>
      </c>
      <c r="K207" s="188">
        <f t="shared" si="137"/>
        <v>0</v>
      </c>
      <c r="L207" s="188">
        <f t="shared" si="137"/>
        <v>0</v>
      </c>
      <c r="M207" s="188">
        <f t="shared" si="137"/>
        <v>0</v>
      </c>
    </row>
    <row r="208" spans="1:13" ht="12.75" hidden="1">
      <c r="A208" s="242"/>
      <c r="B208" s="215"/>
      <c r="C208" s="244" t="s">
        <v>314</v>
      </c>
      <c r="D208" s="222" t="s">
        <v>320</v>
      </c>
      <c r="E208" s="188">
        <f>G208+H208+I208+J208</f>
        <v>0</v>
      </c>
      <c r="F208" s="189"/>
      <c r="G208" s="188">
        <f t="shared" si="137"/>
        <v>0</v>
      </c>
      <c r="H208" s="188">
        <f t="shared" si="137"/>
        <v>0</v>
      </c>
      <c r="I208" s="188">
        <f t="shared" si="137"/>
        <v>0</v>
      </c>
      <c r="J208" s="188">
        <f t="shared" si="137"/>
        <v>0</v>
      </c>
      <c r="K208" s="188">
        <f t="shared" si="137"/>
        <v>0</v>
      </c>
      <c r="L208" s="188">
        <f t="shared" si="137"/>
        <v>0</v>
      </c>
      <c r="M208" s="188">
        <f t="shared" si="137"/>
        <v>0</v>
      </c>
    </row>
    <row r="209" spans="1:13" ht="15" customHeight="1" hidden="1">
      <c r="A209" s="243"/>
      <c r="B209" s="530" t="s">
        <v>321</v>
      </c>
      <c r="C209" s="530"/>
      <c r="D209" s="231" t="s">
        <v>322</v>
      </c>
      <c r="E209" s="192">
        <f aca="true" t="shared" si="138" ref="E209:J209">E210+E211+E212</f>
        <v>0</v>
      </c>
      <c r="F209" s="192">
        <f t="shared" si="138"/>
        <v>0</v>
      </c>
      <c r="G209" s="192">
        <f t="shared" si="138"/>
        <v>0</v>
      </c>
      <c r="H209" s="192">
        <f t="shared" si="138"/>
        <v>0</v>
      </c>
      <c r="I209" s="192">
        <f t="shared" si="138"/>
        <v>0</v>
      </c>
      <c r="J209" s="192">
        <f t="shared" si="138"/>
        <v>0</v>
      </c>
      <c r="K209" s="192">
        <f>K210+K211+K212</f>
        <v>0</v>
      </c>
      <c r="L209" s="192">
        <f>L210+L211+L212</f>
        <v>0</v>
      </c>
      <c r="M209" s="192">
        <f>M210+M211+M212</f>
        <v>0</v>
      </c>
    </row>
    <row r="210" spans="1:13" ht="12.75" hidden="1">
      <c r="A210" s="242"/>
      <c r="B210" s="215"/>
      <c r="C210" s="244" t="s">
        <v>310</v>
      </c>
      <c r="D210" s="222" t="s">
        <v>323</v>
      </c>
      <c r="E210" s="188">
        <f>G210+H210+I210+J210</f>
        <v>0</v>
      </c>
      <c r="F210" s="189"/>
      <c r="G210" s="188">
        <f aca="true" t="shared" si="139" ref="G210:J212">G523</f>
        <v>0</v>
      </c>
      <c r="H210" s="188">
        <f t="shared" si="139"/>
        <v>0</v>
      </c>
      <c r="I210" s="188">
        <f t="shared" si="139"/>
        <v>0</v>
      </c>
      <c r="J210" s="188">
        <f t="shared" si="139"/>
        <v>0</v>
      </c>
      <c r="K210" s="188">
        <f aca="true" t="shared" si="140" ref="K210:M212">K523</f>
        <v>0</v>
      </c>
      <c r="L210" s="188">
        <f t="shared" si="140"/>
        <v>0</v>
      </c>
      <c r="M210" s="188">
        <f t="shared" si="140"/>
        <v>0</v>
      </c>
    </row>
    <row r="211" spans="1:13" ht="12.75" hidden="1">
      <c r="A211" s="242"/>
      <c r="B211" s="215"/>
      <c r="C211" s="244" t="s">
        <v>312</v>
      </c>
      <c r="D211" s="222" t="s">
        <v>324</v>
      </c>
      <c r="E211" s="188">
        <f>G211+H211+I211+J211</f>
        <v>0</v>
      </c>
      <c r="F211" s="189"/>
      <c r="G211" s="188">
        <f t="shared" si="139"/>
        <v>0</v>
      </c>
      <c r="H211" s="188">
        <f t="shared" si="139"/>
        <v>0</v>
      </c>
      <c r="I211" s="188">
        <f t="shared" si="139"/>
        <v>0</v>
      </c>
      <c r="J211" s="188">
        <f t="shared" si="139"/>
        <v>0</v>
      </c>
      <c r="K211" s="188">
        <f t="shared" si="140"/>
        <v>0</v>
      </c>
      <c r="L211" s="188">
        <f t="shared" si="140"/>
        <v>0</v>
      </c>
      <c r="M211" s="188">
        <f t="shared" si="140"/>
        <v>0</v>
      </c>
    </row>
    <row r="212" spans="1:13" ht="12.75" hidden="1">
      <c r="A212" s="242"/>
      <c r="B212" s="215"/>
      <c r="C212" s="244" t="s">
        <v>314</v>
      </c>
      <c r="D212" s="222" t="s">
        <v>325</v>
      </c>
      <c r="E212" s="188">
        <f>G212+H212+I212+J212</f>
        <v>0</v>
      </c>
      <c r="F212" s="189"/>
      <c r="G212" s="188">
        <f t="shared" si="139"/>
        <v>0</v>
      </c>
      <c r="H212" s="188">
        <f t="shared" si="139"/>
        <v>0</v>
      </c>
      <c r="I212" s="188">
        <f t="shared" si="139"/>
        <v>0</v>
      </c>
      <c r="J212" s="188">
        <f t="shared" si="139"/>
        <v>0</v>
      </c>
      <c r="K212" s="188">
        <f t="shared" si="140"/>
        <v>0</v>
      </c>
      <c r="L212" s="188">
        <f t="shared" si="140"/>
        <v>0</v>
      </c>
      <c r="M212" s="188">
        <f t="shared" si="140"/>
        <v>0</v>
      </c>
    </row>
    <row r="213" spans="1:13" ht="25.5" customHeight="1" hidden="1">
      <c r="A213" s="243"/>
      <c r="B213" s="530" t="s">
        <v>326</v>
      </c>
      <c r="C213" s="530"/>
      <c r="D213" s="231" t="s">
        <v>327</v>
      </c>
      <c r="E213" s="192">
        <f aca="true" t="shared" si="141" ref="E213:J213">E214+E215+E216</f>
        <v>0</v>
      </c>
      <c r="F213" s="192">
        <f t="shared" si="141"/>
        <v>0</v>
      </c>
      <c r="G213" s="192">
        <f t="shared" si="141"/>
        <v>0</v>
      </c>
      <c r="H213" s="192">
        <f t="shared" si="141"/>
        <v>0</v>
      </c>
      <c r="I213" s="192">
        <f t="shared" si="141"/>
        <v>0</v>
      </c>
      <c r="J213" s="192">
        <f t="shared" si="141"/>
        <v>0</v>
      </c>
      <c r="K213" s="192">
        <f>K214+K215+K216</f>
        <v>0</v>
      </c>
      <c r="L213" s="192">
        <f>L214+L215+L216</f>
        <v>0</v>
      </c>
      <c r="M213" s="192">
        <f>M214+M215+M216</f>
        <v>0</v>
      </c>
    </row>
    <row r="214" spans="1:13" ht="12.75" hidden="1">
      <c r="A214" s="242"/>
      <c r="B214" s="215"/>
      <c r="C214" s="244" t="s">
        <v>310</v>
      </c>
      <c r="D214" s="222" t="s">
        <v>328</v>
      </c>
      <c r="E214" s="188">
        <f>G214+H214+I214+J214</f>
        <v>0</v>
      </c>
      <c r="F214" s="189"/>
      <c r="G214" s="188">
        <f aca="true" t="shared" si="142" ref="G214:J216">G527</f>
        <v>0</v>
      </c>
      <c r="H214" s="188">
        <f t="shared" si="142"/>
        <v>0</v>
      </c>
      <c r="I214" s="188">
        <f t="shared" si="142"/>
        <v>0</v>
      </c>
      <c r="J214" s="188">
        <f t="shared" si="142"/>
        <v>0</v>
      </c>
      <c r="K214" s="188">
        <f aca="true" t="shared" si="143" ref="K214:M216">K527</f>
        <v>0</v>
      </c>
      <c r="L214" s="188">
        <f t="shared" si="143"/>
        <v>0</v>
      </c>
      <c r="M214" s="188">
        <f t="shared" si="143"/>
        <v>0</v>
      </c>
    </row>
    <row r="215" spans="1:13" ht="12.75" hidden="1">
      <c r="A215" s="242"/>
      <c r="B215" s="215"/>
      <c r="C215" s="244" t="s">
        <v>312</v>
      </c>
      <c r="D215" s="222" t="s">
        <v>329</v>
      </c>
      <c r="E215" s="188">
        <f>G215+H215+I215+J215</f>
        <v>0</v>
      </c>
      <c r="F215" s="189"/>
      <c r="G215" s="188">
        <f t="shared" si="142"/>
        <v>0</v>
      </c>
      <c r="H215" s="188">
        <f t="shared" si="142"/>
        <v>0</v>
      </c>
      <c r="I215" s="188">
        <f t="shared" si="142"/>
        <v>0</v>
      </c>
      <c r="J215" s="188">
        <f t="shared" si="142"/>
        <v>0</v>
      </c>
      <c r="K215" s="188">
        <f t="shared" si="143"/>
        <v>0</v>
      </c>
      <c r="L215" s="188">
        <f t="shared" si="143"/>
        <v>0</v>
      </c>
      <c r="M215" s="188">
        <f t="shared" si="143"/>
        <v>0</v>
      </c>
    </row>
    <row r="216" spans="1:13" ht="12.75" hidden="1">
      <c r="A216" s="242"/>
      <c r="B216" s="215"/>
      <c r="C216" s="244" t="s">
        <v>314</v>
      </c>
      <c r="D216" s="222" t="s">
        <v>330</v>
      </c>
      <c r="E216" s="188">
        <f>G216+H216+I216+J216</f>
        <v>0</v>
      </c>
      <c r="F216" s="189"/>
      <c r="G216" s="188">
        <f t="shared" si="142"/>
        <v>0</v>
      </c>
      <c r="H216" s="188">
        <f t="shared" si="142"/>
        <v>0</v>
      </c>
      <c r="I216" s="188">
        <f t="shared" si="142"/>
        <v>0</v>
      </c>
      <c r="J216" s="188">
        <f t="shared" si="142"/>
        <v>0</v>
      </c>
      <c r="K216" s="188">
        <f t="shared" si="143"/>
        <v>0</v>
      </c>
      <c r="L216" s="188">
        <f t="shared" si="143"/>
        <v>0</v>
      </c>
      <c r="M216" s="188">
        <f t="shared" si="143"/>
        <v>0</v>
      </c>
    </row>
    <row r="217" spans="1:13" ht="17.25" customHeight="1" hidden="1">
      <c r="A217" s="243"/>
      <c r="B217" s="530" t="s">
        <v>331</v>
      </c>
      <c r="C217" s="530"/>
      <c r="D217" s="231" t="s">
        <v>332</v>
      </c>
      <c r="E217" s="192">
        <f aca="true" t="shared" si="144" ref="E217:J217">E218+E219+E220</f>
        <v>0</v>
      </c>
      <c r="F217" s="192">
        <f t="shared" si="144"/>
        <v>0</v>
      </c>
      <c r="G217" s="192">
        <f t="shared" si="144"/>
        <v>0</v>
      </c>
      <c r="H217" s="192">
        <f t="shared" si="144"/>
        <v>0</v>
      </c>
      <c r="I217" s="192">
        <f t="shared" si="144"/>
        <v>0</v>
      </c>
      <c r="J217" s="192">
        <f t="shared" si="144"/>
        <v>0</v>
      </c>
      <c r="K217" s="192">
        <f>K218+K219+K220</f>
        <v>0</v>
      </c>
      <c r="L217" s="192">
        <f>L218+L219+L220</f>
        <v>0</v>
      </c>
      <c r="M217" s="192">
        <f>M218+M219+M220</f>
        <v>0</v>
      </c>
    </row>
    <row r="218" spans="1:13" ht="12.75" hidden="1">
      <c r="A218" s="242"/>
      <c r="B218" s="215"/>
      <c r="C218" s="244" t="s">
        <v>310</v>
      </c>
      <c r="D218" s="222" t="s">
        <v>333</v>
      </c>
      <c r="E218" s="188">
        <f>G218+H218+I218+J218</f>
        <v>0</v>
      </c>
      <c r="F218" s="189"/>
      <c r="G218" s="188">
        <f aca="true" t="shared" si="145" ref="G218:J220">G531</f>
        <v>0</v>
      </c>
      <c r="H218" s="188">
        <f t="shared" si="145"/>
        <v>0</v>
      </c>
      <c r="I218" s="188">
        <f t="shared" si="145"/>
        <v>0</v>
      </c>
      <c r="J218" s="188">
        <f t="shared" si="145"/>
        <v>0</v>
      </c>
      <c r="K218" s="188">
        <f aca="true" t="shared" si="146" ref="K218:M220">K531</f>
        <v>0</v>
      </c>
      <c r="L218" s="188">
        <f t="shared" si="146"/>
        <v>0</v>
      </c>
      <c r="M218" s="188">
        <f t="shared" si="146"/>
        <v>0</v>
      </c>
    </row>
    <row r="219" spans="1:13" ht="12.75" hidden="1">
      <c r="A219" s="242"/>
      <c r="B219" s="215"/>
      <c r="C219" s="244" t="s">
        <v>312</v>
      </c>
      <c r="D219" s="222" t="s">
        <v>334</v>
      </c>
      <c r="E219" s="188">
        <f>G219+H219+I219+J219</f>
        <v>0</v>
      </c>
      <c r="F219" s="189"/>
      <c r="G219" s="188">
        <f t="shared" si="145"/>
        <v>0</v>
      </c>
      <c r="H219" s="188">
        <f t="shared" si="145"/>
        <v>0</v>
      </c>
      <c r="I219" s="188">
        <f t="shared" si="145"/>
        <v>0</v>
      </c>
      <c r="J219" s="188">
        <f t="shared" si="145"/>
        <v>0</v>
      </c>
      <c r="K219" s="188">
        <f t="shared" si="146"/>
        <v>0</v>
      </c>
      <c r="L219" s="188">
        <f t="shared" si="146"/>
        <v>0</v>
      </c>
      <c r="M219" s="188">
        <f t="shared" si="146"/>
        <v>0</v>
      </c>
    </row>
    <row r="220" spans="1:13" ht="12.75" hidden="1">
      <c r="A220" s="242"/>
      <c r="B220" s="215"/>
      <c r="C220" s="244" t="s">
        <v>314</v>
      </c>
      <c r="D220" s="222" t="s">
        <v>335</v>
      </c>
      <c r="E220" s="188">
        <f>G220+H220+I220+J220</f>
        <v>0</v>
      </c>
      <c r="F220" s="189"/>
      <c r="G220" s="188">
        <f t="shared" si="145"/>
        <v>0</v>
      </c>
      <c r="H220" s="188">
        <f t="shared" si="145"/>
        <v>0</v>
      </c>
      <c r="I220" s="188">
        <f t="shared" si="145"/>
        <v>0</v>
      </c>
      <c r="J220" s="188">
        <f t="shared" si="145"/>
        <v>0</v>
      </c>
      <c r="K220" s="188">
        <f t="shared" si="146"/>
        <v>0</v>
      </c>
      <c r="L220" s="188">
        <f t="shared" si="146"/>
        <v>0</v>
      </c>
      <c r="M220" s="188">
        <f t="shared" si="146"/>
        <v>0</v>
      </c>
    </row>
    <row r="221" spans="1:13" ht="25.5" customHeight="1" hidden="1">
      <c r="A221" s="243"/>
      <c r="B221" s="530" t="s">
        <v>336</v>
      </c>
      <c r="C221" s="530"/>
      <c r="D221" s="231" t="s">
        <v>337</v>
      </c>
      <c r="E221" s="192">
        <f aca="true" t="shared" si="147" ref="E221:J221">E222+E223+E224</f>
        <v>0</v>
      </c>
      <c r="F221" s="192">
        <f t="shared" si="147"/>
        <v>0</v>
      </c>
      <c r="G221" s="192">
        <f t="shared" si="147"/>
        <v>0</v>
      </c>
      <c r="H221" s="192">
        <f t="shared" si="147"/>
        <v>0</v>
      </c>
      <c r="I221" s="192">
        <f t="shared" si="147"/>
        <v>0</v>
      </c>
      <c r="J221" s="192">
        <f t="shared" si="147"/>
        <v>0</v>
      </c>
      <c r="K221" s="192">
        <f>K222+K223+K224</f>
        <v>0</v>
      </c>
      <c r="L221" s="192">
        <f>L222+L223+L224</f>
        <v>0</v>
      </c>
      <c r="M221" s="192">
        <f>M222+M223+M224</f>
        <v>0</v>
      </c>
    </row>
    <row r="222" spans="1:13" ht="12.75" hidden="1">
      <c r="A222" s="242"/>
      <c r="B222" s="215"/>
      <c r="C222" s="244" t="s">
        <v>310</v>
      </c>
      <c r="D222" s="222" t="s">
        <v>338</v>
      </c>
      <c r="E222" s="188">
        <f>G222+H222+I222+J222</f>
        <v>0</v>
      </c>
      <c r="F222" s="189"/>
      <c r="G222" s="188">
        <f aca="true" t="shared" si="148" ref="G222:J224">G535</f>
        <v>0</v>
      </c>
      <c r="H222" s="188">
        <f t="shared" si="148"/>
        <v>0</v>
      </c>
      <c r="I222" s="188">
        <f t="shared" si="148"/>
        <v>0</v>
      </c>
      <c r="J222" s="188">
        <f t="shared" si="148"/>
        <v>0</v>
      </c>
      <c r="K222" s="188">
        <f aca="true" t="shared" si="149" ref="K222:M224">K535</f>
        <v>0</v>
      </c>
      <c r="L222" s="188">
        <f t="shared" si="149"/>
        <v>0</v>
      </c>
      <c r="M222" s="188">
        <f t="shared" si="149"/>
        <v>0</v>
      </c>
    </row>
    <row r="223" spans="1:13" ht="12.75" hidden="1">
      <c r="A223" s="242"/>
      <c r="B223" s="215"/>
      <c r="C223" s="244" t="s">
        <v>312</v>
      </c>
      <c r="D223" s="222" t="s">
        <v>339</v>
      </c>
      <c r="E223" s="188">
        <f>G223+H223+I223+J223</f>
        <v>0</v>
      </c>
      <c r="F223" s="189"/>
      <c r="G223" s="188">
        <f t="shared" si="148"/>
        <v>0</v>
      </c>
      <c r="H223" s="188">
        <f t="shared" si="148"/>
        <v>0</v>
      </c>
      <c r="I223" s="188">
        <f t="shared" si="148"/>
        <v>0</v>
      </c>
      <c r="J223" s="188">
        <f t="shared" si="148"/>
        <v>0</v>
      </c>
      <c r="K223" s="188">
        <f t="shared" si="149"/>
        <v>0</v>
      </c>
      <c r="L223" s="188">
        <f t="shared" si="149"/>
        <v>0</v>
      </c>
      <c r="M223" s="188">
        <f t="shared" si="149"/>
        <v>0</v>
      </c>
    </row>
    <row r="224" spans="1:13" ht="12.75" hidden="1">
      <c r="A224" s="242"/>
      <c r="B224" s="215"/>
      <c r="C224" s="244" t="s">
        <v>314</v>
      </c>
      <c r="D224" s="222" t="s">
        <v>340</v>
      </c>
      <c r="E224" s="188">
        <f>G224+H224+I224+J224</f>
        <v>0</v>
      </c>
      <c r="F224" s="189"/>
      <c r="G224" s="188">
        <f t="shared" si="148"/>
        <v>0</v>
      </c>
      <c r="H224" s="188">
        <f t="shared" si="148"/>
        <v>0</v>
      </c>
      <c r="I224" s="188">
        <f t="shared" si="148"/>
        <v>0</v>
      </c>
      <c r="J224" s="188">
        <f t="shared" si="148"/>
        <v>0</v>
      </c>
      <c r="K224" s="188">
        <f t="shared" si="149"/>
        <v>0</v>
      </c>
      <c r="L224" s="188">
        <f t="shared" si="149"/>
        <v>0</v>
      </c>
      <c r="M224" s="188">
        <f t="shared" si="149"/>
        <v>0</v>
      </c>
    </row>
    <row r="225" spans="1:13" ht="28.5" customHeight="1" hidden="1">
      <c r="A225" s="243"/>
      <c r="B225" s="588" t="s">
        <v>341</v>
      </c>
      <c r="C225" s="588"/>
      <c r="D225" s="231" t="s">
        <v>342</v>
      </c>
      <c r="E225" s="192">
        <f aca="true" t="shared" si="150" ref="E225:J225">E226+E227+E228</f>
        <v>0</v>
      </c>
      <c r="F225" s="192">
        <f t="shared" si="150"/>
        <v>0</v>
      </c>
      <c r="G225" s="192">
        <f t="shared" si="150"/>
        <v>0</v>
      </c>
      <c r="H225" s="192">
        <f t="shared" si="150"/>
        <v>0</v>
      </c>
      <c r="I225" s="192">
        <f t="shared" si="150"/>
        <v>0</v>
      </c>
      <c r="J225" s="192">
        <f t="shared" si="150"/>
        <v>0</v>
      </c>
      <c r="K225" s="192">
        <f>K226+K227+K228</f>
        <v>0</v>
      </c>
      <c r="L225" s="192">
        <f>L226+L227+L228</f>
        <v>0</v>
      </c>
      <c r="M225" s="192">
        <f>M226+M227+M228</f>
        <v>0</v>
      </c>
    </row>
    <row r="226" spans="1:13" ht="12.75" hidden="1">
      <c r="A226" s="242"/>
      <c r="B226" s="215"/>
      <c r="C226" s="244" t="s">
        <v>310</v>
      </c>
      <c r="D226" s="222" t="s">
        <v>343</v>
      </c>
      <c r="E226" s="188">
        <f>G226+H226+I226+J226</f>
        <v>0</v>
      </c>
      <c r="F226" s="189"/>
      <c r="G226" s="188">
        <f aca="true" t="shared" si="151" ref="G226:J228">G539</f>
        <v>0</v>
      </c>
      <c r="H226" s="188">
        <f t="shared" si="151"/>
        <v>0</v>
      </c>
      <c r="I226" s="188">
        <f t="shared" si="151"/>
        <v>0</v>
      </c>
      <c r="J226" s="188">
        <f t="shared" si="151"/>
        <v>0</v>
      </c>
      <c r="K226" s="188">
        <f aca="true" t="shared" si="152" ref="K226:M228">K539</f>
        <v>0</v>
      </c>
      <c r="L226" s="188">
        <f t="shared" si="152"/>
        <v>0</v>
      </c>
      <c r="M226" s="188">
        <f t="shared" si="152"/>
        <v>0</v>
      </c>
    </row>
    <row r="227" spans="1:13" ht="12.75" hidden="1">
      <c r="A227" s="242"/>
      <c r="B227" s="215"/>
      <c r="C227" s="244" t="s">
        <v>312</v>
      </c>
      <c r="D227" s="222" t="s">
        <v>344</v>
      </c>
      <c r="E227" s="188">
        <f>G227+H227+I227+J227</f>
        <v>0</v>
      </c>
      <c r="F227" s="189"/>
      <c r="G227" s="188">
        <f t="shared" si="151"/>
        <v>0</v>
      </c>
      <c r="H227" s="188">
        <f t="shared" si="151"/>
        <v>0</v>
      </c>
      <c r="I227" s="188">
        <f t="shared" si="151"/>
        <v>0</v>
      </c>
      <c r="J227" s="188">
        <f t="shared" si="151"/>
        <v>0</v>
      </c>
      <c r="K227" s="188">
        <f t="shared" si="152"/>
        <v>0</v>
      </c>
      <c r="L227" s="188">
        <f t="shared" si="152"/>
        <v>0</v>
      </c>
      <c r="M227" s="188">
        <f t="shared" si="152"/>
        <v>0</v>
      </c>
    </row>
    <row r="228" spans="1:13" ht="12.75" hidden="1">
      <c r="A228" s="242"/>
      <c r="B228" s="215"/>
      <c r="C228" s="244" t="s">
        <v>314</v>
      </c>
      <c r="D228" s="222" t="s">
        <v>345</v>
      </c>
      <c r="E228" s="188">
        <f>G228+H228+I228+J228</f>
        <v>0</v>
      </c>
      <c r="F228" s="189"/>
      <c r="G228" s="188">
        <f t="shared" si="151"/>
        <v>0</v>
      </c>
      <c r="H228" s="188">
        <f t="shared" si="151"/>
        <v>0</v>
      </c>
      <c r="I228" s="188">
        <f t="shared" si="151"/>
        <v>0</v>
      </c>
      <c r="J228" s="188">
        <f t="shared" si="151"/>
        <v>0</v>
      </c>
      <c r="K228" s="188">
        <f t="shared" si="152"/>
        <v>0</v>
      </c>
      <c r="L228" s="188">
        <f t="shared" si="152"/>
        <v>0</v>
      </c>
      <c r="M228" s="188">
        <f t="shared" si="152"/>
        <v>0</v>
      </c>
    </row>
    <row r="229" spans="1:13" ht="27.75" customHeight="1" hidden="1">
      <c r="A229" s="243"/>
      <c r="B229" s="530" t="s">
        <v>346</v>
      </c>
      <c r="C229" s="530"/>
      <c r="D229" s="231" t="s">
        <v>347</v>
      </c>
      <c r="E229" s="192">
        <f aca="true" t="shared" si="153" ref="E229:J229">E230+E231+E232</f>
        <v>0</v>
      </c>
      <c r="F229" s="192">
        <f t="shared" si="153"/>
        <v>0</v>
      </c>
      <c r="G229" s="192">
        <f t="shared" si="153"/>
        <v>0</v>
      </c>
      <c r="H229" s="192">
        <f t="shared" si="153"/>
        <v>0</v>
      </c>
      <c r="I229" s="192">
        <f t="shared" si="153"/>
        <v>0</v>
      </c>
      <c r="J229" s="192">
        <f t="shared" si="153"/>
        <v>0</v>
      </c>
      <c r="K229" s="192">
        <f>K230+K231+K232</f>
        <v>0</v>
      </c>
      <c r="L229" s="192">
        <f>L230+L231+L232</f>
        <v>0</v>
      </c>
      <c r="M229" s="192">
        <f>M230+M231+M232</f>
        <v>0</v>
      </c>
    </row>
    <row r="230" spans="1:13" ht="15" customHeight="1" hidden="1">
      <c r="A230" s="242"/>
      <c r="B230" s="215"/>
      <c r="C230" s="244" t="s">
        <v>310</v>
      </c>
      <c r="D230" s="222" t="s">
        <v>348</v>
      </c>
      <c r="E230" s="188">
        <f>G230+H230+I230+J230</f>
        <v>0</v>
      </c>
      <c r="F230" s="189"/>
      <c r="G230" s="188">
        <f aca="true" t="shared" si="154" ref="G230:J232">G543</f>
        <v>0</v>
      </c>
      <c r="H230" s="188">
        <f t="shared" si="154"/>
        <v>0</v>
      </c>
      <c r="I230" s="188">
        <f t="shared" si="154"/>
        <v>0</v>
      </c>
      <c r="J230" s="188">
        <f t="shared" si="154"/>
        <v>0</v>
      </c>
      <c r="K230" s="188">
        <f aca="true" t="shared" si="155" ref="K230:M232">K543</f>
        <v>0</v>
      </c>
      <c r="L230" s="188">
        <f t="shared" si="155"/>
        <v>0</v>
      </c>
      <c r="M230" s="188">
        <f t="shared" si="155"/>
        <v>0</v>
      </c>
    </row>
    <row r="231" spans="1:13" ht="15" customHeight="1" hidden="1">
      <c r="A231" s="242"/>
      <c r="B231" s="215"/>
      <c r="C231" s="244" t="s">
        <v>312</v>
      </c>
      <c r="D231" s="222" t="s">
        <v>349</v>
      </c>
      <c r="E231" s="188">
        <f>G231+H231+I231+J231</f>
        <v>0</v>
      </c>
      <c r="F231" s="189"/>
      <c r="G231" s="188">
        <f t="shared" si="154"/>
        <v>0</v>
      </c>
      <c r="H231" s="188">
        <f t="shared" si="154"/>
        <v>0</v>
      </c>
      <c r="I231" s="188">
        <f t="shared" si="154"/>
        <v>0</v>
      </c>
      <c r="J231" s="188">
        <f t="shared" si="154"/>
        <v>0</v>
      </c>
      <c r="K231" s="188">
        <f t="shared" si="155"/>
        <v>0</v>
      </c>
      <c r="L231" s="188">
        <f t="shared" si="155"/>
        <v>0</v>
      </c>
      <c r="M231" s="188">
        <f t="shared" si="155"/>
        <v>0</v>
      </c>
    </row>
    <row r="232" spans="1:13" ht="15" customHeight="1" hidden="1">
      <c r="A232" s="242"/>
      <c r="B232" s="215"/>
      <c r="C232" s="244" t="s">
        <v>314</v>
      </c>
      <c r="D232" s="222" t="s">
        <v>350</v>
      </c>
      <c r="E232" s="188">
        <f>G232+H232+I232+J232</f>
        <v>0</v>
      </c>
      <c r="F232" s="189"/>
      <c r="G232" s="188">
        <f t="shared" si="154"/>
        <v>0</v>
      </c>
      <c r="H232" s="188">
        <f t="shared" si="154"/>
        <v>0</v>
      </c>
      <c r="I232" s="188">
        <f t="shared" si="154"/>
        <v>0</v>
      </c>
      <c r="J232" s="188">
        <f t="shared" si="154"/>
        <v>0</v>
      </c>
      <c r="K232" s="188">
        <f t="shared" si="155"/>
        <v>0</v>
      </c>
      <c r="L232" s="188">
        <f t="shared" si="155"/>
        <v>0</v>
      </c>
      <c r="M232" s="188">
        <f t="shared" si="155"/>
        <v>0</v>
      </c>
    </row>
    <row r="233" spans="1:13" ht="17.25" customHeight="1" hidden="1">
      <c r="A233" s="243"/>
      <c r="B233" s="530" t="s">
        <v>351</v>
      </c>
      <c r="C233" s="530"/>
      <c r="D233" s="231" t="s">
        <v>352</v>
      </c>
      <c r="E233" s="192">
        <f aca="true" t="shared" si="156" ref="E233:J233">E234+E235+E236</f>
        <v>0</v>
      </c>
      <c r="F233" s="192">
        <f t="shared" si="156"/>
        <v>0</v>
      </c>
      <c r="G233" s="192">
        <f t="shared" si="156"/>
        <v>0</v>
      </c>
      <c r="H233" s="192">
        <f t="shared" si="156"/>
        <v>0</v>
      </c>
      <c r="I233" s="192">
        <f t="shared" si="156"/>
        <v>0</v>
      </c>
      <c r="J233" s="192">
        <f t="shared" si="156"/>
        <v>0</v>
      </c>
      <c r="K233" s="192">
        <f>K234+K235+K236</f>
        <v>0</v>
      </c>
      <c r="L233" s="192">
        <f>L234+L235+L236</f>
        <v>0</v>
      </c>
      <c r="M233" s="192">
        <f>M234+M235+M236</f>
        <v>0</v>
      </c>
    </row>
    <row r="234" spans="1:13" ht="15" customHeight="1" hidden="1">
      <c r="A234" s="242"/>
      <c r="B234" s="215"/>
      <c r="C234" s="244" t="s">
        <v>310</v>
      </c>
      <c r="D234" s="222" t="s">
        <v>353</v>
      </c>
      <c r="E234" s="188">
        <f>G234+H234+I234+J234</f>
        <v>0</v>
      </c>
      <c r="F234" s="189"/>
      <c r="G234" s="188">
        <f aca="true" t="shared" si="157" ref="G234:J236">G547</f>
        <v>0</v>
      </c>
      <c r="H234" s="188">
        <f t="shared" si="157"/>
        <v>0</v>
      </c>
      <c r="I234" s="188">
        <f t="shared" si="157"/>
        <v>0</v>
      </c>
      <c r="J234" s="188">
        <f t="shared" si="157"/>
        <v>0</v>
      </c>
      <c r="K234" s="188">
        <f aca="true" t="shared" si="158" ref="K234:M236">K547</f>
        <v>0</v>
      </c>
      <c r="L234" s="188">
        <f t="shared" si="158"/>
        <v>0</v>
      </c>
      <c r="M234" s="188">
        <f t="shared" si="158"/>
        <v>0</v>
      </c>
    </row>
    <row r="235" spans="1:13" ht="15" customHeight="1" hidden="1">
      <c r="A235" s="242"/>
      <c r="B235" s="215"/>
      <c r="C235" s="244" t="s">
        <v>312</v>
      </c>
      <c r="D235" s="222" t="s">
        <v>354</v>
      </c>
      <c r="E235" s="188">
        <f>G235+H235+I235+J235</f>
        <v>0</v>
      </c>
      <c r="F235" s="189"/>
      <c r="G235" s="188">
        <f t="shared" si="157"/>
        <v>0</v>
      </c>
      <c r="H235" s="188">
        <f t="shared" si="157"/>
        <v>0</v>
      </c>
      <c r="I235" s="188">
        <f t="shared" si="157"/>
        <v>0</v>
      </c>
      <c r="J235" s="188">
        <f t="shared" si="157"/>
        <v>0</v>
      </c>
      <c r="K235" s="188">
        <f t="shared" si="158"/>
        <v>0</v>
      </c>
      <c r="L235" s="188">
        <f t="shared" si="158"/>
        <v>0</v>
      </c>
      <c r="M235" s="188">
        <f t="shared" si="158"/>
        <v>0</v>
      </c>
    </row>
    <row r="236" spans="1:13" ht="15" customHeight="1" hidden="1">
      <c r="A236" s="242"/>
      <c r="B236" s="215"/>
      <c r="C236" s="244" t="s">
        <v>314</v>
      </c>
      <c r="D236" s="222" t="s">
        <v>355</v>
      </c>
      <c r="E236" s="188">
        <f>G236+H236+I236+J236</f>
        <v>0</v>
      </c>
      <c r="F236" s="189"/>
      <c r="G236" s="188">
        <f t="shared" si="157"/>
        <v>0</v>
      </c>
      <c r="H236" s="188">
        <f t="shared" si="157"/>
        <v>0</v>
      </c>
      <c r="I236" s="188">
        <f t="shared" si="157"/>
        <v>0</v>
      </c>
      <c r="J236" s="188">
        <f t="shared" si="157"/>
        <v>0</v>
      </c>
      <c r="K236" s="188">
        <f t="shared" si="158"/>
        <v>0</v>
      </c>
      <c r="L236" s="188">
        <f t="shared" si="158"/>
        <v>0</v>
      </c>
      <c r="M236" s="188">
        <f t="shared" si="158"/>
        <v>0</v>
      </c>
    </row>
    <row r="237" spans="1:13" ht="15" customHeight="1" hidden="1">
      <c r="A237" s="243"/>
      <c r="B237" s="530" t="s">
        <v>356</v>
      </c>
      <c r="C237" s="530"/>
      <c r="D237" s="231" t="s">
        <v>357</v>
      </c>
      <c r="E237" s="192">
        <f aca="true" t="shared" si="159" ref="E237:J237">E238+E239+E240</f>
        <v>0</v>
      </c>
      <c r="F237" s="192">
        <f t="shared" si="159"/>
        <v>0</v>
      </c>
      <c r="G237" s="192">
        <f t="shared" si="159"/>
        <v>0</v>
      </c>
      <c r="H237" s="192">
        <f t="shared" si="159"/>
        <v>0</v>
      </c>
      <c r="I237" s="192">
        <f t="shared" si="159"/>
        <v>0</v>
      </c>
      <c r="J237" s="192">
        <f t="shared" si="159"/>
        <v>0</v>
      </c>
      <c r="K237" s="192">
        <f>K238+K239+K240</f>
        <v>0</v>
      </c>
      <c r="L237" s="192">
        <f>L238+L239+L240</f>
        <v>0</v>
      </c>
      <c r="M237" s="192">
        <f>M238+M239+M240</f>
        <v>0</v>
      </c>
    </row>
    <row r="238" spans="1:13" ht="15" customHeight="1" hidden="1">
      <c r="A238" s="242"/>
      <c r="B238" s="215"/>
      <c r="C238" s="244" t="s">
        <v>310</v>
      </c>
      <c r="D238" s="222" t="s">
        <v>358</v>
      </c>
      <c r="E238" s="188">
        <f>G238+H238+I238+J238</f>
        <v>0</v>
      </c>
      <c r="F238" s="189"/>
      <c r="G238" s="188">
        <f aca="true" t="shared" si="160" ref="G238:J240">G551</f>
        <v>0</v>
      </c>
      <c r="H238" s="188">
        <f t="shared" si="160"/>
        <v>0</v>
      </c>
      <c r="I238" s="188">
        <f t="shared" si="160"/>
        <v>0</v>
      </c>
      <c r="J238" s="188">
        <f t="shared" si="160"/>
        <v>0</v>
      </c>
      <c r="K238" s="188">
        <f aca="true" t="shared" si="161" ref="K238:M240">K551</f>
        <v>0</v>
      </c>
      <c r="L238" s="188">
        <f t="shared" si="161"/>
        <v>0</v>
      </c>
      <c r="M238" s="188">
        <f t="shared" si="161"/>
        <v>0</v>
      </c>
    </row>
    <row r="239" spans="1:13" ht="15" customHeight="1" hidden="1">
      <c r="A239" s="242"/>
      <c r="B239" s="215"/>
      <c r="C239" s="244" t="s">
        <v>312</v>
      </c>
      <c r="D239" s="222" t="s">
        <v>359</v>
      </c>
      <c r="E239" s="188">
        <f>G239+H239+I239+J239</f>
        <v>0</v>
      </c>
      <c r="F239" s="189"/>
      <c r="G239" s="188">
        <f t="shared" si="160"/>
        <v>0</v>
      </c>
      <c r="H239" s="188">
        <f t="shared" si="160"/>
        <v>0</v>
      </c>
      <c r="I239" s="188">
        <f t="shared" si="160"/>
        <v>0</v>
      </c>
      <c r="J239" s="188">
        <f t="shared" si="160"/>
        <v>0</v>
      </c>
      <c r="K239" s="188">
        <f t="shared" si="161"/>
        <v>0</v>
      </c>
      <c r="L239" s="188">
        <f t="shared" si="161"/>
        <v>0</v>
      </c>
      <c r="M239" s="188">
        <f t="shared" si="161"/>
        <v>0</v>
      </c>
    </row>
    <row r="240" spans="1:13" ht="15" customHeight="1" hidden="1">
      <c r="A240" s="242"/>
      <c r="B240" s="215"/>
      <c r="C240" s="244" t="s">
        <v>360</v>
      </c>
      <c r="D240" s="222" t="s">
        <v>361</v>
      </c>
      <c r="E240" s="188">
        <f>G240+H240+I240+J240</f>
        <v>0</v>
      </c>
      <c r="F240" s="189"/>
      <c r="G240" s="188">
        <f t="shared" si="160"/>
        <v>0</v>
      </c>
      <c r="H240" s="188">
        <f t="shared" si="160"/>
        <v>0</v>
      </c>
      <c r="I240" s="188">
        <f t="shared" si="160"/>
        <v>0</v>
      </c>
      <c r="J240" s="188">
        <f t="shared" si="160"/>
        <v>0</v>
      </c>
      <c r="K240" s="188">
        <f t="shared" si="161"/>
        <v>0</v>
      </c>
      <c r="L240" s="188">
        <f t="shared" si="161"/>
        <v>0</v>
      </c>
      <c r="M240" s="188">
        <f t="shared" si="161"/>
        <v>0</v>
      </c>
    </row>
    <row r="241" spans="1:13" ht="27" customHeight="1" hidden="1">
      <c r="A241" s="243"/>
      <c r="B241" s="530" t="s">
        <v>362</v>
      </c>
      <c r="C241" s="530"/>
      <c r="D241" s="231" t="s">
        <v>363</v>
      </c>
      <c r="E241" s="192">
        <f aca="true" t="shared" si="162" ref="E241:J241">E242+E243+E244</f>
        <v>0</v>
      </c>
      <c r="F241" s="192">
        <f t="shared" si="162"/>
        <v>0</v>
      </c>
      <c r="G241" s="192">
        <f t="shared" si="162"/>
        <v>0</v>
      </c>
      <c r="H241" s="192">
        <f t="shared" si="162"/>
        <v>0</v>
      </c>
      <c r="I241" s="192">
        <f t="shared" si="162"/>
        <v>0</v>
      </c>
      <c r="J241" s="192">
        <f t="shared" si="162"/>
        <v>0</v>
      </c>
      <c r="K241" s="192">
        <f>K242+K243+K244</f>
        <v>0</v>
      </c>
      <c r="L241" s="192">
        <f>L242+L243+L244</f>
        <v>0</v>
      </c>
      <c r="M241" s="192">
        <f>M242+M243+M244</f>
        <v>0</v>
      </c>
    </row>
    <row r="242" spans="1:13" ht="15" customHeight="1" hidden="1">
      <c r="A242" s="242"/>
      <c r="B242" s="215"/>
      <c r="C242" s="244" t="s">
        <v>310</v>
      </c>
      <c r="D242" s="222" t="s">
        <v>364</v>
      </c>
      <c r="E242" s="188">
        <f>G242+H242+I242+J242</f>
        <v>0</v>
      </c>
      <c r="F242" s="189"/>
      <c r="G242" s="188">
        <f aca="true" t="shared" si="163" ref="G242:J244">G555</f>
        <v>0</v>
      </c>
      <c r="H242" s="188">
        <f t="shared" si="163"/>
        <v>0</v>
      </c>
      <c r="I242" s="188">
        <f t="shared" si="163"/>
        <v>0</v>
      </c>
      <c r="J242" s="188">
        <f t="shared" si="163"/>
        <v>0</v>
      </c>
      <c r="K242" s="188">
        <f aca="true" t="shared" si="164" ref="K242:M244">K555</f>
        <v>0</v>
      </c>
      <c r="L242" s="188">
        <f t="shared" si="164"/>
        <v>0</v>
      </c>
      <c r="M242" s="188">
        <f t="shared" si="164"/>
        <v>0</v>
      </c>
    </row>
    <row r="243" spans="1:13" ht="15" customHeight="1" hidden="1">
      <c r="A243" s="242"/>
      <c r="B243" s="215"/>
      <c r="C243" s="244" t="s">
        <v>312</v>
      </c>
      <c r="D243" s="222" t="s">
        <v>365</v>
      </c>
      <c r="E243" s="188">
        <f>G243+H243+I243+J243</f>
        <v>0</v>
      </c>
      <c r="F243" s="189"/>
      <c r="G243" s="188">
        <f t="shared" si="163"/>
        <v>0</v>
      </c>
      <c r="H243" s="188">
        <f t="shared" si="163"/>
        <v>0</v>
      </c>
      <c r="I243" s="188">
        <f t="shared" si="163"/>
        <v>0</v>
      </c>
      <c r="J243" s="188">
        <f t="shared" si="163"/>
        <v>0</v>
      </c>
      <c r="K243" s="188">
        <f t="shared" si="164"/>
        <v>0</v>
      </c>
      <c r="L243" s="188">
        <f t="shared" si="164"/>
        <v>0</v>
      </c>
      <c r="M243" s="188">
        <f t="shared" si="164"/>
        <v>0</v>
      </c>
    </row>
    <row r="244" spans="1:13" ht="15" customHeight="1" hidden="1">
      <c r="A244" s="596"/>
      <c r="B244" s="596"/>
      <c r="C244" s="245" t="s">
        <v>360</v>
      </c>
      <c r="D244" s="246" t="s">
        <v>366</v>
      </c>
      <c r="E244" s="247">
        <f>G244+H244+I244+J244</f>
        <v>0</v>
      </c>
      <c r="F244" s="248"/>
      <c r="G244" s="247">
        <f t="shared" si="163"/>
        <v>0</v>
      </c>
      <c r="H244" s="247">
        <f t="shared" si="163"/>
        <v>0</v>
      </c>
      <c r="I244" s="247">
        <f t="shared" si="163"/>
        <v>0</v>
      </c>
      <c r="J244" s="247">
        <f t="shared" si="163"/>
        <v>0</v>
      </c>
      <c r="K244" s="247">
        <f t="shared" si="164"/>
        <v>0</v>
      </c>
      <c r="L244" s="247">
        <f t="shared" si="164"/>
        <v>0</v>
      </c>
      <c r="M244" s="247">
        <f t="shared" si="164"/>
        <v>0</v>
      </c>
    </row>
    <row r="245" spans="1:13" ht="39.75" customHeight="1">
      <c r="A245" s="559" t="s">
        <v>749</v>
      </c>
      <c r="B245" s="559"/>
      <c r="C245" s="559"/>
      <c r="D245" s="249" t="s">
        <v>10</v>
      </c>
      <c r="E245" s="250">
        <f>E246+E250+E254+E258</f>
        <v>18753992</v>
      </c>
      <c r="F245" s="250">
        <f aca="true" t="shared" si="165" ref="F245:M245">F246+F250+F254+F258</f>
        <v>0</v>
      </c>
      <c r="G245" s="250">
        <f t="shared" si="165"/>
        <v>4106708</v>
      </c>
      <c r="H245" s="250">
        <f t="shared" si="165"/>
        <v>12474112</v>
      </c>
      <c r="I245" s="250">
        <f t="shared" si="165"/>
        <v>2173172</v>
      </c>
      <c r="J245" s="250">
        <f t="shared" si="165"/>
        <v>0</v>
      </c>
      <c r="K245" s="250">
        <f t="shared" si="165"/>
        <v>0</v>
      </c>
      <c r="L245" s="250">
        <f t="shared" si="165"/>
        <v>0</v>
      </c>
      <c r="M245" s="250">
        <f t="shared" si="165"/>
        <v>0</v>
      </c>
    </row>
    <row r="246" spans="1:13" ht="30" customHeight="1">
      <c r="A246" s="252"/>
      <c r="B246" s="564" t="s">
        <v>705</v>
      </c>
      <c r="C246" s="565"/>
      <c r="D246" s="357" t="s">
        <v>706</v>
      </c>
      <c r="E246" s="253">
        <f aca="true" t="shared" si="166" ref="E246:E261">G246+H246+I246+J246</f>
        <v>18732491</v>
      </c>
      <c r="F246" s="253"/>
      <c r="G246" s="254">
        <f aca="true" t="shared" si="167" ref="G246:M246">G247+G248+G249</f>
        <v>4105708</v>
      </c>
      <c r="H246" s="254">
        <f t="shared" si="167"/>
        <v>12453611</v>
      </c>
      <c r="I246" s="254">
        <f t="shared" si="167"/>
        <v>2173172</v>
      </c>
      <c r="J246" s="254">
        <f t="shared" si="167"/>
        <v>0</v>
      </c>
      <c r="K246" s="254">
        <f t="shared" si="167"/>
        <v>0</v>
      </c>
      <c r="L246" s="254">
        <f t="shared" si="167"/>
        <v>0</v>
      </c>
      <c r="M246" s="254">
        <f t="shared" si="167"/>
        <v>0</v>
      </c>
    </row>
    <row r="247" spans="1:13" ht="15" customHeight="1">
      <c r="A247" s="255"/>
      <c r="B247" s="255"/>
      <c r="C247" s="256" t="s">
        <v>310</v>
      </c>
      <c r="D247" s="358" t="s">
        <v>707</v>
      </c>
      <c r="E247" s="257">
        <f t="shared" si="166"/>
        <v>0</v>
      </c>
      <c r="F247" s="257"/>
      <c r="G247" s="258">
        <f>G560</f>
        <v>0</v>
      </c>
      <c r="H247" s="258">
        <f aca="true" t="shared" si="168" ref="H247:M247">H560</f>
        <v>0</v>
      </c>
      <c r="I247" s="258">
        <f t="shared" si="168"/>
        <v>0</v>
      </c>
      <c r="J247" s="258">
        <f t="shared" si="168"/>
        <v>0</v>
      </c>
      <c r="K247" s="258">
        <f t="shared" si="168"/>
        <v>0</v>
      </c>
      <c r="L247" s="258">
        <f t="shared" si="168"/>
        <v>0</v>
      </c>
      <c r="M247" s="258">
        <f t="shared" si="168"/>
        <v>0</v>
      </c>
    </row>
    <row r="248" spans="1:13" ht="15" customHeight="1">
      <c r="A248" s="255"/>
      <c r="B248" s="255"/>
      <c r="C248" s="256" t="s">
        <v>312</v>
      </c>
      <c r="D248" s="358" t="s">
        <v>708</v>
      </c>
      <c r="E248" s="257">
        <f t="shared" si="166"/>
        <v>18732491</v>
      </c>
      <c r="F248" s="257"/>
      <c r="G248" s="258">
        <f aca="true" t="shared" si="169" ref="G248:M248">G561</f>
        <v>4105708</v>
      </c>
      <c r="H248" s="258">
        <f t="shared" si="169"/>
        <v>12453611</v>
      </c>
      <c r="I248" s="258">
        <f t="shared" si="169"/>
        <v>2173172</v>
      </c>
      <c r="J248" s="258">
        <f t="shared" si="169"/>
        <v>0</v>
      </c>
      <c r="K248" s="258">
        <f t="shared" si="169"/>
        <v>0</v>
      </c>
      <c r="L248" s="258">
        <f t="shared" si="169"/>
        <v>0</v>
      </c>
      <c r="M248" s="258">
        <f t="shared" si="169"/>
        <v>0</v>
      </c>
    </row>
    <row r="249" spans="1:13" ht="15" customHeight="1" thickBot="1">
      <c r="A249" s="255"/>
      <c r="B249" s="255"/>
      <c r="C249" s="256" t="s">
        <v>314</v>
      </c>
      <c r="D249" s="358" t="s">
        <v>709</v>
      </c>
      <c r="E249" s="257">
        <f t="shared" si="166"/>
        <v>0</v>
      </c>
      <c r="F249" s="257"/>
      <c r="G249" s="258">
        <f aca="true" t="shared" si="170" ref="G249:M249">G562</f>
        <v>0</v>
      </c>
      <c r="H249" s="258">
        <f t="shared" si="170"/>
        <v>0</v>
      </c>
      <c r="I249" s="258">
        <f t="shared" si="170"/>
        <v>0</v>
      </c>
      <c r="J249" s="258">
        <f t="shared" si="170"/>
        <v>0</v>
      </c>
      <c r="K249" s="258">
        <f t="shared" si="170"/>
        <v>0</v>
      </c>
      <c r="L249" s="258">
        <f t="shared" si="170"/>
        <v>0</v>
      </c>
      <c r="M249" s="258">
        <f t="shared" si="170"/>
        <v>0</v>
      </c>
    </row>
    <row r="250" spans="1:13" ht="15" customHeight="1" hidden="1">
      <c r="A250" s="259"/>
      <c r="B250" s="560" t="s">
        <v>710</v>
      </c>
      <c r="C250" s="561"/>
      <c r="D250" s="357" t="s">
        <v>711</v>
      </c>
      <c r="E250" s="253">
        <f t="shared" si="166"/>
        <v>1000</v>
      </c>
      <c r="F250" s="253"/>
      <c r="G250" s="254">
        <f aca="true" t="shared" si="171" ref="G250:M250">G251+G252+G253</f>
        <v>1000</v>
      </c>
      <c r="H250" s="254">
        <f t="shared" si="171"/>
        <v>0</v>
      </c>
      <c r="I250" s="254">
        <f t="shared" si="171"/>
        <v>0</v>
      </c>
      <c r="J250" s="254">
        <f t="shared" si="171"/>
        <v>0</v>
      </c>
      <c r="K250" s="254">
        <f t="shared" si="171"/>
        <v>0</v>
      </c>
      <c r="L250" s="254">
        <f t="shared" si="171"/>
        <v>0</v>
      </c>
      <c r="M250" s="254">
        <f t="shared" si="171"/>
        <v>0</v>
      </c>
    </row>
    <row r="251" spans="1:13" ht="15" customHeight="1" hidden="1">
      <c r="A251" s="255"/>
      <c r="B251" s="255"/>
      <c r="C251" s="256" t="s">
        <v>310</v>
      </c>
      <c r="D251" s="358" t="s">
        <v>712</v>
      </c>
      <c r="E251" s="257">
        <f t="shared" si="166"/>
        <v>0</v>
      </c>
      <c r="F251" s="257"/>
      <c r="G251" s="258">
        <f>G564</f>
        <v>0</v>
      </c>
      <c r="H251" s="258">
        <f aca="true" t="shared" si="172" ref="H251:M251">H564</f>
        <v>0</v>
      </c>
      <c r="I251" s="258">
        <f t="shared" si="172"/>
        <v>0</v>
      </c>
      <c r="J251" s="258">
        <f t="shared" si="172"/>
        <v>0</v>
      </c>
      <c r="K251" s="258">
        <f t="shared" si="172"/>
        <v>0</v>
      </c>
      <c r="L251" s="258">
        <f t="shared" si="172"/>
        <v>0</v>
      </c>
      <c r="M251" s="258">
        <f t="shared" si="172"/>
        <v>0</v>
      </c>
    </row>
    <row r="252" spans="1:13" ht="15" customHeight="1" hidden="1">
      <c r="A252" s="255"/>
      <c r="B252" s="255"/>
      <c r="C252" s="256" t="s">
        <v>312</v>
      </c>
      <c r="D252" s="358" t="s">
        <v>713</v>
      </c>
      <c r="E252" s="257">
        <f t="shared" si="166"/>
        <v>1000</v>
      </c>
      <c r="F252" s="257"/>
      <c r="G252" s="258">
        <f aca="true" t="shared" si="173" ref="G252:M253">G565</f>
        <v>1000</v>
      </c>
      <c r="H252" s="258">
        <f t="shared" si="173"/>
        <v>0</v>
      </c>
      <c r="I252" s="258">
        <f t="shared" si="173"/>
        <v>0</v>
      </c>
      <c r="J252" s="258">
        <f t="shared" si="173"/>
        <v>0</v>
      </c>
      <c r="K252" s="258">
        <f t="shared" si="173"/>
        <v>0</v>
      </c>
      <c r="L252" s="258">
        <f t="shared" si="173"/>
        <v>0</v>
      </c>
      <c r="M252" s="258">
        <f t="shared" si="173"/>
        <v>0</v>
      </c>
    </row>
    <row r="253" spans="1:13" ht="15" customHeight="1" hidden="1">
      <c r="A253" s="255"/>
      <c r="B253" s="255"/>
      <c r="C253" s="256" t="s">
        <v>314</v>
      </c>
      <c r="D253" s="358" t="s">
        <v>714</v>
      </c>
      <c r="E253" s="257">
        <f t="shared" si="166"/>
        <v>0</v>
      </c>
      <c r="F253" s="257"/>
      <c r="G253" s="258">
        <f t="shared" si="173"/>
        <v>0</v>
      </c>
      <c r="H253" s="258">
        <f t="shared" si="173"/>
        <v>0</v>
      </c>
      <c r="I253" s="258">
        <f t="shared" si="173"/>
        <v>0</v>
      </c>
      <c r="J253" s="258">
        <f t="shared" si="173"/>
        <v>0</v>
      </c>
      <c r="K253" s="258">
        <f t="shared" si="173"/>
        <v>0</v>
      </c>
      <c r="L253" s="258">
        <f t="shared" si="173"/>
        <v>0</v>
      </c>
      <c r="M253" s="258">
        <f t="shared" si="173"/>
        <v>0</v>
      </c>
    </row>
    <row r="254" spans="1:13" ht="15" customHeight="1" hidden="1">
      <c r="A254" s="259"/>
      <c r="B254" s="560" t="s">
        <v>715</v>
      </c>
      <c r="C254" s="561"/>
      <c r="D254" s="357" t="s">
        <v>716</v>
      </c>
      <c r="E254" s="253">
        <f t="shared" si="166"/>
        <v>20501</v>
      </c>
      <c r="F254" s="253"/>
      <c r="G254" s="254">
        <f aca="true" t="shared" si="174" ref="G254:M254">G255+G256+G257</f>
        <v>0</v>
      </c>
      <c r="H254" s="254">
        <f t="shared" si="174"/>
        <v>20501</v>
      </c>
      <c r="I254" s="254">
        <f t="shared" si="174"/>
        <v>0</v>
      </c>
      <c r="J254" s="254">
        <f t="shared" si="174"/>
        <v>0</v>
      </c>
      <c r="K254" s="254">
        <f t="shared" si="174"/>
        <v>0</v>
      </c>
      <c r="L254" s="254">
        <f t="shared" si="174"/>
        <v>0</v>
      </c>
      <c r="M254" s="254">
        <f t="shared" si="174"/>
        <v>0</v>
      </c>
    </row>
    <row r="255" spans="1:13" ht="15" customHeight="1" hidden="1">
      <c r="A255" s="255"/>
      <c r="B255" s="255"/>
      <c r="C255" s="256" t="s">
        <v>310</v>
      </c>
      <c r="D255" s="358" t="s">
        <v>717</v>
      </c>
      <c r="E255" s="257">
        <f t="shared" si="166"/>
        <v>0</v>
      </c>
      <c r="F255" s="257"/>
      <c r="G255" s="258">
        <f>G568</f>
        <v>0</v>
      </c>
      <c r="H255" s="258">
        <f aca="true" t="shared" si="175" ref="H255:M255">H568</f>
        <v>0</v>
      </c>
      <c r="I255" s="258">
        <f t="shared" si="175"/>
        <v>0</v>
      </c>
      <c r="J255" s="258">
        <f t="shared" si="175"/>
        <v>0</v>
      </c>
      <c r="K255" s="258">
        <f t="shared" si="175"/>
        <v>0</v>
      </c>
      <c r="L255" s="258">
        <f t="shared" si="175"/>
        <v>0</v>
      </c>
      <c r="M255" s="258">
        <f t="shared" si="175"/>
        <v>0</v>
      </c>
    </row>
    <row r="256" spans="1:13" ht="15" customHeight="1" hidden="1">
      <c r="A256" s="255"/>
      <c r="B256" s="255"/>
      <c r="C256" s="256" t="s">
        <v>312</v>
      </c>
      <c r="D256" s="358" t="s">
        <v>718</v>
      </c>
      <c r="E256" s="257">
        <f t="shared" si="166"/>
        <v>20501</v>
      </c>
      <c r="F256" s="257"/>
      <c r="G256" s="258">
        <f aca="true" t="shared" si="176" ref="G256:M257">G569</f>
        <v>0</v>
      </c>
      <c r="H256" s="258">
        <f t="shared" si="176"/>
        <v>20501</v>
      </c>
      <c r="I256" s="258">
        <f t="shared" si="176"/>
        <v>0</v>
      </c>
      <c r="J256" s="258">
        <f t="shared" si="176"/>
        <v>0</v>
      </c>
      <c r="K256" s="258">
        <f t="shared" si="176"/>
        <v>0</v>
      </c>
      <c r="L256" s="258">
        <f t="shared" si="176"/>
        <v>0</v>
      </c>
      <c r="M256" s="258">
        <f t="shared" si="176"/>
        <v>0</v>
      </c>
    </row>
    <row r="257" spans="1:13" ht="15" customHeight="1" hidden="1">
      <c r="A257" s="255"/>
      <c r="B257" s="255"/>
      <c r="C257" s="256" t="s">
        <v>314</v>
      </c>
      <c r="D257" s="358" t="s">
        <v>719</v>
      </c>
      <c r="E257" s="257">
        <f t="shared" si="166"/>
        <v>0</v>
      </c>
      <c r="F257" s="257"/>
      <c r="G257" s="258">
        <f t="shared" si="176"/>
        <v>0</v>
      </c>
      <c r="H257" s="258">
        <f t="shared" si="176"/>
        <v>0</v>
      </c>
      <c r="I257" s="258">
        <f t="shared" si="176"/>
        <v>0</v>
      </c>
      <c r="J257" s="258">
        <f t="shared" si="176"/>
        <v>0</v>
      </c>
      <c r="K257" s="258">
        <f t="shared" si="176"/>
        <v>0</v>
      </c>
      <c r="L257" s="258">
        <f t="shared" si="176"/>
        <v>0</v>
      </c>
      <c r="M257" s="258">
        <f t="shared" si="176"/>
        <v>0</v>
      </c>
    </row>
    <row r="258" spans="1:13" ht="15" customHeight="1" hidden="1">
      <c r="A258" s="373"/>
      <c r="B258" s="581" t="s">
        <v>735</v>
      </c>
      <c r="C258" s="582"/>
      <c r="D258" s="450" t="s">
        <v>736</v>
      </c>
      <c r="E258" s="372">
        <f t="shared" si="166"/>
        <v>0</v>
      </c>
      <c r="F258" s="374"/>
      <c r="G258" s="375">
        <f aca="true" t="shared" si="177" ref="G258:M258">G259+G260+G261</f>
        <v>0</v>
      </c>
      <c r="H258" s="375">
        <f t="shared" si="177"/>
        <v>0</v>
      </c>
      <c r="I258" s="375">
        <f t="shared" si="177"/>
        <v>0</v>
      </c>
      <c r="J258" s="375">
        <f t="shared" si="177"/>
        <v>0</v>
      </c>
      <c r="K258" s="375">
        <f t="shared" si="177"/>
        <v>0</v>
      </c>
      <c r="L258" s="375">
        <f t="shared" si="177"/>
        <v>0</v>
      </c>
      <c r="M258" s="375">
        <f t="shared" si="177"/>
        <v>0</v>
      </c>
    </row>
    <row r="259" spans="1:13" ht="15" customHeight="1" hidden="1">
      <c r="A259" s="255"/>
      <c r="B259" s="255"/>
      <c r="C259" s="256" t="s">
        <v>310</v>
      </c>
      <c r="D259" s="358" t="s">
        <v>737</v>
      </c>
      <c r="E259" s="257">
        <f t="shared" si="166"/>
        <v>0</v>
      </c>
      <c r="F259" s="257"/>
      <c r="G259" s="258">
        <f>G584</f>
        <v>0</v>
      </c>
      <c r="H259" s="258">
        <f aca="true" t="shared" si="178" ref="H259:M259">H584</f>
        <v>0</v>
      </c>
      <c r="I259" s="258">
        <f t="shared" si="178"/>
        <v>0</v>
      </c>
      <c r="J259" s="258">
        <f t="shared" si="178"/>
        <v>0</v>
      </c>
      <c r="K259" s="258">
        <f t="shared" si="178"/>
        <v>0</v>
      </c>
      <c r="L259" s="258">
        <f t="shared" si="178"/>
        <v>0</v>
      </c>
      <c r="M259" s="258">
        <f t="shared" si="178"/>
        <v>0</v>
      </c>
    </row>
    <row r="260" spans="1:13" ht="15" customHeight="1" hidden="1">
      <c r="A260" s="255"/>
      <c r="B260" s="255"/>
      <c r="C260" s="256" t="s">
        <v>312</v>
      </c>
      <c r="D260" s="358" t="s">
        <v>738</v>
      </c>
      <c r="E260" s="257">
        <f t="shared" si="166"/>
        <v>0</v>
      </c>
      <c r="F260" s="257"/>
      <c r="G260" s="258">
        <f aca="true" t="shared" si="179" ref="G260:M260">G585</f>
        <v>0</v>
      </c>
      <c r="H260" s="258">
        <f t="shared" si="179"/>
        <v>0</v>
      </c>
      <c r="I260" s="258">
        <f t="shared" si="179"/>
        <v>0</v>
      </c>
      <c r="J260" s="258">
        <f t="shared" si="179"/>
        <v>0</v>
      </c>
      <c r="K260" s="258">
        <f t="shared" si="179"/>
        <v>0</v>
      </c>
      <c r="L260" s="258">
        <f t="shared" si="179"/>
        <v>0</v>
      </c>
      <c r="M260" s="258">
        <f t="shared" si="179"/>
        <v>0</v>
      </c>
    </row>
    <row r="261" spans="1:13" ht="15" customHeight="1" hidden="1" thickBot="1">
      <c r="A261" s="255"/>
      <c r="B261" s="255"/>
      <c r="C261" s="256" t="s">
        <v>314</v>
      </c>
      <c r="D261" s="358" t="s">
        <v>739</v>
      </c>
      <c r="E261" s="257">
        <f t="shared" si="166"/>
        <v>0</v>
      </c>
      <c r="F261" s="257"/>
      <c r="G261" s="258">
        <f aca="true" t="shared" si="180" ref="G261:M261">G586</f>
        <v>0</v>
      </c>
      <c r="H261" s="258">
        <f t="shared" si="180"/>
        <v>0</v>
      </c>
      <c r="I261" s="258">
        <f t="shared" si="180"/>
        <v>0</v>
      </c>
      <c r="J261" s="258">
        <f t="shared" si="180"/>
        <v>0</v>
      </c>
      <c r="K261" s="258">
        <f t="shared" si="180"/>
        <v>0</v>
      </c>
      <c r="L261" s="258">
        <f t="shared" si="180"/>
        <v>0</v>
      </c>
      <c r="M261" s="258">
        <f t="shared" si="180"/>
        <v>0</v>
      </c>
    </row>
    <row r="262" spans="1:13" ht="15" customHeight="1" hidden="1">
      <c r="A262" s="260"/>
      <c r="B262" s="260"/>
      <c r="C262" s="261"/>
      <c r="D262" s="262"/>
      <c r="E262" s="263"/>
      <c r="F262" s="264"/>
      <c r="G262" s="263"/>
      <c r="H262" s="263"/>
      <c r="I262" s="263"/>
      <c r="J262" s="263"/>
      <c r="K262" s="263"/>
      <c r="L262" s="263"/>
      <c r="M262" s="263"/>
    </row>
    <row r="263" spans="1:13" ht="15" customHeight="1" hidden="1">
      <c r="A263" s="260"/>
      <c r="B263" s="260"/>
      <c r="C263" s="261"/>
      <c r="D263" s="262"/>
      <c r="E263" s="263"/>
      <c r="F263" s="264"/>
      <c r="G263" s="263"/>
      <c r="H263" s="263"/>
      <c r="I263" s="263"/>
      <c r="J263" s="263"/>
      <c r="K263" s="263"/>
      <c r="L263" s="263"/>
      <c r="M263" s="263"/>
    </row>
    <row r="264" spans="1:13" ht="15" customHeight="1" hidden="1">
      <c r="A264" s="260"/>
      <c r="B264" s="260"/>
      <c r="C264" s="261"/>
      <c r="D264" s="262"/>
      <c r="E264" s="263"/>
      <c r="F264" s="264"/>
      <c r="G264" s="263"/>
      <c r="H264" s="263"/>
      <c r="I264" s="263"/>
      <c r="J264" s="263"/>
      <c r="K264" s="263"/>
      <c r="L264" s="263"/>
      <c r="M264" s="263"/>
    </row>
    <row r="265" spans="1:13" ht="15" customHeight="1" hidden="1">
      <c r="A265" s="260"/>
      <c r="B265" s="260"/>
      <c r="C265" s="261"/>
      <c r="D265" s="262"/>
      <c r="E265" s="263"/>
      <c r="F265" s="264"/>
      <c r="G265" s="263"/>
      <c r="H265" s="263"/>
      <c r="I265" s="263"/>
      <c r="J265" s="263"/>
      <c r="K265" s="263"/>
      <c r="L265" s="263"/>
      <c r="M265" s="263"/>
    </row>
    <row r="266" spans="1:13" ht="15" customHeight="1" hidden="1">
      <c r="A266" s="260"/>
      <c r="B266" s="260"/>
      <c r="C266" s="261"/>
      <c r="D266" s="262"/>
      <c r="E266" s="263"/>
      <c r="F266" s="264"/>
      <c r="G266" s="263"/>
      <c r="H266" s="263"/>
      <c r="I266" s="263"/>
      <c r="J266" s="263"/>
      <c r="K266" s="263"/>
      <c r="L266" s="263"/>
      <c r="M266" s="263"/>
    </row>
    <row r="267" spans="1:13" ht="15" customHeight="1" hidden="1">
      <c r="A267" s="260"/>
      <c r="B267" s="260"/>
      <c r="C267" s="261"/>
      <c r="D267" s="262"/>
      <c r="E267" s="263"/>
      <c r="F267" s="264"/>
      <c r="G267" s="263"/>
      <c r="H267" s="263"/>
      <c r="I267" s="263"/>
      <c r="J267" s="263"/>
      <c r="K267" s="263"/>
      <c r="L267" s="263"/>
      <c r="M267" s="263"/>
    </row>
    <row r="268" spans="1:13" ht="15" customHeight="1" hidden="1">
      <c r="A268" s="260"/>
      <c r="B268" s="260"/>
      <c r="C268" s="261"/>
      <c r="D268" s="262"/>
      <c r="E268" s="263"/>
      <c r="F268" s="264"/>
      <c r="G268" s="263"/>
      <c r="H268" s="263"/>
      <c r="I268" s="263"/>
      <c r="J268" s="263"/>
      <c r="K268" s="263"/>
      <c r="L268" s="263"/>
      <c r="M268" s="263"/>
    </row>
    <row r="269" spans="1:13" ht="15" customHeight="1" hidden="1">
      <c r="A269" s="260"/>
      <c r="B269" s="260"/>
      <c r="C269" s="261"/>
      <c r="D269" s="262"/>
      <c r="E269" s="263"/>
      <c r="F269" s="264"/>
      <c r="G269" s="263"/>
      <c r="H269" s="263"/>
      <c r="I269" s="263"/>
      <c r="J269" s="263"/>
      <c r="K269" s="263"/>
      <c r="L269" s="263"/>
      <c r="M269" s="263"/>
    </row>
    <row r="270" spans="1:13" ht="15" customHeight="1" hidden="1">
      <c r="A270" s="260"/>
      <c r="B270" s="260"/>
      <c r="C270" s="261"/>
      <c r="D270" s="262"/>
      <c r="E270" s="263"/>
      <c r="F270" s="264"/>
      <c r="G270" s="263"/>
      <c r="H270" s="263"/>
      <c r="I270" s="263"/>
      <c r="J270" s="263"/>
      <c r="K270" s="263"/>
      <c r="L270" s="263"/>
      <c r="M270" s="263"/>
    </row>
    <row r="271" spans="1:13" ht="15" customHeight="1" hidden="1">
      <c r="A271" s="260"/>
      <c r="B271" s="260"/>
      <c r="C271" s="261"/>
      <c r="D271" s="262"/>
      <c r="E271" s="263"/>
      <c r="F271" s="264"/>
      <c r="G271" s="263"/>
      <c r="H271" s="263"/>
      <c r="I271" s="263"/>
      <c r="J271" s="263"/>
      <c r="K271" s="263"/>
      <c r="L271" s="263"/>
      <c r="M271" s="263"/>
    </row>
    <row r="272" spans="1:13" ht="15" customHeight="1" hidden="1">
      <c r="A272" s="260"/>
      <c r="B272" s="260"/>
      <c r="C272" s="261"/>
      <c r="D272" s="262"/>
      <c r="E272" s="263"/>
      <c r="F272" s="264"/>
      <c r="G272" s="263"/>
      <c r="H272" s="263"/>
      <c r="I272" s="263"/>
      <c r="J272" s="263"/>
      <c r="K272" s="263"/>
      <c r="L272" s="263"/>
      <c r="M272" s="263"/>
    </row>
    <row r="273" spans="1:13" ht="15" customHeight="1" hidden="1">
      <c r="A273" s="260"/>
      <c r="B273" s="260"/>
      <c r="C273" s="261"/>
      <c r="D273" s="262"/>
      <c r="E273" s="263"/>
      <c r="F273" s="264"/>
      <c r="G273" s="263"/>
      <c r="H273" s="263"/>
      <c r="I273" s="263"/>
      <c r="J273" s="263"/>
      <c r="K273" s="263"/>
      <c r="L273" s="263"/>
      <c r="M273" s="263"/>
    </row>
    <row r="274" spans="1:13" ht="15" customHeight="1" hidden="1">
      <c r="A274" s="260"/>
      <c r="B274" s="260"/>
      <c r="C274" s="261"/>
      <c r="D274" s="262"/>
      <c r="E274" s="263"/>
      <c r="F274" s="264"/>
      <c r="G274" s="263"/>
      <c r="H274" s="263"/>
      <c r="I274" s="263"/>
      <c r="J274" s="263"/>
      <c r="K274" s="263"/>
      <c r="L274" s="263"/>
      <c r="M274" s="263"/>
    </row>
    <row r="275" spans="1:13" ht="15" customHeight="1" hidden="1">
      <c r="A275" s="260"/>
      <c r="B275" s="260"/>
      <c r="C275" s="261"/>
      <c r="D275" s="262"/>
      <c r="E275" s="263"/>
      <c r="F275" s="264"/>
      <c r="G275" s="263"/>
      <c r="H275" s="263"/>
      <c r="I275" s="263"/>
      <c r="J275" s="263"/>
      <c r="K275" s="263"/>
      <c r="L275" s="263"/>
      <c r="M275" s="263"/>
    </row>
    <row r="276" spans="1:13" ht="15" customHeight="1" hidden="1">
      <c r="A276" s="260"/>
      <c r="B276" s="260"/>
      <c r="C276" s="261"/>
      <c r="D276" s="262"/>
      <c r="E276" s="263"/>
      <c r="F276" s="264"/>
      <c r="G276" s="263"/>
      <c r="H276" s="263"/>
      <c r="I276" s="263"/>
      <c r="J276" s="263"/>
      <c r="K276" s="263"/>
      <c r="L276" s="263"/>
      <c r="M276" s="263"/>
    </row>
    <row r="277" spans="1:13" ht="15" customHeight="1" hidden="1">
      <c r="A277" s="260"/>
      <c r="B277" s="260"/>
      <c r="C277" s="261"/>
      <c r="D277" s="262"/>
      <c r="E277" s="263"/>
      <c r="F277" s="264"/>
      <c r="G277" s="263"/>
      <c r="H277" s="263"/>
      <c r="I277" s="263"/>
      <c r="J277" s="263"/>
      <c r="K277" s="263"/>
      <c r="L277" s="263"/>
      <c r="M277" s="263"/>
    </row>
    <row r="278" spans="1:13" ht="15" customHeight="1" hidden="1">
      <c r="A278" s="260"/>
      <c r="B278" s="260"/>
      <c r="C278" s="261"/>
      <c r="D278" s="262"/>
      <c r="E278" s="263"/>
      <c r="F278" s="264"/>
      <c r="G278" s="263"/>
      <c r="H278" s="263"/>
      <c r="I278" s="263"/>
      <c r="J278" s="263"/>
      <c r="K278" s="263"/>
      <c r="L278" s="263"/>
      <c r="M278" s="263"/>
    </row>
    <row r="279" spans="1:13" ht="15" customHeight="1" hidden="1">
      <c r="A279" s="260"/>
      <c r="B279" s="260"/>
      <c r="C279" s="261"/>
      <c r="D279" s="262"/>
      <c r="E279" s="263"/>
      <c r="F279" s="264"/>
      <c r="G279" s="263"/>
      <c r="H279" s="263"/>
      <c r="I279" s="263"/>
      <c r="J279" s="263"/>
      <c r="K279" s="263"/>
      <c r="L279" s="263"/>
      <c r="M279" s="263"/>
    </row>
    <row r="280" spans="1:13" ht="15" customHeight="1" hidden="1">
      <c r="A280" s="260"/>
      <c r="B280" s="260"/>
      <c r="C280" s="261"/>
      <c r="D280" s="262"/>
      <c r="E280" s="263"/>
      <c r="F280" s="264"/>
      <c r="G280" s="263"/>
      <c r="H280" s="263"/>
      <c r="I280" s="263"/>
      <c r="J280" s="263"/>
      <c r="K280" s="263"/>
      <c r="L280" s="263"/>
      <c r="M280" s="263"/>
    </row>
    <row r="281" spans="1:13" ht="15" customHeight="1" hidden="1">
      <c r="A281" s="260"/>
      <c r="B281" s="260"/>
      <c r="C281" s="261"/>
      <c r="D281" s="262"/>
      <c r="E281" s="263"/>
      <c r="F281" s="264"/>
      <c r="G281" s="263"/>
      <c r="H281" s="263"/>
      <c r="I281" s="263"/>
      <c r="J281" s="263"/>
      <c r="K281" s="263"/>
      <c r="L281" s="263"/>
      <c r="M281" s="263"/>
    </row>
    <row r="282" spans="1:13" ht="15" customHeight="1" hidden="1">
      <c r="A282" s="260"/>
      <c r="B282" s="260"/>
      <c r="C282" s="261"/>
      <c r="D282" s="262"/>
      <c r="E282" s="263"/>
      <c r="F282" s="264"/>
      <c r="G282" s="263"/>
      <c r="H282" s="263"/>
      <c r="I282" s="263"/>
      <c r="J282" s="263"/>
      <c r="K282" s="263"/>
      <c r="L282" s="263"/>
      <c r="M282" s="263"/>
    </row>
    <row r="283" spans="1:13" ht="15" customHeight="1" hidden="1">
      <c r="A283" s="260"/>
      <c r="B283" s="260"/>
      <c r="C283" s="261"/>
      <c r="D283" s="262"/>
      <c r="E283" s="263"/>
      <c r="F283" s="264"/>
      <c r="G283" s="263"/>
      <c r="H283" s="263"/>
      <c r="I283" s="263"/>
      <c r="J283" s="263"/>
      <c r="K283" s="263"/>
      <c r="L283" s="263"/>
      <c r="M283" s="263"/>
    </row>
    <row r="284" spans="1:13" ht="15" customHeight="1" hidden="1">
      <c r="A284" s="260"/>
      <c r="B284" s="260"/>
      <c r="C284" s="261"/>
      <c r="D284" s="262"/>
      <c r="E284" s="263"/>
      <c r="F284" s="264"/>
      <c r="G284" s="263"/>
      <c r="H284" s="263"/>
      <c r="I284" s="263"/>
      <c r="J284" s="263"/>
      <c r="K284" s="263"/>
      <c r="L284" s="263"/>
      <c r="M284" s="263"/>
    </row>
    <row r="285" spans="1:13" ht="15" customHeight="1" hidden="1">
      <c r="A285" s="260"/>
      <c r="B285" s="260"/>
      <c r="C285" s="261"/>
      <c r="D285" s="262"/>
      <c r="E285" s="263"/>
      <c r="F285" s="264"/>
      <c r="G285" s="263"/>
      <c r="H285" s="263"/>
      <c r="I285" s="263"/>
      <c r="J285" s="263"/>
      <c r="K285" s="263"/>
      <c r="L285" s="263"/>
      <c r="M285" s="263"/>
    </row>
    <row r="286" spans="1:13" ht="15" customHeight="1" hidden="1">
      <c r="A286" s="260"/>
      <c r="B286" s="260"/>
      <c r="C286" s="261"/>
      <c r="D286" s="262"/>
      <c r="E286" s="263"/>
      <c r="F286" s="264"/>
      <c r="G286" s="263"/>
      <c r="H286" s="263"/>
      <c r="I286" s="263"/>
      <c r="J286" s="263"/>
      <c r="K286" s="263"/>
      <c r="L286" s="263"/>
      <c r="M286" s="263"/>
    </row>
    <row r="287" spans="1:13" ht="15" customHeight="1" hidden="1">
      <c r="A287" s="260"/>
      <c r="B287" s="260"/>
      <c r="C287" s="261"/>
      <c r="D287" s="262"/>
      <c r="E287" s="263"/>
      <c r="F287" s="264"/>
      <c r="G287" s="263"/>
      <c r="H287" s="263"/>
      <c r="I287" s="263"/>
      <c r="J287" s="263"/>
      <c r="K287" s="263"/>
      <c r="L287" s="263"/>
      <c r="M287" s="263"/>
    </row>
    <row r="288" spans="1:13" ht="15" customHeight="1" hidden="1">
      <c r="A288" s="260"/>
      <c r="B288" s="260"/>
      <c r="C288" s="261"/>
      <c r="D288" s="262"/>
      <c r="E288" s="263"/>
      <c r="F288" s="264"/>
      <c r="G288" s="263"/>
      <c r="H288" s="263"/>
      <c r="I288" s="263"/>
      <c r="J288" s="263"/>
      <c r="K288" s="263"/>
      <c r="L288" s="263"/>
      <c r="M288" s="263"/>
    </row>
    <row r="289" spans="1:13" ht="15" customHeight="1" hidden="1">
      <c r="A289" s="260"/>
      <c r="B289" s="260"/>
      <c r="C289" s="261"/>
      <c r="D289" s="262"/>
      <c r="E289" s="263"/>
      <c r="F289" s="264"/>
      <c r="G289" s="263"/>
      <c r="H289" s="263"/>
      <c r="I289" s="263"/>
      <c r="J289" s="263"/>
      <c r="K289" s="263"/>
      <c r="L289" s="263"/>
      <c r="M289" s="263"/>
    </row>
    <row r="290" spans="1:13" ht="15" customHeight="1" hidden="1">
      <c r="A290" s="260"/>
      <c r="B290" s="260"/>
      <c r="C290" s="261"/>
      <c r="D290" s="262"/>
      <c r="E290" s="263"/>
      <c r="F290" s="264"/>
      <c r="G290" s="263"/>
      <c r="H290" s="263"/>
      <c r="I290" s="263"/>
      <c r="J290" s="263"/>
      <c r="K290" s="263"/>
      <c r="L290" s="263"/>
      <c r="M290" s="263"/>
    </row>
    <row r="291" spans="1:13" ht="15" customHeight="1" hidden="1">
      <c r="A291" s="260"/>
      <c r="B291" s="260"/>
      <c r="C291" s="261"/>
      <c r="D291" s="262"/>
      <c r="E291" s="263"/>
      <c r="F291" s="264"/>
      <c r="G291" s="263"/>
      <c r="H291" s="263"/>
      <c r="I291" s="263"/>
      <c r="J291" s="263"/>
      <c r="K291" s="263"/>
      <c r="L291" s="263"/>
      <c r="M291" s="263"/>
    </row>
    <row r="292" spans="1:13" ht="15" customHeight="1" hidden="1">
      <c r="A292" s="260"/>
      <c r="B292" s="260"/>
      <c r="C292" s="261"/>
      <c r="D292" s="262"/>
      <c r="E292" s="263"/>
      <c r="F292" s="264"/>
      <c r="G292" s="263"/>
      <c r="H292" s="263"/>
      <c r="I292" s="263"/>
      <c r="J292" s="263"/>
      <c r="K292" s="263"/>
      <c r="L292" s="263"/>
      <c r="M292" s="263"/>
    </row>
    <row r="293" spans="1:13" ht="15" customHeight="1" hidden="1">
      <c r="A293" s="260"/>
      <c r="B293" s="260"/>
      <c r="C293" s="261"/>
      <c r="D293" s="262"/>
      <c r="E293" s="263"/>
      <c r="F293" s="264"/>
      <c r="G293" s="263"/>
      <c r="H293" s="263"/>
      <c r="I293" s="263"/>
      <c r="J293" s="263"/>
      <c r="K293" s="263"/>
      <c r="L293" s="263"/>
      <c r="M293" s="263"/>
    </row>
    <row r="294" spans="1:13" ht="15" customHeight="1" hidden="1">
      <c r="A294" s="260"/>
      <c r="B294" s="260"/>
      <c r="C294" s="261"/>
      <c r="D294" s="262"/>
      <c r="E294" s="263"/>
      <c r="F294" s="264"/>
      <c r="G294" s="263"/>
      <c r="H294" s="263"/>
      <c r="I294" s="263"/>
      <c r="J294" s="263"/>
      <c r="K294" s="263"/>
      <c r="L294" s="263"/>
      <c r="M294" s="263"/>
    </row>
    <row r="295" spans="1:13" ht="15" customHeight="1" hidden="1">
      <c r="A295" s="260"/>
      <c r="B295" s="260"/>
      <c r="C295" s="261"/>
      <c r="D295" s="262"/>
      <c r="E295" s="263"/>
      <c r="F295" s="264"/>
      <c r="G295" s="263"/>
      <c r="H295" s="263"/>
      <c r="I295" s="263"/>
      <c r="J295" s="263"/>
      <c r="K295" s="263"/>
      <c r="L295" s="263"/>
      <c r="M295" s="263"/>
    </row>
    <row r="296" spans="1:13" ht="15" customHeight="1" hidden="1">
      <c r="A296" s="260"/>
      <c r="B296" s="260"/>
      <c r="C296" s="261"/>
      <c r="D296" s="262"/>
      <c r="E296" s="263"/>
      <c r="F296" s="264"/>
      <c r="G296" s="263"/>
      <c r="H296" s="263"/>
      <c r="I296" s="263"/>
      <c r="J296" s="263"/>
      <c r="K296" s="263"/>
      <c r="L296" s="263"/>
      <c r="M296" s="263"/>
    </row>
    <row r="297" spans="1:13" ht="15" customHeight="1" hidden="1">
      <c r="A297" s="260"/>
      <c r="B297" s="260"/>
      <c r="C297" s="261"/>
      <c r="D297" s="262"/>
      <c r="E297" s="263"/>
      <c r="F297" s="264"/>
      <c r="G297" s="263"/>
      <c r="H297" s="263"/>
      <c r="I297" s="263"/>
      <c r="J297" s="263"/>
      <c r="K297" s="263"/>
      <c r="L297" s="263"/>
      <c r="M297" s="263"/>
    </row>
    <row r="298" spans="1:13" ht="15" customHeight="1" hidden="1">
      <c r="A298" s="260"/>
      <c r="B298" s="260"/>
      <c r="C298" s="261"/>
      <c r="D298" s="262"/>
      <c r="E298" s="263"/>
      <c r="F298" s="264"/>
      <c r="G298" s="263"/>
      <c r="H298" s="263"/>
      <c r="I298" s="263"/>
      <c r="J298" s="263"/>
      <c r="K298" s="263"/>
      <c r="L298" s="263"/>
      <c r="M298" s="263"/>
    </row>
    <row r="299" spans="1:13" ht="15" customHeight="1" hidden="1">
      <c r="A299" s="260"/>
      <c r="B299" s="260"/>
      <c r="C299" s="261"/>
      <c r="D299" s="262"/>
      <c r="E299" s="263"/>
      <c r="F299" s="264"/>
      <c r="G299" s="263"/>
      <c r="H299" s="263"/>
      <c r="I299" s="263"/>
      <c r="J299" s="263"/>
      <c r="K299" s="263"/>
      <c r="L299" s="263"/>
      <c r="M299" s="263"/>
    </row>
    <row r="300" spans="1:13" ht="15" customHeight="1" hidden="1">
      <c r="A300" s="260"/>
      <c r="B300" s="260"/>
      <c r="C300" s="261"/>
      <c r="D300" s="262"/>
      <c r="E300" s="263"/>
      <c r="F300" s="264"/>
      <c r="G300" s="263"/>
      <c r="H300" s="263"/>
      <c r="I300" s="263"/>
      <c r="J300" s="263"/>
      <c r="K300" s="263"/>
      <c r="L300" s="263"/>
      <c r="M300" s="263"/>
    </row>
    <row r="301" spans="1:13" ht="15" customHeight="1" hidden="1">
      <c r="A301" s="260"/>
      <c r="B301" s="260"/>
      <c r="C301" s="261"/>
      <c r="D301" s="262"/>
      <c r="E301" s="263"/>
      <c r="F301" s="264"/>
      <c r="G301" s="263"/>
      <c r="H301" s="263"/>
      <c r="I301" s="263"/>
      <c r="J301" s="263"/>
      <c r="K301" s="263"/>
      <c r="L301" s="263"/>
      <c r="M301" s="263"/>
    </row>
    <row r="302" spans="1:13" ht="15" customHeight="1" hidden="1">
      <c r="A302" s="260"/>
      <c r="B302" s="260"/>
      <c r="C302" s="261"/>
      <c r="D302" s="262"/>
      <c r="E302" s="263"/>
      <c r="F302" s="264"/>
      <c r="G302" s="263"/>
      <c r="H302" s="263"/>
      <c r="I302" s="263"/>
      <c r="J302" s="263"/>
      <c r="K302" s="263"/>
      <c r="L302" s="263"/>
      <c r="M302" s="263"/>
    </row>
    <row r="303" spans="1:13" ht="15" customHeight="1" hidden="1">
      <c r="A303" s="260"/>
      <c r="B303" s="260"/>
      <c r="C303" s="261"/>
      <c r="D303" s="262"/>
      <c r="E303" s="263"/>
      <c r="F303" s="264"/>
      <c r="G303" s="263"/>
      <c r="H303" s="263"/>
      <c r="I303" s="263"/>
      <c r="J303" s="263"/>
      <c r="K303" s="263"/>
      <c r="L303" s="263"/>
      <c r="M303" s="263"/>
    </row>
    <row r="304" spans="1:13" ht="15" customHeight="1" hidden="1">
      <c r="A304" s="260"/>
      <c r="B304" s="260"/>
      <c r="C304" s="261"/>
      <c r="D304" s="262"/>
      <c r="E304" s="263"/>
      <c r="F304" s="264"/>
      <c r="G304" s="263"/>
      <c r="H304" s="263"/>
      <c r="I304" s="263"/>
      <c r="J304" s="263"/>
      <c r="K304" s="263"/>
      <c r="L304" s="263"/>
      <c r="M304" s="263"/>
    </row>
    <row r="305" spans="1:13" ht="15" customHeight="1" hidden="1">
      <c r="A305" s="260"/>
      <c r="B305" s="260"/>
      <c r="C305" s="261"/>
      <c r="D305" s="262"/>
      <c r="E305" s="263"/>
      <c r="F305" s="264"/>
      <c r="G305" s="263"/>
      <c r="H305" s="263"/>
      <c r="I305" s="263"/>
      <c r="J305" s="263"/>
      <c r="K305" s="263"/>
      <c r="L305" s="263"/>
      <c r="M305" s="263"/>
    </row>
    <row r="306" spans="1:13" ht="15" customHeight="1" hidden="1">
      <c r="A306" s="260"/>
      <c r="B306" s="260"/>
      <c r="C306" s="261"/>
      <c r="D306" s="262"/>
      <c r="E306" s="263"/>
      <c r="F306" s="264"/>
      <c r="G306" s="263"/>
      <c r="H306" s="263"/>
      <c r="I306" s="263"/>
      <c r="J306" s="263"/>
      <c r="K306" s="263"/>
      <c r="L306" s="263"/>
      <c r="M306" s="263"/>
    </row>
    <row r="307" spans="1:13" ht="15" customHeight="1" hidden="1">
      <c r="A307" s="260"/>
      <c r="B307" s="260"/>
      <c r="C307" s="261"/>
      <c r="D307" s="262"/>
      <c r="E307" s="263"/>
      <c r="F307" s="264"/>
      <c r="G307" s="263"/>
      <c r="H307" s="263"/>
      <c r="I307" s="263"/>
      <c r="J307" s="263"/>
      <c r="K307" s="263"/>
      <c r="L307" s="263"/>
      <c r="M307" s="263"/>
    </row>
    <row r="308" spans="1:13" ht="15" customHeight="1" hidden="1">
      <c r="A308" s="260"/>
      <c r="B308" s="260"/>
      <c r="C308" s="261"/>
      <c r="D308" s="262"/>
      <c r="E308" s="263"/>
      <c r="F308" s="264"/>
      <c r="G308" s="263"/>
      <c r="H308" s="263"/>
      <c r="I308" s="263"/>
      <c r="J308" s="263"/>
      <c r="K308" s="263"/>
      <c r="L308" s="263"/>
      <c r="M308" s="263"/>
    </row>
    <row r="309" spans="1:13" ht="15" customHeight="1" hidden="1">
      <c r="A309" s="260"/>
      <c r="B309" s="260"/>
      <c r="C309" s="261"/>
      <c r="D309" s="262"/>
      <c r="E309" s="263"/>
      <c r="F309" s="264"/>
      <c r="G309" s="263"/>
      <c r="H309" s="263"/>
      <c r="I309" s="263"/>
      <c r="J309" s="263"/>
      <c r="K309" s="263"/>
      <c r="L309" s="263"/>
      <c r="M309" s="263"/>
    </row>
    <row r="310" spans="1:13" ht="15" customHeight="1" hidden="1" thickBot="1">
      <c r="A310" s="260"/>
      <c r="B310" s="260"/>
      <c r="C310" s="261"/>
      <c r="D310" s="262"/>
      <c r="E310" s="263"/>
      <c r="F310" s="264"/>
      <c r="G310" s="263"/>
      <c r="H310" s="263"/>
      <c r="I310" s="263"/>
      <c r="J310" s="263"/>
      <c r="K310" s="263"/>
      <c r="L310" s="263"/>
      <c r="M310" s="263"/>
    </row>
    <row r="311" spans="1:13" ht="36" customHeight="1" thickBot="1">
      <c r="A311" s="648" t="s">
        <v>671</v>
      </c>
      <c r="B311" s="649"/>
      <c r="C311" s="650"/>
      <c r="D311" s="486" t="s">
        <v>8</v>
      </c>
      <c r="E311" s="172">
        <f aca="true" t="shared" si="181" ref="E311:M311">E313+E411+E404</f>
        <v>311164087</v>
      </c>
      <c r="F311" s="172">
        <f t="shared" si="181"/>
        <v>0</v>
      </c>
      <c r="G311" s="172">
        <f t="shared" si="181"/>
        <v>108371703</v>
      </c>
      <c r="H311" s="172">
        <f t="shared" si="181"/>
        <v>95290303</v>
      </c>
      <c r="I311" s="172">
        <f t="shared" si="181"/>
        <v>69051447</v>
      </c>
      <c r="J311" s="172">
        <f t="shared" si="181"/>
        <v>38450634</v>
      </c>
      <c r="K311" s="172">
        <f t="shared" si="181"/>
        <v>344424</v>
      </c>
      <c r="L311" s="172">
        <f t="shared" si="181"/>
        <v>345167</v>
      </c>
      <c r="M311" s="172">
        <f t="shared" si="181"/>
        <v>344684</v>
      </c>
    </row>
    <row r="312" spans="1:13" ht="15" customHeight="1">
      <c r="A312" s="265" t="s">
        <v>367</v>
      </c>
      <c r="B312" s="265"/>
      <c r="C312" s="265"/>
      <c r="D312" s="487" t="s">
        <v>10</v>
      </c>
      <c r="E312" s="176">
        <f aca="true" t="shared" si="182" ref="E312:M312">E313-E345-E400+E404</f>
        <v>270047117</v>
      </c>
      <c r="F312" s="176">
        <f t="shared" si="182"/>
        <v>0</v>
      </c>
      <c r="G312" s="176">
        <f t="shared" si="182"/>
        <v>102994897</v>
      </c>
      <c r="H312" s="176">
        <f t="shared" si="182"/>
        <v>86711738</v>
      </c>
      <c r="I312" s="176">
        <f t="shared" si="182"/>
        <v>54188897</v>
      </c>
      <c r="J312" s="176">
        <f t="shared" si="182"/>
        <v>26151585</v>
      </c>
      <c r="K312" s="176">
        <f t="shared" si="182"/>
        <v>317935</v>
      </c>
      <c r="L312" s="176">
        <f t="shared" si="182"/>
        <v>324191</v>
      </c>
      <c r="M312" s="176">
        <f t="shared" si="182"/>
        <v>334771</v>
      </c>
    </row>
    <row r="313" spans="1:13" ht="15" customHeight="1">
      <c r="A313" s="173" t="s">
        <v>11</v>
      </c>
      <c r="B313" s="266"/>
      <c r="C313" s="267"/>
      <c r="D313" s="464" t="s">
        <v>12</v>
      </c>
      <c r="E313" s="178">
        <f aca="true" t="shared" si="183" ref="E313:J313">E314+E364</f>
        <v>305921087</v>
      </c>
      <c r="F313" s="178">
        <f t="shared" si="183"/>
        <v>0</v>
      </c>
      <c r="G313" s="178">
        <f t="shared" si="183"/>
        <v>106610903</v>
      </c>
      <c r="H313" s="178">
        <f t="shared" si="183"/>
        <v>93370303</v>
      </c>
      <c r="I313" s="178">
        <f t="shared" si="183"/>
        <v>67981447</v>
      </c>
      <c r="J313" s="178">
        <f t="shared" si="183"/>
        <v>37958434</v>
      </c>
      <c r="K313" s="178">
        <f>K314+K364</f>
        <v>338414</v>
      </c>
      <c r="L313" s="178">
        <f>L314+L364</f>
        <v>339157</v>
      </c>
      <c r="M313" s="178">
        <f>M314+M364</f>
        <v>338674</v>
      </c>
    </row>
    <row r="314" spans="1:13" ht="15" customHeight="1">
      <c r="A314" s="180" t="s">
        <v>13</v>
      </c>
      <c r="B314" s="180"/>
      <c r="C314" s="180"/>
      <c r="D314" s="464" t="s">
        <v>14</v>
      </c>
      <c r="E314" s="178">
        <f aca="true" t="shared" si="184" ref="E314:J314">E315+E333+E344+E361</f>
        <v>320395618</v>
      </c>
      <c r="F314" s="178">
        <f t="shared" si="184"/>
        <v>0</v>
      </c>
      <c r="G314" s="178">
        <f t="shared" si="184"/>
        <v>109642783</v>
      </c>
      <c r="H314" s="178">
        <f t="shared" si="184"/>
        <v>100652738</v>
      </c>
      <c r="I314" s="178">
        <f t="shared" si="184"/>
        <v>69680707</v>
      </c>
      <c r="J314" s="178">
        <f t="shared" si="184"/>
        <v>40419390</v>
      </c>
      <c r="K314" s="178">
        <f>K315+K333+K344+K361</f>
        <v>345356</v>
      </c>
      <c r="L314" s="178">
        <f>L315+L333+L344+L361</f>
        <v>352252</v>
      </c>
      <c r="M314" s="178">
        <f>M315+M333+M344+M361</f>
        <v>363361</v>
      </c>
    </row>
    <row r="315" spans="1:13" ht="15" customHeight="1">
      <c r="A315" s="180" t="s">
        <v>15</v>
      </c>
      <c r="B315" s="180"/>
      <c r="C315" s="180"/>
      <c r="D315" s="464" t="s">
        <v>16</v>
      </c>
      <c r="E315" s="178">
        <f aca="true" t="shared" si="185" ref="E315:J315">E316+E319+E328</f>
        <v>177352204</v>
      </c>
      <c r="F315" s="178">
        <f t="shared" si="185"/>
        <v>0</v>
      </c>
      <c r="G315" s="178">
        <f t="shared" si="185"/>
        <v>74417254</v>
      </c>
      <c r="H315" s="178">
        <f t="shared" si="185"/>
        <v>60680938</v>
      </c>
      <c r="I315" s="178">
        <f t="shared" si="185"/>
        <v>32674707</v>
      </c>
      <c r="J315" s="178">
        <f t="shared" si="185"/>
        <v>9579305</v>
      </c>
      <c r="K315" s="178">
        <f>K316+K319+K328</f>
        <v>202860</v>
      </c>
      <c r="L315" s="178">
        <f>L316+L319+L328</f>
        <v>209091</v>
      </c>
      <c r="M315" s="178">
        <f>M316+M319+M328</f>
        <v>220641</v>
      </c>
    </row>
    <row r="316" spans="1:13" ht="30.75" customHeight="1">
      <c r="A316" s="677" t="s">
        <v>17</v>
      </c>
      <c r="B316" s="677"/>
      <c r="C316" s="677"/>
      <c r="D316" s="464" t="s">
        <v>18</v>
      </c>
      <c r="E316" s="395">
        <f aca="true" t="shared" si="186" ref="E316:M317">E317</f>
        <v>22100000</v>
      </c>
      <c r="F316" s="395">
        <f t="shared" si="186"/>
        <v>0</v>
      </c>
      <c r="G316" s="395">
        <f t="shared" si="186"/>
        <v>10000000</v>
      </c>
      <c r="H316" s="395">
        <f t="shared" si="186"/>
        <v>7000000</v>
      </c>
      <c r="I316" s="178">
        <f t="shared" si="186"/>
        <v>3100000</v>
      </c>
      <c r="J316" s="178">
        <f t="shared" si="186"/>
        <v>2000000</v>
      </c>
      <c r="K316" s="178">
        <f t="shared" si="186"/>
        <v>25000</v>
      </c>
      <c r="L316" s="178">
        <f t="shared" si="186"/>
        <v>25000</v>
      </c>
      <c r="M316" s="178">
        <f t="shared" si="186"/>
        <v>25000</v>
      </c>
    </row>
    <row r="317" spans="1:13" ht="15" customHeight="1">
      <c r="A317" s="190" t="s">
        <v>19</v>
      </c>
      <c r="B317" s="198"/>
      <c r="C317" s="191"/>
      <c r="D317" s="488" t="s">
        <v>20</v>
      </c>
      <c r="E317" s="257">
        <f t="shared" si="186"/>
        <v>22100000</v>
      </c>
      <c r="F317" s="257">
        <f t="shared" si="186"/>
        <v>0</v>
      </c>
      <c r="G317" s="257">
        <f t="shared" si="186"/>
        <v>10000000</v>
      </c>
      <c r="H317" s="257">
        <f t="shared" si="186"/>
        <v>7000000</v>
      </c>
      <c r="I317" s="257">
        <f t="shared" si="186"/>
        <v>3100000</v>
      </c>
      <c r="J317" s="257">
        <f t="shared" si="186"/>
        <v>2000000</v>
      </c>
      <c r="K317" s="257">
        <f t="shared" si="186"/>
        <v>25000</v>
      </c>
      <c r="L317" s="257">
        <f t="shared" si="186"/>
        <v>25000</v>
      </c>
      <c r="M317" s="257">
        <f t="shared" si="186"/>
        <v>25000</v>
      </c>
    </row>
    <row r="318" spans="1:13" ht="15" customHeight="1">
      <c r="A318" s="185"/>
      <c r="B318" s="186" t="s">
        <v>368</v>
      </c>
      <c r="C318" s="187"/>
      <c r="D318" s="461" t="s">
        <v>21</v>
      </c>
      <c r="E318" s="356">
        <f>G318+H318+I318+J318</f>
        <v>22100000</v>
      </c>
      <c r="F318" s="269"/>
      <c r="G318" s="270">
        <v>10000000</v>
      </c>
      <c r="H318" s="270">
        <v>7000000</v>
      </c>
      <c r="I318" s="270">
        <v>3100000</v>
      </c>
      <c r="J318" s="270">
        <v>2000000</v>
      </c>
      <c r="K318" s="270">
        <v>25000</v>
      </c>
      <c r="L318" s="270">
        <v>25000</v>
      </c>
      <c r="M318" s="270">
        <v>25000</v>
      </c>
    </row>
    <row r="319" spans="1:13" ht="31.5" customHeight="1">
      <c r="A319" s="653" t="s">
        <v>22</v>
      </c>
      <c r="B319" s="653"/>
      <c r="C319" s="653"/>
      <c r="D319" s="465" t="s">
        <v>23</v>
      </c>
      <c r="E319" s="250">
        <f aca="true" t="shared" si="187" ref="E319:J319">E320+E323</f>
        <v>152589827</v>
      </c>
      <c r="F319" s="250">
        <f t="shared" si="187"/>
        <v>0</v>
      </c>
      <c r="G319" s="250">
        <f t="shared" si="187"/>
        <v>63417254</v>
      </c>
      <c r="H319" s="250">
        <f t="shared" si="187"/>
        <v>53180938</v>
      </c>
      <c r="I319" s="250">
        <f t="shared" si="187"/>
        <v>29074707</v>
      </c>
      <c r="J319" s="250">
        <f t="shared" si="187"/>
        <v>6916928</v>
      </c>
      <c r="K319" s="250">
        <f>K320+K323</f>
        <v>174440</v>
      </c>
      <c r="L319" s="250">
        <f>L320+L323</f>
        <v>180573</v>
      </c>
      <c r="M319" s="250">
        <f>M320+M323</f>
        <v>192466</v>
      </c>
    </row>
    <row r="320" spans="1:13" ht="15" customHeight="1">
      <c r="A320" s="190" t="s">
        <v>24</v>
      </c>
      <c r="B320" s="190"/>
      <c r="C320" s="190"/>
      <c r="D320" s="467" t="s">
        <v>25</v>
      </c>
      <c r="E320" s="257">
        <f aca="true" t="shared" si="188" ref="E320:J320">E321+E322</f>
        <v>3015827</v>
      </c>
      <c r="F320" s="257">
        <f t="shared" si="188"/>
        <v>0</v>
      </c>
      <c r="G320" s="257">
        <f t="shared" si="188"/>
        <v>1500000</v>
      </c>
      <c r="H320" s="257">
        <f t="shared" si="188"/>
        <v>1500000</v>
      </c>
      <c r="I320" s="257">
        <f t="shared" si="188"/>
        <v>15827</v>
      </c>
      <c r="J320" s="257">
        <f t="shared" si="188"/>
        <v>0</v>
      </c>
      <c r="K320" s="257">
        <f>K321+K322</f>
        <v>600</v>
      </c>
      <c r="L320" s="257">
        <f>L321+L322</f>
        <v>700</v>
      </c>
      <c r="M320" s="257">
        <f>M321+M322</f>
        <v>800</v>
      </c>
    </row>
    <row r="321" spans="1:13" ht="15" customHeight="1">
      <c r="A321" s="185"/>
      <c r="B321" s="271" t="s">
        <v>26</v>
      </c>
      <c r="C321" s="186"/>
      <c r="D321" s="461" t="s">
        <v>27</v>
      </c>
      <c r="E321" s="268">
        <f>G321+H321+I321+J321</f>
        <v>0</v>
      </c>
      <c r="F321" s="269"/>
      <c r="G321" s="270"/>
      <c r="H321" s="270"/>
      <c r="I321" s="270"/>
      <c r="J321" s="270"/>
      <c r="K321" s="270"/>
      <c r="L321" s="270"/>
      <c r="M321" s="270"/>
    </row>
    <row r="322" spans="1:13" ht="15" customHeight="1">
      <c r="A322" s="186"/>
      <c r="B322" s="186" t="s">
        <v>369</v>
      </c>
      <c r="C322" s="186"/>
      <c r="D322" s="461" t="s">
        <v>29</v>
      </c>
      <c r="E322" s="356">
        <f>G322+H322+I322+J322</f>
        <v>3015827</v>
      </c>
      <c r="F322" s="269"/>
      <c r="G322" s="270">
        <v>1500000</v>
      </c>
      <c r="H322" s="270">
        <v>1500000</v>
      </c>
      <c r="I322" s="270">
        <v>15827</v>
      </c>
      <c r="J322" s="270"/>
      <c r="K322" s="270">
        <v>600</v>
      </c>
      <c r="L322" s="270">
        <v>700</v>
      </c>
      <c r="M322" s="270">
        <v>800</v>
      </c>
    </row>
    <row r="323" spans="1:13" ht="15" customHeight="1">
      <c r="A323" s="190" t="s">
        <v>30</v>
      </c>
      <c r="B323" s="205"/>
      <c r="C323" s="218"/>
      <c r="D323" s="467" t="s">
        <v>31</v>
      </c>
      <c r="E323" s="257">
        <f aca="true" t="shared" si="189" ref="E323:J323">E324+E325+E326+E327</f>
        <v>149574000</v>
      </c>
      <c r="F323" s="257">
        <f t="shared" si="189"/>
        <v>0</v>
      </c>
      <c r="G323" s="257">
        <f t="shared" si="189"/>
        <v>61917254</v>
      </c>
      <c r="H323" s="257">
        <f t="shared" si="189"/>
        <v>51680938</v>
      </c>
      <c r="I323" s="257">
        <f t="shared" si="189"/>
        <v>29058880</v>
      </c>
      <c r="J323" s="257">
        <f t="shared" si="189"/>
        <v>6916928</v>
      </c>
      <c r="K323" s="257">
        <f>K324+K325</f>
        <v>173840</v>
      </c>
      <c r="L323" s="257">
        <f>L324+L325</f>
        <v>179873</v>
      </c>
      <c r="M323" s="257">
        <f>M324+M325</f>
        <v>191666</v>
      </c>
    </row>
    <row r="324" spans="1:13" ht="15" customHeight="1">
      <c r="A324" s="185"/>
      <c r="B324" s="591" t="s">
        <v>32</v>
      </c>
      <c r="C324" s="592"/>
      <c r="D324" s="461" t="s">
        <v>33</v>
      </c>
      <c r="E324" s="268">
        <f>G324+H324+I324+J324</f>
        <v>144574000</v>
      </c>
      <c r="F324" s="269"/>
      <c r="G324" s="270">
        <f>60000000-800000+731054-13800</f>
        <v>59917254</v>
      </c>
      <c r="H324" s="270">
        <f>50000000-197062+220000-2000+160000</f>
        <v>50180938</v>
      </c>
      <c r="I324" s="270">
        <f>30000000-4000000-22120+639000+942000</f>
        <v>27558880</v>
      </c>
      <c r="J324" s="270">
        <f>4574000+800000+4000000-511872-220000-623200-942000-160000</f>
        <v>6916928</v>
      </c>
      <c r="K324" s="359">
        <f>171141+1466</f>
        <v>172607</v>
      </c>
      <c r="L324" s="359">
        <f>175790+2793</f>
        <v>178583</v>
      </c>
      <c r="M324" s="359">
        <f>187237+3106</f>
        <v>190343</v>
      </c>
    </row>
    <row r="325" spans="1:13" ht="31.5" customHeight="1">
      <c r="A325" s="185"/>
      <c r="B325" s="529" t="s">
        <v>34</v>
      </c>
      <c r="C325" s="529"/>
      <c r="D325" s="461" t="s">
        <v>35</v>
      </c>
      <c r="E325" s="268">
        <f>G325+H325+I325+J325</f>
        <v>0</v>
      </c>
      <c r="F325" s="269"/>
      <c r="G325" s="270"/>
      <c r="H325" s="270"/>
      <c r="I325" s="270"/>
      <c r="J325" s="270"/>
      <c r="K325" s="359">
        <f>972+261</f>
        <v>1233</v>
      </c>
      <c r="L325" s="359">
        <f>1010+280</f>
        <v>1290</v>
      </c>
      <c r="M325" s="359">
        <f>1027+296</f>
        <v>1323</v>
      </c>
    </row>
    <row r="326" spans="1:13" ht="20.25" customHeight="1">
      <c r="A326" s="185"/>
      <c r="B326" s="600" t="s">
        <v>767</v>
      </c>
      <c r="C326" s="601"/>
      <c r="D326" s="462" t="s">
        <v>766</v>
      </c>
      <c r="E326" s="268">
        <f>G326+H326+I326+J326</f>
        <v>5000000</v>
      </c>
      <c r="F326" s="269"/>
      <c r="G326" s="359">
        <v>2000000</v>
      </c>
      <c r="H326" s="359">
        <v>1500000</v>
      </c>
      <c r="I326" s="359">
        <v>1500000</v>
      </c>
      <c r="J326" s="359"/>
      <c r="K326" s="359"/>
      <c r="L326" s="359"/>
      <c r="M326" s="359"/>
    </row>
    <row r="327" spans="1:13" ht="20.25" customHeight="1">
      <c r="A327" s="185"/>
      <c r="B327" s="526" t="s">
        <v>778</v>
      </c>
      <c r="C327" s="604"/>
      <c r="D327" s="462" t="s">
        <v>777</v>
      </c>
      <c r="E327" s="268">
        <f>G327+H327+I327+J327</f>
        <v>0</v>
      </c>
      <c r="F327" s="269"/>
      <c r="G327" s="359"/>
      <c r="H327" s="359"/>
      <c r="I327" s="359"/>
      <c r="J327" s="359"/>
      <c r="K327" s="359"/>
      <c r="L327" s="359"/>
      <c r="M327" s="359"/>
    </row>
    <row r="328" spans="1:13" ht="15" customHeight="1">
      <c r="A328" s="200" t="s">
        <v>36</v>
      </c>
      <c r="B328" s="200"/>
      <c r="C328" s="182"/>
      <c r="D328" s="425" t="s">
        <v>37</v>
      </c>
      <c r="E328" s="250">
        <f aca="true" t="shared" si="190" ref="E328:M329">E329</f>
        <v>2662377</v>
      </c>
      <c r="F328" s="250">
        <f t="shared" si="190"/>
        <v>0</v>
      </c>
      <c r="G328" s="250">
        <f t="shared" si="190"/>
        <v>1000000</v>
      </c>
      <c r="H328" s="250">
        <f t="shared" si="190"/>
        <v>500000</v>
      </c>
      <c r="I328" s="250">
        <f t="shared" si="190"/>
        <v>500000</v>
      </c>
      <c r="J328" s="250">
        <f t="shared" si="190"/>
        <v>662377</v>
      </c>
      <c r="K328" s="250">
        <f t="shared" si="190"/>
        <v>3420</v>
      </c>
      <c r="L328" s="250">
        <f t="shared" si="190"/>
        <v>3518</v>
      </c>
      <c r="M328" s="250">
        <f t="shared" si="190"/>
        <v>3175</v>
      </c>
    </row>
    <row r="329" spans="1:13" ht="15" customHeight="1">
      <c r="A329" s="190" t="s">
        <v>38</v>
      </c>
      <c r="B329" s="198"/>
      <c r="C329" s="191"/>
      <c r="D329" s="488" t="s">
        <v>39</v>
      </c>
      <c r="E329" s="257">
        <f t="shared" si="190"/>
        <v>2662377</v>
      </c>
      <c r="F329" s="257">
        <f t="shared" si="190"/>
        <v>0</v>
      </c>
      <c r="G329" s="257">
        <f t="shared" si="190"/>
        <v>1000000</v>
      </c>
      <c r="H329" s="257">
        <f t="shared" si="190"/>
        <v>500000</v>
      </c>
      <c r="I329" s="257">
        <f t="shared" si="190"/>
        <v>500000</v>
      </c>
      <c r="J329" s="257">
        <f t="shared" si="190"/>
        <v>662377</v>
      </c>
      <c r="K329" s="257">
        <f t="shared" si="190"/>
        <v>3420</v>
      </c>
      <c r="L329" s="257">
        <f t="shared" si="190"/>
        <v>3518</v>
      </c>
      <c r="M329" s="257">
        <f t="shared" si="190"/>
        <v>3175</v>
      </c>
    </row>
    <row r="330" spans="1:13" ht="15" customHeight="1">
      <c r="A330" s="185"/>
      <c r="B330" s="591" t="s">
        <v>40</v>
      </c>
      <c r="C330" s="592"/>
      <c r="D330" s="461" t="s">
        <v>41</v>
      </c>
      <c r="E330" s="356">
        <f>G330+H330+I330+J330</f>
        <v>2662377</v>
      </c>
      <c r="F330" s="269"/>
      <c r="G330" s="270">
        <v>1000000</v>
      </c>
      <c r="H330" s="270">
        <v>500000</v>
      </c>
      <c r="I330" s="270">
        <v>500000</v>
      </c>
      <c r="J330" s="270">
        <v>662377</v>
      </c>
      <c r="K330" s="270">
        <v>3420</v>
      </c>
      <c r="L330" s="270">
        <v>3518</v>
      </c>
      <c r="M330" s="270">
        <f>3600-425</f>
        <v>3175</v>
      </c>
    </row>
    <row r="331" spans="1:13" ht="15" customHeight="1">
      <c r="A331" s="200" t="s">
        <v>42</v>
      </c>
      <c r="B331" s="200"/>
      <c r="C331" s="203"/>
      <c r="D331" s="470" t="s">
        <v>43</v>
      </c>
      <c r="E331" s="250">
        <f aca="true" t="shared" si="191" ref="E331:M331">E332</f>
        <v>0</v>
      </c>
      <c r="F331" s="250">
        <f t="shared" si="191"/>
        <v>0</v>
      </c>
      <c r="G331" s="250">
        <f t="shared" si="191"/>
        <v>0</v>
      </c>
      <c r="H331" s="250">
        <f t="shared" si="191"/>
        <v>0</v>
      </c>
      <c r="I331" s="250">
        <f t="shared" si="191"/>
        <v>0</v>
      </c>
      <c r="J331" s="250">
        <f t="shared" si="191"/>
        <v>0</v>
      </c>
      <c r="K331" s="250">
        <f t="shared" si="191"/>
        <v>0</v>
      </c>
      <c r="L331" s="250">
        <f t="shared" si="191"/>
        <v>0</v>
      </c>
      <c r="M331" s="250">
        <f t="shared" si="191"/>
        <v>0</v>
      </c>
    </row>
    <row r="332" spans="1:13" ht="15" customHeight="1">
      <c r="A332" s="185"/>
      <c r="B332" s="186" t="s">
        <v>44</v>
      </c>
      <c r="C332" s="187"/>
      <c r="D332" s="471" t="s">
        <v>45</v>
      </c>
      <c r="E332" s="268">
        <f>G332+H332+I332+J332</f>
        <v>0</v>
      </c>
      <c r="F332" s="269"/>
      <c r="G332" s="270"/>
      <c r="H332" s="270"/>
      <c r="I332" s="270"/>
      <c r="J332" s="270"/>
      <c r="K332" s="270"/>
      <c r="L332" s="270"/>
      <c r="M332" s="270"/>
    </row>
    <row r="333" spans="1:13" ht="15" customHeight="1">
      <c r="A333" s="200" t="s">
        <v>46</v>
      </c>
      <c r="B333" s="200"/>
      <c r="C333" s="182"/>
      <c r="D333" s="425" t="s">
        <v>47</v>
      </c>
      <c r="E333" s="250">
        <f aca="true" t="shared" si="192" ref="E333:M333">E334</f>
        <v>50488933</v>
      </c>
      <c r="F333" s="250">
        <f t="shared" si="192"/>
        <v>0</v>
      </c>
      <c r="G333" s="250">
        <f t="shared" si="192"/>
        <v>14800000</v>
      </c>
      <c r="H333" s="250">
        <f t="shared" si="192"/>
        <v>15715800</v>
      </c>
      <c r="I333" s="250">
        <f t="shared" si="192"/>
        <v>11200000</v>
      </c>
      <c r="J333" s="250">
        <f t="shared" si="192"/>
        <v>8773133</v>
      </c>
      <c r="K333" s="250">
        <f t="shared" si="192"/>
        <v>54900</v>
      </c>
      <c r="L333" s="250">
        <f t="shared" si="192"/>
        <v>54900</v>
      </c>
      <c r="M333" s="250">
        <f t="shared" si="192"/>
        <v>53900</v>
      </c>
    </row>
    <row r="334" spans="1:13" ht="15" customHeight="1">
      <c r="A334" s="190" t="s">
        <v>48</v>
      </c>
      <c r="B334" s="205"/>
      <c r="C334" s="190"/>
      <c r="D334" s="438" t="s">
        <v>49</v>
      </c>
      <c r="E334" s="257">
        <f aca="true" t="shared" si="193" ref="E334:J334">E335+E338+E342+E343</f>
        <v>50488933</v>
      </c>
      <c r="F334" s="257">
        <f t="shared" si="193"/>
        <v>0</v>
      </c>
      <c r="G334" s="257">
        <f t="shared" si="193"/>
        <v>14800000</v>
      </c>
      <c r="H334" s="257">
        <f t="shared" si="193"/>
        <v>15715800</v>
      </c>
      <c r="I334" s="257">
        <f t="shared" si="193"/>
        <v>11200000</v>
      </c>
      <c r="J334" s="257">
        <f t="shared" si="193"/>
        <v>8773133</v>
      </c>
      <c r="K334" s="257">
        <f>K335+K338+K342+K343</f>
        <v>54900</v>
      </c>
      <c r="L334" s="257">
        <f>L335+L338+L342+L343</f>
        <v>54900</v>
      </c>
      <c r="M334" s="257">
        <f>M335+M338+M342+M343</f>
        <v>53900</v>
      </c>
    </row>
    <row r="335" spans="1:13" ht="15" customHeight="1">
      <c r="A335" s="206"/>
      <c r="B335" s="190" t="s">
        <v>50</v>
      </c>
      <c r="C335" s="205"/>
      <c r="D335" s="438" t="s">
        <v>51</v>
      </c>
      <c r="E335" s="257">
        <f aca="true" t="shared" si="194" ref="E335:J335">E336+E337</f>
        <v>40835296</v>
      </c>
      <c r="F335" s="257">
        <f t="shared" si="194"/>
        <v>0</v>
      </c>
      <c r="G335" s="257">
        <f t="shared" si="194"/>
        <v>12000000</v>
      </c>
      <c r="H335" s="257">
        <f t="shared" si="194"/>
        <v>12223000</v>
      </c>
      <c r="I335" s="257">
        <f t="shared" si="194"/>
        <v>9000000</v>
      </c>
      <c r="J335" s="257">
        <f t="shared" si="194"/>
        <v>7612296</v>
      </c>
      <c r="K335" s="257">
        <f>K336+K337</f>
        <v>45000</v>
      </c>
      <c r="L335" s="257">
        <f>L336+L337</f>
        <v>45000</v>
      </c>
      <c r="M335" s="257">
        <f>M336+M337</f>
        <v>44000</v>
      </c>
    </row>
    <row r="336" spans="1:13" ht="15" customHeight="1">
      <c r="A336" s="206"/>
      <c r="B336" s="186"/>
      <c r="C336" s="187" t="s">
        <v>52</v>
      </c>
      <c r="D336" s="472" t="s">
        <v>53</v>
      </c>
      <c r="E336" s="268">
        <f>G336+H336+I336+J336</f>
        <v>13868047</v>
      </c>
      <c r="F336" s="269"/>
      <c r="G336" s="270">
        <v>4000000</v>
      </c>
      <c r="H336" s="270">
        <v>4000000</v>
      </c>
      <c r="I336" s="270">
        <v>3000000</v>
      </c>
      <c r="J336" s="399">
        <v>2868047</v>
      </c>
      <c r="K336" s="270">
        <v>15000</v>
      </c>
      <c r="L336" s="270">
        <v>15000</v>
      </c>
      <c r="M336" s="270">
        <v>14000</v>
      </c>
    </row>
    <row r="337" spans="1:13" ht="15" customHeight="1">
      <c r="A337" s="206"/>
      <c r="B337" s="186"/>
      <c r="C337" s="187" t="s">
        <v>54</v>
      </c>
      <c r="D337" s="472" t="s">
        <v>55</v>
      </c>
      <c r="E337" s="268">
        <f>G337+H337+I337+J337</f>
        <v>26967249</v>
      </c>
      <c r="F337" s="269"/>
      <c r="G337" s="270">
        <v>8000000</v>
      </c>
      <c r="H337" s="270">
        <f>7000000+1223000</f>
        <v>8223000</v>
      </c>
      <c r="I337" s="270">
        <v>6000000</v>
      </c>
      <c r="J337" s="270">
        <v>4744249</v>
      </c>
      <c r="K337" s="270">
        <v>30000</v>
      </c>
      <c r="L337" s="270">
        <v>30000</v>
      </c>
      <c r="M337" s="270">
        <v>30000</v>
      </c>
    </row>
    <row r="338" spans="1:13" ht="15" customHeight="1">
      <c r="A338" s="206"/>
      <c r="B338" s="190" t="s">
        <v>56</v>
      </c>
      <c r="C338" s="207"/>
      <c r="D338" s="438" t="s">
        <v>57</v>
      </c>
      <c r="E338" s="257">
        <f aca="true" t="shared" si="195" ref="E338:J338">E339+E340+E341</f>
        <v>7668990</v>
      </c>
      <c r="F338" s="257">
        <f t="shared" si="195"/>
        <v>0</v>
      </c>
      <c r="G338" s="257">
        <f t="shared" si="195"/>
        <v>2200000</v>
      </c>
      <c r="H338" s="257">
        <f t="shared" si="195"/>
        <v>2892800</v>
      </c>
      <c r="I338" s="257">
        <f t="shared" si="195"/>
        <v>1600000</v>
      </c>
      <c r="J338" s="257">
        <f t="shared" si="195"/>
        <v>976190</v>
      </c>
      <c r="K338" s="257">
        <f>K339+K340+K341</f>
        <v>7900</v>
      </c>
      <c r="L338" s="257">
        <f>L339+L340+L341</f>
        <v>7900</v>
      </c>
      <c r="M338" s="257">
        <f>M339+M340+M341</f>
        <v>7900</v>
      </c>
    </row>
    <row r="339" spans="1:13" ht="15" customHeight="1">
      <c r="A339" s="206"/>
      <c r="B339" s="186"/>
      <c r="C339" s="187" t="s">
        <v>58</v>
      </c>
      <c r="D339" s="472" t="s">
        <v>59</v>
      </c>
      <c r="E339" s="268">
        <f>G339+H339+I339+J339</f>
        <v>3827044</v>
      </c>
      <c r="F339" s="269"/>
      <c r="G339" s="270">
        <v>1000000</v>
      </c>
      <c r="H339" s="270">
        <v>1250000</v>
      </c>
      <c r="I339" s="270">
        <v>1000000</v>
      </c>
      <c r="J339" s="270">
        <v>577044</v>
      </c>
      <c r="K339" s="270">
        <v>4000</v>
      </c>
      <c r="L339" s="270">
        <v>4000</v>
      </c>
      <c r="M339" s="270">
        <v>4000</v>
      </c>
    </row>
    <row r="340" spans="1:13" ht="15" customHeight="1">
      <c r="A340" s="206"/>
      <c r="B340" s="186"/>
      <c r="C340" s="187" t="s">
        <v>60</v>
      </c>
      <c r="D340" s="472" t="s">
        <v>61</v>
      </c>
      <c r="E340" s="268">
        <f>G340+H340+I340+J340</f>
        <v>2763340</v>
      </c>
      <c r="F340" s="269"/>
      <c r="G340" s="270">
        <v>800000</v>
      </c>
      <c r="H340" s="270">
        <f>800000+442800</f>
        <v>1242800</v>
      </c>
      <c r="I340" s="270">
        <v>400000</v>
      </c>
      <c r="J340" s="270">
        <v>320540</v>
      </c>
      <c r="K340" s="270">
        <v>3000</v>
      </c>
      <c r="L340" s="270">
        <v>3000</v>
      </c>
      <c r="M340" s="270">
        <v>3000</v>
      </c>
    </row>
    <row r="341" spans="1:13" ht="15" customHeight="1">
      <c r="A341" s="206"/>
      <c r="B341" s="186"/>
      <c r="C341" s="187" t="s">
        <v>62</v>
      </c>
      <c r="D341" s="472" t="s">
        <v>63</v>
      </c>
      <c r="E341" s="268">
        <f>G341+H341+I341+J341</f>
        <v>1078606</v>
      </c>
      <c r="F341" s="269"/>
      <c r="G341" s="270">
        <v>400000</v>
      </c>
      <c r="H341" s="270">
        <v>400000</v>
      </c>
      <c r="I341" s="270">
        <v>200000</v>
      </c>
      <c r="J341" s="270">
        <v>78606</v>
      </c>
      <c r="K341" s="270">
        <v>900</v>
      </c>
      <c r="L341" s="270">
        <v>900</v>
      </c>
      <c r="M341" s="270">
        <v>900</v>
      </c>
    </row>
    <row r="342" spans="1:13" ht="15" customHeight="1">
      <c r="A342" s="206"/>
      <c r="B342" s="186" t="s">
        <v>64</v>
      </c>
      <c r="C342" s="187"/>
      <c r="D342" s="473" t="s">
        <v>65</v>
      </c>
      <c r="E342" s="268">
        <f>G342+H342+I342+J342</f>
        <v>1984647</v>
      </c>
      <c r="F342" s="269"/>
      <c r="G342" s="270">
        <v>600000</v>
      </c>
      <c r="H342" s="270">
        <v>600000</v>
      </c>
      <c r="I342" s="270">
        <v>600000</v>
      </c>
      <c r="J342" s="270">
        <v>184647</v>
      </c>
      <c r="K342" s="270">
        <v>2000</v>
      </c>
      <c r="L342" s="270">
        <v>2000</v>
      </c>
      <c r="M342" s="270">
        <v>2000</v>
      </c>
    </row>
    <row r="343" spans="1:13" ht="15" customHeight="1">
      <c r="A343" s="206"/>
      <c r="B343" s="186" t="s">
        <v>66</v>
      </c>
      <c r="C343" s="187"/>
      <c r="D343" s="473" t="s">
        <v>67</v>
      </c>
      <c r="E343" s="268">
        <f>G343+H343+I343+J343</f>
        <v>0</v>
      </c>
      <c r="F343" s="269"/>
      <c r="G343" s="270"/>
      <c r="H343" s="270"/>
      <c r="I343" s="270"/>
      <c r="J343" s="270"/>
      <c r="K343" s="270"/>
      <c r="L343" s="270"/>
      <c r="M343" s="270"/>
    </row>
    <row r="344" spans="1:13" ht="15" customHeight="1">
      <c r="A344" s="200" t="s">
        <v>68</v>
      </c>
      <c r="B344" s="200"/>
      <c r="C344" s="182"/>
      <c r="D344" s="425" t="s">
        <v>69</v>
      </c>
      <c r="E344" s="250">
        <f aca="true" t="shared" si="196" ref="E344:J344">E345+E350+E352+E355</f>
        <v>92539481</v>
      </c>
      <c r="F344" s="250">
        <f t="shared" si="196"/>
        <v>0</v>
      </c>
      <c r="G344" s="250">
        <f t="shared" si="196"/>
        <v>20425529</v>
      </c>
      <c r="H344" s="250">
        <f t="shared" si="196"/>
        <v>24241000</v>
      </c>
      <c r="I344" s="250">
        <f t="shared" si="196"/>
        <v>25806000</v>
      </c>
      <c r="J344" s="250">
        <f t="shared" si="196"/>
        <v>22066952</v>
      </c>
      <c r="K344" s="250">
        <f>K345+K350+K352+K355</f>
        <v>84596</v>
      </c>
      <c r="L344" s="250">
        <f>L345+L350+L352+L355</f>
        <v>85261</v>
      </c>
      <c r="M344" s="250">
        <f>M345+M350+M352+M355</f>
        <v>85820</v>
      </c>
    </row>
    <row r="345" spans="1:13" ht="15" customHeight="1">
      <c r="A345" s="558" t="s">
        <v>370</v>
      </c>
      <c r="B345" s="558"/>
      <c r="C345" s="558"/>
      <c r="D345" s="438" t="s">
        <v>71</v>
      </c>
      <c r="E345" s="257">
        <f aca="true" t="shared" si="197" ref="E345:J345">E346+E347+E348+E349</f>
        <v>77744000</v>
      </c>
      <c r="F345" s="257">
        <f t="shared" si="197"/>
        <v>0</v>
      </c>
      <c r="G345" s="257">
        <f t="shared" si="197"/>
        <v>15584000</v>
      </c>
      <c r="H345" s="257">
        <f t="shared" si="197"/>
        <v>20541000</v>
      </c>
      <c r="I345" s="257">
        <f t="shared" si="197"/>
        <v>21606000</v>
      </c>
      <c r="J345" s="257">
        <f t="shared" si="197"/>
        <v>20013000</v>
      </c>
      <c r="K345" s="257">
        <f>K346+K347+K348+K349</f>
        <v>68496</v>
      </c>
      <c r="L345" s="257">
        <f>L346+L347+L348+L349</f>
        <v>69161</v>
      </c>
      <c r="M345" s="257">
        <f>M346+M347+M348+M349</f>
        <v>69720</v>
      </c>
    </row>
    <row r="346" spans="1:13" ht="25.5" customHeight="1">
      <c r="A346" s="206"/>
      <c r="B346" s="595" t="s">
        <v>72</v>
      </c>
      <c r="C346" s="595"/>
      <c r="D346" s="473" t="s">
        <v>73</v>
      </c>
      <c r="E346" s="268">
        <f>G346+H346+I346+J346</f>
        <v>0</v>
      </c>
      <c r="F346" s="269"/>
      <c r="G346" s="270"/>
      <c r="H346" s="270"/>
      <c r="I346" s="270"/>
      <c r="J346" s="270"/>
      <c r="K346" s="270"/>
      <c r="L346" s="270"/>
      <c r="M346" s="270"/>
    </row>
    <row r="347" spans="1:13" ht="25.5" customHeight="1">
      <c r="A347" s="206"/>
      <c r="B347" s="599" t="s">
        <v>74</v>
      </c>
      <c r="C347" s="599"/>
      <c r="D347" s="489" t="s">
        <v>75</v>
      </c>
      <c r="E347" s="384">
        <f>G347+H347+I347+J347</f>
        <v>63867000</v>
      </c>
      <c r="F347" s="385"/>
      <c r="G347" s="386">
        <v>14572000</v>
      </c>
      <c r="H347" s="386">
        <v>14912000</v>
      </c>
      <c r="I347" s="386">
        <f>16152000+100000</f>
        <v>16252000</v>
      </c>
      <c r="J347" s="386">
        <v>18131000</v>
      </c>
      <c r="K347" s="386">
        <f>16317+43731+4+2380+1320</f>
        <v>63752</v>
      </c>
      <c r="L347" s="386">
        <f>16846+43731+2449+1320+4</f>
        <v>64350</v>
      </c>
      <c r="M347" s="386">
        <f>17278+43731+4+2513+1320</f>
        <v>64846</v>
      </c>
    </row>
    <row r="348" spans="1:13" ht="25.5" customHeight="1">
      <c r="A348" s="206"/>
      <c r="B348" s="354" t="s">
        <v>755</v>
      </c>
      <c r="C348" s="187"/>
      <c r="D348" s="462" t="s">
        <v>754</v>
      </c>
      <c r="E348" s="268">
        <f>G348+H348+I348+J348</f>
        <v>12024000</v>
      </c>
      <c r="F348" s="269"/>
      <c r="G348" s="270">
        <f>674000-248000</f>
        <v>426000</v>
      </c>
      <c r="H348" s="270">
        <f>875000+4524000-220000</f>
        <v>5179000</v>
      </c>
      <c r="I348" s="270">
        <f>984000+4000000</f>
        <v>4984000</v>
      </c>
      <c r="J348" s="270">
        <f>967000+248000+220000</f>
        <v>1435000</v>
      </c>
      <c r="K348" s="270">
        <f>2215+606</f>
        <v>2821</v>
      </c>
      <c r="L348" s="270">
        <f>2215+620</f>
        <v>2835</v>
      </c>
      <c r="M348" s="270">
        <f>2215+635</f>
        <v>2850</v>
      </c>
    </row>
    <row r="349" spans="1:13" ht="25.5" customHeight="1">
      <c r="A349" s="206"/>
      <c r="B349" s="597" t="s">
        <v>750</v>
      </c>
      <c r="C349" s="598"/>
      <c r="D349" s="462" t="s">
        <v>751</v>
      </c>
      <c r="E349" s="268">
        <f>G349+H349+I349+J349</f>
        <v>1853000</v>
      </c>
      <c r="F349" s="269"/>
      <c r="G349" s="270">
        <v>586000</v>
      </c>
      <c r="H349" s="270">
        <v>450000</v>
      </c>
      <c r="I349" s="270">
        <v>370000</v>
      </c>
      <c r="J349" s="270">
        <v>447000</v>
      </c>
      <c r="K349" s="270">
        <v>1923</v>
      </c>
      <c r="L349" s="270">
        <v>1976</v>
      </c>
      <c r="M349" s="270">
        <v>2024</v>
      </c>
    </row>
    <row r="350" spans="1:13" ht="15" customHeight="1">
      <c r="A350" s="190" t="s">
        <v>78</v>
      </c>
      <c r="B350" s="205"/>
      <c r="C350" s="225"/>
      <c r="D350" s="467" t="s">
        <v>79</v>
      </c>
      <c r="E350" s="257">
        <f aca="true" t="shared" si="198" ref="E350:M350">E351</f>
        <v>0</v>
      </c>
      <c r="F350" s="257">
        <f t="shared" si="198"/>
        <v>0</v>
      </c>
      <c r="G350" s="257">
        <f t="shared" si="198"/>
        <v>0</v>
      </c>
      <c r="H350" s="257">
        <f t="shared" si="198"/>
        <v>0</v>
      </c>
      <c r="I350" s="257">
        <f t="shared" si="198"/>
        <v>0</v>
      </c>
      <c r="J350" s="257">
        <f t="shared" si="198"/>
        <v>0</v>
      </c>
      <c r="K350" s="257">
        <f t="shared" si="198"/>
        <v>0</v>
      </c>
      <c r="L350" s="257">
        <f t="shared" si="198"/>
        <v>0</v>
      </c>
      <c r="M350" s="257">
        <f t="shared" si="198"/>
        <v>0</v>
      </c>
    </row>
    <row r="351" spans="1:13" ht="15" customHeight="1">
      <c r="A351" s="186"/>
      <c r="B351" s="186" t="s">
        <v>80</v>
      </c>
      <c r="C351" s="187"/>
      <c r="D351" s="475" t="s">
        <v>81</v>
      </c>
      <c r="E351" s="268">
        <f>G351+H351+I351+J351</f>
        <v>0</v>
      </c>
      <c r="F351" s="269"/>
      <c r="G351" s="270">
        <v>0</v>
      </c>
      <c r="H351" s="270"/>
      <c r="I351" s="270">
        <v>0</v>
      </c>
      <c r="J351" s="270"/>
      <c r="K351" s="270"/>
      <c r="L351" s="270"/>
      <c r="M351" s="270"/>
    </row>
    <row r="352" spans="1:13" ht="15" customHeight="1">
      <c r="A352" s="209" t="s">
        <v>82</v>
      </c>
      <c r="B352" s="205"/>
      <c r="C352" s="218"/>
      <c r="D352" s="467" t="s">
        <v>83</v>
      </c>
      <c r="E352" s="257">
        <f aca="true" t="shared" si="199" ref="E352:J352">E353+E354</f>
        <v>141529</v>
      </c>
      <c r="F352" s="257">
        <f t="shared" si="199"/>
        <v>0</v>
      </c>
      <c r="G352" s="257">
        <f t="shared" si="199"/>
        <v>141529</v>
      </c>
      <c r="H352" s="257">
        <f t="shared" si="199"/>
        <v>0</v>
      </c>
      <c r="I352" s="257">
        <f t="shared" si="199"/>
        <v>0</v>
      </c>
      <c r="J352" s="257">
        <f t="shared" si="199"/>
        <v>0</v>
      </c>
      <c r="K352" s="257">
        <f>K353+K354</f>
        <v>100</v>
      </c>
      <c r="L352" s="257">
        <f>L353+L354</f>
        <v>100</v>
      </c>
      <c r="M352" s="257">
        <f>M353+M354</f>
        <v>100</v>
      </c>
    </row>
    <row r="353" spans="1:13" ht="15" customHeight="1">
      <c r="A353" s="206"/>
      <c r="B353" s="186" t="s">
        <v>84</v>
      </c>
      <c r="C353" s="187"/>
      <c r="D353" s="461" t="s">
        <v>85</v>
      </c>
      <c r="E353" s="268">
        <f>G353+H353+I353+J353</f>
        <v>141529</v>
      </c>
      <c r="F353" s="269"/>
      <c r="G353" s="270">
        <v>141529</v>
      </c>
      <c r="H353" s="270"/>
      <c r="I353" s="270"/>
      <c r="J353" s="270"/>
      <c r="K353" s="270">
        <v>100</v>
      </c>
      <c r="L353" s="270">
        <v>100</v>
      </c>
      <c r="M353" s="270">
        <v>100</v>
      </c>
    </row>
    <row r="354" spans="1:13" ht="15" customHeight="1">
      <c r="A354" s="206"/>
      <c r="B354" s="210" t="s">
        <v>86</v>
      </c>
      <c r="C354" s="187"/>
      <c r="D354" s="461" t="s">
        <v>87</v>
      </c>
      <c r="E354" s="268">
        <f>G354+H354+I354+J354</f>
        <v>0</v>
      </c>
      <c r="F354" s="269"/>
      <c r="G354" s="270"/>
      <c r="H354" s="270"/>
      <c r="I354" s="270"/>
      <c r="J354" s="270"/>
      <c r="K354" s="270"/>
      <c r="L354" s="270"/>
      <c r="M354" s="270"/>
    </row>
    <row r="355" spans="1:13" ht="30" customHeight="1">
      <c r="A355" s="567" t="s">
        <v>88</v>
      </c>
      <c r="B355" s="568"/>
      <c r="C355" s="569"/>
      <c r="D355" s="467" t="s">
        <v>89</v>
      </c>
      <c r="E355" s="257">
        <f aca="true" t="shared" si="200" ref="E355:J355">E356+E359+E360</f>
        <v>14653952</v>
      </c>
      <c r="F355" s="257">
        <f t="shared" si="200"/>
        <v>0</v>
      </c>
      <c r="G355" s="257">
        <f t="shared" si="200"/>
        <v>4700000</v>
      </c>
      <c r="H355" s="257">
        <f t="shared" si="200"/>
        <v>3700000</v>
      </c>
      <c r="I355" s="257">
        <f t="shared" si="200"/>
        <v>4200000</v>
      </c>
      <c r="J355" s="257">
        <f t="shared" si="200"/>
        <v>2053952</v>
      </c>
      <c r="K355" s="257">
        <f>K356+K359+K360</f>
        <v>16000</v>
      </c>
      <c r="L355" s="257">
        <f>L356+L359+L360</f>
        <v>16000</v>
      </c>
      <c r="M355" s="257">
        <f>M356+M359+M360</f>
        <v>16000</v>
      </c>
    </row>
    <row r="356" spans="1:13" ht="15" customHeight="1">
      <c r="A356" s="206"/>
      <c r="B356" s="240" t="s">
        <v>90</v>
      </c>
      <c r="C356" s="207"/>
      <c r="D356" s="490" t="s">
        <v>91</v>
      </c>
      <c r="E356" s="272">
        <f aca="true" t="shared" si="201" ref="E356:J356">E357+E358</f>
        <v>13979800</v>
      </c>
      <c r="F356" s="272">
        <f t="shared" si="201"/>
        <v>0</v>
      </c>
      <c r="G356" s="273">
        <f t="shared" si="201"/>
        <v>4500000</v>
      </c>
      <c r="H356" s="272">
        <f t="shared" si="201"/>
        <v>3500000</v>
      </c>
      <c r="I356" s="272">
        <f t="shared" si="201"/>
        <v>4000000</v>
      </c>
      <c r="J356" s="272">
        <f t="shared" si="201"/>
        <v>1979800</v>
      </c>
      <c r="K356" s="272">
        <f>K357+K358</f>
        <v>15000</v>
      </c>
      <c r="L356" s="272">
        <f>L357+L358</f>
        <v>15000</v>
      </c>
      <c r="M356" s="272">
        <f>M357+M358</f>
        <v>15000</v>
      </c>
    </row>
    <row r="357" spans="1:13" ht="15" customHeight="1">
      <c r="A357" s="206"/>
      <c r="B357" s="214"/>
      <c r="C357" s="187" t="s">
        <v>92</v>
      </c>
      <c r="D357" s="476" t="s">
        <v>93</v>
      </c>
      <c r="E357" s="268">
        <f>G357+H357+I357+J357</f>
        <v>9350003</v>
      </c>
      <c r="F357" s="269"/>
      <c r="G357" s="270">
        <v>3000000</v>
      </c>
      <c r="H357" s="270">
        <v>2500000</v>
      </c>
      <c r="I357" s="270">
        <v>2500000</v>
      </c>
      <c r="J357" s="270">
        <v>1350003</v>
      </c>
      <c r="K357" s="270">
        <v>10000</v>
      </c>
      <c r="L357" s="270">
        <v>10000</v>
      </c>
      <c r="M357" s="270">
        <v>10000</v>
      </c>
    </row>
    <row r="358" spans="1:13" ht="15" customHeight="1">
      <c r="A358" s="206"/>
      <c r="B358" s="214"/>
      <c r="C358" s="187" t="s">
        <v>94</v>
      </c>
      <c r="D358" s="476" t="s">
        <v>95</v>
      </c>
      <c r="E358" s="268">
        <f>G358+H358+I358+J358</f>
        <v>4629797</v>
      </c>
      <c r="F358" s="269"/>
      <c r="G358" s="270">
        <v>1500000</v>
      </c>
      <c r="H358" s="270">
        <v>1000000</v>
      </c>
      <c r="I358" s="270">
        <v>1500000</v>
      </c>
      <c r="J358" s="270">
        <v>629797</v>
      </c>
      <c r="K358" s="270">
        <v>5000</v>
      </c>
      <c r="L358" s="270">
        <v>5000</v>
      </c>
      <c r="M358" s="270">
        <v>5000</v>
      </c>
    </row>
    <row r="359" spans="1:13" ht="15" customHeight="1">
      <c r="A359" s="206"/>
      <c r="B359" s="589" t="s">
        <v>96</v>
      </c>
      <c r="C359" s="590"/>
      <c r="D359" s="461" t="s">
        <v>97</v>
      </c>
      <c r="E359" s="268">
        <f>G359+H359+I359+J359</f>
        <v>674152</v>
      </c>
      <c r="F359" s="269"/>
      <c r="G359" s="270">
        <v>200000</v>
      </c>
      <c r="H359" s="270">
        <v>200000</v>
      </c>
      <c r="I359" s="270">
        <v>200000</v>
      </c>
      <c r="J359" s="270">
        <v>74152</v>
      </c>
      <c r="K359" s="270">
        <v>1000</v>
      </c>
      <c r="L359" s="270">
        <v>1000</v>
      </c>
      <c r="M359" s="270">
        <v>1000</v>
      </c>
    </row>
    <row r="360" spans="1:13" ht="31.5" customHeight="1">
      <c r="A360" s="206"/>
      <c r="B360" s="517" t="s">
        <v>98</v>
      </c>
      <c r="C360" s="517"/>
      <c r="D360" s="461" t="s">
        <v>99</v>
      </c>
      <c r="E360" s="268">
        <f>G360+H360+I360+J360</f>
        <v>0</v>
      </c>
      <c r="F360" s="269"/>
      <c r="G360" s="270"/>
      <c r="H360" s="270"/>
      <c r="I360" s="270"/>
      <c r="J360" s="270"/>
      <c r="K360" s="270"/>
      <c r="L360" s="270"/>
      <c r="M360" s="270"/>
    </row>
    <row r="361" spans="1:13" ht="15" customHeight="1">
      <c r="A361" s="216" t="s">
        <v>100</v>
      </c>
      <c r="B361" s="216"/>
      <c r="C361" s="182"/>
      <c r="D361" s="425" t="s">
        <v>101</v>
      </c>
      <c r="E361" s="250">
        <f aca="true" t="shared" si="202" ref="E361:M362">E362</f>
        <v>15000</v>
      </c>
      <c r="F361" s="250">
        <f t="shared" si="202"/>
        <v>0</v>
      </c>
      <c r="G361" s="250">
        <f t="shared" si="202"/>
        <v>0</v>
      </c>
      <c r="H361" s="250">
        <f t="shared" si="202"/>
        <v>15000</v>
      </c>
      <c r="I361" s="250">
        <f t="shared" si="202"/>
        <v>0</v>
      </c>
      <c r="J361" s="250">
        <f t="shared" si="202"/>
        <v>0</v>
      </c>
      <c r="K361" s="250">
        <f t="shared" si="202"/>
        <v>3000</v>
      </c>
      <c r="L361" s="250">
        <f t="shared" si="202"/>
        <v>3000</v>
      </c>
      <c r="M361" s="250">
        <f t="shared" si="202"/>
        <v>3000</v>
      </c>
    </row>
    <row r="362" spans="1:13" ht="15" customHeight="1">
      <c r="A362" s="209" t="s">
        <v>102</v>
      </c>
      <c r="B362" s="205"/>
      <c r="C362" s="218"/>
      <c r="D362" s="467" t="s">
        <v>103</v>
      </c>
      <c r="E362" s="257">
        <f t="shared" si="202"/>
        <v>15000</v>
      </c>
      <c r="F362" s="257">
        <f t="shared" si="202"/>
        <v>0</v>
      </c>
      <c r="G362" s="257">
        <f t="shared" si="202"/>
        <v>0</v>
      </c>
      <c r="H362" s="257">
        <f t="shared" si="202"/>
        <v>15000</v>
      </c>
      <c r="I362" s="257">
        <f t="shared" si="202"/>
        <v>0</v>
      </c>
      <c r="J362" s="257">
        <f t="shared" si="202"/>
        <v>0</v>
      </c>
      <c r="K362" s="257">
        <f t="shared" si="202"/>
        <v>3000</v>
      </c>
      <c r="L362" s="257">
        <f t="shared" si="202"/>
        <v>3000</v>
      </c>
      <c r="M362" s="257">
        <f t="shared" si="202"/>
        <v>3000</v>
      </c>
    </row>
    <row r="363" spans="1:13" ht="15" customHeight="1">
      <c r="A363" s="206"/>
      <c r="B363" s="210" t="s">
        <v>104</v>
      </c>
      <c r="C363" s="187"/>
      <c r="D363" s="461" t="s">
        <v>105</v>
      </c>
      <c r="E363" s="268">
        <f>G363+H363+I363+J363</f>
        <v>15000</v>
      </c>
      <c r="F363" s="269"/>
      <c r="G363" s="270"/>
      <c r="H363" s="270">
        <v>15000</v>
      </c>
      <c r="I363" s="270"/>
      <c r="J363" s="270"/>
      <c r="K363" s="270">
        <v>3000</v>
      </c>
      <c r="L363" s="270">
        <v>3000</v>
      </c>
      <c r="M363" s="270">
        <v>3000</v>
      </c>
    </row>
    <row r="364" spans="1:13" ht="15" customHeight="1">
      <c r="A364" s="200" t="s">
        <v>106</v>
      </c>
      <c r="B364" s="274"/>
      <c r="C364" s="200"/>
      <c r="D364" s="477" t="s">
        <v>107</v>
      </c>
      <c r="E364" s="275">
        <f aca="true" t="shared" si="203" ref="E364:J364">E365+E375</f>
        <v>-14474531</v>
      </c>
      <c r="F364" s="275">
        <f t="shared" si="203"/>
        <v>0</v>
      </c>
      <c r="G364" s="275">
        <f t="shared" si="203"/>
        <v>-3031880</v>
      </c>
      <c r="H364" s="275">
        <f t="shared" si="203"/>
        <v>-7282435</v>
      </c>
      <c r="I364" s="275">
        <f t="shared" si="203"/>
        <v>-1699260</v>
      </c>
      <c r="J364" s="275">
        <f t="shared" si="203"/>
        <v>-2460956</v>
      </c>
      <c r="K364" s="276">
        <f>K365+K375</f>
        <v>-6942</v>
      </c>
      <c r="L364" s="276">
        <f>L365+L375</f>
        <v>-13095</v>
      </c>
      <c r="M364" s="276">
        <f>M365+M375</f>
        <v>-24687</v>
      </c>
    </row>
    <row r="365" spans="1:13" ht="15" customHeight="1">
      <c r="A365" s="200" t="s">
        <v>108</v>
      </c>
      <c r="B365" s="200"/>
      <c r="C365" s="182"/>
      <c r="D365" s="425" t="s">
        <v>109</v>
      </c>
      <c r="E365" s="250">
        <f aca="true" t="shared" si="204" ref="E365:J365">E366+E373</f>
        <v>13914190</v>
      </c>
      <c r="F365" s="250">
        <f t="shared" si="204"/>
        <v>0</v>
      </c>
      <c r="G365" s="250">
        <f t="shared" si="204"/>
        <v>3800000</v>
      </c>
      <c r="H365" s="250">
        <f t="shared" si="204"/>
        <v>3800000</v>
      </c>
      <c r="I365" s="250">
        <f t="shared" si="204"/>
        <v>3314190</v>
      </c>
      <c r="J365" s="250">
        <f t="shared" si="204"/>
        <v>3000000</v>
      </c>
      <c r="K365" s="250">
        <f>K366+K373</f>
        <v>27000</v>
      </c>
      <c r="L365" s="250">
        <f>L366+L373</f>
        <v>27000</v>
      </c>
      <c r="M365" s="250">
        <f>M366+M373</f>
        <v>27000</v>
      </c>
    </row>
    <row r="366" spans="1:13" ht="15" customHeight="1">
      <c r="A366" s="190" t="s">
        <v>110</v>
      </c>
      <c r="B366" s="205"/>
      <c r="C366" s="218"/>
      <c r="D366" s="467" t="s">
        <v>111</v>
      </c>
      <c r="E366" s="257">
        <f aca="true" t="shared" si="205" ref="E366:J366">E367+E368+E370+E372</f>
        <v>13914190</v>
      </c>
      <c r="F366" s="257">
        <f t="shared" si="205"/>
        <v>0</v>
      </c>
      <c r="G366" s="257">
        <f t="shared" si="205"/>
        <v>3800000</v>
      </c>
      <c r="H366" s="257">
        <f t="shared" si="205"/>
        <v>3800000</v>
      </c>
      <c r="I366" s="257">
        <f t="shared" si="205"/>
        <v>3314190</v>
      </c>
      <c r="J366" s="257">
        <f t="shared" si="205"/>
        <v>3000000</v>
      </c>
      <c r="K366" s="257">
        <f>K367+K368+K370+K372</f>
        <v>27000</v>
      </c>
      <c r="L366" s="257">
        <f>L367+L368+L370+L372</f>
        <v>27000</v>
      </c>
      <c r="M366" s="257">
        <f>M367+M368+M370+M372</f>
        <v>27000</v>
      </c>
    </row>
    <row r="367" spans="1:13" ht="15" customHeight="1">
      <c r="A367" s="206"/>
      <c r="B367" s="186" t="s">
        <v>112</v>
      </c>
      <c r="C367" s="220"/>
      <c r="D367" s="461" t="s">
        <v>113</v>
      </c>
      <c r="E367" s="268">
        <f aca="true" t="shared" si="206" ref="E367:E372">G367+H367+I367+J367</f>
        <v>0</v>
      </c>
      <c r="F367" s="269"/>
      <c r="G367" s="270"/>
      <c r="H367" s="270"/>
      <c r="I367" s="270"/>
      <c r="J367" s="270"/>
      <c r="K367" s="270"/>
      <c r="L367" s="270"/>
      <c r="M367" s="270"/>
    </row>
    <row r="368" spans="1:13" ht="15" customHeight="1">
      <c r="A368" s="206"/>
      <c r="B368" s="186" t="s">
        <v>114</v>
      </c>
      <c r="C368" s="187"/>
      <c r="D368" s="461" t="s">
        <v>115</v>
      </c>
      <c r="E368" s="268">
        <f t="shared" si="206"/>
        <v>1914190</v>
      </c>
      <c r="F368" s="269"/>
      <c r="G368" s="270">
        <f aca="true" t="shared" si="207" ref="G368:M368">G369</f>
        <v>800000</v>
      </c>
      <c r="H368" s="270">
        <f t="shared" si="207"/>
        <v>800000</v>
      </c>
      <c r="I368" s="270">
        <f t="shared" si="207"/>
        <v>314190</v>
      </c>
      <c r="J368" s="270">
        <f t="shared" si="207"/>
        <v>0</v>
      </c>
      <c r="K368" s="270">
        <f t="shared" si="207"/>
        <v>7000</v>
      </c>
      <c r="L368" s="270">
        <f t="shared" si="207"/>
        <v>7000</v>
      </c>
      <c r="M368" s="270">
        <f t="shared" si="207"/>
        <v>7000</v>
      </c>
    </row>
    <row r="369" spans="1:13" ht="15" customHeight="1">
      <c r="A369" s="206"/>
      <c r="B369" s="186"/>
      <c r="C369" s="354" t="s">
        <v>759</v>
      </c>
      <c r="D369" s="478" t="s">
        <v>760</v>
      </c>
      <c r="E369" s="268">
        <f t="shared" si="206"/>
        <v>1914190</v>
      </c>
      <c r="F369" s="269"/>
      <c r="G369" s="270">
        <v>800000</v>
      </c>
      <c r="H369" s="270">
        <v>800000</v>
      </c>
      <c r="I369" s="270">
        <v>314190</v>
      </c>
      <c r="J369" s="270"/>
      <c r="K369" s="270">
        <v>7000</v>
      </c>
      <c r="L369" s="270">
        <v>7000</v>
      </c>
      <c r="M369" s="270">
        <v>7000</v>
      </c>
    </row>
    <row r="370" spans="1:13" ht="15" customHeight="1">
      <c r="A370" s="185"/>
      <c r="B370" s="277" t="s">
        <v>116</v>
      </c>
      <c r="C370" s="278"/>
      <c r="D370" s="491" t="s">
        <v>117</v>
      </c>
      <c r="E370" s="188">
        <f t="shared" si="206"/>
        <v>12000000</v>
      </c>
      <c r="F370" s="189">
        <f aca="true" t="shared" si="208" ref="F370:M370">F371</f>
        <v>0</v>
      </c>
      <c r="G370" s="188">
        <f t="shared" si="208"/>
        <v>3000000</v>
      </c>
      <c r="H370" s="401">
        <f t="shared" si="208"/>
        <v>3000000</v>
      </c>
      <c r="I370" s="401">
        <f t="shared" si="208"/>
        <v>3000000</v>
      </c>
      <c r="J370" s="401">
        <f t="shared" si="208"/>
        <v>3000000</v>
      </c>
      <c r="K370" s="401">
        <f t="shared" si="208"/>
        <v>20000</v>
      </c>
      <c r="L370" s="401">
        <f t="shared" si="208"/>
        <v>20000</v>
      </c>
      <c r="M370" s="401">
        <f t="shared" si="208"/>
        <v>20000</v>
      </c>
    </row>
    <row r="371" spans="1:13" ht="15" customHeight="1">
      <c r="A371" s="185"/>
      <c r="B371" s="186"/>
      <c r="C371" s="187" t="s">
        <v>118</v>
      </c>
      <c r="D371" s="479" t="s">
        <v>119</v>
      </c>
      <c r="E371" s="268">
        <f t="shared" si="206"/>
        <v>12000000</v>
      </c>
      <c r="F371" s="269"/>
      <c r="G371" s="270">
        <v>3000000</v>
      </c>
      <c r="H371" s="270">
        <v>3000000</v>
      </c>
      <c r="I371" s="270">
        <v>3000000</v>
      </c>
      <c r="J371" s="270">
        <v>3000000</v>
      </c>
      <c r="K371" s="270">
        <v>20000</v>
      </c>
      <c r="L371" s="270">
        <v>20000</v>
      </c>
      <c r="M371" s="270">
        <v>20000</v>
      </c>
    </row>
    <row r="372" spans="1:13" ht="15" customHeight="1">
      <c r="A372" s="185"/>
      <c r="B372" s="186" t="s">
        <v>120</v>
      </c>
      <c r="C372" s="187"/>
      <c r="D372" s="461" t="s">
        <v>121</v>
      </c>
      <c r="E372" s="268">
        <f t="shared" si="206"/>
        <v>0</v>
      </c>
      <c r="F372" s="269"/>
      <c r="G372" s="270"/>
      <c r="H372" s="270"/>
      <c r="I372" s="270"/>
      <c r="J372" s="270"/>
      <c r="K372" s="270"/>
      <c r="L372" s="270"/>
      <c r="M372" s="270"/>
    </row>
    <row r="373" spans="1:13" ht="15" customHeight="1">
      <c r="A373" s="190" t="s">
        <v>122</v>
      </c>
      <c r="B373" s="205"/>
      <c r="C373" s="190"/>
      <c r="D373" s="480" t="s">
        <v>123</v>
      </c>
      <c r="E373" s="257">
        <f aca="true" t="shared" si="209" ref="E373:M373">E374</f>
        <v>0</v>
      </c>
      <c r="F373" s="257">
        <f t="shared" si="209"/>
        <v>0</v>
      </c>
      <c r="G373" s="257">
        <f t="shared" si="209"/>
        <v>0</v>
      </c>
      <c r="H373" s="257">
        <f t="shared" si="209"/>
        <v>0</v>
      </c>
      <c r="I373" s="257">
        <f t="shared" si="209"/>
        <v>0</v>
      </c>
      <c r="J373" s="257">
        <f t="shared" si="209"/>
        <v>0</v>
      </c>
      <c r="K373" s="257">
        <f t="shared" si="209"/>
        <v>0</v>
      </c>
      <c r="L373" s="257">
        <f t="shared" si="209"/>
        <v>0</v>
      </c>
      <c r="M373" s="257">
        <f t="shared" si="209"/>
        <v>0</v>
      </c>
    </row>
    <row r="374" spans="1:13" ht="15" customHeight="1">
      <c r="A374" s="185"/>
      <c r="B374" s="186" t="s">
        <v>124</v>
      </c>
      <c r="C374" s="187"/>
      <c r="D374" s="481" t="s">
        <v>125</v>
      </c>
      <c r="E374" s="268">
        <f>G374+H374+I374+J374</f>
        <v>0</v>
      </c>
      <c r="F374" s="269"/>
      <c r="G374" s="270"/>
      <c r="H374" s="270"/>
      <c r="I374" s="270">
        <v>0</v>
      </c>
      <c r="J374" s="270">
        <v>0</v>
      </c>
      <c r="K374" s="270"/>
      <c r="L374" s="270"/>
      <c r="M374" s="270"/>
    </row>
    <row r="375" spans="1:13" ht="15" customHeight="1">
      <c r="A375" s="200" t="s">
        <v>126</v>
      </c>
      <c r="B375" s="200"/>
      <c r="C375" s="200"/>
      <c r="D375" s="482" t="s">
        <v>127</v>
      </c>
      <c r="E375" s="250">
        <f aca="true" t="shared" si="210" ref="E375:M375">E376+E384+E387+E392+E400</f>
        <v>-28388721</v>
      </c>
      <c r="F375" s="250">
        <f t="shared" si="210"/>
        <v>0</v>
      </c>
      <c r="G375" s="250">
        <f t="shared" si="210"/>
        <v>-6831880</v>
      </c>
      <c r="H375" s="250">
        <f t="shared" si="210"/>
        <v>-11082435</v>
      </c>
      <c r="I375" s="250">
        <f t="shared" si="210"/>
        <v>-5013450</v>
      </c>
      <c r="J375" s="250">
        <f t="shared" si="210"/>
        <v>-5460956</v>
      </c>
      <c r="K375" s="250">
        <f t="shared" si="210"/>
        <v>-33942</v>
      </c>
      <c r="L375" s="250">
        <f t="shared" si="210"/>
        <v>-40095</v>
      </c>
      <c r="M375" s="250">
        <f t="shared" si="210"/>
        <v>-51687</v>
      </c>
    </row>
    <row r="376" spans="1:13" ht="15" customHeight="1">
      <c r="A376" s="558" t="s">
        <v>128</v>
      </c>
      <c r="B376" s="558"/>
      <c r="C376" s="558"/>
      <c r="D376" s="427" t="s">
        <v>129</v>
      </c>
      <c r="E376" s="257">
        <f aca="true" t="shared" si="211" ref="E376:J376">E377+E378+E379+E380+E381+E382+E383</f>
        <v>531231</v>
      </c>
      <c r="F376" s="257">
        <f t="shared" si="211"/>
        <v>0</v>
      </c>
      <c r="G376" s="257">
        <f t="shared" si="211"/>
        <v>263039</v>
      </c>
      <c r="H376" s="257">
        <f t="shared" si="211"/>
        <v>100000</v>
      </c>
      <c r="I376" s="257">
        <f t="shared" si="211"/>
        <v>100000</v>
      </c>
      <c r="J376" s="257">
        <f t="shared" si="211"/>
        <v>68192</v>
      </c>
      <c r="K376" s="257">
        <f>K377+K378+K379+K380+K381+K382+K383</f>
        <v>580</v>
      </c>
      <c r="L376" s="257">
        <f>L377+L378+L379+L380+L381+L382+L383</f>
        <v>580</v>
      </c>
      <c r="M376" s="257">
        <f>M377+M378+M379+M380+M381+M382+M383</f>
        <v>580</v>
      </c>
    </row>
    <row r="377" spans="1:13" ht="15" customHeight="1">
      <c r="A377" s="206"/>
      <c r="B377" s="186" t="s">
        <v>130</v>
      </c>
      <c r="C377" s="187"/>
      <c r="D377" s="422" t="s">
        <v>131</v>
      </c>
      <c r="E377" s="268">
        <f aca="true" t="shared" si="212" ref="E377:E383">G377+H377+I377+J377</f>
        <v>0</v>
      </c>
      <c r="F377" s="269"/>
      <c r="G377" s="270"/>
      <c r="H377" s="270"/>
      <c r="I377" s="270"/>
      <c r="J377" s="270"/>
      <c r="K377" s="270"/>
      <c r="L377" s="270"/>
      <c r="M377" s="270"/>
    </row>
    <row r="378" spans="1:13" ht="15" customHeight="1">
      <c r="A378" s="206"/>
      <c r="B378" s="186" t="s">
        <v>132</v>
      </c>
      <c r="C378" s="187"/>
      <c r="D378" s="422" t="s">
        <v>133</v>
      </c>
      <c r="E378" s="268">
        <f t="shared" si="212"/>
        <v>468192</v>
      </c>
      <c r="F378" s="269"/>
      <c r="G378" s="270">
        <v>200000</v>
      </c>
      <c r="H378" s="270">
        <v>100000</v>
      </c>
      <c r="I378" s="270">
        <v>100000</v>
      </c>
      <c r="J378" s="270">
        <v>68192</v>
      </c>
      <c r="K378" s="270">
        <v>500</v>
      </c>
      <c r="L378" s="270">
        <v>500</v>
      </c>
      <c r="M378" s="270">
        <v>500</v>
      </c>
    </row>
    <row r="379" spans="1:13" ht="15" customHeight="1">
      <c r="A379" s="206"/>
      <c r="B379" s="186" t="s">
        <v>134</v>
      </c>
      <c r="C379" s="187"/>
      <c r="D379" s="422" t="s">
        <v>135</v>
      </c>
      <c r="E379" s="268">
        <f t="shared" si="212"/>
        <v>0</v>
      </c>
      <c r="F379" s="269"/>
      <c r="G379" s="270"/>
      <c r="H379" s="270"/>
      <c r="I379" s="270"/>
      <c r="J379" s="270"/>
      <c r="K379" s="270"/>
      <c r="L379" s="270"/>
      <c r="M379" s="270"/>
    </row>
    <row r="380" spans="1:13" ht="15" customHeight="1" hidden="1">
      <c r="A380" s="223"/>
      <c r="B380" s="186" t="s">
        <v>136</v>
      </c>
      <c r="C380" s="187"/>
      <c r="D380" s="422" t="s">
        <v>137</v>
      </c>
      <c r="E380" s="268">
        <f t="shared" si="212"/>
        <v>0</v>
      </c>
      <c r="F380" s="269"/>
      <c r="G380" s="270"/>
      <c r="H380" s="270"/>
      <c r="I380" s="270"/>
      <c r="J380" s="270"/>
      <c r="K380" s="270"/>
      <c r="L380" s="270"/>
      <c r="M380" s="270"/>
    </row>
    <row r="381" spans="1:13" ht="15" customHeight="1" hidden="1">
      <c r="A381" s="224"/>
      <c r="B381" s="186" t="s">
        <v>138</v>
      </c>
      <c r="C381" s="187"/>
      <c r="D381" s="422" t="s">
        <v>139</v>
      </c>
      <c r="E381" s="268">
        <f t="shared" si="212"/>
        <v>0</v>
      </c>
      <c r="F381" s="269"/>
      <c r="G381" s="270"/>
      <c r="H381" s="270"/>
      <c r="I381" s="270"/>
      <c r="J381" s="270"/>
      <c r="K381" s="270"/>
      <c r="L381" s="270"/>
      <c r="M381" s="270"/>
    </row>
    <row r="382" spans="1:13" ht="15" customHeight="1">
      <c r="A382" s="224"/>
      <c r="B382" s="186" t="s">
        <v>140</v>
      </c>
      <c r="C382" s="187"/>
      <c r="D382" s="422" t="s">
        <v>141</v>
      </c>
      <c r="E382" s="268">
        <f t="shared" si="212"/>
        <v>25892</v>
      </c>
      <c r="F382" s="269"/>
      <c r="G382" s="270">
        <v>25892</v>
      </c>
      <c r="H382" s="270"/>
      <c r="I382" s="270"/>
      <c r="J382" s="270"/>
      <c r="K382" s="270">
        <v>30</v>
      </c>
      <c r="L382" s="270">
        <v>30</v>
      </c>
      <c r="M382" s="270">
        <v>30</v>
      </c>
    </row>
    <row r="383" spans="1:13" ht="15" customHeight="1">
      <c r="A383" s="223"/>
      <c r="B383" s="279" t="s">
        <v>687</v>
      </c>
      <c r="C383" s="187"/>
      <c r="D383" s="422" t="s">
        <v>143</v>
      </c>
      <c r="E383" s="268">
        <f t="shared" si="212"/>
        <v>37147</v>
      </c>
      <c r="F383" s="269"/>
      <c r="G383" s="270">
        <v>37147</v>
      </c>
      <c r="H383" s="270"/>
      <c r="I383" s="270"/>
      <c r="J383" s="270"/>
      <c r="K383" s="270">
        <v>50</v>
      </c>
      <c r="L383" s="270">
        <v>50</v>
      </c>
      <c r="M383" s="270">
        <v>50</v>
      </c>
    </row>
    <row r="384" spans="1:13" ht="15" customHeight="1">
      <c r="A384" s="209" t="s">
        <v>144</v>
      </c>
      <c r="B384" s="205"/>
      <c r="C384" s="225"/>
      <c r="D384" s="427" t="s">
        <v>145</v>
      </c>
      <c r="E384" s="257">
        <f aca="true" t="shared" si="213" ref="E384:J384">E385+E386</f>
        <v>126397</v>
      </c>
      <c r="F384" s="257">
        <f t="shared" si="213"/>
        <v>0</v>
      </c>
      <c r="G384" s="257">
        <f t="shared" si="213"/>
        <v>126397</v>
      </c>
      <c r="H384" s="257">
        <f t="shared" si="213"/>
        <v>0</v>
      </c>
      <c r="I384" s="257">
        <f t="shared" si="213"/>
        <v>0</v>
      </c>
      <c r="J384" s="257">
        <f t="shared" si="213"/>
        <v>0</v>
      </c>
      <c r="K384" s="257">
        <f>K385+K386</f>
        <v>895</v>
      </c>
      <c r="L384" s="257">
        <f>L385+L386</f>
        <v>920</v>
      </c>
      <c r="M384" s="257">
        <f>M385+M386</f>
        <v>950</v>
      </c>
    </row>
    <row r="385" spans="1:13" ht="15" customHeight="1">
      <c r="A385" s="206"/>
      <c r="B385" s="210" t="s">
        <v>146</v>
      </c>
      <c r="C385" s="187"/>
      <c r="D385" s="422" t="s">
        <v>147</v>
      </c>
      <c r="E385" s="268">
        <f>G385+H385+I385+J385</f>
        <v>2858</v>
      </c>
      <c r="F385" s="269"/>
      <c r="G385" s="270">
        <v>2858</v>
      </c>
      <c r="H385" s="270"/>
      <c r="I385" s="270"/>
      <c r="J385" s="270"/>
      <c r="K385" s="270">
        <v>725</v>
      </c>
      <c r="L385" s="270">
        <v>735</v>
      </c>
      <c r="M385" s="270">
        <v>750</v>
      </c>
    </row>
    <row r="386" spans="1:13" ht="15" customHeight="1">
      <c r="A386" s="223"/>
      <c r="B386" s="186" t="s">
        <v>148</v>
      </c>
      <c r="C386" s="187"/>
      <c r="D386" s="422" t="s">
        <v>149</v>
      </c>
      <c r="E386" s="268">
        <f>G386+H386+I386+J386</f>
        <v>123539</v>
      </c>
      <c r="F386" s="269"/>
      <c r="G386" s="270">
        <v>123539</v>
      </c>
      <c r="H386" s="270"/>
      <c r="I386" s="270"/>
      <c r="J386" s="270"/>
      <c r="K386" s="270">
        <v>170</v>
      </c>
      <c r="L386" s="270">
        <v>185</v>
      </c>
      <c r="M386" s="270">
        <v>200</v>
      </c>
    </row>
    <row r="387" spans="1:13" ht="15" customHeight="1">
      <c r="A387" s="209" t="s">
        <v>150</v>
      </c>
      <c r="B387" s="205"/>
      <c r="C387" s="190"/>
      <c r="D387" s="427" t="s">
        <v>151</v>
      </c>
      <c r="E387" s="257">
        <f aca="true" t="shared" si="214" ref="E387:J387">E388+E389+E390+E391</f>
        <v>4441950</v>
      </c>
      <c r="F387" s="257">
        <f t="shared" si="214"/>
        <v>0</v>
      </c>
      <c r="G387" s="257">
        <f t="shared" si="214"/>
        <v>1546678</v>
      </c>
      <c r="H387" s="257">
        <f t="shared" si="214"/>
        <v>1000000</v>
      </c>
      <c r="I387" s="257">
        <f t="shared" si="214"/>
        <v>1000000</v>
      </c>
      <c r="J387" s="257">
        <f t="shared" si="214"/>
        <v>895272</v>
      </c>
      <c r="K387" s="257">
        <f>K388+K389+K390+K391</f>
        <v>4000</v>
      </c>
      <c r="L387" s="257">
        <f>L388+L389+L390+L391</f>
        <v>4000</v>
      </c>
      <c r="M387" s="257">
        <f>M388+M389+M390+M391</f>
        <v>4000</v>
      </c>
    </row>
    <row r="388" spans="1:13" ht="15" customHeight="1">
      <c r="A388" s="206"/>
      <c r="B388" s="591" t="s">
        <v>152</v>
      </c>
      <c r="C388" s="592"/>
      <c r="D388" s="422" t="s">
        <v>153</v>
      </c>
      <c r="E388" s="268">
        <f>G388+H388+I388+J388</f>
        <v>4395272</v>
      </c>
      <c r="F388" s="269"/>
      <c r="G388" s="270">
        <v>1500000</v>
      </c>
      <c r="H388" s="270">
        <v>1000000</v>
      </c>
      <c r="I388" s="270">
        <v>1000000</v>
      </c>
      <c r="J388" s="270">
        <v>895272</v>
      </c>
      <c r="K388" s="270">
        <v>4000</v>
      </c>
      <c r="L388" s="270">
        <v>4000</v>
      </c>
      <c r="M388" s="270">
        <v>4000</v>
      </c>
    </row>
    <row r="389" spans="1:13" ht="15" customHeight="1">
      <c r="A389" s="206"/>
      <c r="B389" s="603" t="s">
        <v>154</v>
      </c>
      <c r="C389" s="603"/>
      <c r="D389" s="422" t="s">
        <v>155</v>
      </c>
      <c r="E389" s="268">
        <f>G389+H389+I389+J389</f>
        <v>0</v>
      </c>
      <c r="F389" s="269"/>
      <c r="G389" s="270"/>
      <c r="H389" s="270"/>
      <c r="I389" s="270"/>
      <c r="J389" s="270"/>
      <c r="K389" s="270"/>
      <c r="L389" s="270"/>
      <c r="M389" s="270"/>
    </row>
    <row r="390" spans="1:13" ht="24.75" customHeight="1">
      <c r="A390" s="226"/>
      <c r="B390" s="517" t="s">
        <v>156</v>
      </c>
      <c r="C390" s="517"/>
      <c r="D390" s="422" t="s">
        <v>157</v>
      </c>
      <c r="E390" s="268">
        <f>G390+H390+I390+J390</f>
        <v>0</v>
      </c>
      <c r="F390" s="269"/>
      <c r="G390" s="270"/>
      <c r="H390" s="270"/>
      <c r="I390" s="270"/>
      <c r="J390" s="270"/>
      <c r="K390" s="270"/>
      <c r="L390" s="270"/>
      <c r="M390" s="270"/>
    </row>
    <row r="391" spans="1:13" ht="15" customHeight="1">
      <c r="A391" s="206"/>
      <c r="B391" s="186" t="s">
        <v>158</v>
      </c>
      <c r="C391" s="187"/>
      <c r="D391" s="422" t="s">
        <v>159</v>
      </c>
      <c r="E391" s="268">
        <f>G391+H391+I391+J391</f>
        <v>46678</v>
      </c>
      <c r="F391" s="269"/>
      <c r="G391" s="270">
        <v>46678</v>
      </c>
      <c r="H391" s="270"/>
      <c r="I391" s="270"/>
      <c r="J391" s="270"/>
      <c r="K391" s="270"/>
      <c r="L391" s="270"/>
      <c r="M391" s="270"/>
    </row>
    <row r="392" spans="1:13" ht="15" customHeight="1">
      <c r="A392" s="605" t="s">
        <v>371</v>
      </c>
      <c r="B392" s="605"/>
      <c r="C392" s="605"/>
      <c r="D392" s="427" t="s">
        <v>161</v>
      </c>
      <c r="E392" s="257">
        <f aca="true" t="shared" si="215" ref="E392:J392">E393+E394+E395+E396+E399+E398</f>
        <v>8381731</v>
      </c>
      <c r="F392" s="257">
        <f t="shared" si="215"/>
        <v>0</v>
      </c>
      <c r="G392" s="257">
        <f t="shared" si="215"/>
        <v>3200000</v>
      </c>
      <c r="H392" s="257">
        <f t="shared" si="215"/>
        <v>1700000</v>
      </c>
      <c r="I392" s="257">
        <f t="shared" si="215"/>
        <v>1700000</v>
      </c>
      <c r="J392" s="257">
        <f t="shared" si="215"/>
        <v>1781731</v>
      </c>
      <c r="K392" s="257">
        <f>K393+K394+K395+K396+K399+K397</f>
        <v>8600</v>
      </c>
      <c r="L392" s="257">
        <f>L393+L394+L395+L396+L399+L397</f>
        <v>8600</v>
      </c>
      <c r="M392" s="257">
        <f>M393+M394+M395+M396+M399+M397</f>
        <v>8600</v>
      </c>
    </row>
    <row r="393" spans="1:13" ht="15" customHeight="1">
      <c r="A393" s="206"/>
      <c r="B393" s="187" t="s">
        <v>162</v>
      </c>
      <c r="C393" s="186"/>
      <c r="D393" s="422" t="s">
        <v>163</v>
      </c>
      <c r="E393" s="268">
        <f aca="true" t="shared" si="216" ref="E393:E399">G393+H393+I393+J393</f>
        <v>0</v>
      </c>
      <c r="F393" s="269"/>
      <c r="G393" s="270"/>
      <c r="H393" s="270"/>
      <c r="I393" s="270"/>
      <c r="J393" s="270"/>
      <c r="K393" s="270"/>
      <c r="L393" s="270"/>
      <c r="M393" s="270"/>
    </row>
    <row r="394" spans="1:13" ht="15" customHeight="1">
      <c r="A394" s="206"/>
      <c r="B394" s="186" t="s">
        <v>164</v>
      </c>
      <c r="C394" s="187"/>
      <c r="D394" s="422" t="s">
        <v>165</v>
      </c>
      <c r="E394" s="268">
        <f t="shared" si="216"/>
        <v>0</v>
      </c>
      <c r="F394" s="269"/>
      <c r="G394" s="270"/>
      <c r="H394" s="270"/>
      <c r="I394" s="270"/>
      <c r="J394" s="270"/>
      <c r="K394" s="270"/>
      <c r="L394" s="270"/>
      <c r="M394" s="270"/>
    </row>
    <row r="395" spans="1:13" ht="15" customHeight="1">
      <c r="A395" s="206"/>
      <c r="B395" s="602" t="s">
        <v>166</v>
      </c>
      <c r="C395" s="602"/>
      <c r="D395" s="492" t="s">
        <v>167</v>
      </c>
      <c r="E395" s="268">
        <f t="shared" si="216"/>
        <v>612527</v>
      </c>
      <c r="F395" s="269"/>
      <c r="G395" s="280">
        <v>200000</v>
      </c>
      <c r="H395" s="280">
        <v>200000</v>
      </c>
      <c r="I395" s="280">
        <v>200000</v>
      </c>
      <c r="J395" s="280">
        <v>12527</v>
      </c>
      <c r="K395" s="280">
        <v>600</v>
      </c>
      <c r="L395" s="280">
        <v>600</v>
      </c>
      <c r="M395" s="280">
        <v>600</v>
      </c>
    </row>
    <row r="396" spans="1:13" ht="15" customHeight="1" hidden="1">
      <c r="A396" s="206"/>
      <c r="B396" s="602" t="s">
        <v>170</v>
      </c>
      <c r="C396" s="602"/>
      <c r="D396" s="475" t="s">
        <v>171</v>
      </c>
      <c r="E396" s="268">
        <f t="shared" si="216"/>
        <v>0</v>
      </c>
      <c r="F396" s="269"/>
      <c r="G396" s="270"/>
      <c r="H396" s="270"/>
      <c r="I396" s="270"/>
      <c r="J396" s="270"/>
      <c r="K396" s="270"/>
      <c r="L396" s="270"/>
      <c r="M396" s="270"/>
    </row>
    <row r="397" spans="1:13" ht="15" customHeight="1" hidden="1">
      <c r="A397" s="206"/>
      <c r="B397" s="606" t="s">
        <v>681</v>
      </c>
      <c r="C397" s="607"/>
      <c r="D397" s="484" t="s">
        <v>680</v>
      </c>
      <c r="E397" s="268">
        <f t="shared" si="216"/>
        <v>0</v>
      </c>
      <c r="F397" s="269"/>
      <c r="G397" s="270"/>
      <c r="H397" s="270"/>
      <c r="I397" s="270"/>
      <c r="J397" s="270"/>
      <c r="K397" s="270"/>
      <c r="L397" s="270"/>
      <c r="M397" s="270"/>
    </row>
    <row r="398" spans="1:13" ht="15" customHeight="1">
      <c r="A398" s="206"/>
      <c r="B398" s="606" t="s">
        <v>691</v>
      </c>
      <c r="C398" s="607"/>
      <c r="D398" s="484" t="s">
        <v>689</v>
      </c>
      <c r="E398" s="268">
        <f t="shared" si="216"/>
        <v>0</v>
      </c>
      <c r="F398" s="269"/>
      <c r="G398" s="270"/>
      <c r="H398" s="270"/>
      <c r="I398" s="270"/>
      <c r="J398" s="270"/>
      <c r="K398" s="270"/>
      <c r="L398" s="270"/>
      <c r="M398" s="270"/>
    </row>
    <row r="399" spans="1:13" ht="15" customHeight="1">
      <c r="A399" s="206"/>
      <c r="B399" s="451" t="s">
        <v>688</v>
      </c>
      <c r="C399" s="452"/>
      <c r="D399" s="422" t="s">
        <v>173</v>
      </c>
      <c r="E399" s="268">
        <f t="shared" si="216"/>
        <v>7769204</v>
      </c>
      <c r="F399" s="269"/>
      <c r="G399" s="270">
        <v>3000000</v>
      </c>
      <c r="H399" s="270">
        <v>1500000</v>
      </c>
      <c r="I399" s="270">
        <v>1500000</v>
      </c>
      <c r="J399" s="270">
        <v>1769204</v>
      </c>
      <c r="K399" s="270">
        <v>8000</v>
      </c>
      <c r="L399" s="270">
        <v>8000</v>
      </c>
      <c r="M399" s="270">
        <v>8000</v>
      </c>
    </row>
    <row r="400" spans="1:13" ht="15" customHeight="1">
      <c r="A400" s="209" t="s">
        <v>174</v>
      </c>
      <c r="B400" s="205"/>
      <c r="C400" s="190"/>
      <c r="D400" s="427" t="s">
        <v>175</v>
      </c>
      <c r="E400" s="404">
        <f aca="true" t="shared" si="217" ref="E400:J400">E401+E402+E403</f>
        <v>-41870030</v>
      </c>
      <c r="F400" s="404">
        <f t="shared" si="217"/>
        <v>0</v>
      </c>
      <c r="G400" s="404">
        <f t="shared" si="217"/>
        <v>-11967994</v>
      </c>
      <c r="H400" s="404">
        <f t="shared" si="217"/>
        <v>-13882435</v>
      </c>
      <c r="I400" s="404">
        <f t="shared" si="217"/>
        <v>-7813450</v>
      </c>
      <c r="J400" s="404">
        <f t="shared" si="217"/>
        <v>-8206151</v>
      </c>
      <c r="K400" s="257">
        <f>K401+K402+K403</f>
        <v>-48017</v>
      </c>
      <c r="L400" s="257">
        <f>L401+L402+L403</f>
        <v>-54195</v>
      </c>
      <c r="M400" s="257">
        <f>M401+M402+M403</f>
        <v>-65817</v>
      </c>
    </row>
    <row r="401" spans="1:13" ht="15" customHeight="1">
      <c r="A401" s="206"/>
      <c r="B401" s="186" t="s">
        <v>176</v>
      </c>
      <c r="C401" s="187"/>
      <c r="D401" s="422" t="s">
        <v>177</v>
      </c>
      <c r="E401" s="268">
        <f>G401+H401+I401+J401</f>
        <v>0</v>
      </c>
      <c r="F401" s="269"/>
      <c r="G401" s="270">
        <v>0</v>
      </c>
      <c r="H401" s="270"/>
      <c r="I401" s="270">
        <v>0</v>
      </c>
      <c r="J401" s="270">
        <v>0</v>
      </c>
      <c r="K401" s="270"/>
      <c r="L401" s="270"/>
      <c r="M401" s="270"/>
    </row>
    <row r="402" spans="1:13" ht="27.75" customHeight="1">
      <c r="A402" s="661" t="s">
        <v>178</v>
      </c>
      <c r="B402" s="661"/>
      <c r="C402" s="661"/>
      <c r="D402" s="422" t="s">
        <v>179</v>
      </c>
      <c r="E402" s="281">
        <f>G402+H402+I402+J402</f>
        <v>-41870030</v>
      </c>
      <c r="F402" s="281"/>
      <c r="G402" s="282">
        <f>-11667994-300000</f>
        <v>-11967994</v>
      </c>
      <c r="H402" s="282">
        <f>-13812405-70030</f>
        <v>-13882435</v>
      </c>
      <c r="I402" s="282">
        <v>-7813450</v>
      </c>
      <c r="J402" s="282">
        <f>-7406151-800000</f>
        <v>-8206151</v>
      </c>
      <c r="K402" s="282">
        <v>-48017</v>
      </c>
      <c r="L402" s="282">
        <v>-54195</v>
      </c>
      <c r="M402" s="282">
        <v>-65817</v>
      </c>
    </row>
    <row r="403" spans="1:13" ht="15" customHeight="1">
      <c r="A403" s="206"/>
      <c r="B403" s="186" t="s">
        <v>182</v>
      </c>
      <c r="C403" s="187"/>
      <c r="D403" s="422" t="s">
        <v>183</v>
      </c>
      <c r="E403" s="283">
        <f>G403+H403+I403+J403</f>
        <v>0</v>
      </c>
      <c r="F403" s="284"/>
      <c r="G403" s="285">
        <v>0</v>
      </c>
      <c r="H403" s="285"/>
      <c r="I403" s="285"/>
      <c r="J403" s="285"/>
      <c r="K403" s="285"/>
      <c r="L403" s="285"/>
      <c r="M403" s="270"/>
    </row>
    <row r="404" spans="1:64" s="286" customFormat="1" ht="18" customHeight="1">
      <c r="A404" s="216" t="s">
        <v>198</v>
      </c>
      <c r="B404" s="216"/>
      <c r="C404" s="182"/>
      <c r="D404" s="425" t="s">
        <v>199</v>
      </c>
      <c r="E404" s="250">
        <f aca="true" t="shared" si="218" ref="E404:M404">E405</f>
        <v>0</v>
      </c>
      <c r="F404" s="250">
        <f t="shared" si="218"/>
        <v>0</v>
      </c>
      <c r="G404" s="250">
        <f t="shared" si="218"/>
        <v>0</v>
      </c>
      <c r="H404" s="250">
        <f t="shared" si="218"/>
        <v>0</v>
      </c>
      <c r="I404" s="250">
        <f t="shared" si="218"/>
        <v>0</v>
      </c>
      <c r="J404" s="250">
        <f t="shared" si="218"/>
        <v>0</v>
      </c>
      <c r="K404" s="250">
        <f t="shared" si="218"/>
        <v>0</v>
      </c>
      <c r="L404" s="250">
        <f t="shared" si="218"/>
        <v>0</v>
      </c>
      <c r="M404" s="250">
        <f t="shared" si="218"/>
        <v>0</v>
      </c>
      <c r="N404" s="454"/>
      <c r="O404" s="454"/>
      <c r="P404" s="454"/>
      <c r="Q404" s="454"/>
      <c r="R404" s="454"/>
      <c r="S404" s="454"/>
      <c r="T404" s="454"/>
      <c r="U404" s="454"/>
      <c r="V404" s="454"/>
      <c r="W404" s="454"/>
      <c r="X404" s="454"/>
      <c r="Y404" s="454"/>
      <c r="Z404" s="454"/>
      <c r="AA404" s="454"/>
      <c r="AB404" s="454"/>
      <c r="AC404" s="454"/>
      <c r="AD404" s="454"/>
      <c r="AE404" s="454"/>
      <c r="AF404" s="454"/>
      <c r="AG404" s="454"/>
      <c r="AH404" s="454"/>
      <c r="AI404" s="454"/>
      <c r="AJ404" s="454"/>
      <c r="AK404" s="454"/>
      <c r="AL404" s="454"/>
      <c r="AM404" s="454"/>
      <c r="AN404" s="454"/>
      <c r="AO404" s="454"/>
      <c r="AP404" s="454"/>
      <c r="AQ404" s="454"/>
      <c r="AR404" s="454"/>
      <c r="AS404" s="454"/>
      <c r="AT404" s="454"/>
      <c r="AU404" s="454"/>
      <c r="AV404" s="454"/>
      <c r="AW404" s="454"/>
      <c r="AX404" s="454"/>
      <c r="AY404" s="454"/>
      <c r="AZ404" s="454"/>
      <c r="BA404" s="454"/>
      <c r="BB404" s="454"/>
      <c r="BC404" s="454"/>
      <c r="BD404" s="454"/>
      <c r="BE404" s="454"/>
      <c r="BF404" s="454"/>
      <c r="BG404" s="454"/>
      <c r="BH404" s="454"/>
      <c r="BI404" s="454"/>
      <c r="BJ404" s="454"/>
      <c r="BK404" s="454"/>
      <c r="BL404" s="454"/>
    </row>
    <row r="405" spans="1:64" s="286" customFormat="1" ht="25.5" customHeight="1" hidden="1">
      <c r="A405" s="605" t="s">
        <v>200</v>
      </c>
      <c r="B405" s="605"/>
      <c r="C405" s="605"/>
      <c r="D405" s="426" t="s">
        <v>201</v>
      </c>
      <c r="E405" s="257">
        <f aca="true" t="shared" si="219" ref="E405:J405">E406+E407+E408+E409+E410</f>
        <v>0</v>
      </c>
      <c r="F405" s="257">
        <f t="shared" si="219"/>
        <v>0</v>
      </c>
      <c r="G405" s="257">
        <f t="shared" si="219"/>
        <v>0</v>
      </c>
      <c r="H405" s="257">
        <f t="shared" si="219"/>
        <v>0</v>
      </c>
      <c r="I405" s="257">
        <f t="shared" si="219"/>
        <v>0</v>
      </c>
      <c r="J405" s="257">
        <f t="shared" si="219"/>
        <v>0</v>
      </c>
      <c r="K405" s="257">
        <f>K406+K407+K408+K409+K410</f>
        <v>0</v>
      </c>
      <c r="L405" s="257">
        <f>L406+L407+L408+L409+L410</f>
        <v>0</v>
      </c>
      <c r="M405" s="257">
        <f>M406+M407+M408+M409+M410</f>
        <v>0</v>
      </c>
      <c r="N405" s="454"/>
      <c r="O405" s="454"/>
      <c r="P405" s="454"/>
      <c r="Q405" s="454"/>
      <c r="R405" s="454"/>
      <c r="S405" s="454"/>
      <c r="T405" s="454"/>
      <c r="U405" s="454"/>
      <c r="V405" s="454"/>
      <c r="W405" s="454"/>
      <c r="X405" s="454"/>
      <c r="Y405" s="454"/>
      <c r="Z405" s="454"/>
      <c r="AA405" s="454"/>
      <c r="AB405" s="454"/>
      <c r="AC405" s="454"/>
      <c r="AD405" s="454"/>
      <c r="AE405" s="454"/>
      <c r="AF405" s="454"/>
      <c r="AG405" s="454"/>
      <c r="AH405" s="454"/>
      <c r="AI405" s="454"/>
      <c r="AJ405" s="454"/>
      <c r="AK405" s="454"/>
      <c r="AL405" s="454"/>
      <c r="AM405" s="454"/>
      <c r="AN405" s="454"/>
      <c r="AO405" s="454"/>
      <c r="AP405" s="454"/>
      <c r="AQ405" s="454"/>
      <c r="AR405" s="454"/>
      <c r="AS405" s="454"/>
      <c r="AT405" s="454"/>
      <c r="AU405" s="454"/>
      <c r="AV405" s="454"/>
      <c r="AW405" s="454"/>
      <c r="AX405" s="454"/>
      <c r="AY405" s="454"/>
      <c r="AZ405" s="454"/>
      <c r="BA405" s="454"/>
      <c r="BB405" s="454"/>
      <c r="BC405" s="454"/>
      <c r="BD405" s="454"/>
      <c r="BE405" s="454"/>
      <c r="BF405" s="454"/>
      <c r="BG405" s="454"/>
      <c r="BH405" s="454"/>
      <c r="BI405" s="454"/>
      <c r="BJ405" s="454"/>
      <c r="BK405" s="454"/>
      <c r="BL405" s="454"/>
    </row>
    <row r="406" spans="1:64" s="286" customFormat="1" ht="27" customHeight="1" hidden="1">
      <c r="A406" s="206"/>
      <c r="B406" s="517" t="s">
        <v>202</v>
      </c>
      <c r="C406" s="517"/>
      <c r="D406" s="422" t="s">
        <v>203</v>
      </c>
      <c r="E406" s="268">
        <f>G406+H406+I406+J406</f>
        <v>0</v>
      </c>
      <c r="F406" s="269"/>
      <c r="G406" s="280"/>
      <c r="H406" s="280"/>
      <c r="I406" s="280"/>
      <c r="J406" s="280"/>
      <c r="K406" s="280"/>
      <c r="L406" s="280"/>
      <c r="M406" s="280"/>
      <c r="N406" s="454"/>
      <c r="O406" s="454"/>
      <c r="P406" s="454"/>
      <c r="Q406" s="454"/>
      <c r="R406" s="454"/>
      <c r="S406" s="454"/>
      <c r="T406" s="454"/>
      <c r="U406" s="454"/>
      <c r="V406" s="454"/>
      <c r="W406" s="454"/>
      <c r="X406" s="454"/>
      <c r="Y406" s="454"/>
      <c r="Z406" s="454"/>
      <c r="AA406" s="454"/>
      <c r="AB406" s="454"/>
      <c r="AC406" s="454"/>
      <c r="AD406" s="454"/>
      <c r="AE406" s="454"/>
      <c r="AF406" s="454"/>
      <c r="AG406" s="454"/>
      <c r="AH406" s="454"/>
      <c r="AI406" s="454"/>
      <c r="AJ406" s="454"/>
      <c r="AK406" s="454"/>
      <c r="AL406" s="454"/>
      <c r="AM406" s="454"/>
      <c r="AN406" s="454"/>
      <c r="AO406" s="454"/>
      <c r="AP406" s="454"/>
      <c r="AQ406" s="454"/>
      <c r="AR406" s="454"/>
      <c r="AS406" s="454"/>
      <c r="AT406" s="454"/>
      <c r="AU406" s="454"/>
      <c r="AV406" s="454"/>
      <c r="AW406" s="454"/>
      <c r="AX406" s="454"/>
      <c r="AY406" s="454"/>
      <c r="AZ406" s="454"/>
      <c r="BA406" s="454"/>
      <c r="BB406" s="454"/>
      <c r="BC406" s="454"/>
      <c r="BD406" s="454"/>
      <c r="BE406" s="454"/>
      <c r="BF406" s="454"/>
      <c r="BG406" s="454"/>
      <c r="BH406" s="454"/>
      <c r="BI406" s="454"/>
      <c r="BJ406" s="454"/>
      <c r="BK406" s="454"/>
      <c r="BL406" s="454"/>
    </row>
    <row r="407" spans="1:64" s="286" customFormat="1" ht="12.75" hidden="1">
      <c r="A407" s="206"/>
      <c r="B407" s="186" t="s">
        <v>204</v>
      </c>
      <c r="C407" s="187"/>
      <c r="D407" s="422" t="s">
        <v>205</v>
      </c>
      <c r="E407" s="268">
        <f>G407+H407+I407+J407</f>
        <v>0</v>
      </c>
      <c r="F407" s="269"/>
      <c r="G407" s="280"/>
      <c r="H407" s="280"/>
      <c r="I407" s="280"/>
      <c r="J407" s="280"/>
      <c r="K407" s="280"/>
      <c r="L407" s="280"/>
      <c r="M407" s="280"/>
      <c r="N407" s="454"/>
      <c r="O407" s="454"/>
      <c r="P407" s="454"/>
      <c r="Q407" s="454"/>
      <c r="R407" s="454"/>
      <c r="S407" s="454"/>
      <c r="T407" s="454"/>
      <c r="U407" s="454"/>
      <c r="V407" s="454"/>
      <c r="W407" s="454"/>
      <c r="X407" s="454"/>
      <c r="Y407" s="454"/>
      <c r="Z407" s="454"/>
      <c r="AA407" s="454"/>
      <c r="AB407" s="454"/>
      <c r="AC407" s="454"/>
      <c r="AD407" s="454"/>
      <c r="AE407" s="454"/>
      <c r="AF407" s="454"/>
      <c r="AG407" s="454"/>
      <c r="AH407" s="454"/>
      <c r="AI407" s="454"/>
      <c r="AJ407" s="454"/>
      <c r="AK407" s="454"/>
      <c r="AL407" s="454"/>
      <c r="AM407" s="454"/>
      <c r="AN407" s="454"/>
      <c r="AO407" s="454"/>
      <c r="AP407" s="454"/>
      <c r="AQ407" s="454"/>
      <c r="AR407" s="454"/>
      <c r="AS407" s="454"/>
      <c r="AT407" s="454"/>
      <c r="AU407" s="454"/>
      <c r="AV407" s="454"/>
      <c r="AW407" s="454"/>
      <c r="AX407" s="454"/>
      <c r="AY407" s="454"/>
      <c r="AZ407" s="454"/>
      <c r="BA407" s="454"/>
      <c r="BB407" s="454"/>
      <c r="BC407" s="454"/>
      <c r="BD407" s="454"/>
      <c r="BE407" s="454"/>
      <c r="BF407" s="454"/>
      <c r="BG407" s="454"/>
      <c r="BH407" s="454"/>
      <c r="BI407" s="454"/>
      <c r="BJ407" s="454"/>
      <c r="BK407" s="454"/>
      <c r="BL407" s="454"/>
    </row>
    <row r="408" spans="1:64" s="286" customFormat="1" ht="15" customHeight="1" hidden="1">
      <c r="A408" s="206"/>
      <c r="B408" s="186" t="s">
        <v>372</v>
      </c>
      <c r="C408" s="187"/>
      <c r="D408" s="422" t="s">
        <v>206</v>
      </c>
      <c r="E408" s="268">
        <f>G408+H408+I408+J408</f>
        <v>0</v>
      </c>
      <c r="F408" s="269"/>
      <c r="G408" s="270"/>
      <c r="H408" s="270"/>
      <c r="I408" s="270"/>
      <c r="J408" s="270"/>
      <c r="K408" s="270"/>
      <c r="L408" s="270"/>
      <c r="M408" s="270"/>
      <c r="N408" s="454"/>
      <c r="O408" s="454"/>
      <c r="P408" s="454"/>
      <c r="Q408" s="454"/>
      <c r="R408" s="454"/>
      <c r="S408" s="454"/>
      <c r="T408" s="454"/>
      <c r="U408" s="454"/>
      <c r="V408" s="454"/>
      <c r="W408" s="454"/>
      <c r="X408" s="454"/>
      <c r="Y408" s="454"/>
      <c r="Z408" s="454"/>
      <c r="AA408" s="454"/>
      <c r="AB408" s="454"/>
      <c r="AC408" s="454"/>
      <c r="AD408" s="454"/>
      <c r="AE408" s="454"/>
      <c r="AF408" s="454"/>
      <c r="AG408" s="454"/>
      <c r="AH408" s="454"/>
      <c r="AI408" s="454"/>
      <c r="AJ408" s="454"/>
      <c r="AK408" s="454"/>
      <c r="AL408" s="454"/>
      <c r="AM408" s="454"/>
      <c r="AN408" s="454"/>
      <c r="AO408" s="454"/>
      <c r="AP408" s="454"/>
      <c r="AQ408" s="454"/>
      <c r="AR408" s="454"/>
      <c r="AS408" s="454"/>
      <c r="AT408" s="454"/>
      <c r="AU408" s="454"/>
      <c r="AV408" s="454"/>
      <c r="AW408" s="454"/>
      <c r="AX408" s="454"/>
      <c r="AY408" s="454"/>
      <c r="AZ408" s="454"/>
      <c r="BA408" s="454"/>
      <c r="BB408" s="454"/>
      <c r="BC408" s="454"/>
      <c r="BD408" s="454"/>
      <c r="BE408" s="454"/>
      <c r="BF408" s="454"/>
      <c r="BG408" s="454"/>
      <c r="BH408" s="454"/>
      <c r="BI408" s="454"/>
      <c r="BJ408" s="454"/>
      <c r="BK408" s="454"/>
      <c r="BL408" s="454"/>
    </row>
    <row r="409" spans="1:64" s="286" customFormat="1" ht="14.25" customHeight="1" hidden="1">
      <c r="A409" s="206"/>
      <c r="B409" s="287" t="s">
        <v>207</v>
      </c>
      <c r="C409" s="288"/>
      <c r="D409" s="424" t="s">
        <v>208</v>
      </c>
      <c r="E409" s="268">
        <f>G409+H409+I409+J409</f>
        <v>0</v>
      </c>
      <c r="F409" s="269"/>
      <c r="G409" s="270"/>
      <c r="H409" s="270"/>
      <c r="I409" s="270"/>
      <c r="J409" s="270"/>
      <c r="K409" s="270"/>
      <c r="L409" s="270"/>
      <c r="M409" s="270"/>
      <c r="N409" s="454"/>
      <c r="O409" s="454"/>
      <c r="P409" s="454"/>
      <c r="Q409" s="454"/>
      <c r="R409" s="454"/>
      <c r="S409" s="454"/>
      <c r="T409" s="454"/>
      <c r="U409" s="454"/>
      <c r="V409" s="454"/>
      <c r="W409" s="454"/>
      <c r="X409" s="454"/>
      <c r="Y409" s="454"/>
      <c r="Z409" s="454"/>
      <c r="AA409" s="454"/>
      <c r="AB409" s="454"/>
      <c r="AC409" s="454"/>
      <c r="AD409" s="454"/>
      <c r="AE409" s="454"/>
      <c r="AF409" s="454"/>
      <c r="AG409" s="454"/>
      <c r="AH409" s="454"/>
      <c r="AI409" s="454"/>
      <c r="AJ409" s="454"/>
      <c r="AK409" s="454"/>
      <c r="AL409" s="454"/>
      <c r="AM409" s="454"/>
      <c r="AN409" s="454"/>
      <c r="AO409" s="454"/>
      <c r="AP409" s="454"/>
      <c r="AQ409" s="454"/>
      <c r="AR409" s="454"/>
      <c r="AS409" s="454"/>
      <c r="AT409" s="454"/>
      <c r="AU409" s="454"/>
      <c r="AV409" s="454"/>
      <c r="AW409" s="454"/>
      <c r="AX409" s="454"/>
      <c r="AY409" s="454"/>
      <c r="AZ409" s="454"/>
      <c r="BA409" s="454"/>
      <c r="BB409" s="454"/>
      <c r="BC409" s="454"/>
      <c r="BD409" s="454"/>
      <c r="BE409" s="454"/>
      <c r="BF409" s="454"/>
      <c r="BG409" s="454"/>
      <c r="BH409" s="454"/>
      <c r="BI409" s="454"/>
      <c r="BJ409" s="454"/>
      <c r="BK409" s="454"/>
      <c r="BL409" s="454"/>
    </row>
    <row r="410" spans="1:64" s="286" customFormat="1" ht="12.75" hidden="1">
      <c r="A410" s="206"/>
      <c r="B410" s="186" t="s">
        <v>209</v>
      </c>
      <c r="C410" s="187"/>
      <c r="D410" s="422" t="s">
        <v>210</v>
      </c>
      <c r="E410" s="268">
        <f>G410+H410+I410+J410</f>
        <v>0</v>
      </c>
      <c r="F410" s="269"/>
      <c r="G410" s="280"/>
      <c r="H410" s="280"/>
      <c r="I410" s="280"/>
      <c r="J410" s="280"/>
      <c r="K410" s="280"/>
      <c r="L410" s="280"/>
      <c r="M410" s="280"/>
      <c r="N410" s="454"/>
      <c r="O410" s="454"/>
      <c r="P410" s="454"/>
      <c r="Q410" s="454"/>
      <c r="R410" s="454"/>
      <c r="S410" s="454"/>
      <c r="T410" s="454"/>
      <c r="U410" s="454"/>
      <c r="V410" s="454"/>
      <c r="W410" s="454"/>
      <c r="X410" s="454"/>
      <c r="Y410" s="454"/>
      <c r="Z410" s="454"/>
      <c r="AA410" s="454"/>
      <c r="AB410" s="454"/>
      <c r="AC410" s="454"/>
      <c r="AD410" s="454"/>
      <c r="AE410" s="454"/>
      <c r="AF410" s="454"/>
      <c r="AG410" s="454"/>
      <c r="AH410" s="454"/>
      <c r="AI410" s="454"/>
      <c r="AJ410" s="454"/>
      <c r="AK410" s="454"/>
      <c r="AL410" s="454"/>
      <c r="AM410" s="454"/>
      <c r="AN410" s="454"/>
      <c r="AO410" s="454"/>
      <c r="AP410" s="454"/>
      <c r="AQ410" s="454"/>
      <c r="AR410" s="454"/>
      <c r="AS410" s="454"/>
      <c r="AT410" s="454"/>
      <c r="AU410" s="454"/>
      <c r="AV410" s="454"/>
      <c r="AW410" s="454"/>
      <c r="AX410" s="454"/>
      <c r="AY410" s="454"/>
      <c r="AZ410" s="454"/>
      <c r="BA410" s="454"/>
      <c r="BB410" s="454"/>
      <c r="BC410" s="454"/>
      <c r="BD410" s="454"/>
      <c r="BE410" s="454"/>
      <c r="BF410" s="454"/>
      <c r="BG410" s="454"/>
      <c r="BH410" s="454"/>
      <c r="BI410" s="454"/>
      <c r="BJ410" s="454"/>
      <c r="BK410" s="454"/>
      <c r="BL410" s="454"/>
    </row>
    <row r="411" spans="1:13" ht="18" customHeight="1">
      <c r="A411" s="200" t="s">
        <v>211</v>
      </c>
      <c r="B411" s="200"/>
      <c r="C411" s="200"/>
      <c r="D411" s="425" t="s">
        <v>212</v>
      </c>
      <c r="E411" s="250">
        <f aca="true" t="shared" si="220" ref="E411:M411">E412</f>
        <v>5243000</v>
      </c>
      <c r="F411" s="250">
        <f t="shared" si="220"/>
        <v>0</v>
      </c>
      <c r="G411" s="250">
        <f t="shared" si="220"/>
        <v>1760800</v>
      </c>
      <c r="H411" s="250">
        <f t="shared" si="220"/>
        <v>1920000</v>
      </c>
      <c r="I411" s="250">
        <f t="shared" si="220"/>
        <v>1070000</v>
      </c>
      <c r="J411" s="250">
        <f t="shared" si="220"/>
        <v>492200</v>
      </c>
      <c r="K411" s="250">
        <f t="shared" si="220"/>
        <v>6010</v>
      </c>
      <c r="L411" s="250">
        <f t="shared" si="220"/>
        <v>6010</v>
      </c>
      <c r="M411" s="250">
        <f t="shared" si="220"/>
        <v>6010</v>
      </c>
    </row>
    <row r="412" spans="1:13" ht="18" customHeight="1">
      <c r="A412" s="200" t="s">
        <v>213</v>
      </c>
      <c r="B412" s="200"/>
      <c r="C412" s="182"/>
      <c r="D412" s="425" t="s">
        <v>214</v>
      </c>
      <c r="E412" s="250">
        <f aca="true" t="shared" si="221" ref="E412:J412">E413+E433</f>
        <v>5243000</v>
      </c>
      <c r="F412" s="250">
        <f t="shared" si="221"/>
        <v>0</v>
      </c>
      <c r="G412" s="250">
        <f t="shared" si="221"/>
        <v>1760800</v>
      </c>
      <c r="H412" s="250">
        <f t="shared" si="221"/>
        <v>1920000</v>
      </c>
      <c r="I412" s="250">
        <f t="shared" si="221"/>
        <v>1070000</v>
      </c>
      <c r="J412" s="250">
        <f t="shared" si="221"/>
        <v>492200</v>
      </c>
      <c r="K412" s="250">
        <f>K413+K433</f>
        <v>6010</v>
      </c>
      <c r="L412" s="250">
        <f>L413+L433</f>
        <v>6010</v>
      </c>
      <c r="M412" s="250">
        <f>M413+M433</f>
        <v>6010</v>
      </c>
    </row>
    <row r="413" spans="1:13" ht="18" customHeight="1">
      <c r="A413" s="190" t="s">
        <v>373</v>
      </c>
      <c r="B413" s="198"/>
      <c r="C413" s="218"/>
      <c r="D413" s="426" t="s">
        <v>216</v>
      </c>
      <c r="E413" s="257">
        <f aca="true" t="shared" si="222" ref="E413:M413">E414</f>
        <v>5032000</v>
      </c>
      <c r="F413" s="257">
        <f t="shared" si="222"/>
        <v>0</v>
      </c>
      <c r="G413" s="257">
        <f t="shared" si="222"/>
        <v>1549800</v>
      </c>
      <c r="H413" s="257">
        <f t="shared" si="222"/>
        <v>1920000</v>
      </c>
      <c r="I413" s="257">
        <f t="shared" si="222"/>
        <v>1070000</v>
      </c>
      <c r="J413" s="257">
        <f t="shared" si="222"/>
        <v>492200</v>
      </c>
      <c r="K413" s="257">
        <f t="shared" si="222"/>
        <v>6010</v>
      </c>
      <c r="L413" s="257">
        <f t="shared" si="222"/>
        <v>6010</v>
      </c>
      <c r="M413" s="257">
        <f t="shared" si="222"/>
        <v>6010</v>
      </c>
    </row>
    <row r="414" spans="1:23" ht="24.75" customHeight="1">
      <c r="A414" s="662" t="s">
        <v>374</v>
      </c>
      <c r="B414" s="663"/>
      <c r="C414" s="664"/>
      <c r="D414" s="425" t="s">
        <v>272</v>
      </c>
      <c r="E414" s="250">
        <f aca="true" t="shared" si="223" ref="E414:J414">E415+E416+E417+E418+E419+E420+E421+E422+E423+E424+E425+E426+E427+E428+E429+E430+E431+E432</f>
        <v>5032000</v>
      </c>
      <c r="F414" s="250">
        <f t="shared" si="223"/>
        <v>0</v>
      </c>
      <c r="G414" s="250">
        <f t="shared" si="223"/>
        <v>1549800</v>
      </c>
      <c r="H414" s="250">
        <f t="shared" si="223"/>
        <v>1920000</v>
      </c>
      <c r="I414" s="250">
        <f t="shared" si="223"/>
        <v>1070000</v>
      </c>
      <c r="J414" s="250">
        <f t="shared" si="223"/>
        <v>492200</v>
      </c>
      <c r="K414" s="250">
        <f>K415+K416+K417+K418+K419+K420+K421+K422+K423+K424+K425+K426+K427+K428+K429</f>
        <v>6010</v>
      </c>
      <c r="L414" s="250">
        <f>L415+L416+L417+L418+L419+L420+L421+L422+L423+L424+L425+L426+L427+L428+L429</f>
        <v>6010</v>
      </c>
      <c r="M414" s="250">
        <f>M415+M416+M417+M418+M419+M420+M421+M422+M423+M424+M425+M426+M427+M428+M429</f>
        <v>6010</v>
      </c>
      <c r="N414" s="455"/>
      <c r="O414" s="455"/>
      <c r="P414" s="455"/>
      <c r="Q414" s="455"/>
      <c r="R414" s="455"/>
      <c r="S414" s="455"/>
      <c r="T414" s="455"/>
      <c r="U414" s="455"/>
      <c r="V414" s="455"/>
      <c r="W414" s="455"/>
    </row>
    <row r="415" spans="1:13" ht="13.5" customHeight="1">
      <c r="A415" s="185"/>
      <c r="B415" s="186" t="s">
        <v>273</v>
      </c>
      <c r="C415" s="187"/>
      <c r="D415" s="422" t="s">
        <v>274</v>
      </c>
      <c r="E415" s="268">
        <f aca="true" t="shared" si="224" ref="E415:E432">G415+H415+I415+J415</f>
        <v>0</v>
      </c>
      <c r="F415" s="269"/>
      <c r="G415" s="280"/>
      <c r="H415" s="280"/>
      <c r="I415" s="280"/>
      <c r="J415" s="280"/>
      <c r="K415" s="280"/>
      <c r="L415" s="280"/>
      <c r="M415" s="280"/>
    </row>
    <row r="416" spans="1:13" ht="13.5" customHeight="1" hidden="1">
      <c r="A416" s="185"/>
      <c r="B416" s="186" t="s">
        <v>275</v>
      </c>
      <c r="C416" s="187"/>
      <c r="D416" s="422" t="s">
        <v>276</v>
      </c>
      <c r="E416" s="268">
        <f t="shared" si="224"/>
        <v>0</v>
      </c>
      <c r="F416" s="269"/>
      <c r="G416" s="270"/>
      <c r="H416" s="270"/>
      <c r="I416" s="270"/>
      <c r="J416" s="270"/>
      <c r="K416" s="270"/>
      <c r="L416" s="270"/>
      <c r="M416" s="270"/>
    </row>
    <row r="417" spans="1:13" ht="13.5" customHeight="1" hidden="1">
      <c r="A417" s="185"/>
      <c r="B417" s="186" t="s">
        <v>277</v>
      </c>
      <c r="C417" s="187"/>
      <c r="D417" s="422" t="s">
        <v>278</v>
      </c>
      <c r="E417" s="268">
        <f t="shared" si="224"/>
        <v>0</v>
      </c>
      <c r="F417" s="269"/>
      <c r="G417" s="280"/>
      <c r="H417" s="280"/>
      <c r="I417" s="280"/>
      <c r="J417" s="280"/>
      <c r="K417" s="280"/>
      <c r="L417" s="280"/>
      <c r="M417" s="280"/>
    </row>
    <row r="418" spans="1:13" ht="12.75" customHeight="1" hidden="1">
      <c r="A418" s="185"/>
      <c r="B418" s="186" t="s">
        <v>279</v>
      </c>
      <c r="C418" s="211"/>
      <c r="D418" s="422" t="s">
        <v>280</v>
      </c>
      <c r="E418" s="268">
        <f t="shared" si="224"/>
        <v>0</v>
      </c>
      <c r="F418" s="269"/>
      <c r="G418" s="280"/>
      <c r="H418" s="280"/>
      <c r="I418" s="280"/>
      <c r="J418" s="280"/>
      <c r="K418" s="280"/>
      <c r="L418" s="280"/>
      <c r="M418" s="280"/>
    </row>
    <row r="419" spans="1:13" ht="12.75" customHeight="1" hidden="1">
      <c r="A419" s="185"/>
      <c r="B419" s="186" t="s">
        <v>375</v>
      </c>
      <c r="C419" s="211"/>
      <c r="D419" s="422" t="s">
        <v>376</v>
      </c>
      <c r="E419" s="268">
        <f t="shared" si="224"/>
        <v>0</v>
      </c>
      <c r="F419" s="269"/>
      <c r="G419" s="280"/>
      <c r="H419" s="280"/>
      <c r="I419" s="280"/>
      <c r="J419" s="280"/>
      <c r="K419" s="280"/>
      <c r="L419" s="280"/>
      <c r="M419" s="280"/>
    </row>
    <row r="420" spans="1:13" ht="27" customHeight="1">
      <c r="A420" s="185"/>
      <c r="B420" s="517" t="s">
        <v>281</v>
      </c>
      <c r="C420" s="517"/>
      <c r="D420" s="422" t="s">
        <v>282</v>
      </c>
      <c r="E420" s="268">
        <f t="shared" si="224"/>
        <v>200000</v>
      </c>
      <c r="F420" s="269"/>
      <c r="G420" s="280">
        <v>30000</v>
      </c>
      <c r="H420" s="280">
        <v>20000</v>
      </c>
      <c r="I420" s="280">
        <v>30000</v>
      </c>
      <c r="J420" s="280">
        <v>120000</v>
      </c>
      <c r="K420" s="280">
        <v>10</v>
      </c>
      <c r="L420" s="280">
        <v>10</v>
      </c>
      <c r="M420" s="280">
        <v>10</v>
      </c>
    </row>
    <row r="421" spans="1:13" ht="12.75" customHeight="1">
      <c r="A421" s="185"/>
      <c r="B421" s="186" t="s">
        <v>283</v>
      </c>
      <c r="C421" s="211"/>
      <c r="D421" s="422" t="s">
        <v>284</v>
      </c>
      <c r="E421" s="268">
        <f t="shared" si="224"/>
        <v>0</v>
      </c>
      <c r="F421" s="269"/>
      <c r="G421" s="280"/>
      <c r="H421" s="280"/>
      <c r="I421" s="280"/>
      <c r="J421" s="280"/>
      <c r="K421" s="280"/>
      <c r="L421" s="280"/>
      <c r="M421" s="280"/>
    </row>
    <row r="422" spans="1:13" ht="12.75" customHeight="1" hidden="1">
      <c r="A422" s="185"/>
      <c r="B422" s="186" t="s">
        <v>377</v>
      </c>
      <c r="C422" s="211"/>
      <c r="D422" s="422" t="s">
        <v>378</v>
      </c>
      <c r="E422" s="268">
        <f t="shared" si="224"/>
        <v>0</v>
      </c>
      <c r="F422" s="269"/>
      <c r="G422" s="280"/>
      <c r="H422" s="280"/>
      <c r="I422" s="280"/>
      <c r="J422" s="280"/>
      <c r="K422" s="280"/>
      <c r="L422" s="280"/>
      <c r="M422" s="280"/>
    </row>
    <row r="423" spans="1:13" ht="25.5" customHeight="1" hidden="1">
      <c r="A423" s="185"/>
      <c r="B423" s="603" t="s">
        <v>285</v>
      </c>
      <c r="C423" s="603"/>
      <c r="D423" s="422" t="s">
        <v>286</v>
      </c>
      <c r="E423" s="268">
        <f t="shared" si="224"/>
        <v>0</v>
      </c>
      <c r="F423" s="269"/>
      <c r="G423" s="280"/>
      <c r="H423" s="280"/>
      <c r="I423" s="280"/>
      <c r="J423" s="280"/>
      <c r="K423" s="280"/>
      <c r="L423" s="280"/>
      <c r="M423" s="280"/>
    </row>
    <row r="424" spans="1:13" ht="27" customHeight="1">
      <c r="A424" s="185"/>
      <c r="B424" s="529" t="s">
        <v>287</v>
      </c>
      <c r="C424" s="529"/>
      <c r="D424" s="422" t="s">
        <v>288</v>
      </c>
      <c r="E424" s="268">
        <f t="shared" si="224"/>
        <v>0</v>
      </c>
      <c r="F424" s="269"/>
      <c r="G424" s="280"/>
      <c r="H424" s="280"/>
      <c r="I424" s="280"/>
      <c r="J424" s="280"/>
      <c r="K424" s="280"/>
      <c r="L424" s="280"/>
      <c r="M424" s="280"/>
    </row>
    <row r="425" spans="1:13" ht="30" customHeight="1">
      <c r="A425" s="185"/>
      <c r="B425" s="528" t="s">
        <v>824</v>
      </c>
      <c r="C425" s="528"/>
      <c r="D425" s="417" t="s">
        <v>823</v>
      </c>
      <c r="E425" s="268">
        <f t="shared" si="224"/>
        <v>4832000</v>
      </c>
      <c r="F425" s="269"/>
      <c r="G425" s="280">
        <v>1519800</v>
      </c>
      <c r="H425" s="280">
        <v>1900000</v>
      </c>
      <c r="I425" s="280">
        <v>1040000</v>
      </c>
      <c r="J425" s="280">
        <v>372200</v>
      </c>
      <c r="K425" s="280">
        <v>6000</v>
      </c>
      <c r="L425" s="280">
        <v>6000</v>
      </c>
      <c r="M425" s="280">
        <v>6000</v>
      </c>
    </row>
    <row r="426" spans="1:13" ht="17.25" customHeight="1" hidden="1">
      <c r="A426" s="185"/>
      <c r="B426" s="186" t="s">
        <v>289</v>
      </c>
      <c r="C426" s="211"/>
      <c r="D426" s="422" t="s">
        <v>290</v>
      </c>
      <c r="E426" s="268">
        <f t="shared" si="224"/>
        <v>0</v>
      </c>
      <c r="F426" s="269"/>
      <c r="G426" s="280"/>
      <c r="H426" s="280"/>
      <c r="I426" s="280"/>
      <c r="J426" s="280"/>
      <c r="K426" s="280"/>
      <c r="L426" s="280"/>
      <c r="M426" s="280"/>
    </row>
    <row r="427" spans="1:13" ht="17.25" customHeight="1" hidden="1">
      <c r="A427" s="185"/>
      <c r="B427" s="186" t="s">
        <v>291</v>
      </c>
      <c r="C427" s="211"/>
      <c r="D427" s="422" t="s">
        <v>292</v>
      </c>
      <c r="E427" s="268">
        <f t="shared" si="224"/>
        <v>0</v>
      </c>
      <c r="F427" s="269"/>
      <c r="G427" s="280"/>
      <c r="H427" s="280"/>
      <c r="I427" s="280"/>
      <c r="J427" s="280"/>
      <c r="K427" s="280"/>
      <c r="L427" s="280"/>
      <c r="M427" s="280"/>
    </row>
    <row r="428" spans="1:13" ht="28.5" customHeight="1" hidden="1">
      <c r="A428" s="185"/>
      <c r="B428" s="517" t="s">
        <v>293</v>
      </c>
      <c r="C428" s="517"/>
      <c r="D428" s="422" t="s">
        <v>294</v>
      </c>
      <c r="E428" s="268">
        <f t="shared" si="224"/>
        <v>0</v>
      </c>
      <c r="F428" s="269"/>
      <c r="G428" s="280"/>
      <c r="H428" s="280"/>
      <c r="I428" s="280"/>
      <c r="J428" s="280"/>
      <c r="K428" s="280"/>
      <c r="L428" s="280"/>
      <c r="M428" s="280"/>
    </row>
    <row r="429" spans="1:13" ht="28.5" customHeight="1" hidden="1">
      <c r="A429" s="185"/>
      <c r="B429" s="529" t="s">
        <v>670</v>
      </c>
      <c r="C429" s="529"/>
      <c r="D429" s="422" t="s">
        <v>669</v>
      </c>
      <c r="E429" s="268">
        <f t="shared" si="224"/>
        <v>0</v>
      </c>
      <c r="F429" s="269"/>
      <c r="G429" s="280"/>
      <c r="H429" s="280"/>
      <c r="I429" s="280"/>
      <c r="J429" s="280"/>
      <c r="K429" s="280"/>
      <c r="L429" s="280"/>
      <c r="M429" s="280"/>
    </row>
    <row r="430" spans="1:13" ht="21" customHeight="1" hidden="1">
      <c r="A430" s="185"/>
      <c r="B430" s="526" t="s">
        <v>770</v>
      </c>
      <c r="C430" s="527"/>
      <c r="D430" s="417" t="s">
        <v>768</v>
      </c>
      <c r="E430" s="268">
        <f t="shared" si="224"/>
        <v>0</v>
      </c>
      <c r="F430" s="269"/>
      <c r="G430" s="280"/>
      <c r="H430" s="280"/>
      <c r="I430" s="280"/>
      <c r="J430" s="280"/>
      <c r="K430" s="280"/>
      <c r="L430" s="280"/>
      <c r="M430" s="280"/>
    </row>
    <row r="431" spans="1:13" ht="21" customHeight="1" hidden="1">
      <c r="A431" s="185"/>
      <c r="B431" s="526" t="s">
        <v>771</v>
      </c>
      <c r="C431" s="527"/>
      <c r="D431" s="417" t="s">
        <v>769</v>
      </c>
      <c r="E431" s="268">
        <f t="shared" si="224"/>
        <v>0</v>
      </c>
      <c r="F431" s="269"/>
      <c r="G431" s="280"/>
      <c r="H431" s="280"/>
      <c r="I431" s="280"/>
      <c r="J431" s="280"/>
      <c r="K431" s="280"/>
      <c r="L431" s="280"/>
      <c r="M431" s="280"/>
    </row>
    <row r="432" spans="1:13" ht="21" customHeight="1" hidden="1">
      <c r="A432" s="185"/>
      <c r="B432" s="526" t="s">
        <v>773</v>
      </c>
      <c r="C432" s="604"/>
      <c r="D432" s="417" t="s">
        <v>772</v>
      </c>
      <c r="E432" s="268">
        <f t="shared" si="224"/>
        <v>0</v>
      </c>
      <c r="F432" s="269"/>
      <c r="G432" s="280"/>
      <c r="H432" s="280"/>
      <c r="I432" s="280"/>
      <c r="J432" s="280"/>
      <c r="K432" s="280"/>
      <c r="L432" s="280"/>
      <c r="M432" s="280"/>
    </row>
    <row r="433" spans="1:13" ht="30" customHeight="1">
      <c r="A433" s="676" t="s">
        <v>805</v>
      </c>
      <c r="B433" s="545"/>
      <c r="C433" s="546"/>
      <c r="D433" s="425" t="s">
        <v>297</v>
      </c>
      <c r="E433" s="250">
        <f aca="true" t="shared" si="225" ref="E433:J433">E434+E435+E436+E437+E438+E440+E439</f>
        <v>211000</v>
      </c>
      <c r="F433" s="250">
        <f t="shared" si="225"/>
        <v>0</v>
      </c>
      <c r="G433" s="250">
        <f t="shared" si="225"/>
        <v>211000</v>
      </c>
      <c r="H433" s="250">
        <f t="shared" si="225"/>
        <v>0</v>
      </c>
      <c r="I433" s="250">
        <f t="shared" si="225"/>
        <v>0</v>
      </c>
      <c r="J433" s="250">
        <f t="shared" si="225"/>
        <v>0</v>
      </c>
      <c r="K433" s="250">
        <f>K434+K435+K436+K437</f>
        <v>0</v>
      </c>
      <c r="L433" s="250">
        <f>L434+L435+L436+L437</f>
        <v>0</v>
      </c>
      <c r="M433" s="250">
        <f>M434+M435+M436+M437</f>
        <v>0</v>
      </c>
    </row>
    <row r="434" spans="1:13" ht="13.5" customHeight="1" hidden="1">
      <c r="A434" s="185"/>
      <c r="B434" s="186" t="s">
        <v>298</v>
      </c>
      <c r="C434" s="187"/>
      <c r="D434" s="422" t="s">
        <v>299</v>
      </c>
      <c r="E434" s="268">
        <f aca="true" t="shared" si="226" ref="E434:E440">G434+H434+I434+J434</f>
        <v>0</v>
      </c>
      <c r="F434" s="269"/>
      <c r="G434" s="280"/>
      <c r="H434" s="280"/>
      <c r="I434" s="280"/>
      <c r="J434" s="280"/>
      <c r="K434" s="280"/>
      <c r="L434" s="280"/>
      <c r="M434" s="280"/>
    </row>
    <row r="435" spans="1:13" ht="38.25" customHeight="1" hidden="1">
      <c r="A435" s="242"/>
      <c r="B435" s="517" t="s">
        <v>300</v>
      </c>
      <c r="C435" s="517"/>
      <c r="D435" s="422" t="s">
        <v>301</v>
      </c>
      <c r="E435" s="268">
        <f t="shared" si="226"/>
        <v>0</v>
      </c>
      <c r="F435" s="269"/>
      <c r="G435" s="280"/>
      <c r="H435" s="280"/>
      <c r="I435" s="280"/>
      <c r="J435" s="280"/>
      <c r="K435" s="280"/>
      <c r="L435" s="280"/>
      <c r="M435" s="280"/>
    </row>
    <row r="436" spans="1:13" ht="25.5" customHeight="1" hidden="1">
      <c r="A436" s="242"/>
      <c r="B436" s="517" t="s">
        <v>302</v>
      </c>
      <c r="C436" s="517"/>
      <c r="D436" s="422" t="s">
        <v>303</v>
      </c>
      <c r="E436" s="268">
        <f t="shared" si="226"/>
        <v>0</v>
      </c>
      <c r="F436" s="269"/>
      <c r="G436" s="280"/>
      <c r="H436" s="280"/>
      <c r="I436" s="280"/>
      <c r="J436" s="280"/>
      <c r="K436" s="280"/>
      <c r="L436" s="280"/>
      <c r="M436" s="280"/>
    </row>
    <row r="437" spans="1:13" ht="27" customHeight="1" hidden="1">
      <c r="A437" s="242"/>
      <c r="B437" s="517" t="s">
        <v>304</v>
      </c>
      <c r="C437" s="517"/>
      <c r="D437" s="422" t="s">
        <v>305</v>
      </c>
      <c r="E437" s="268">
        <f t="shared" si="226"/>
        <v>0</v>
      </c>
      <c r="F437" s="269"/>
      <c r="G437" s="270"/>
      <c r="H437" s="270"/>
      <c r="I437" s="270"/>
      <c r="J437" s="270"/>
      <c r="K437" s="270"/>
      <c r="L437" s="270"/>
      <c r="M437" s="270"/>
    </row>
    <row r="438" spans="1:13" ht="15.75" customHeight="1">
      <c r="A438" s="518" t="s">
        <v>676</v>
      </c>
      <c r="B438" s="519"/>
      <c r="C438" s="520"/>
      <c r="D438" s="493" t="s">
        <v>677</v>
      </c>
      <c r="E438" s="289">
        <f t="shared" si="226"/>
        <v>0</v>
      </c>
      <c r="F438" s="289"/>
      <c r="G438" s="290"/>
      <c r="H438" s="290"/>
      <c r="I438" s="290"/>
      <c r="J438" s="290"/>
      <c r="K438" s="291"/>
      <c r="L438" s="291"/>
      <c r="M438" s="291"/>
    </row>
    <row r="439" spans="1:13" ht="34.5" customHeight="1" thickBot="1">
      <c r="A439" s="292"/>
      <c r="B439" s="554" t="s">
        <v>752</v>
      </c>
      <c r="C439" s="555"/>
      <c r="D439" s="449" t="s">
        <v>753</v>
      </c>
      <c r="E439" s="289">
        <f t="shared" si="226"/>
        <v>211000</v>
      </c>
      <c r="F439" s="289"/>
      <c r="G439" s="290">
        <v>211000</v>
      </c>
      <c r="H439" s="290"/>
      <c r="I439" s="290"/>
      <c r="J439" s="290"/>
      <c r="K439" s="291"/>
      <c r="L439" s="291"/>
      <c r="M439" s="291"/>
    </row>
    <row r="440" spans="1:13" ht="34.5" customHeight="1" hidden="1" thickBot="1">
      <c r="A440" s="293"/>
      <c r="B440" s="655" t="s">
        <v>775</v>
      </c>
      <c r="C440" s="656"/>
      <c r="D440" s="449" t="s">
        <v>776</v>
      </c>
      <c r="E440" s="289">
        <f t="shared" si="226"/>
        <v>0</v>
      </c>
      <c r="F440" s="269"/>
      <c r="G440" s="290"/>
      <c r="H440" s="290"/>
      <c r="I440" s="290"/>
      <c r="J440" s="290"/>
      <c r="K440" s="270"/>
      <c r="L440" s="270"/>
      <c r="M440" s="270"/>
    </row>
    <row r="441" spans="1:64" s="286" customFormat="1" ht="34.5" customHeight="1" thickBot="1">
      <c r="A441" s="536" t="s">
        <v>661</v>
      </c>
      <c r="B441" s="537"/>
      <c r="C441" s="538"/>
      <c r="D441" s="435" t="s">
        <v>379</v>
      </c>
      <c r="E441" s="376">
        <f aca="true" t="shared" si="227" ref="E441:M441">E442+E470+E513+E558</f>
        <v>266464108</v>
      </c>
      <c r="F441" s="376">
        <f t="shared" si="227"/>
        <v>0</v>
      </c>
      <c r="G441" s="376">
        <f t="shared" si="227"/>
        <v>57608564</v>
      </c>
      <c r="H441" s="376">
        <f t="shared" si="227"/>
        <v>63806153</v>
      </c>
      <c r="I441" s="376">
        <f t="shared" si="227"/>
        <v>100249246</v>
      </c>
      <c r="J441" s="376">
        <f t="shared" si="227"/>
        <v>44800145</v>
      </c>
      <c r="K441" s="376">
        <f t="shared" si="227"/>
        <v>228017</v>
      </c>
      <c r="L441" s="376">
        <f t="shared" si="227"/>
        <v>201695</v>
      </c>
      <c r="M441" s="376">
        <f t="shared" si="227"/>
        <v>215817</v>
      </c>
      <c r="N441" s="454"/>
      <c r="O441" s="454"/>
      <c r="P441" s="454"/>
      <c r="Q441" s="454"/>
      <c r="R441" s="454"/>
      <c r="S441" s="454"/>
      <c r="T441" s="454"/>
      <c r="U441" s="454"/>
      <c r="V441" s="454"/>
      <c r="W441" s="454"/>
      <c r="X441" s="454"/>
      <c r="Y441" s="454"/>
      <c r="Z441" s="454"/>
      <c r="AA441" s="454"/>
      <c r="AB441" s="454"/>
      <c r="AC441" s="454"/>
      <c r="AD441" s="454"/>
      <c r="AE441" s="454"/>
      <c r="AF441" s="454"/>
      <c r="AG441" s="454"/>
      <c r="AH441" s="454"/>
      <c r="AI441" s="454"/>
      <c r="AJ441" s="454"/>
      <c r="AK441" s="454"/>
      <c r="AL441" s="454"/>
      <c r="AM441" s="454"/>
      <c r="AN441" s="454"/>
      <c r="AO441" s="454"/>
      <c r="AP441" s="454"/>
      <c r="AQ441" s="454"/>
      <c r="AR441" s="454"/>
      <c r="AS441" s="454"/>
      <c r="AT441" s="454"/>
      <c r="AU441" s="454"/>
      <c r="AV441" s="454"/>
      <c r="AW441" s="454"/>
      <c r="AX441" s="454"/>
      <c r="AY441" s="454"/>
      <c r="AZ441" s="454"/>
      <c r="BA441" s="454"/>
      <c r="BB441" s="454"/>
      <c r="BC441" s="454"/>
      <c r="BD441" s="454"/>
      <c r="BE441" s="454"/>
      <c r="BF441" s="454"/>
      <c r="BG441" s="454"/>
      <c r="BH441" s="454"/>
      <c r="BI441" s="454"/>
      <c r="BJ441" s="454"/>
      <c r="BK441" s="454"/>
      <c r="BL441" s="454"/>
    </row>
    <row r="442" spans="1:64" s="297" customFormat="1" ht="15" customHeight="1">
      <c r="A442" s="294" t="s">
        <v>660</v>
      </c>
      <c r="B442" s="295"/>
      <c r="C442" s="296"/>
      <c r="D442" s="436" t="s">
        <v>10</v>
      </c>
      <c r="E442" s="176">
        <f aca="true" t="shared" si="228" ref="E442:M442">E443-E446+E458+E465</f>
        <v>42571276</v>
      </c>
      <c r="F442" s="178">
        <f t="shared" si="228"/>
        <v>0</v>
      </c>
      <c r="G442" s="176">
        <f t="shared" si="228"/>
        <v>12333129</v>
      </c>
      <c r="H442" s="176">
        <f t="shared" si="228"/>
        <v>14218546</v>
      </c>
      <c r="I442" s="176">
        <f t="shared" si="228"/>
        <v>7813450</v>
      </c>
      <c r="J442" s="176">
        <f t="shared" si="228"/>
        <v>8206151</v>
      </c>
      <c r="K442" s="176">
        <f t="shared" si="228"/>
        <v>48017</v>
      </c>
      <c r="L442" s="176">
        <f t="shared" si="228"/>
        <v>54195</v>
      </c>
      <c r="M442" s="176">
        <f t="shared" si="228"/>
        <v>65817</v>
      </c>
      <c r="N442" s="454"/>
      <c r="O442" s="454"/>
      <c r="P442" s="454"/>
      <c r="Q442" s="454"/>
      <c r="R442" s="454"/>
      <c r="S442" s="454"/>
      <c r="T442" s="454"/>
      <c r="U442" s="454"/>
      <c r="V442" s="454"/>
      <c r="W442" s="454"/>
      <c r="X442" s="454"/>
      <c r="Y442" s="454"/>
      <c r="Z442" s="454"/>
      <c r="AA442" s="454"/>
      <c r="AB442" s="454"/>
      <c r="AC442" s="454"/>
      <c r="AD442" s="454"/>
      <c r="AE442" s="454"/>
      <c r="AF442" s="454"/>
      <c r="AG442" s="454"/>
      <c r="AH442" s="454"/>
      <c r="AI442" s="454"/>
      <c r="AJ442" s="454"/>
      <c r="AK442" s="454"/>
      <c r="AL442" s="454"/>
      <c r="AM442" s="454"/>
      <c r="AN442" s="454"/>
      <c r="AO442" s="454"/>
      <c r="AP442" s="454"/>
      <c r="AQ442" s="454"/>
      <c r="AR442" s="454"/>
      <c r="AS442" s="454"/>
      <c r="AT442" s="454"/>
      <c r="AU442" s="454"/>
      <c r="AV442" s="454"/>
      <c r="AW442" s="454"/>
      <c r="AX442" s="454"/>
      <c r="AY442" s="454"/>
      <c r="AZ442" s="454"/>
      <c r="BA442" s="454"/>
      <c r="BB442" s="454"/>
      <c r="BC442" s="454"/>
      <c r="BD442" s="454"/>
      <c r="BE442" s="454"/>
      <c r="BF442" s="454"/>
      <c r="BG442" s="454"/>
      <c r="BH442" s="454"/>
      <c r="BI442" s="454"/>
      <c r="BJ442" s="454"/>
      <c r="BK442" s="454"/>
      <c r="BL442" s="454"/>
    </row>
    <row r="443" spans="1:64" s="301" customFormat="1" ht="15" customHeight="1">
      <c r="A443" s="298" t="s">
        <v>380</v>
      </c>
      <c r="B443" s="299"/>
      <c r="C443" s="300"/>
      <c r="D443" s="437" t="s">
        <v>12</v>
      </c>
      <c r="E443" s="178">
        <f aca="true" t="shared" si="229" ref="E443:M443">E444+E448</f>
        <v>42270030</v>
      </c>
      <c r="F443" s="178">
        <f t="shared" si="229"/>
        <v>0</v>
      </c>
      <c r="G443" s="178">
        <f t="shared" si="229"/>
        <v>12177994</v>
      </c>
      <c r="H443" s="178">
        <f t="shared" si="229"/>
        <v>14072435</v>
      </c>
      <c r="I443" s="178">
        <f t="shared" si="229"/>
        <v>7813450</v>
      </c>
      <c r="J443" s="178">
        <f t="shared" si="229"/>
        <v>8206151</v>
      </c>
      <c r="K443" s="178">
        <f t="shared" si="229"/>
        <v>48017</v>
      </c>
      <c r="L443" s="178">
        <f t="shared" si="229"/>
        <v>54195</v>
      </c>
      <c r="M443" s="178">
        <f t="shared" si="229"/>
        <v>65817</v>
      </c>
      <c r="N443" s="454"/>
      <c r="O443" s="454"/>
      <c r="P443" s="454"/>
      <c r="Q443" s="454"/>
      <c r="R443" s="454"/>
      <c r="S443" s="454"/>
      <c r="T443" s="454"/>
      <c r="U443" s="454"/>
      <c r="V443" s="454"/>
      <c r="W443" s="454"/>
      <c r="X443" s="454"/>
      <c r="Y443" s="454"/>
      <c r="Z443" s="454"/>
      <c r="AA443" s="454"/>
      <c r="AB443" s="454"/>
      <c r="AC443" s="454"/>
      <c r="AD443" s="454"/>
      <c r="AE443" s="454"/>
      <c r="AF443" s="454"/>
      <c r="AG443" s="454"/>
      <c r="AH443" s="454"/>
      <c r="AI443" s="454"/>
      <c r="AJ443" s="454"/>
      <c r="AK443" s="454"/>
      <c r="AL443" s="454"/>
      <c r="AM443" s="454"/>
      <c r="AN443" s="454"/>
      <c r="AO443" s="454"/>
      <c r="AP443" s="454"/>
      <c r="AQ443" s="454"/>
      <c r="AR443" s="454"/>
      <c r="AS443" s="454"/>
      <c r="AT443" s="454"/>
      <c r="AU443" s="454"/>
      <c r="AV443" s="454"/>
      <c r="AW443" s="454"/>
      <c r="AX443" s="454"/>
      <c r="AY443" s="454"/>
      <c r="AZ443" s="454"/>
      <c r="BA443" s="454"/>
      <c r="BB443" s="454"/>
      <c r="BC443" s="454"/>
      <c r="BD443" s="454"/>
      <c r="BE443" s="454"/>
      <c r="BF443" s="454"/>
      <c r="BG443" s="454"/>
      <c r="BH443" s="454"/>
      <c r="BI443" s="454"/>
      <c r="BJ443" s="454"/>
      <c r="BK443" s="454"/>
      <c r="BL443" s="454"/>
    </row>
    <row r="444" spans="1:64" s="302" customFormat="1" ht="15" customHeight="1">
      <c r="A444" s="298" t="s">
        <v>381</v>
      </c>
      <c r="B444" s="299"/>
      <c r="C444" s="300"/>
      <c r="D444" s="437" t="s">
        <v>14</v>
      </c>
      <c r="E444" s="178">
        <f aca="true" t="shared" si="230" ref="E444:M446">E445</f>
        <v>0</v>
      </c>
      <c r="F444" s="178">
        <f t="shared" si="230"/>
        <v>0</v>
      </c>
      <c r="G444" s="178">
        <f t="shared" si="230"/>
        <v>0</v>
      </c>
      <c r="H444" s="178">
        <f t="shared" si="230"/>
        <v>0</v>
      </c>
      <c r="I444" s="178">
        <f t="shared" si="230"/>
        <v>0</v>
      </c>
      <c r="J444" s="178">
        <f t="shared" si="230"/>
        <v>0</v>
      </c>
      <c r="K444" s="178">
        <f t="shared" si="230"/>
        <v>0</v>
      </c>
      <c r="L444" s="178">
        <f t="shared" si="230"/>
        <v>0</v>
      </c>
      <c r="M444" s="178">
        <f t="shared" si="230"/>
        <v>0</v>
      </c>
      <c r="N444" s="454"/>
      <c r="O444" s="454"/>
      <c r="P444" s="454"/>
      <c r="Q444" s="454"/>
      <c r="R444" s="454"/>
      <c r="S444" s="454"/>
      <c r="T444" s="454"/>
      <c r="U444" s="454"/>
      <c r="V444" s="454"/>
      <c r="W444" s="454"/>
      <c r="X444" s="454"/>
      <c r="Y444" s="454"/>
      <c r="Z444" s="454"/>
      <c r="AA444" s="454"/>
      <c r="AB444" s="454"/>
      <c r="AC444" s="454"/>
      <c r="AD444" s="454"/>
      <c r="AE444" s="454"/>
      <c r="AF444" s="454"/>
      <c r="AG444" s="454"/>
      <c r="AH444" s="454"/>
      <c r="AI444" s="454"/>
      <c r="AJ444" s="454"/>
      <c r="AK444" s="454"/>
      <c r="AL444" s="454"/>
      <c r="AM444" s="454"/>
      <c r="AN444" s="454"/>
      <c r="AO444" s="454"/>
      <c r="AP444" s="454"/>
      <c r="AQ444" s="454"/>
      <c r="AR444" s="454"/>
      <c r="AS444" s="454"/>
      <c r="AT444" s="454"/>
      <c r="AU444" s="454"/>
      <c r="AV444" s="454"/>
      <c r="AW444" s="454"/>
      <c r="AX444" s="454"/>
      <c r="AY444" s="454"/>
      <c r="AZ444" s="454"/>
      <c r="BA444" s="454"/>
      <c r="BB444" s="454"/>
      <c r="BC444" s="454"/>
      <c r="BD444" s="454"/>
      <c r="BE444" s="454"/>
      <c r="BF444" s="454"/>
      <c r="BG444" s="454"/>
      <c r="BH444" s="454"/>
      <c r="BI444" s="454"/>
      <c r="BJ444" s="454"/>
      <c r="BK444" s="454"/>
      <c r="BL444" s="454"/>
    </row>
    <row r="445" spans="1:64" s="286" customFormat="1" ht="12.75">
      <c r="A445" s="200" t="s">
        <v>382</v>
      </c>
      <c r="B445" s="200"/>
      <c r="C445" s="182"/>
      <c r="D445" s="425" t="s">
        <v>69</v>
      </c>
      <c r="E445" s="250">
        <f t="shared" si="230"/>
        <v>0</v>
      </c>
      <c r="F445" s="250">
        <f t="shared" si="230"/>
        <v>0</v>
      </c>
      <c r="G445" s="250">
        <f t="shared" si="230"/>
        <v>0</v>
      </c>
      <c r="H445" s="250">
        <f t="shared" si="230"/>
        <v>0</v>
      </c>
      <c r="I445" s="250">
        <f t="shared" si="230"/>
        <v>0</v>
      </c>
      <c r="J445" s="250">
        <f t="shared" si="230"/>
        <v>0</v>
      </c>
      <c r="K445" s="250">
        <f t="shared" si="230"/>
        <v>0</v>
      </c>
      <c r="L445" s="250">
        <f t="shared" si="230"/>
        <v>0</v>
      </c>
      <c r="M445" s="250">
        <f t="shared" si="230"/>
        <v>0</v>
      </c>
      <c r="N445" s="454"/>
      <c r="O445" s="454"/>
      <c r="P445" s="454"/>
      <c r="Q445" s="454"/>
      <c r="R445" s="454"/>
      <c r="S445" s="454"/>
      <c r="T445" s="454"/>
      <c r="U445" s="454"/>
      <c r="V445" s="454"/>
      <c r="W445" s="454"/>
      <c r="X445" s="454"/>
      <c r="Y445" s="454"/>
      <c r="Z445" s="454"/>
      <c r="AA445" s="454"/>
      <c r="AB445" s="454"/>
      <c r="AC445" s="454"/>
      <c r="AD445" s="454"/>
      <c r="AE445" s="454"/>
      <c r="AF445" s="454"/>
      <c r="AG445" s="454"/>
      <c r="AH445" s="454"/>
      <c r="AI445" s="454"/>
      <c r="AJ445" s="454"/>
      <c r="AK445" s="454"/>
      <c r="AL445" s="454"/>
      <c r="AM445" s="454"/>
      <c r="AN445" s="454"/>
      <c r="AO445" s="454"/>
      <c r="AP445" s="454"/>
      <c r="AQ445" s="454"/>
      <c r="AR445" s="454"/>
      <c r="AS445" s="454"/>
      <c r="AT445" s="454"/>
      <c r="AU445" s="454"/>
      <c r="AV445" s="454"/>
      <c r="AW445" s="454"/>
      <c r="AX445" s="454"/>
      <c r="AY445" s="454"/>
      <c r="AZ445" s="454"/>
      <c r="BA445" s="454"/>
      <c r="BB445" s="454"/>
      <c r="BC445" s="454"/>
      <c r="BD445" s="454"/>
      <c r="BE445" s="454"/>
      <c r="BF445" s="454"/>
      <c r="BG445" s="454"/>
      <c r="BH445" s="454"/>
      <c r="BI445" s="454"/>
      <c r="BJ445" s="454"/>
      <c r="BK445" s="454"/>
      <c r="BL445" s="454"/>
    </row>
    <row r="446" spans="1:64" s="286" customFormat="1" ht="15" customHeight="1">
      <c r="A446" s="558" t="s">
        <v>383</v>
      </c>
      <c r="B446" s="558"/>
      <c r="C446" s="558"/>
      <c r="D446" s="438" t="s">
        <v>71</v>
      </c>
      <c r="E446" s="257">
        <f t="shared" si="230"/>
        <v>0</v>
      </c>
      <c r="F446" s="257">
        <f t="shared" si="230"/>
        <v>0</v>
      </c>
      <c r="G446" s="257">
        <f t="shared" si="230"/>
        <v>0</v>
      </c>
      <c r="H446" s="257">
        <f t="shared" si="230"/>
        <v>0</v>
      </c>
      <c r="I446" s="257">
        <f t="shared" si="230"/>
        <v>0</v>
      </c>
      <c r="J446" s="257">
        <f t="shared" si="230"/>
        <v>0</v>
      </c>
      <c r="K446" s="257">
        <f t="shared" si="230"/>
        <v>0</v>
      </c>
      <c r="L446" s="257">
        <f t="shared" si="230"/>
        <v>0</v>
      </c>
      <c r="M446" s="257">
        <f t="shared" si="230"/>
        <v>0</v>
      </c>
      <c r="N446" s="454"/>
      <c r="O446" s="454"/>
      <c r="P446" s="454"/>
      <c r="Q446" s="454"/>
      <c r="R446" s="454"/>
      <c r="S446" s="454"/>
      <c r="T446" s="454"/>
      <c r="U446" s="454"/>
      <c r="V446" s="454"/>
      <c r="W446" s="454"/>
      <c r="X446" s="454"/>
      <c r="Y446" s="454"/>
      <c r="Z446" s="454"/>
      <c r="AA446" s="454"/>
      <c r="AB446" s="454"/>
      <c r="AC446" s="454"/>
      <c r="AD446" s="454"/>
      <c r="AE446" s="454"/>
      <c r="AF446" s="454"/>
      <c r="AG446" s="454"/>
      <c r="AH446" s="454"/>
      <c r="AI446" s="454"/>
      <c r="AJ446" s="454"/>
      <c r="AK446" s="454"/>
      <c r="AL446" s="454"/>
      <c r="AM446" s="454"/>
      <c r="AN446" s="454"/>
      <c r="AO446" s="454"/>
      <c r="AP446" s="454"/>
      <c r="AQ446" s="454"/>
      <c r="AR446" s="454"/>
      <c r="AS446" s="454"/>
      <c r="AT446" s="454"/>
      <c r="AU446" s="454"/>
      <c r="AV446" s="454"/>
      <c r="AW446" s="454"/>
      <c r="AX446" s="454"/>
      <c r="AY446" s="454"/>
      <c r="AZ446" s="454"/>
      <c r="BA446" s="454"/>
      <c r="BB446" s="454"/>
      <c r="BC446" s="454"/>
      <c r="BD446" s="454"/>
      <c r="BE446" s="454"/>
      <c r="BF446" s="454"/>
      <c r="BG446" s="454"/>
      <c r="BH446" s="454"/>
      <c r="BI446" s="454"/>
      <c r="BJ446" s="454"/>
      <c r="BK446" s="454"/>
      <c r="BL446" s="454"/>
    </row>
    <row r="447" spans="1:64" s="286" customFormat="1" ht="29.25" customHeight="1">
      <c r="A447" s="206"/>
      <c r="B447" s="595" t="s">
        <v>76</v>
      </c>
      <c r="C447" s="595"/>
      <c r="D447" s="430" t="s">
        <v>77</v>
      </c>
      <c r="E447" s="268">
        <f>G447+H447+I447+J447</f>
        <v>0</v>
      </c>
      <c r="F447" s="269"/>
      <c r="G447" s="280"/>
      <c r="H447" s="280"/>
      <c r="I447" s="280"/>
      <c r="J447" s="280"/>
      <c r="K447" s="280"/>
      <c r="L447" s="280"/>
      <c r="M447" s="280"/>
      <c r="N447" s="454"/>
      <c r="O447" s="454"/>
      <c r="P447" s="454"/>
      <c r="Q447" s="454"/>
      <c r="R447" s="454"/>
      <c r="S447" s="454"/>
      <c r="T447" s="454"/>
      <c r="U447" s="454"/>
      <c r="V447" s="454"/>
      <c r="W447" s="454"/>
      <c r="X447" s="454"/>
      <c r="Y447" s="454"/>
      <c r="Z447" s="454"/>
      <c r="AA447" s="454"/>
      <c r="AB447" s="454"/>
      <c r="AC447" s="454"/>
      <c r="AD447" s="454"/>
      <c r="AE447" s="454"/>
      <c r="AF447" s="454"/>
      <c r="AG447" s="454"/>
      <c r="AH447" s="454"/>
      <c r="AI447" s="454"/>
      <c r="AJ447" s="454"/>
      <c r="AK447" s="454"/>
      <c r="AL447" s="454"/>
      <c r="AM447" s="454"/>
      <c r="AN447" s="454"/>
      <c r="AO447" s="454"/>
      <c r="AP447" s="454"/>
      <c r="AQ447" s="454"/>
      <c r="AR447" s="454"/>
      <c r="AS447" s="454"/>
      <c r="AT447" s="454"/>
      <c r="AU447" s="454"/>
      <c r="AV447" s="454"/>
      <c r="AW447" s="454"/>
      <c r="AX447" s="454"/>
      <c r="AY447" s="454"/>
      <c r="AZ447" s="454"/>
      <c r="BA447" s="454"/>
      <c r="BB447" s="454"/>
      <c r="BC447" s="454"/>
      <c r="BD447" s="454"/>
      <c r="BE447" s="454"/>
      <c r="BF447" s="454"/>
      <c r="BG447" s="454"/>
      <c r="BH447" s="454"/>
      <c r="BI447" s="454"/>
      <c r="BJ447" s="454"/>
      <c r="BK447" s="454"/>
      <c r="BL447" s="454"/>
    </row>
    <row r="448" spans="1:64" s="304" customFormat="1" ht="16.5" customHeight="1">
      <c r="A448" s="216" t="s">
        <v>384</v>
      </c>
      <c r="B448" s="303"/>
      <c r="C448" s="303"/>
      <c r="D448" s="425" t="s">
        <v>107</v>
      </c>
      <c r="E448" s="250">
        <f aca="true" t="shared" si="231" ref="E448:M448">E449</f>
        <v>42270030</v>
      </c>
      <c r="F448" s="250">
        <f t="shared" si="231"/>
        <v>0</v>
      </c>
      <c r="G448" s="250">
        <f t="shared" si="231"/>
        <v>12177994</v>
      </c>
      <c r="H448" s="250">
        <f t="shared" si="231"/>
        <v>14072435</v>
      </c>
      <c r="I448" s="250">
        <f t="shared" si="231"/>
        <v>7813450</v>
      </c>
      <c r="J448" s="250">
        <f t="shared" si="231"/>
        <v>8206151</v>
      </c>
      <c r="K448" s="250">
        <f t="shared" si="231"/>
        <v>48017</v>
      </c>
      <c r="L448" s="250">
        <f t="shared" si="231"/>
        <v>54195</v>
      </c>
      <c r="M448" s="250">
        <f t="shared" si="231"/>
        <v>65817</v>
      </c>
      <c r="N448" s="458"/>
      <c r="O448" s="454"/>
      <c r="P448" s="454"/>
      <c r="Q448" s="454"/>
      <c r="R448" s="454"/>
      <c r="S448" s="454"/>
      <c r="T448" s="454"/>
      <c r="U448" s="454"/>
      <c r="V448" s="454"/>
      <c r="W448" s="454"/>
      <c r="X448" s="454"/>
      <c r="Y448" s="454"/>
      <c r="Z448" s="454"/>
      <c r="AA448" s="454"/>
      <c r="AB448" s="454"/>
      <c r="AC448" s="454"/>
      <c r="AD448" s="454"/>
      <c r="AE448" s="454"/>
      <c r="AF448" s="454"/>
      <c r="AG448" s="454"/>
      <c r="AH448" s="454"/>
      <c r="AI448" s="454"/>
      <c r="AJ448" s="454"/>
      <c r="AK448" s="454"/>
      <c r="AL448" s="454"/>
      <c r="AM448" s="454"/>
      <c r="AN448" s="454"/>
      <c r="AO448" s="454"/>
      <c r="AP448" s="454"/>
      <c r="AQ448" s="454"/>
      <c r="AR448" s="454"/>
      <c r="AS448" s="454"/>
      <c r="AT448" s="454"/>
      <c r="AU448" s="454"/>
      <c r="AV448" s="454"/>
      <c r="AW448" s="454"/>
      <c r="AX448" s="454"/>
      <c r="AY448" s="454"/>
      <c r="AZ448" s="454"/>
      <c r="BA448" s="454"/>
      <c r="BB448" s="454"/>
      <c r="BC448" s="454"/>
      <c r="BD448" s="454"/>
      <c r="BE448" s="454"/>
      <c r="BF448" s="454"/>
      <c r="BG448" s="454"/>
      <c r="BH448" s="454"/>
      <c r="BI448" s="454"/>
      <c r="BJ448" s="454"/>
      <c r="BK448" s="454"/>
      <c r="BL448" s="454"/>
    </row>
    <row r="449" spans="1:64" s="286" customFormat="1" ht="15" customHeight="1">
      <c r="A449" s="200" t="s">
        <v>385</v>
      </c>
      <c r="B449" s="305"/>
      <c r="C449" s="305"/>
      <c r="D449" s="431" t="s">
        <v>127</v>
      </c>
      <c r="E449" s="250">
        <f aca="true" t="shared" si="232" ref="E449:J449">E450+E456</f>
        <v>42270030</v>
      </c>
      <c r="F449" s="250">
        <f t="shared" si="232"/>
        <v>0</v>
      </c>
      <c r="G449" s="250">
        <f t="shared" si="232"/>
        <v>12177994</v>
      </c>
      <c r="H449" s="250">
        <f t="shared" si="232"/>
        <v>14072435</v>
      </c>
      <c r="I449" s="250">
        <f t="shared" si="232"/>
        <v>7813450</v>
      </c>
      <c r="J449" s="250">
        <f t="shared" si="232"/>
        <v>8206151</v>
      </c>
      <c r="K449" s="250">
        <f>K450+K456</f>
        <v>48017</v>
      </c>
      <c r="L449" s="250">
        <f>L450+L456</f>
        <v>54195</v>
      </c>
      <c r="M449" s="250">
        <f>M450+M456</f>
        <v>65817</v>
      </c>
      <c r="N449" s="454"/>
      <c r="O449" s="454"/>
      <c r="P449" s="454"/>
      <c r="Q449" s="454"/>
      <c r="R449" s="454"/>
      <c r="S449" s="454"/>
      <c r="T449" s="454"/>
      <c r="U449" s="454"/>
      <c r="V449" s="454"/>
      <c r="W449" s="454"/>
      <c r="X449" s="454"/>
      <c r="Y449" s="454"/>
      <c r="Z449" s="454"/>
      <c r="AA449" s="454"/>
      <c r="AB449" s="454"/>
      <c r="AC449" s="454"/>
      <c r="AD449" s="454"/>
      <c r="AE449" s="454"/>
      <c r="AF449" s="454"/>
      <c r="AG449" s="454"/>
      <c r="AH449" s="454"/>
      <c r="AI449" s="454"/>
      <c r="AJ449" s="454"/>
      <c r="AK449" s="454"/>
      <c r="AL449" s="454"/>
      <c r="AM449" s="454"/>
      <c r="AN449" s="454"/>
      <c r="AO449" s="454"/>
      <c r="AP449" s="454"/>
      <c r="AQ449" s="454"/>
      <c r="AR449" s="454"/>
      <c r="AS449" s="454"/>
      <c r="AT449" s="454"/>
      <c r="AU449" s="454"/>
      <c r="AV449" s="454"/>
      <c r="AW449" s="454"/>
      <c r="AX449" s="454"/>
      <c r="AY449" s="454"/>
      <c r="AZ449" s="454"/>
      <c r="BA449" s="454"/>
      <c r="BB449" s="454"/>
      <c r="BC449" s="454"/>
      <c r="BD449" s="454"/>
      <c r="BE449" s="454"/>
      <c r="BF449" s="454"/>
      <c r="BG449" s="454"/>
      <c r="BH449" s="454"/>
      <c r="BI449" s="454"/>
      <c r="BJ449" s="454"/>
      <c r="BK449" s="454"/>
      <c r="BL449" s="454"/>
    </row>
    <row r="450" spans="1:64" s="286" customFormat="1" ht="16.5" customHeight="1">
      <c r="A450" s="605" t="s">
        <v>386</v>
      </c>
      <c r="B450" s="605"/>
      <c r="C450" s="605"/>
      <c r="D450" s="432" t="s">
        <v>161</v>
      </c>
      <c r="E450" s="257">
        <f>E452+E451+E453+E454+E455</f>
        <v>400000</v>
      </c>
      <c r="F450" s="257">
        <f aca="true" t="shared" si="233" ref="F450:M450">F452+F451+F453+F454+F455</f>
        <v>0</v>
      </c>
      <c r="G450" s="257">
        <f t="shared" si="233"/>
        <v>210000</v>
      </c>
      <c r="H450" s="257">
        <f t="shared" si="233"/>
        <v>190000</v>
      </c>
      <c r="I450" s="257">
        <f t="shared" si="233"/>
        <v>0</v>
      </c>
      <c r="J450" s="257">
        <f t="shared" si="233"/>
        <v>0</v>
      </c>
      <c r="K450" s="257">
        <f t="shared" si="233"/>
        <v>0</v>
      </c>
      <c r="L450" s="257">
        <f t="shared" si="233"/>
        <v>0</v>
      </c>
      <c r="M450" s="257">
        <f t="shared" si="233"/>
        <v>0</v>
      </c>
      <c r="N450" s="454"/>
      <c r="O450" s="454"/>
      <c r="P450" s="454"/>
      <c r="Q450" s="454"/>
      <c r="R450" s="454"/>
      <c r="S450" s="454"/>
      <c r="T450" s="454"/>
      <c r="U450" s="454"/>
      <c r="V450" s="454"/>
      <c r="W450" s="454"/>
      <c r="X450" s="454"/>
      <c r="Y450" s="454"/>
      <c r="Z450" s="454"/>
      <c r="AA450" s="454"/>
      <c r="AB450" s="454"/>
      <c r="AC450" s="454"/>
      <c r="AD450" s="454"/>
      <c r="AE450" s="454"/>
      <c r="AF450" s="454"/>
      <c r="AG450" s="454"/>
      <c r="AH450" s="454"/>
      <c r="AI450" s="454"/>
      <c r="AJ450" s="454"/>
      <c r="AK450" s="454"/>
      <c r="AL450" s="454"/>
      <c r="AM450" s="454"/>
      <c r="AN450" s="454"/>
      <c r="AO450" s="454"/>
      <c r="AP450" s="454"/>
      <c r="AQ450" s="454"/>
      <c r="AR450" s="454"/>
      <c r="AS450" s="454"/>
      <c r="AT450" s="454"/>
      <c r="AU450" s="454"/>
      <c r="AV450" s="454"/>
      <c r="AW450" s="454"/>
      <c r="AX450" s="454"/>
      <c r="AY450" s="454"/>
      <c r="AZ450" s="454"/>
      <c r="BA450" s="454"/>
      <c r="BB450" s="454"/>
      <c r="BC450" s="454"/>
      <c r="BD450" s="454"/>
      <c r="BE450" s="454"/>
      <c r="BF450" s="454"/>
      <c r="BG450" s="454"/>
      <c r="BH450" s="454"/>
      <c r="BI450" s="454"/>
      <c r="BJ450" s="454"/>
      <c r="BK450" s="454"/>
      <c r="BL450" s="454"/>
    </row>
    <row r="451" spans="1:64" s="286" customFormat="1" ht="16.5" customHeight="1">
      <c r="A451" s="306"/>
      <c r="B451" s="659" t="s">
        <v>681</v>
      </c>
      <c r="C451" s="660"/>
      <c r="D451" s="433" t="s">
        <v>680</v>
      </c>
      <c r="E451" s="268">
        <f>G451+H451+I451+J451</f>
        <v>0</v>
      </c>
      <c r="F451" s="268"/>
      <c r="G451" s="268">
        <v>0</v>
      </c>
      <c r="H451" s="268"/>
      <c r="I451" s="268"/>
      <c r="J451" s="268"/>
      <c r="K451" s="268"/>
      <c r="L451" s="268"/>
      <c r="M451" s="268"/>
      <c r="N451" s="454"/>
      <c r="O451" s="454"/>
      <c r="P451" s="454"/>
      <c r="Q451" s="454"/>
      <c r="R451" s="454"/>
      <c r="S451" s="454"/>
      <c r="T451" s="454"/>
      <c r="U451" s="454"/>
      <c r="V451" s="454"/>
      <c r="W451" s="454"/>
      <c r="X451" s="454"/>
      <c r="Y451" s="454"/>
      <c r="Z451" s="454"/>
      <c r="AA451" s="454"/>
      <c r="AB451" s="454"/>
      <c r="AC451" s="454"/>
      <c r="AD451" s="454"/>
      <c r="AE451" s="454"/>
      <c r="AF451" s="454"/>
      <c r="AG451" s="454"/>
      <c r="AH451" s="454"/>
      <c r="AI451" s="454"/>
      <c r="AJ451" s="454"/>
      <c r="AK451" s="454"/>
      <c r="AL451" s="454"/>
      <c r="AM451" s="454"/>
      <c r="AN451" s="454"/>
      <c r="AO451" s="454"/>
      <c r="AP451" s="454"/>
      <c r="AQ451" s="454"/>
      <c r="AR451" s="454"/>
      <c r="AS451" s="454"/>
      <c r="AT451" s="454"/>
      <c r="AU451" s="454"/>
      <c r="AV451" s="454"/>
      <c r="AW451" s="454"/>
      <c r="AX451" s="454"/>
      <c r="AY451" s="454"/>
      <c r="AZ451" s="454"/>
      <c r="BA451" s="454"/>
      <c r="BB451" s="454"/>
      <c r="BC451" s="454"/>
      <c r="BD451" s="454"/>
      <c r="BE451" s="454"/>
      <c r="BF451" s="454"/>
      <c r="BG451" s="454"/>
      <c r="BH451" s="454"/>
      <c r="BI451" s="454"/>
      <c r="BJ451" s="454"/>
      <c r="BK451" s="454"/>
      <c r="BL451" s="454"/>
    </row>
    <row r="452" spans="1:64" s="286" customFormat="1" ht="15" customHeight="1">
      <c r="A452" s="307"/>
      <c r="B452" s="548" t="s">
        <v>168</v>
      </c>
      <c r="C452" s="548"/>
      <c r="D452" s="434" t="s">
        <v>169</v>
      </c>
      <c r="E452" s="268">
        <f>G452+H452+I452+J452</f>
        <v>0</v>
      </c>
      <c r="F452" s="269"/>
      <c r="G452" s="270"/>
      <c r="H452" s="270"/>
      <c r="I452" s="270"/>
      <c r="J452" s="270"/>
      <c r="K452" s="270"/>
      <c r="L452" s="270"/>
      <c r="M452" s="270"/>
      <c r="N452" s="454"/>
      <c r="O452" s="454"/>
      <c r="P452" s="454"/>
      <c r="Q452" s="454"/>
      <c r="R452" s="454"/>
      <c r="S452" s="454"/>
      <c r="T452" s="454"/>
      <c r="U452" s="454"/>
      <c r="V452" s="454"/>
      <c r="W452" s="454"/>
      <c r="X452" s="454"/>
      <c r="Y452" s="454"/>
      <c r="Z452" s="454"/>
      <c r="AA452" s="454"/>
      <c r="AB452" s="454"/>
      <c r="AC452" s="454"/>
      <c r="AD452" s="454"/>
      <c r="AE452" s="454"/>
      <c r="AF452" s="454"/>
      <c r="AG452" s="454"/>
      <c r="AH452" s="454"/>
      <c r="AI452" s="454"/>
      <c r="AJ452" s="454"/>
      <c r="AK452" s="454"/>
      <c r="AL452" s="454"/>
      <c r="AM452" s="454"/>
      <c r="AN452" s="454"/>
      <c r="AO452" s="454"/>
      <c r="AP452" s="454"/>
      <c r="AQ452" s="454"/>
      <c r="AR452" s="454"/>
      <c r="AS452" s="454"/>
      <c r="AT452" s="454"/>
      <c r="AU452" s="454"/>
      <c r="AV452" s="454"/>
      <c r="AW452" s="454"/>
      <c r="AX452" s="454"/>
      <c r="AY452" s="454"/>
      <c r="AZ452" s="454"/>
      <c r="BA452" s="454"/>
      <c r="BB452" s="454"/>
      <c r="BC452" s="454"/>
      <c r="BD452" s="454"/>
      <c r="BE452" s="454"/>
      <c r="BF452" s="454"/>
      <c r="BG452" s="454"/>
      <c r="BH452" s="454"/>
      <c r="BI452" s="454"/>
      <c r="BJ452" s="454"/>
      <c r="BK452" s="454"/>
      <c r="BL452" s="454"/>
    </row>
    <row r="453" spans="1:64" s="286" customFormat="1" ht="15" customHeight="1">
      <c r="A453" s="307"/>
      <c r="B453" s="549" t="s">
        <v>703</v>
      </c>
      <c r="C453" s="550"/>
      <c r="D453" s="434" t="s">
        <v>686</v>
      </c>
      <c r="E453" s="268">
        <f>G453+H453+I453+J453</f>
        <v>400000</v>
      </c>
      <c r="F453" s="269"/>
      <c r="G453" s="270">
        <v>210000</v>
      </c>
      <c r="H453" s="270">
        <v>190000</v>
      </c>
      <c r="I453" s="270"/>
      <c r="J453" s="270"/>
      <c r="K453" s="270"/>
      <c r="L453" s="270"/>
      <c r="M453" s="270"/>
      <c r="N453" s="454"/>
      <c r="O453" s="454"/>
      <c r="P453" s="454"/>
      <c r="Q453" s="454"/>
      <c r="R453" s="454"/>
      <c r="S453" s="454"/>
      <c r="T453" s="454"/>
      <c r="U453" s="454"/>
      <c r="V453" s="454"/>
      <c r="W453" s="454"/>
      <c r="X453" s="454"/>
      <c r="Y453" s="454"/>
      <c r="Z453" s="454"/>
      <c r="AA453" s="454"/>
      <c r="AB453" s="454"/>
      <c r="AC453" s="454"/>
      <c r="AD453" s="454"/>
      <c r="AE453" s="454"/>
      <c r="AF453" s="454"/>
      <c r="AG453" s="454"/>
      <c r="AH453" s="454"/>
      <c r="AI453" s="454"/>
      <c r="AJ453" s="454"/>
      <c r="AK453" s="454"/>
      <c r="AL453" s="454"/>
      <c r="AM453" s="454"/>
      <c r="AN453" s="454"/>
      <c r="AO453" s="454"/>
      <c r="AP453" s="454"/>
      <c r="AQ453" s="454"/>
      <c r="AR453" s="454"/>
      <c r="AS453" s="454"/>
      <c r="AT453" s="454"/>
      <c r="AU453" s="454"/>
      <c r="AV453" s="454"/>
      <c r="AW453" s="454"/>
      <c r="AX453" s="454"/>
      <c r="AY453" s="454"/>
      <c r="AZ453" s="454"/>
      <c r="BA453" s="454"/>
      <c r="BB453" s="454"/>
      <c r="BC453" s="454"/>
      <c r="BD453" s="454"/>
      <c r="BE453" s="454"/>
      <c r="BF453" s="454"/>
      <c r="BG453" s="454"/>
      <c r="BH453" s="454"/>
      <c r="BI453" s="454"/>
      <c r="BJ453" s="454"/>
      <c r="BK453" s="454"/>
      <c r="BL453" s="454"/>
    </row>
    <row r="454" spans="1:64" s="286" customFormat="1" ht="15" customHeight="1">
      <c r="A454" s="307"/>
      <c r="B454" s="549" t="s">
        <v>690</v>
      </c>
      <c r="C454" s="550"/>
      <c r="D454" s="434">
        <v>36023202</v>
      </c>
      <c r="E454" s="268">
        <f>G454+H454+I454+J454</f>
        <v>0</v>
      </c>
      <c r="F454" s="269"/>
      <c r="G454" s="270"/>
      <c r="H454" s="270"/>
      <c r="I454" s="270"/>
      <c r="J454" s="270"/>
      <c r="K454" s="270"/>
      <c r="L454" s="270"/>
      <c r="M454" s="270"/>
      <c r="N454" s="454"/>
      <c r="O454" s="454"/>
      <c r="P454" s="454"/>
      <c r="Q454" s="454"/>
      <c r="R454" s="454"/>
      <c r="S454" s="454"/>
      <c r="T454" s="454"/>
      <c r="U454" s="454"/>
      <c r="V454" s="454"/>
      <c r="W454" s="454"/>
      <c r="X454" s="454"/>
      <c r="Y454" s="454"/>
      <c r="Z454" s="454"/>
      <c r="AA454" s="454"/>
      <c r="AB454" s="454"/>
      <c r="AC454" s="454"/>
      <c r="AD454" s="454"/>
      <c r="AE454" s="454"/>
      <c r="AF454" s="454"/>
      <c r="AG454" s="454"/>
      <c r="AH454" s="454"/>
      <c r="AI454" s="454"/>
      <c r="AJ454" s="454"/>
      <c r="AK454" s="454"/>
      <c r="AL454" s="454"/>
      <c r="AM454" s="454"/>
      <c r="AN454" s="454"/>
      <c r="AO454" s="454"/>
      <c r="AP454" s="454"/>
      <c r="AQ454" s="454"/>
      <c r="AR454" s="454"/>
      <c r="AS454" s="454"/>
      <c r="AT454" s="454"/>
      <c r="AU454" s="454"/>
      <c r="AV454" s="454"/>
      <c r="AW454" s="454"/>
      <c r="AX454" s="454"/>
      <c r="AY454" s="454"/>
      <c r="AZ454" s="454"/>
      <c r="BA454" s="454"/>
      <c r="BB454" s="454"/>
      <c r="BC454" s="454"/>
      <c r="BD454" s="454"/>
      <c r="BE454" s="454"/>
      <c r="BF454" s="454"/>
      <c r="BG454" s="454"/>
      <c r="BH454" s="454"/>
      <c r="BI454" s="454"/>
      <c r="BJ454" s="454"/>
      <c r="BK454" s="454"/>
      <c r="BL454" s="454"/>
    </row>
    <row r="455" spans="1:64" s="286" customFormat="1" ht="15" customHeight="1">
      <c r="A455" s="307"/>
      <c r="B455" s="549" t="s">
        <v>763</v>
      </c>
      <c r="C455" s="550"/>
      <c r="D455" s="434" t="s">
        <v>764</v>
      </c>
      <c r="E455" s="268">
        <f>G455+H455+I455+J455</f>
        <v>0</v>
      </c>
      <c r="F455" s="269"/>
      <c r="G455" s="270"/>
      <c r="H455" s="270">
        <v>0</v>
      </c>
      <c r="I455" s="270"/>
      <c r="J455" s="270"/>
      <c r="K455" s="270"/>
      <c r="L455" s="270"/>
      <c r="M455" s="270"/>
      <c r="N455" s="454"/>
      <c r="O455" s="454"/>
      <c r="P455" s="454"/>
      <c r="Q455" s="454"/>
      <c r="R455" s="454"/>
      <c r="S455" s="454"/>
      <c r="T455" s="454"/>
      <c r="U455" s="454"/>
      <c r="V455" s="454"/>
      <c r="W455" s="454"/>
      <c r="X455" s="454"/>
      <c r="Y455" s="454"/>
      <c r="Z455" s="454"/>
      <c r="AA455" s="454"/>
      <c r="AB455" s="454"/>
      <c r="AC455" s="454"/>
      <c r="AD455" s="454"/>
      <c r="AE455" s="454"/>
      <c r="AF455" s="454"/>
      <c r="AG455" s="454"/>
      <c r="AH455" s="454"/>
      <c r="AI455" s="454"/>
      <c r="AJ455" s="454"/>
      <c r="AK455" s="454"/>
      <c r="AL455" s="454"/>
      <c r="AM455" s="454"/>
      <c r="AN455" s="454"/>
      <c r="AO455" s="454"/>
      <c r="AP455" s="454"/>
      <c r="AQ455" s="454"/>
      <c r="AR455" s="454"/>
      <c r="AS455" s="454"/>
      <c r="AT455" s="454"/>
      <c r="AU455" s="454"/>
      <c r="AV455" s="454"/>
      <c r="AW455" s="454"/>
      <c r="AX455" s="454"/>
      <c r="AY455" s="454"/>
      <c r="AZ455" s="454"/>
      <c r="BA455" s="454"/>
      <c r="BB455" s="454"/>
      <c r="BC455" s="454"/>
      <c r="BD455" s="454"/>
      <c r="BE455" s="454"/>
      <c r="BF455" s="454"/>
      <c r="BG455" s="454"/>
      <c r="BH455" s="454"/>
      <c r="BI455" s="454"/>
      <c r="BJ455" s="454"/>
      <c r="BK455" s="454"/>
      <c r="BL455" s="454"/>
    </row>
    <row r="456" spans="1:64" s="286" customFormat="1" ht="15" customHeight="1">
      <c r="A456" s="209" t="s">
        <v>387</v>
      </c>
      <c r="B456" s="198"/>
      <c r="C456" s="191"/>
      <c r="D456" s="428" t="s">
        <v>175</v>
      </c>
      <c r="E456" s="404">
        <f aca="true" t="shared" si="234" ref="E456:M456">E457</f>
        <v>41870030</v>
      </c>
      <c r="F456" s="404">
        <f t="shared" si="234"/>
        <v>0</v>
      </c>
      <c r="G456" s="404">
        <f t="shared" si="234"/>
        <v>11967994</v>
      </c>
      <c r="H456" s="404">
        <f t="shared" si="234"/>
        <v>13882435</v>
      </c>
      <c r="I456" s="404">
        <f t="shared" si="234"/>
        <v>7813450</v>
      </c>
      <c r="J456" s="404">
        <f t="shared" si="234"/>
        <v>8206151</v>
      </c>
      <c r="K456" s="257">
        <f t="shared" si="234"/>
        <v>48017</v>
      </c>
      <c r="L456" s="257">
        <f t="shared" si="234"/>
        <v>54195</v>
      </c>
      <c r="M456" s="257">
        <f t="shared" si="234"/>
        <v>65817</v>
      </c>
      <c r="N456" s="454"/>
      <c r="O456" s="454"/>
      <c r="P456" s="454"/>
      <c r="Q456" s="454"/>
      <c r="R456" s="454"/>
      <c r="S456" s="454"/>
      <c r="T456" s="454"/>
      <c r="U456" s="454"/>
      <c r="V456" s="454"/>
      <c r="W456" s="454"/>
      <c r="X456" s="454"/>
      <c r="Y456" s="454"/>
      <c r="Z456" s="454"/>
      <c r="AA456" s="454"/>
      <c r="AB456" s="454"/>
      <c r="AC456" s="454"/>
      <c r="AD456" s="454"/>
      <c r="AE456" s="454"/>
      <c r="AF456" s="454"/>
      <c r="AG456" s="454"/>
      <c r="AH456" s="454"/>
      <c r="AI456" s="454"/>
      <c r="AJ456" s="454"/>
      <c r="AK456" s="454"/>
      <c r="AL456" s="454"/>
      <c r="AM456" s="454"/>
      <c r="AN456" s="454"/>
      <c r="AO456" s="454"/>
      <c r="AP456" s="454"/>
      <c r="AQ456" s="454"/>
      <c r="AR456" s="454"/>
      <c r="AS456" s="454"/>
      <c r="AT456" s="454"/>
      <c r="AU456" s="454"/>
      <c r="AV456" s="454"/>
      <c r="AW456" s="454"/>
      <c r="AX456" s="454"/>
      <c r="AY456" s="454"/>
      <c r="AZ456" s="454"/>
      <c r="BA456" s="454"/>
      <c r="BB456" s="454"/>
      <c r="BC456" s="454"/>
      <c r="BD456" s="454"/>
      <c r="BE456" s="454"/>
      <c r="BF456" s="454"/>
      <c r="BG456" s="454"/>
      <c r="BH456" s="454"/>
      <c r="BI456" s="454"/>
      <c r="BJ456" s="454"/>
      <c r="BK456" s="454"/>
      <c r="BL456" s="454"/>
    </row>
    <row r="457" spans="1:64" s="286" customFormat="1" ht="15" customHeight="1">
      <c r="A457" s="308" t="s">
        <v>180</v>
      </c>
      <c r="B457" s="309"/>
      <c r="C457" s="310"/>
      <c r="D457" s="429" t="s">
        <v>181</v>
      </c>
      <c r="E457" s="311">
        <f>G457+H457+I457+J457</f>
        <v>41870030</v>
      </c>
      <c r="F457" s="312"/>
      <c r="G457" s="313">
        <f>-G402</f>
        <v>11967994</v>
      </c>
      <c r="H457" s="313">
        <f>-H402</f>
        <v>13882435</v>
      </c>
      <c r="I457" s="313">
        <f>-I402</f>
        <v>7813450</v>
      </c>
      <c r="J457" s="313">
        <f>-J402</f>
        <v>8206151</v>
      </c>
      <c r="K457" s="285">
        <v>48017</v>
      </c>
      <c r="L457" s="285">
        <v>54195</v>
      </c>
      <c r="M457" s="285">
        <v>65817</v>
      </c>
      <c r="N457" s="454"/>
      <c r="O457" s="454"/>
      <c r="P457" s="454"/>
      <c r="Q457" s="454"/>
      <c r="R457" s="454"/>
      <c r="S457" s="454"/>
      <c r="T457" s="454"/>
      <c r="U457" s="454"/>
      <c r="V457" s="454"/>
      <c r="W457" s="454"/>
      <c r="X457" s="454"/>
      <c r="Y457" s="454"/>
      <c r="Z457" s="454"/>
      <c r="AA457" s="454"/>
      <c r="AB457" s="454"/>
      <c r="AC457" s="454"/>
      <c r="AD457" s="454"/>
      <c r="AE457" s="454"/>
      <c r="AF457" s="454"/>
      <c r="AG457" s="454"/>
      <c r="AH457" s="454"/>
      <c r="AI457" s="454"/>
      <c r="AJ457" s="454"/>
      <c r="AK457" s="454"/>
      <c r="AL457" s="454"/>
      <c r="AM457" s="454"/>
      <c r="AN457" s="454"/>
      <c r="AO457" s="454"/>
      <c r="AP457" s="454"/>
      <c r="AQ457" s="454"/>
      <c r="AR457" s="454"/>
      <c r="AS457" s="454"/>
      <c r="AT457" s="454"/>
      <c r="AU457" s="454"/>
      <c r="AV457" s="454"/>
      <c r="AW457" s="454"/>
      <c r="AX457" s="454"/>
      <c r="AY457" s="454"/>
      <c r="AZ457" s="454"/>
      <c r="BA457" s="454"/>
      <c r="BB457" s="454"/>
      <c r="BC457" s="454"/>
      <c r="BD457" s="454"/>
      <c r="BE457" s="454"/>
      <c r="BF457" s="454"/>
      <c r="BG457" s="454"/>
      <c r="BH457" s="454"/>
      <c r="BI457" s="454"/>
      <c r="BJ457" s="454"/>
      <c r="BK457" s="454"/>
      <c r="BL457" s="454"/>
    </row>
    <row r="458" spans="1:64" s="314" customFormat="1" ht="12.75">
      <c r="A458" s="216" t="s">
        <v>184</v>
      </c>
      <c r="B458" s="216"/>
      <c r="C458" s="182"/>
      <c r="D458" s="425" t="s">
        <v>185</v>
      </c>
      <c r="E458" s="250">
        <f aca="true" t="shared" si="235" ref="E458:M458">E459</f>
        <v>301246</v>
      </c>
      <c r="F458" s="250">
        <f t="shared" si="235"/>
        <v>0</v>
      </c>
      <c r="G458" s="250">
        <f t="shared" si="235"/>
        <v>155135</v>
      </c>
      <c r="H458" s="250">
        <f t="shared" si="235"/>
        <v>146111</v>
      </c>
      <c r="I458" s="250">
        <f t="shared" si="235"/>
        <v>0</v>
      </c>
      <c r="J458" s="250">
        <f t="shared" si="235"/>
        <v>0</v>
      </c>
      <c r="K458" s="250">
        <f t="shared" si="235"/>
        <v>0</v>
      </c>
      <c r="L458" s="250">
        <f t="shared" si="235"/>
        <v>0</v>
      </c>
      <c r="M458" s="250">
        <f t="shared" si="235"/>
        <v>0</v>
      </c>
      <c r="N458" s="459"/>
      <c r="O458" s="459"/>
      <c r="P458" s="459"/>
      <c r="Q458" s="459"/>
      <c r="R458" s="459"/>
      <c r="S458" s="459"/>
      <c r="T458" s="459"/>
      <c r="U458" s="459"/>
      <c r="V458" s="459"/>
      <c r="W458" s="459"/>
      <c r="X458" s="459"/>
      <c r="Y458" s="459"/>
      <c r="Z458" s="459"/>
      <c r="AA458" s="459"/>
      <c r="AB458" s="459"/>
      <c r="AC458" s="459"/>
      <c r="AD458" s="459"/>
      <c r="AE458" s="459"/>
      <c r="AF458" s="459"/>
      <c r="AG458" s="459"/>
      <c r="AH458" s="459"/>
      <c r="AI458" s="459"/>
      <c r="AJ458" s="459"/>
      <c r="AK458" s="459"/>
      <c r="AL458" s="459"/>
      <c r="AM458" s="459"/>
      <c r="AN458" s="459"/>
      <c r="AO458" s="459"/>
      <c r="AP458" s="459"/>
      <c r="AQ458" s="459"/>
      <c r="AR458" s="459"/>
      <c r="AS458" s="459"/>
      <c r="AT458" s="459"/>
      <c r="AU458" s="459"/>
      <c r="AV458" s="459"/>
      <c r="AW458" s="459"/>
      <c r="AX458" s="459"/>
      <c r="AY458" s="459"/>
      <c r="AZ458" s="459"/>
      <c r="BA458" s="459"/>
      <c r="BB458" s="459"/>
      <c r="BC458" s="459"/>
      <c r="BD458" s="459"/>
      <c r="BE458" s="459"/>
      <c r="BF458" s="459"/>
      <c r="BG458" s="459"/>
      <c r="BH458" s="459"/>
      <c r="BI458" s="459"/>
      <c r="BJ458" s="459"/>
      <c r="BK458" s="459"/>
      <c r="BL458" s="459"/>
    </row>
    <row r="459" spans="1:64" s="286" customFormat="1" ht="16.5" customHeight="1">
      <c r="A459" s="206"/>
      <c r="B459" s="205" t="s">
        <v>186</v>
      </c>
      <c r="C459" s="190"/>
      <c r="D459" s="427" t="s">
        <v>187</v>
      </c>
      <c r="E459" s="257">
        <f aca="true" t="shared" si="236" ref="E459:J459">E460+E461+E462+E463+E464</f>
        <v>301246</v>
      </c>
      <c r="F459" s="257">
        <f t="shared" si="236"/>
        <v>0</v>
      </c>
      <c r="G459" s="257">
        <f t="shared" si="236"/>
        <v>155135</v>
      </c>
      <c r="H459" s="257">
        <f t="shared" si="236"/>
        <v>146111</v>
      </c>
      <c r="I459" s="257">
        <f t="shared" si="236"/>
        <v>0</v>
      </c>
      <c r="J459" s="257">
        <f t="shared" si="236"/>
        <v>0</v>
      </c>
      <c r="K459" s="257">
        <f>K460+K461+K462+K463+K464</f>
        <v>0</v>
      </c>
      <c r="L459" s="257">
        <f>L460+L461+L462+L463+L464</f>
        <v>0</v>
      </c>
      <c r="M459" s="257">
        <f>M460+M461+M462+M463+M464</f>
        <v>0</v>
      </c>
      <c r="N459" s="454"/>
      <c r="O459" s="454"/>
      <c r="P459" s="454"/>
      <c r="Q459" s="454"/>
      <c r="R459" s="454"/>
      <c r="S459" s="454"/>
      <c r="T459" s="454"/>
      <c r="U459" s="454"/>
      <c r="V459" s="454"/>
      <c r="W459" s="454"/>
      <c r="X459" s="454"/>
      <c r="Y459" s="454"/>
      <c r="Z459" s="454"/>
      <c r="AA459" s="454"/>
      <c r="AB459" s="454"/>
      <c r="AC459" s="454"/>
      <c r="AD459" s="454"/>
      <c r="AE459" s="454"/>
      <c r="AF459" s="454"/>
      <c r="AG459" s="454"/>
      <c r="AH459" s="454"/>
      <c r="AI459" s="454"/>
      <c r="AJ459" s="454"/>
      <c r="AK459" s="454"/>
      <c r="AL459" s="454"/>
      <c r="AM459" s="454"/>
      <c r="AN459" s="454"/>
      <c r="AO459" s="454"/>
      <c r="AP459" s="454"/>
      <c r="AQ459" s="454"/>
      <c r="AR459" s="454"/>
      <c r="AS459" s="454"/>
      <c r="AT459" s="454"/>
      <c r="AU459" s="454"/>
      <c r="AV459" s="454"/>
      <c r="AW459" s="454"/>
      <c r="AX459" s="454"/>
      <c r="AY459" s="454"/>
      <c r="AZ459" s="454"/>
      <c r="BA459" s="454"/>
      <c r="BB459" s="454"/>
      <c r="BC459" s="454"/>
      <c r="BD459" s="454"/>
      <c r="BE459" s="454"/>
      <c r="BF459" s="454"/>
      <c r="BG459" s="454"/>
      <c r="BH459" s="454"/>
      <c r="BI459" s="454"/>
      <c r="BJ459" s="454"/>
      <c r="BK459" s="454"/>
      <c r="BL459" s="454"/>
    </row>
    <row r="460" spans="1:64" s="286" customFormat="1" ht="12.75">
      <c r="A460" s="206"/>
      <c r="B460" s="186" t="s">
        <v>188</v>
      </c>
      <c r="C460" s="187"/>
      <c r="D460" s="422" t="s">
        <v>189</v>
      </c>
      <c r="E460" s="268">
        <f>G460+H460+I460+J460</f>
        <v>421</v>
      </c>
      <c r="F460" s="269"/>
      <c r="G460" s="280">
        <v>421</v>
      </c>
      <c r="H460" s="280"/>
      <c r="I460" s="280"/>
      <c r="J460" s="280"/>
      <c r="K460" s="280"/>
      <c r="L460" s="280"/>
      <c r="M460" s="280"/>
      <c r="N460" s="454"/>
      <c r="O460" s="454"/>
      <c r="P460" s="454"/>
      <c r="Q460" s="454"/>
      <c r="R460" s="454"/>
      <c r="S460" s="454"/>
      <c r="T460" s="454"/>
      <c r="U460" s="454"/>
      <c r="V460" s="454"/>
      <c r="W460" s="454"/>
      <c r="X460" s="454"/>
      <c r="Y460" s="454"/>
      <c r="Z460" s="454"/>
      <c r="AA460" s="454"/>
      <c r="AB460" s="454"/>
      <c r="AC460" s="454"/>
      <c r="AD460" s="454"/>
      <c r="AE460" s="454"/>
      <c r="AF460" s="454"/>
      <c r="AG460" s="454"/>
      <c r="AH460" s="454"/>
      <c r="AI460" s="454"/>
      <c r="AJ460" s="454"/>
      <c r="AK460" s="454"/>
      <c r="AL460" s="454"/>
      <c r="AM460" s="454"/>
      <c r="AN460" s="454"/>
      <c r="AO460" s="454"/>
      <c r="AP460" s="454"/>
      <c r="AQ460" s="454"/>
      <c r="AR460" s="454"/>
      <c r="AS460" s="454"/>
      <c r="AT460" s="454"/>
      <c r="AU460" s="454"/>
      <c r="AV460" s="454"/>
      <c r="AW460" s="454"/>
      <c r="AX460" s="454"/>
      <c r="AY460" s="454"/>
      <c r="AZ460" s="454"/>
      <c r="BA460" s="454"/>
      <c r="BB460" s="454"/>
      <c r="BC460" s="454"/>
      <c r="BD460" s="454"/>
      <c r="BE460" s="454"/>
      <c r="BF460" s="454"/>
      <c r="BG460" s="454"/>
      <c r="BH460" s="454"/>
      <c r="BI460" s="454"/>
      <c r="BJ460" s="454"/>
      <c r="BK460" s="454"/>
      <c r="BL460" s="454"/>
    </row>
    <row r="461" spans="1:64" s="286" customFormat="1" ht="12.75">
      <c r="A461" s="206"/>
      <c r="B461" s="186" t="s">
        <v>190</v>
      </c>
      <c r="C461" s="187"/>
      <c r="D461" s="422" t="s">
        <v>191</v>
      </c>
      <c r="E461" s="268">
        <f>G461+H461+I461+J461</f>
        <v>0</v>
      </c>
      <c r="F461" s="269"/>
      <c r="G461" s="280"/>
      <c r="H461" s="280"/>
      <c r="I461" s="280"/>
      <c r="J461" s="280"/>
      <c r="K461" s="280"/>
      <c r="L461" s="280"/>
      <c r="M461" s="280"/>
      <c r="N461" s="454"/>
      <c r="O461" s="454"/>
      <c r="P461" s="454"/>
      <c r="Q461" s="454"/>
      <c r="R461" s="454"/>
      <c r="S461" s="454"/>
      <c r="T461" s="454"/>
      <c r="U461" s="454"/>
      <c r="V461" s="454"/>
      <c r="W461" s="454"/>
      <c r="X461" s="454"/>
      <c r="Y461" s="454"/>
      <c r="Z461" s="454"/>
      <c r="AA461" s="454"/>
      <c r="AB461" s="454"/>
      <c r="AC461" s="454"/>
      <c r="AD461" s="454"/>
      <c r="AE461" s="454"/>
      <c r="AF461" s="454"/>
      <c r="AG461" s="454"/>
      <c r="AH461" s="454"/>
      <c r="AI461" s="454"/>
      <c r="AJ461" s="454"/>
      <c r="AK461" s="454"/>
      <c r="AL461" s="454"/>
      <c r="AM461" s="454"/>
      <c r="AN461" s="454"/>
      <c r="AO461" s="454"/>
      <c r="AP461" s="454"/>
      <c r="AQ461" s="454"/>
      <c r="AR461" s="454"/>
      <c r="AS461" s="454"/>
      <c r="AT461" s="454"/>
      <c r="AU461" s="454"/>
      <c r="AV461" s="454"/>
      <c r="AW461" s="454"/>
      <c r="AX461" s="454"/>
      <c r="AY461" s="454"/>
      <c r="AZ461" s="454"/>
      <c r="BA461" s="454"/>
      <c r="BB461" s="454"/>
      <c r="BC461" s="454"/>
      <c r="BD461" s="454"/>
      <c r="BE461" s="454"/>
      <c r="BF461" s="454"/>
      <c r="BG461" s="454"/>
      <c r="BH461" s="454"/>
      <c r="BI461" s="454"/>
      <c r="BJ461" s="454"/>
      <c r="BK461" s="454"/>
      <c r="BL461" s="454"/>
    </row>
    <row r="462" spans="1:64" s="286" customFormat="1" ht="12.75">
      <c r="A462" s="206"/>
      <c r="B462" s="186" t="s">
        <v>192</v>
      </c>
      <c r="C462" s="187"/>
      <c r="D462" s="422" t="s">
        <v>193</v>
      </c>
      <c r="E462" s="268">
        <f>G462+H462+I462+J462</f>
        <v>0</v>
      </c>
      <c r="F462" s="269"/>
      <c r="G462" s="280"/>
      <c r="H462" s="280"/>
      <c r="I462" s="280"/>
      <c r="J462" s="280"/>
      <c r="K462" s="280"/>
      <c r="L462" s="280"/>
      <c r="M462" s="280"/>
      <c r="N462" s="454"/>
      <c r="O462" s="454"/>
      <c r="P462" s="454"/>
      <c r="Q462" s="454"/>
      <c r="R462" s="454"/>
      <c r="S462" s="454"/>
      <c r="T462" s="454"/>
      <c r="U462" s="454"/>
      <c r="V462" s="454"/>
      <c r="W462" s="454"/>
      <c r="X462" s="454"/>
      <c r="Y462" s="454"/>
      <c r="Z462" s="454"/>
      <c r="AA462" s="454"/>
      <c r="AB462" s="454"/>
      <c r="AC462" s="454"/>
      <c r="AD462" s="454"/>
      <c r="AE462" s="454"/>
      <c r="AF462" s="454"/>
      <c r="AG462" s="454"/>
      <c r="AH462" s="454"/>
      <c r="AI462" s="454"/>
      <c r="AJ462" s="454"/>
      <c r="AK462" s="454"/>
      <c r="AL462" s="454"/>
      <c r="AM462" s="454"/>
      <c r="AN462" s="454"/>
      <c r="AO462" s="454"/>
      <c r="AP462" s="454"/>
      <c r="AQ462" s="454"/>
      <c r="AR462" s="454"/>
      <c r="AS462" s="454"/>
      <c r="AT462" s="454"/>
      <c r="AU462" s="454"/>
      <c r="AV462" s="454"/>
      <c r="AW462" s="454"/>
      <c r="AX462" s="454"/>
      <c r="AY462" s="454"/>
      <c r="AZ462" s="454"/>
      <c r="BA462" s="454"/>
      <c r="BB462" s="454"/>
      <c r="BC462" s="454"/>
      <c r="BD462" s="454"/>
      <c r="BE462" s="454"/>
      <c r="BF462" s="454"/>
      <c r="BG462" s="454"/>
      <c r="BH462" s="454"/>
      <c r="BI462" s="454"/>
      <c r="BJ462" s="454"/>
      <c r="BK462" s="454"/>
      <c r="BL462" s="454"/>
    </row>
    <row r="463" spans="1:64" s="286" customFormat="1" ht="24.75" customHeight="1">
      <c r="A463" s="533" t="s">
        <v>702</v>
      </c>
      <c r="B463" s="534"/>
      <c r="C463" s="535"/>
      <c r="D463" s="422" t="s">
        <v>195</v>
      </c>
      <c r="E463" s="268">
        <f>G463+H463+I463+J463</f>
        <v>300825</v>
      </c>
      <c r="F463" s="269"/>
      <c r="G463" s="280">
        <v>154714</v>
      </c>
      <c r="H463" s="280">
        <v>146111</v>
      </c>
      <c r="I463" s="280"/>
      <c r="J463" s="280"/>
      <c r="K463" s="280">
        <v>0</v>
      </c>
      <c r="L463" s="280"/>
      <c r="M463" s="280"/>
      <c r="N463" s="454"/>
      <c r="O463" s="454"/>
      <c r="P463" s="454"/>
      <c r="Q463" s="454"/>
      <c r="R463" s="454"/>
      <c r="S463" s="454"/>
      <c r="T463" s="454"/>
      <c r="U463" s="454"/>
      <c r="V463" s="454"/>
      <c r="W463" s="454"/>
      <c r="X463" s="454"/>
      <c r="Y463" s="454"/>
      <c r="Z463" s="454"/>
      <c r="AA463" s="454"/>
      <c r="AB463" s="454"/>
      <c r="AC463" s="454"/>
      <c r="AD463" s="454"/>
      <c r="AE463" s="454"/>
      <c r="AF463" s="454"/>
      <c r="AG463" s="454"/>
      <c r="AH463" s="454"/>
      <c r="AI463" s="454"/>
      <c r="AJ463" s="454"/>
      <c r="AK463" s="454"/>
      <c r="AL463" s="454"/>
      <c r="AM463" s="454"/>
      <c r="AN463" s="454"/>
      <c r="AO463" s="454"/>
      <c r="AP463" s="454"/>
      <c r="AQ463" s="454"/>
      <c r="AR463" s="454"/>
      <c r="AS463" s="454"/>
      <c r="AT463" s="454"/>
      <c r="AU463" s="454"/>
      <c r="AV463" s="454"/>
      <c r="AW463" s="454"/>
      <c r="AX463" s="454"/>
      <c r="AY463" s="454"/>
      <c r="AZ463" s="454"/>
      <c r="BA463" s="454"/>
      <c r="BB463" s="454"/>
      <c r="BC463" s="454"/>
      <c r="BD463" s="454"/>
      <c r="BE463" s="454"/>
      <c r="BF463" s="454"/>
      <c r="BG463" s="454"/>
      <c r="BH463" s="454"/>
      <c r="BI463" s="454"/>
      <c r="BJ463" s="454"/>
      <c r="BK463" s="454"/>
      <c r="BL463" s="454"/>
    </row>
    <row r="464" spans="1:64" s="286" customFormat="1" ht="12.75">
      <c r="A464" s="206"/>
      <c r="B464" s="186" t="s">
        <v>196</v>
      </c>
      <c r="C464" s="186"/>
      <c r="D464" s="422" t="s">
        <v>197</v>
      </c>
      <c r="E464" s="268">
        <f>G464+H464+I464+J464</f>
        <v>0</v>
      </c>
      <c r="F464" s="269"/>
      <c r="G464" s="280"/>
      <c r="H464" s="280"/>
      <c r="I464" s="280"/>
      <c r="J464" s="280"/>
      <c r="K464" s="280"/>
      <c r="L464" s="280"/>
      <c r="M464" s="280"/>
      <c r="N464" s="454"/>
      <c r="O464" s="454"/>
      <c r="P464" s="454"/>
      <c r="Q464" s="454"/>
      <c r="R464" s="454"/>
      <c r="S464" s="454"/>
      <c r="T464" s="454"/>
      <c r="U464" s="454"/>
      <c r="V464" s="454"/>
      <c r="W464" s="454"/>
      <c r="X464" s="454"/>
      <c r="Y464" s="454"/>
      <c r="Z464" s="454"/>
      <c r="AA464" s="454"/>
      <c r="AB464" s="454"/>
      <c r="AC464" s="454"/>
      <c r="AD464" s="454"/>
      <c r="AE464" s="454"/>
      <c r="AF464" s="454"/>
      <c r="AG464" s="454"/>
      <c r="AH464" s="454"/>
      <c r="AI464" s="454"/>
      <c r="AJ464" s="454"/>
      <c r="AK464" s="454"/>
      <c r="AL464" s="454"/>
      <c r="AM464" s="454"/>
      <c r="AN464" s="454"/>
      <c r="AO464" s="454"/>
      <c r="AP464" s="454"/>
      <c r="AQ464" s="454"/>
      <c r="AR464" s="454"/>
      <c r="AS464" s="454"/>
      <c r="AT464" s="454"/>
      <c r="AU464" s="454"/>
      <c r="AV464" s="454"/>
      <c r="AW464" s="454"/>
      <c r="AX464" s="454"/>
      <c r="AY464" s="454"/>
      <c r="AZ464" s="454"/>
      <c r="BA464" s="454"/>
      <c r="BB464" s="454"/>
      <c r="BC464" s="454"/>
      <c r="BD464" s="454"/>
      <c r="BE464" s="454"/>
      <c r="BF464" s="454"/>
      <c r="BG464" s="454"/>
      <c r="BH464" s="454"/>
      <c r="BI464" s="454"/>
      <c r="BJ464" s="454"/>
      <c r="BK464" s="454"/>
      <c r="BL464" s="454"/>
    </row>
    <row r="465" spans="1:64" s="286" customFormat="1" ht="12.75">
      <c r="A465" s="551" t="s">
        <v>802</v>
      </c>
      <c r="B465" s="552"/>
      <c r="C465" s="553"/>
      <c r="D465" s="425" t="s">
        <v>199</v>
      </c>
      <c r="E465" s="250">
        <f aca="true" t="shared" si="237" ref="E465:M465">E466</f>
        <v>0</v>
      </c>
      <c r="F465" s="250">
        <f t="shared" si="237"/>
        <v>0</v>
      </c>
      <c r="G465" s="250">
        <f t="shared" si="237"/>
        <v>0</v>
      </c>
      <c r="H465" s="250">
        <f t="shared" si="237"/>
        <v>0</v>
      </c>
      <c r="I465" s="250">
        <f t="shared" si="237"/>
        <v>0</v>
      </c>
      <c r="J465" s="250">
        <f t="shared" si="237"/>
        <v>0</v>
      </c>
      <c r="K465" s="250">
        <f t="shared" si="237"/>
        <v>0</v>
      </c>
      <c r="L465" s="250">
        <f t="shared" si="237"/>
        <v>0</v>
      </c>
      <c r="M465" s="250">
        <f t="shared" si="237"/>
        <v>0</v>
      </c>
      <c r="N465" s="454"/>
      <c r="O465" s="454"/>
      <c r="P465" s="454"/>
      <c r="Q465" s="454"/>
      <c r="R465" s="454"/>
      <c r="S465" s="454"/>
      <c r="T465" s="454"/>
      <c r="U465" s="454"/>
      <c r="V465" s="454"/>
      <c r="W465" s="454"/>
      <c r="X465" s="454"/>
      <c r="Y465" s="454"/>
      <c r="Z465" s="454"/>
      <c r="AA465" s="454"/>
      <c r="AB465" s="454"/>
      <c r="AC465" s="454"/>
      <c r="AD465" s="454"/>
      <c r="AE465" s="454"/>
      <c r="AF465" s="454"/>
      <c r="AG465" s="454"/>
      <c r="AH465" s="454"/>
      <c r="AI465" s="454"/>
      <c r="AJ465" s="454"/>
      <c r="AK465" s="454"/>
      <c r="AL465" s="454"/>
      <c r="AM465" s="454"/>
      <c r="AN465" s="454"/>
      <c r="AO465" s="454"/>
      <c r="AP465" s="454"/>
      <c r="AQ465" s="454"/>
      <c r="AR465" s="454"/>
      <c r="AS465" s="454"/>
      <c r="AT465" s="454"/>
      <c r="AU465" s="454"/>
      <c r="AV465" s="454"/>
      <c r="AW465" s="454"/>
      <c r="AX465" s="454"/>
      <c r="AY465" s="454"/>
      <c r="AZ465" s="454"/>
      <c r="BA465" s="454"/>
      <c r="BB465" s="454"/>
      <c r="BC465" s="454"/>
      <c r="BD465" s="454"/>
      <c r="BE465" s="454"/>
      <c r="BF465" s="454"/>
      <c r="BG465" s="454"/>
      <c r="BH465" s="454"/>
      <c r="BI465" s="454"/>
      <c r="BJ465" s="454"/>
      <c r="BK465" s="454"/>
      <c r="BL465" s="454"/>
    </row>
    <row r="466" spans="1:64" s="286" customFormat="1" ht="12.75">
      <c r="A466" s="673" t="s">
        <v>658</v>
      </c>
      <c r="B466" s="674"/>
      <c r="C466" s="675"/>
      <c r="D466" s="426" t="s">
        <v>201</v>
      </c>
      <c r="E466" s="257">
        <f>E467+E468+E469</f>
        <v>0</v>
      </c>
      <c r="F466" s="257">
        <f aca="true" t="shared" si="238" ref="F466:M466">F467+F468+F469</f>
        <v>0</v>
      </c>
      <c r="G466" s="257">
        <f t="shared" si="238"/>
        <v>0</v>
      </c>
      <c r="H466" s="257">
        <f t="shared" si="238"/>
        <v>0</v>
      </c>
      <c r="I466" s="257">
        <f t="shared" si="238"/>
        <v>0</v>
      </c>
      <c r="J466" s="257">
        <f t="shared" si="238"/>
        <v>0</v>
      </c>
      <c r="K466" s="257">
        <f t="shared" si="238"/>
        <v>0</v>
      </c>
      <c r="L466" s="257">
        <f t="shared" si="238"/>
        <v>0</v>
      </c>
      <c r="M466" s="257">
        <f t="shared" si="238"/>
        <v>0</v>
      </c>
      <c r="N466" s="454"/>
      <c r="O466" s="454"/>
      <c r="P466" s="454"/>
      <c r="Q466" s="454"/>
      <c r="R466" s="454"/>
      <c r="S466" s="454"/>
      <c r="T466" s="454"/>
      <c r="U466" s="454"/>
      <c r="V466" s="454"/>
      <c r="W466" s="454"/>
      <c r="X466" s="454"/>
      <c r="Y466" s="454"/>
      <c r="Z466" s="454"/>
      <c r="AA466" s="454"/>
      <c r="AB466" s="454"/>
      <c r="AC466" s="454"/>
      <c r="AD466" s="454"/>
      <c r="AE466" s="454"/>
      <c r="AF466" s="454"/>
      <c r="AG466" s="454"/>
      <c r="AH466" s="454"/>
      <c r="AI466" s="454"/>
      <c r="AJ466" s="454"/>
      <c r="AK466" s="454"/>
      <c r="AL466" s="454"/>
      <c r="AM466" s="454"/>
      <c r="AN466" s="454"/>
      <c r="AO466" s="454"/>
      <c r="AP466" s="454"/>
      <c r="AQ466" s="454"/>
      <c r="AR466" s="454"/>
      <c r="AS466" s="454"/>
      <c r="AT466" s="454"/>
      <c r="AU466" s="454"/>
      <c r="AV466" s="454"/>
      <c r="AW466" s="454"/>
      <c r="AX466" s="454"/>
      <c r="AY466" s="454"/>
      <c r="AZ466" s="454"/>
      <c r="BA466" s="454"/>
      <c r="BB466" s="454"/>
      <c r="BC466" s="454"/>
      <c r="BD466" s="454"/>
      <c r="BE466" s="454"/>
      <c r="BF466" s="454"/>
      <c r="BG466" s="454"/>
      <c r="BH466" s="454"/>
      <c r="BI466" s="454"/>
      <c r="BJ466" s="454"/>
      <c r="BK466" s="454"/>
      <c r="BL466" s="454"/>
    </row>
    <row r="467" spans="1:64" s="286" customFormat="1" ht="24.75" customHeight="1">
      <c r="A467" s="206"/>
      <c r="B467" s="586" t="s">
        <v>659</v>
      </c>
      <c r="C467" s="592"/>
      <c r="D467" s="422" t="s">
        <v>652</v>
      </c>
      <c r="E467" s="268">
        <f>G467+H467+I467+J467</f>
        <v>0</v>
      </c>
      <c r="F467" s="269"/>
      <c r="G467" s="280"/>
      <c r="H467" s="280"/>
      <c r="I467" s="280"/>
      <c r="J467" s="280"/>
      <c r="K467" s="280"/>
      <c r="L467" s="280"/>
      <c r="M467" s="280"/>
      <c r="N467" s="454"/>
      <c r="O467" s="454"/>
      <c r="P467" s="454"/>
      <c r="Q467" s="454"/>
      <c r="R467" s="454"/>
      <c r="S467" s="454"/>
      <c r="T467" s="454"/>
      <c r="U467" s="454"/>
      <c r="V467" s="454"/>
      <c r="W467" s="454"/>
      <c r="X467" s="454"/>
      <c r="Y467" s="454"/>
      <c r="Z467" s="454"/>
      <c r="AA467" s="454"/>
      <c r="AB467" s="454"/>
      <c r="AC467" s="454"/>
      <c r="AD467" s="454"/>
      <c r="AE467" s="454"/>
      <c r="AF467" s="454"/>
      <c r="AG467" s="454"/>
      <c r="AH467" s="454"/>
      <c r="AI467" s="454"/>
      <c r="AJ467" s="454"/>
      <c r="AK467" s="454"/>
      <c r="AL467" s="454"/>
      <c r="AM467" s="454"/>
      <c r="AN467" s="454"/>
      <c r="AO467" s="454"/>
      <c r="AP467" s="454"/>
      <c r="AQ467" s="454"/>
      <c r="AR467" s="454"/>
      <c r="AS467" s="454"/>
      <c r="AT467" s="454"/>
      <c r="AU467" s="454"/>
      <c r="AV467" s="454"/>
      <c r="AW467" s="454"/>
      <c r="AX467" s="454"/>
      <c r="AY467" s="454"/>
      <c r="AZ467" s="454"/>
      <c r="BA467" s="454"/>
      <c r="BB467" s="454"/>
      <c r="BC467" s="454"/>
      <c r="BD467" s="454"/>
      <c r="BE467" s="454"/>
      <c r="BF467" s="454"/>
      <c r="BG467" s="454"/>
      <c r="BH467" s="454"/>
      <c r="BI467" s="454"/>
      <c r="BJ467" s="454"/>
      <c r="BK467" s="454"/>
      <c r="BL467" s="454"/>
    </row>
    <row r="468" spans="1:64" s="286" customFormat="1" ht="24.75" customHeight="1">
      <c r="A468" s="206"/>
      <c r="B468" s="524" t="s">
        <v>656</v>
      </c>
      <c r="C468" s="525"/>
      <c r="D468" s="422" t="s">
        <v>653</v>
      </c>
      <c r="E468" s="268">
        <f>G468+H468+I468+J468</f>
        <v>0</v>
      </c>
      <c r="F468" s="269"/>
      <c r="G468" s="280"/>
      <c r="H468" s="280"/>
      <c r="I468" s="280"/>
      <c r="J468" s="280"/>
      <c r="K468" s="280"/>
      <c r="L468" s="280"/>
      <c r="M468" s="280"/>
      <c r="N468" s="454"/>
      <c r="O468" s="454"/>
      <c r="P468" s="454"/>
      <c r="Q468" s="454"/>
      <c r="R468" s="454"/>
      <c r="S468" s="454"/>
      <c r="T468" s="454"/>
      <c r="U468" s="454"/>
      <c r="V468" s="454"/>
      <c r="W468" s="454"/>
      <c r="X468" s="454"/>
      <c r="Y468" s="454"/>
      <c r="Z468" s="454"/>
      <c r="AA468" s="454"/>
      <c r="AB468" s="454"/>
      <c r="AC468" s="454"/>
      <c r="AD468" s="454"/>
      <c r="AE468" s="454"/>
      <c r="AF468" s="454"/>
      <c r="AG468" s="454"/>
      <c r="AH468" s="454"/>
      <c r="AI468" s="454"/>
      <c r="AJ468" s="454"/>
      <c r="AK468" s="454"/>
      <c r="AL468" s="454"/>
      <c r="AM468" s="454"/>
      <c r="AN468" s="454"/>
      <c r="AO468" s="454"/>
      <c r="AP468" s="454"/>
      <c r="AQ468" s="454"/>
      <c r="AR468" s="454"/>
      <c r="AS468" s="454"/>
      <c r="AT468" s="454"/>
      <c r="AU468" s="454"/>
      <c r="AV468" s="454"/>
      <c r="AW468" s="454"/>
      <c r="AX468" s="454"/>
      <c r="AY468" s="454"/>
      <c r="AZ468" s="454"/>
      <c r="BA468" s="454"/>
      <c r="BB468" s="454"/>
      <c r="BC468" s="454"/>
      <c r="BD468" s="454"/>
      <c r="BE468" s="454"/>
      <c r="BF468" s="454"/>
      <c r="BG468" s="454"/>
      <c r="BH468" s="454"/>
      <c r="BI468" s="454"/>
      <c r="BJ468" s="454"/>
      <c r="BK468" s="454"/>
      <c r="BL468" s="454"/>
    </row>
    <row r="469" spans="1:64" s="286" customFormat="1" ht="24.75" customHeight="1">
      <c r="A469" s="206"/>
      <c r="B469" s="593" t="s">
        <v>674</v>
      </c>
      <c r="C469" s="594"/>
      <c r="D469" s="422" t="s">
        <v>675</v>
      </c>
      <c r="E469" s="268">
        <f>G469+H469+I469+J469</f>
        <v>0</v>
      </c>
      <c r="F469" s="269"/>
      <c r="G469" s="280"/>
      <c r="H469" s="280"/>
      <c r="I469" s="280"/>
      <c r="J469" s="280"/>
      <c r="K469" s="280"/>
      <c r="L469" s="280"/>
      <c r="M469" s="280"/>
      <c r="N469" s="454"/>
      <c r="O469" s="454"/>
      <c r="P469" s="454"/>
      <c r="Q469" s="454"/>
      <c r="R469" s="454"/>
      <c r="S469" s="454"/>
      <c r="T469" s="454"/>
      <c r="U469" s="454"/>
      <c r="V469" s="454"/>
      <c r="W469" s="454"/>
      <c r="X469" s="454"/>
      <c r="Y469" s="454"/>
      <c r="Z469" s="454"/>
      <c r="AA469" s="454"/>
      <c r="AB469" s="454"/>
      <c r="AC469" s="454"/>
      <c r="AD469" s="454"/>
      <c r="AE469" s="454"/>
      <c r="AF469" s="454"/>
      <c r="AG469" s="454"/>
      <c r="AH469" s="454"/>
      <c r="AI469" s="454"/>
      <c r="AJ469" s="454"/>
      <c r="AK469" s="454"/>
      <c r="AL469" s="454"/>
      <c r="AM469" s="454"/>
      <c r="AN469" s="454"/>
      <c r="AO469" s="454"/>
      <c r="AP469" s="454"/>
      <c r="AQ469" s="454"/>
      <c r="AR469" s="454"/>
      <c r="AS469" s="454"/>
      <c r="AT469" s="454"/>
      <c r="AU469" s="454"/>
      <c r="AV469" s="454"/>
      <c r="AW469" s="454"/>
      <c r="AX469" s="454"/>
      <c r="AY469" s="454"/>
      <c r="AZ469" s="454"/>
      <c r="BA469" s="454"/>
      <c r="BB469" s="454"/>
      <c r="BC469" s="454"/>
      <c r="BD469" s="454"/>
      <c r="BE469" s="454"/>
      <c r="BF469" s="454"/>
      <c r="BG469" s="454"/>
      <c r="BH469" s="454"/>
      <c r="BI469" s="454"/>
      <c r="BJ469" s="454"/>
      <c r="BK469" s="454"/>
      <c r="BL469" s="454"/>
    </row>
    <row r="470" spans="1:64" s="301" customFormat="1" ht="18" customHeight="1">
      <c r="A470" s="544" t="s">
        <v>211</v>
      </c>
      <c r="B470" s="545"/>
      <c r="C470" s="546"/>
      <c r="D470" s="425" t="s">
        <v>212</v>
      </c>
      <c r="E470" s="250">
        <f aca="true" t="shared" si="239" ref="E470:M472">E471</f>
        <v>205138840</v>
      </c>
      <c r="F470" s="250">
        <f t="shared" si="239"/>
        <v>0</v>
      </c>
      <c r="G470" s="250">
        <f t="shared" si="239"/>
        <v>41168727</v>
      </c>
      <c r="H470" s="250">
        <f t="shared" si="239"/>
        <v>37113495</v>
      </c>
      <c r="I470" s="250">
        <f t="shared" si="239"/>
        <v>90262624</v>
      </c>
      <c r="J470" s="250">
        <f t="shared" si="239"/>
        <v>36593994</v>
      </c>
      <c r="K470" s="250">
        <f t="shared" si="239"/>
        <v>180000</v>
      </c>
      <c r="L470" s="250">
        <f t="shared" si="239"/>
        <v>147500</v>
      </c>
      <c r="M470" s="250">
        <f t="shared" si="239"/>
        <v>150000</v>
      </c>
      <c r="N470" s="454"/>
      <c r="O470" s="454"/>
      <c r="P470" s="454"/>
      <c r="Q470" s="454"/>
      <c r="R470" s="454"/>
      <c r="S470" s="454"/>
      <c r="T470" s="454"/>
      <c r="U470" s="454"/>
      <c r="V470" s="454"/>
      <c r="W470" s="454"/>
      <c r="X470" s="454"/>
      <c r="Y470" s="454"/>
      <c r="Z470" s="454"/>
      <c r="AA470" s="454"/>
      <c r="AB470" s="454"/>
      <c r="AC470" s="454"/>
      <c r="AD470" s="454"/>
      <c r="AE470" s="454"/>
      <c r="AF470" s="454"/>
      <c r="AG470" s="454"/>
      <c r="AH470" s="454"/>
      <c r="AI470" s="454"/>
      <c r="AJ470" s="454"/>
      <c r="AK470" s="454"/>
      <c r="AL470" s="454"/>
      <c r="AM470" s="454"/>
      <c r="AN470" s="454"/>
      <c r="AO470" s="454"/>
      <c r="AP470" s="454"/>
      <c r="AQ470" s="454"/>
      <c r="AR470" s="454"/>
      <c r="AS470" s="454"/>
      <c r="AT470" s="454"/>
      <c r="AU470" s="454"/>
      <c r="AV470" s="454"/>
      <c r="AW470" s="454"/>
      <c r="AX470" s="454"/>
      <c r="AY470" s="454"/>
      <c r="AZ470" s="454"/>
      <c r="BA470" s="454"/>
      <c r="BB470" s="454"/>
      <c r="BC470" s="454"/>
      <c r="BD470" s="454"/>
      <c r="BE470" s="454"/>
      <c r="BF470" s="454"/>
      <c r="BG470" s="454"/>
      <c r="BH470" s="454"/>
      <c r="BI470" s="454"/>
      <c r="BJ470" s="454"/>
      <c r="BK470" s="454"/>
      <c r="BL470" s="454"/>
    </row>
    <row r="471" spans="1:64" s="286" customFormat="1" ht="18" customHeight="1">
      <c r="A471" s="544" t="s">
        <v>388</v>
      </c>
      <c r="B471" s="545"/>
      <c r="C471" s="546"/>
      <c r="D471" s="425" t="s">
        <v>214</v>
      </c>
      <c r="E471" s="250">
        <f aca="true" t="shared" si="240" ref="E471:M471">E472+E511</f>
        <v>205138840</v>
      </c>
      <c r="F471" s="250">
        <f t="shared" si="240"/>
        <v>0</v>
      </c>
      <c r="G471" s="250">
        <f t="shared" si="240"/>
        <v>41168727</v>
      </c>
      <c r="H471" s="250">
        <f t="shared" si="240"/>
        <v>37113495</v>
      </c>
      <c r="I471" s="250">
        <f t="shared" si="240"/>
        <v>90262624</v>
      </c>
      <c r="J471" s="250">
        <f t="shared" si="240"/>
        <v>36593994</v>
      </c>
      <c r="K471" s="250">
        <f t="shared" si="240"/>
        <v>180000</v>
      </c>
      <c r="L471" s="250">
        <f t="shared" si="240"/>
        <v>147500</v>
      </c>
      <c r="M471" s="250">
        <f t="shared" si="240"/>
        <v>150000</v>
      </c>
      <c r="N471" s="454"/>
      <c r="O471" s="454"/>
      <c r="P471" s="454"/>
      <c r="Q471" s="454"/>
      <c r="R471" s="454"/>
      <c r="S471" s="454"/>
      <c r="T471" s="454"/>
      <c r="U471" s="454"/>
      <c r="V471" s="454"/>
      <c r="W471" s="454"/>
      <c r="X471" s="454"/>
      <c r="Y471" s="454"/>
      <c r="Z471" s="454"/>
      <c r="AA471" s="454"/>
      <c r="AB471" s="454"/>
      <c r="AC471" s="454"/>
      <c r="AD471" s="454"/>
      <c r="AE471" s="454"/>
      <c r="AF471" s="454"/>
      <c r="AG471" s="454"/>
      <c r="AH471" s="454"/>
      <c r="AI471" s="454"/>
      <c r="AJ471" s="454"/>
      <c r="AK471" s="454"/>
      <c r="AL471" s="454"/>
      <c r="AM471" s="454"/>
      <c r="AN471" s="454"/>
      <c r="AO471" s="454"/>
      <c r="AP471" s="454"/>
      <c r="AQ471" s="454"/>
      <c r="AR471" s="454"/>
      <c r="AS471" s="454"/>
      <c r="AT471" s="454"/>
      <c r="AU471" s="454"/>
      <c r="AV471" s="454"/>
      <c r="AW471" s="454"/>
      <c r="AX471" s="454"/>
      <c r="AY471" s="454"/>
      <c r="AZ471" s="454"/>
      <c r="BA471" s="454"/>
      <c r="BB471" s="454"/>
      <c r="BC471" s="454"/>
      <c r="BD471" s="454"/>
      <c r="BE471" s="454"/>
      <c r="BF471" s="454"/>
      <c r="BG471" s="454"/>
      <c r="BH471" s="454"/>
      <c r="BI471" s="454"/>
      <c r="BJ471" s="454"/>
      <c r="BK471" s="454"/>
      <c r="BL471" s="454"/>
    </row>
    <row r="472" spans="1:64" s="286" customFormat="1" ht="19.5" customHeight="1">
      <c r="A472" s="541" t="s">
        <v>389</v>
      </c>
      <c r="B472" s="542"/>
      <c r="C472" s="543"/>
      <c r="D472" s="427" t="s">
        <v>216</v>
      </c>
      <c r="E472" s="257">
        <f t="shared" si="239"/>
        <v>192640040</v>
      </c>
      <c r="F472" s="257">
        <f t="shared" si="239"/>
        <v>0</v>
      </c>
      <c r="G472" s="257">
        <f t="shared" si="239"/>
        <v>38168727</v>
      </c>
      <c r="H472" s="257">
        <f t="shared" si="239"/>
        <v>34113495</v>
      </c>
      <c r="I472" s="257">
        <f t="shared" si="239"/>
        <v>87262624</v>
      </c>
      <c r="J472" s="257">
        <f t="shared" si="239"/>
        <v>33095194</v>
      </c>
      <c r="K472" s="257">
        <f t="shared" si="239"/>
        <v>165000</v>
      </c>
      <c r="L472" s="257">
        <f t="shared" si="239"/>
        <v>146500</v>
      </c>
      <c r="M472" s="257">
        <f t="shared" si="239"/>
        <v>149000</v>
      </c>
      <c r="N472" s="454"/>
      <c r="O472" s="454"/>
      <c r="P472" s="454"/>
      <c r="Q472" s="454"/>
      <c r="R472" s="454"/>
      <c r="S472" s="454"/>
      <c r="T472" s="454"/>
      <c r="U472" s="454"/>
      <c r="V472" s="454"/>
      <c r="W472" s="454"/>
      <c r="X472" s="454"/>
      <c r="Y472" s="454"/>
      <c r="Z472" s="454"/>
      <c r="AA472" s="454"/>
      <c r="AB472" s="454"/>
      <c r="AC472" s="454"/>
      <c r="AD472" s="454"/>
      <c r="AE472" s="454"/>
      <c r="AF472" s="454"/>
      <c r="AG472" s="454"/>
      <c r="AH472" s="454"/>
      <c r="AI472" s="454"/>
      <c r="AJ472" s="454"/>
      <c r="AK472" s="454"/>
      <c r="AL472" s="454"/>
      <c r="AM472" s="454"/>
      <c r="AN472" s="454"/>
      <c r="AO472" s="454"/>
      <c r="AP472" s="454"/>
      <c r="AQ472" s="454"/>
      <c r="AR472" s="454"/>
      <c r="AS472" s="454"/>
      <c r="AT472" s="454"/>
      <c r="AU472" s="454"/>
      <c r="AV472" s="454"/>
      <c r="AW472" s="454"/>
      <c r="AX472" s="454"/>
      <c r="AY472" s="454"/>
      <c r="AZ472" s="454"/>
      <c r="BA472" s="454"/>
      <c r="BB472" s="454"/>
      <c r="BC472" s="454"/>
      <c r="BD472" s="454"/>
      <c r="BE472" s="454"/>
      <c r="BF472" s="454"/>
      <c r="BG472" s="454"/>
      <c r="BH472" s="454"/>
      <c r="BI472" s="454"/>
      <c r="BJ472" s="454"/>
      <c r="BK472" s="454"/>
      <c r="BL472" s="454"/>
    </row>
    <row r="473" spans="1:64" s="286" customFormat="1" ht="26.25" customHeight="1">
      <c r="A473" s="521" t="s">
        <v>217</v>
      </c>
      <c r="B473" s="522"/>
      <c r="C473" s="523"/>
      <c r="D473" s="427" t="s">
        <v>218</v>
      </c>
      <c r="E473" s="257">
        <f>E474+E475+E476+E477+E478+E479+E480+E484+E485+E486+E487+E488+E489+E493+E494+E498+E499+E500+E501+E503+E507+E502</f>
        <v>192640040</v>
      </c>
      <c r="F473" s="257">
        <f aca="true" t="shared" si="241" ref="F473:M473">F474+F475+F476+F477+F478+F479+F480+F484+F485+F486+F487+F488+F489+F493+F494+F498+F499+F500+F501+F503+F507+F502</f>
        <v>0</v>
      </c>
      <c r="G473" s="257">
        <f t="shared" si="241"/>
        <v>38168727</v>
      </c>
      <c r="H473" s="257">
        <f t="shared" si="241"/>
        <v>34113495</v>
      </c>
      <c r="I473" s="257">
        <f t="shared" si="241"/>
        <v>87262624</v>
      </c>
      <c r="J473" s="257">
        <f t="shared" si="241"/>
        <v>33095194</v>
      </c>
      <c r="K473" s="257">
        <f t="shared" si="241"/>
        <v>165000</v>
      </c>
      <c r="L473" s="257">
        <f t="shared" si="241"/>
        <v>146500</v>
      </c>
      <c r="M473" s="257">
        <f t="shared" si="241"/>
        <v>149000</v>
      </c>
      <c r="N473" s="454"/>
      <c r="O473" s="454"/>
      <c r="P473" s="454"/>
      <c r="Q473" s="454"/>
      <c r="R473" s="454"/>
      <c r="S473" s="454"/>
      <c r="T473" s="454"/>
      <c r="U473" s="454"/>
      <c r="V473" s="454"/>
      <c r="W473" s="454"/>
      <c r="X473" s="454"/>
      <c r="Y473" s="454"/>
      <c r="Z473" s="454"/>
      <c r="AA473" s="454"/>
      <c r="AB473" s="454"/>
      <c r="AC473" s="454"/>
      <c r="AD473" s="454"/>
      <c r="AE473" s="454"/>
      <c r="AF473" s="454"/>
      <c r="AG473" s="454"/>
      <c r="AH473" s="454"/>
      <c r="AI473" s="454"/>
      <c r="AJ473" s="454"/>
      <c r="AK473" s="454"/>
      <c r="AL473" s="454"/>
      <c r="AM473" s="454"/>
      <c r="AN473" s="454"/>
      <c r="AO473" s="454"/>
      <c r="AP473" s="454"/>
      <c r="AQ473" s="454"/>
      <c r="AR473" s="454"/>
      <c r="AS473" s="454"/>
      <c r="AT473" s="454"/>
      <c r="AU473" s="454"/>
      <c r="AV473" s="454"/>
      <c r="AW473" s="454"/>
      <c r="AX473" s="454"/>
      <c r="AY473" s="454"/>
      <c r="AZ473" s="454"/>
      <c r="BA473" s="454"/>
      <c r="BB473" s="454"/>
      <c r="BC473" s="454"/>
      <c r="BD473" s="454"/>
      <c r="BE473" s="454"/>
      <c r="BF473" s="454"/>
      <c r="BG473" s="454"/>
      <c r="BH473" s="454"/>
      <c r="BI473" s="454"/>
      <c r="BJ473" s="454"/>
      <c r="BK473" s="454"/>
      <c r="BL473" s="454"/>
    </row>
    <row r="474" spans="1:64" s="286" customFormat="1" ht="12.75" hidden="1">
      <c r="A474" s="185"/>
      <c r="B474" s="186" t="s">
        <v>219</v>
      </c>
      <c r="C474" s="187"/>
      <c r="D474" s="422" t="s">
        <v>220</v>
      </c>
      <c r="E474" s="268">
        <f aca="true" t="shared" si="242" ref="E474:E479">G474+H474+I474+J474</f>
        <v>0</v>
      </c>
      <c r="F474" s="269"/>
      <c r="G474" s="280"/>
      <c r="H474" s="280"/>
      <c r="I474" s="280"/>
      <c r="J474" s="280"/>
      <c r="K474" s="280"/>
      <c r="L474" s="280"/>
      <c r="M474" s="280"/>
      <c r="N474" s="454"/>
      <c r="O474" s="454"/>
      <c r="P474" s="454"/>
      <c r="Q474" s="454"/>
      <c r="R474" s="454"/>
      <c r="S474" s="454"/>
      <c r="T474" s="454"/>
      <c r="U474" s="454"/>
      <c r="V474" s="454"/>
      <c r="W474" s="454"/>
      <c r="X474" s="454"/>
      <c r="Y474" s="454"/>
      <c r="Z474" s="454"/>
      <c r="AA474" s="454"/>
      <c r="AB474" s="454"/>
      <c r="AC474" s="454"/>
      <c r="AD474" s="454"/>
      <c r="AE474" s="454"/>
      <c r="AF474" s="454"/>
      <c r="AG474" s="454"/>
      <c r="AH474" s="454"/>
      <c r="AI474" s="454"/>
      <c r="AJ474" s="454"/>
      <c r="AK474" s="454"/>
      <c r="AL474" s="454"/>
      <c r="AM474" s="454"/>
      <c r="AN474" s="454"/>
      <c r="AO474" s="454"/>
      <c r="AP474" s="454"/>
      <c r="AQ474" s="454"/>
      <c r="AR474" s="454"/>
      <c r="AS474" s="454"/>
      <c r="AT474" s="454"/>
      <c r="AU474" s="454"/>
      <c r="AV474" s="454"/>
      <c r="AW474" s="454"/>
      <c r="AX474" s="454"/>
      <c r="AY474" s="454"/>
      <c r="AZ474" s="454"/>
      <c r="BA474" s="454"/>
      <c r="BB474" s="454"/>
      <c r="BC474" s="454"/>
      <c r="BD474" s="454"/>
      <c r="BE474" s="454"/>
      <c r="BF474" s="454"/>
      <c r="BG474" s="454"/>
      <c r="BH474" s="454"/>
      <c r="BI474" s="454"/>
      <c r="BJ474" s="454"/>
      <c r="BK474" s="454"/>
      <c r="BL474" s="454"/>
    </row>
    <row r="475" spans="1:64" s="286" customFormat="1" ht="12.75" hidden="1">
      <c r="A475" s="185"/>
      <c r="B475" s="186" t="s">
        <v>221</v>
      </c>
      <c r="C475" s="187"/>
      <c r="D475" s="422" t="s">
        <v>222</v>
      </c>
      <c r="E475" s="268">
        <f t="shared" si="242"/>
        <v>0</v>
      </c>
      <c r="F475" s="269"/>
      <c r="G475" s="280"/>
      <c r="H475" s="270"/>
      <c r="I475" s="270"/>
      <c r="J475" s="270"/>
      <c r="K475" s="270"/>
      <c r="L475" s="270"/>
      <c r="M475" s="270"/>
      <c r="N475" s="454"/>
      <c r="O475" s="454"/>
      <c r="P475" s="454"/>
      <c r="Q475" s="454"/>
      <c r="R475" s="454"/>
      <c r="S475" s="454"/>
      <c r="T475" s="454"/>
      <c r="U475" s="454"/>
      <c r="V475" s="454"/>
      <c r="W475" s="454"/>
      <c r="X475" s="454"/>
      <c r="Y475" s="454"/>
      <c r="Z475" s="454"/>
      <c r="AA475" s="454"/>
      <c r="AB475" s="454"/>
      <c r="AC475" s="454"/>
      <c r="AD475" s="454"/>
      <c r="AE475" s="454"/>
      <c r="AF475" s="454"/>
      <c r="AG475" s="454"/>
      <c r="AH475" s="454"/>
      <c r="AI475" s="454"/>
      <c r="AJ475" s="454"/>
      <c r="AK475" s="454"/>
      <c r="AL475" s="454"/>
      <c r="AM475" s="454"/>
      <c r="AN475" s="454"/>
      <c r="AO475" s="454"/>
      <c r="AP475" s="454"/>
      <c r="AQ475" s="454"/>
      <c r="AR475" s="454"/>
      <c r="AS475" s="454"/>
      <c r="AT475" s="454"/>
      <c r="AU475" s="454"/>
      <c r="AV475" s="454"/>
      <c r="AW475" s="454"/>
      <c r="AX475" s="454"/>
      <c r="AY475" s="454"/>
      <c r="AZ475" s="454"/>
      <c r="BA475" s="454"/>
      <c r="BB475" s="454"/>
      <c r="BC475" s="454"/>
      <c r="BD475" s="454"/>
      <c r="BE475" s="454"/>
      <c r="BF475" s="454"/>
      <c r="BG475" s="454"/>
      <c r="BH475" s="454"/>
      <c r="BI475" s="454"/>
      <c r="BJ475" s="454"/>
      <c r="BK475" s="454"/>
      <c r="BL475" s="454"/>
    </row>
    <row r="476" spans="1:64" s="286" customFormat="1" ht="12.75">
      <c r="A476" s="185"/>
      <c r="B476" s="186" t="s">
        <v>223</v>
      </c>
      <c r="C476" s="187"/>
      <c r="D476" s="422" t="s">
        <v>224</v>
      </c>
      <c r="E476" s="268">
        <f t="shared" si="242"/>
        <v>0</v>
      </c>
      <c r="F476" s="269"/>
      <c r="G476" s="280"/>
      <c r="H476" s="280"/>
      <c r="I476" s="280"/>
      <c r="J476" s="280"/>
      <c r="K476" s="280"/>
      <c r="L476" s="280"/>
      <c r="M476" s="280"/>
      <c r="N476" s="454"/>
      <c r="O476" s="454"/>
      <c r="P476" s="454"/>
      <c r="Q476" s="454"/>
      <c r="R476" s="454"/>
      <c r="S476" s="454"/>
      <c r="T476" s="454"/>
      <c r="U476" s="454"/>
      <c r="V476" s="454"/>
      <c r="W476" s="454"/>
      <c r="X476" s="454"/>
      <c r="Y476" s="454"/>
      <c r="Z476" s="454"/>
      <c r="AA476" s="454"/>
      <c r="AB476" s="454"/>
      <c r="AC476" s="454"/>
      <c r="AD476" s="454"/>
      <c r="AE476" s="454"/>
      <c r="AF476" s="454"/>
      <c r="AG476" s="454"/>
      <c r="AH476" s="454"/>
      <c r="AI476" s="454"/>
      <c r="AJ476" s="454"/>
      <c r="AK476" s="454"/>
      <c r="AL476" s="454"/>
      <c r="AM476" s="454"/>
      <c r="AN476" s="454"/>
      <c r="AO476" s="454"/>
      <c r="AP476" s="454"/>
      <c r="AQ476" s="454"/>
      <c r="AR476" s="454"/>
      <c r="AS476" s="454"/>
      <c r="AT476" s="454"/>
      <c r="AU476" s="454"/>
      <c r="AV476" s="454"/>
      <c r="AW476" s="454"/>
      <c r="AX476" s="454"/>
      <c r="AY476" s="454"/>
      <c r="AZ476" s="454"/>
      <c r="BA476" s="454"/>
      <c r="BB476" s="454"/>
      <c r="BC476" s="454"/>
      <c r="BD476" s="454"/>
      <c r="BE476" s="454"/>
      <c r="BF476" s="454"/>
      <c r="BG476" s="454"/>
      <c r="BH476" s="454"/>
      <c r="BI476" s="454"/>
      <c r="BJ476" s="454"/>
      <c r="BK476" s="454"/>
      <c r="BL476" s="454"/>
    </row>
    <row r="477" spans="1:64" s="286" customFormat="1" ht="12.75" customHeight="1" hidden="1">
      <c r="A477" s="185"/>
      <c r="B477" s="186" t="s">
        <v>225</v>
      </c>
      <c r="C477" s="187"/>
      <c r="D477" s="422" t="s">
        <v>226</v>
      </c>
      <c r="E477" s="268">
        <f t="shared" si="242"/>
        <v>0</v>
      </c>
      <c r="F477" s="269"/>
      <c r="G477" s="280"/>
      <c r="H477" s="280"/>
      <c r="I477" s="280"/>
      <c r="J477" s="280"/>
      <c r="K477" s="280"/>
      <c r="L477" s="280"/>
      <c r="M477" s="280"/>
      <c r="N477" s="454"/>
      <c r="O477" s="454"/>
      <c r="P477" s="454"/>
      <c r="Q477" s="454"/>
      <c r="R477" s="454"/>
      <c r="S477" s="454"/>
      <c r="T477" s="454"/>
      <c r="U477" s="454"/>
      <c r="V477" s="454"/>
      <c r="W477" s="454"/>
      <c r="X477" s="454"/>
      <c r="Y477" s="454"/>
      <c r="Z477" s="454"/>
      <c r="AA477" s="454"/>
      <c r="AB477" s="454"/>
      <c r="AC477" s="454"/>
      <c r="AD477" s="454"/>
      <c r="AE477" s="454"/>
      <c r="AF477" s="454"/>
      <c r="AG477" s="454"/>
      <c r="AH477" s="454"/>
      <c r="AI477" s="454"/>
      <c r="AJ477" s="454"/>
      <c r="AK477" s="454"/>
      <c r="AL477" s="454"/>
      <c r="AM477" s="454"/>
      <c r="AN477" s="454"/>
      <c r="AO477" s="454"/>
      <c r="AP477" s="454"/>
      <c r="AQ477" s="454"/>
      <c r="AR477" s="454"/>
      <c r="AS477" s="454"/>
      <c r="AT477" s="454"/>
      <c r="AU477" s="454"/>
      <c r="AV477" s="454"/>
      <c r="AW477" s="454"/>
      <c r="AX477" s="454"/>
      <c r="AY477" s="454"/>
      <c r="AZ477" s="454"/>
      <c r="BA477" s="454"/>
      <c r="BB477" s="454"/>
      <c r="BC477" s="454"/>
      <c r="BD477" s="454"/>
      <c r="BE477" s="454"/>
      <c r="BF477" s="454"/>
      <c r="BG477" s="454"/>
      <c r="BH477" s="454"/>
      <c r="BI477" s="454"/>
      <c r="BJ477" s="454"/>
      <c r="BK477" s="454"/>
      <c r="BL477" s="454"/>
    </row>
    <row r="478" spans="1:64" s="286" customFormat="1" ht="12.75" customHeight="1" hidden="1">
      <c r="A478" s="232"/>
      <c r="B478" s="517" t="s">
        <v>227</v>
      </c>
      <c r="C478" s="517"/>
      <c r="D478" s="422" t="s">
        <v>228</v>
      </c>
      <c r="E478" s="268">
        <f t="shared" si="242"/>
        <v>0</v>
      </c>
      <c r="F478" s="269"/>
      <c r="G478" s="280"/>
      <c r="H478" s="280"/>
      <c r="I478" s="280"/>
      <c r="J478" s="280"/>
      <c r="K478" s="280"/>
      <c r="L478" s="280"/>
      <c r="M478" s="280"/>
      <c r="N478" s="454"/>
      <c r="O478" s="454"/>
      <c r="P478" s="454"/>
      <c r="Q478" s="454"/>
      <c r="R478" s="454"/>
      <c r="S478" s="454"/>
      <c r="T478" s="454"/>
      <c r="U478" s="454"/>
      <c r="V478" s="454"/>
      <c r="W478" s="454"/>
      <c r="X478" s="454"/>
      <c r="Y478" s="454"/>
      <c r="Z478" s="454"/>
      <c r="AA478" s="454"/>
      <c r="AB478" s="454"/>
      <c r="AC478" s="454"/>
      <c r="AD478" s="454"/>
      <c r="AE478" s="454"/>
      <c r="AF478" s="454"/>
      <c r="AG478" s="454"/>
      <c r="AH478" s="454"/>
      <c r="AI478" s="454"/>
      <c r="AJ478" s="454"/>
      <c r="AK478" s="454"/>
      <c r="AL478" s="454"/>
      <c r="AM478" s="454"/>
      <c r="AN478" s="454"/>
      <c r="AO478" s="454"/>
      <c r="AP478" s="454"/>
      <c r="AQ478" s="454"/>
      <c r="AR478" s="454"/>
      <c r="AS478" s="454"/>
      <c r="AT478" s="454"/>
      <c r="AU478" s="454"/>
      <c r="AV478" s="454"/>
      <c r="AW478" s="454"/>
      <c r="AX478" s="454"/>
      <c r="AY478" s="454"/>
      <c r="AZ478" s="454"/>
      <c r="BA478" s="454"/>
      <c r="BB478" s="454"/>
      <c r="BC478" s="454"/>
      <c r="BD478" s="454"/>
      <c r="BE478" s="454"/>
      <c r="BF478" s="454"/>
      <c r="BG478" s="454"/>
      <c r="BH478" s="454"/>
      <c r="BI478" s="454"/>
      <c r="BJ478" s="454"/>
      <c r="BK478" s="454"/>
      <c r="BL478" s="454"/>
    </row>
    <row r="479" spans="1:64" s="286" customFormat="1" ht="12.75" customHeight="1" hidden="1">
      <c r="A479" s="232"/>
      <c r="B479" s="517" t="s">
        <v>229</v>
      </c>
      <c r="C479" s="517"/>
      <c r="D479" s="422" t="s">
        <v>230</v>
      </c>
      <c r="E479" s="268">
        <f t="shared" si="242"/>
        <v>0</v>
      </c>
      <c r="F479" s="269"/>
      <c r="G479" s="280"/>
      <c r="H479" s="280"/>
      <c r="I479" s="280"/>
      <c r="J479" s="280"/>
      <c r="K479" s="280"/>
      <c r="L479" s="280"/>
      <c r="M479" s="280"/>
      <c r="N479" s="454"/>
      <c r="O479" s="454"/>
      <c r="P479" s="454"/>
      <c r="Q479" s="454"/>
      <c r="R479" s="454"/>
      <c r="S479" s="454"/>
      <c r="T479" s="454"/>
      <c r="U479" s="454"/>
      <c r="V479" s="454"/>
      <c r="W479" s="454"/>
      <c r="X479" s="454"/>
      <c r="Y479" s="454"/>
      <c r="Z479" s="454"/>
      <c r="AA479" s="454"/>
      <c r="AB479" s="454"/>
      <c r="AC479" s="454"/>
      <c r="AD479" s="454"/>
      <c r="AE479" s="454"/>
      <c r="AF479" s="454"/>
      <c r="AG479" s="454"/>
      <c r="AH479" s="454"/>
      <c r="AI479" s="454"/>
      <c r="AJ479" s="454"/>
      <c r="AK479" s="454"/>
      <c r="AL479" s="454"/>
      <c r="AM479" s="454"/>
      <c r="AN479" s="454"/>
      <c r="AO479" s="454"/>
      <c r="AP479" s="454"/>
      <c r="AQ479" s="454"/>
      <c r="AR479" s="454"/>
      <c r="AS479" s="454"/>
      <c r="AT479" s="454"/>
      <c r="AU479" s="454"/>
      <c r="AV479" s="454"/>
      <c r="AW479" s="454"/>
      <c r="AX479" s="454"/>
      <c r="AY479" s="454"/>
      <c r="AZ479" s="454"/>
      <c r="BA479" s="454"/>
      <c r="BB479" s="454"/>
      <c r="BC479" s="454"/>
      <c r="BD479" s="454"/>
      <c r="BE479" s="454"/>
      <c r="BF479" s="454"/>
      <c r="BG479" s="454"/>
      <c r="BH479" s="454"/>
      <c r="BI479" s="454"/>
      <c r="BJ479" s="454"/>
      <c r="BK479" s="454"/>
      <c r="BL479" s="454"/>
    </row>
    <row r="480" spans="1:64" s="286" customFormat="1" ht="26.25" customHeight="1" hidden="1">
      <c r="A480" s="190"/>
      <c r="B480" s="652" t="s">
        <v>231</v>
      </c>
      <c r="C480" s="652"/>
      <c r="D480" s="423" t="s">
        <v>232</v>
      </c>
      <c r="E480" s="272">
        <f aca="true" t="shared" si="243" ref="E480:J480">E481+E482+E483</f>
        <v>0</v>
      </c>
      <c r="F480" s="272">
        <f t="shared" si="243"/>
        <v>0</v>
      </c>
      <c r="G480" s="272">
        <f t="shared" si="243"/>
        <v>0</v>
      </c>
      <c r="H480" s="272">
        <f t="shared" si="243"/>
        <v>0</v>
      </c>
      <c r="I480" s="272">
        <f t="shared" si="243"/>
        <v>0</v>
      </c>
      <c r="J480" s="272">
        <f t="shared" si="243"/>
        <v>0</v>
      </c>
      <c r="K480" s="272">
        <f>K481+K482+K483</f>
        <v>0</v>
      </c>
      <c r="L480" s="272">
        <f>L481+L482+L483</f>
        <v>0</v>
      </c>
      <c r="M480" s="272">
        <f>M481+M482+M483</f>
        <v>0</v>
      </c>
      <c r="N480" s="454"/>
      <c r="O480" s="454"/>
      <c r="P480" s="454"/>
      <c r="Q480" s="454"/>
      <c r="R480" s="454"/>
      <c r="S480" s="454"/>
      <c r="T480" s="454"/>
      <c r="U480" s="454"/>
      <c r="V480" s="454"/>
      <c r="W480" s="454"/>
      <c r="X480" s="454"/>
      <c r="Y480" s="454"/>
      <c r="Z480" s="454"/>
      <c r="AA480" s="454"/>
      <c r="AB480" s="454"/>
      <c r="AC480" s="454"/>
      <c r="AD480" s="454"/>
      <c r="AE480" s="454"/>
      <c r="AF480" s="454"/>
      <c r="AG480" s="454"/>
      <c r="AH480" s="454"/>
      <c r="AI480" s="454"/>
      <c r="AJ480" s="454"/>
      <c r="AK480" s="454"/>
      <c r="AL480" s="454"/>
      <c r="AM480" s="454"/>
      <c r="AN480" s="454"/>
      <c r="AO480" s="454"/>
      <c r="AP480" s="454"/>
      <c r="AQ480" s="454"/>
      <c r="AR480" s="454"/>
      <c r="AS480" s="454"/>
      <c r="AT480" s="454"/>
      <c r="AU480" s="454"/>
      <c r="AV480" s="454"/>
      <c r="AW480" s="454"/>
      <c r="AX480" s="454"/>
      <c r="AY480" s="454"/>
      <c r="AZ480" s="454"/>
      <c r="BA480" s="454"/>
      <c r="BB480" s="454"/>
      <c r="BC480" s="454"/>
      <c r="BD480" s="454"/>
      <c r="BE480" s="454"/>
      <c r="BF480" s="454"/>
      <c r="BG480" s="454"/>
      <c r="BH480" s="454"/>
      <c r="BI480" s="454"/>
      <c r="BJ480" s="454"/>
      <c r="BK480" s="454"/>
      <c r="BL480" s="454"/>
    </row>
    <row r="481" spans="1:64" s="286" customFormat="1" ht="29.25" customHeight="1" hidden="1">
      <c r="A481" s="185"/>
      <c r="B481" s="186"/>
      <c r="C481" s="235" t="s">
        <v>233</v>
      </c>
      <c r="D481" s="424" t="s">
        <v>234</v>
      </c>
      <c r="E481" s="268">
        <f aca="true" t="shared" si="244" ref="E481:E488">G481+H481+I481+J481</f>
        <v>0</v>
      </c>
      <c r="F481" s="269"/>
      <c r="G481" s="280"/>
      <c r="H481" s="280"/>
      <c r="I481" s="280"/>
      <c r="J481" s="280"/>
      <c r="K481" s="280"/>
      <c r="L481" s="280"/>
      <c r="M481" s="280"/>
      <c r="N481" s="454"/>
      <c r="O481" s="454"/>
      <c r="P481" s="454"/>
      <c r="Q481" s="454"/>
      <c r="R481" s="454"/>
      <c r="S481" s="454"/>
      <c r="T481" s="454"/>
      <c r="U481" s="454"/>
      <c r="V481" s="454"/>
      <c r="W481" s="454"/>
      <c r="X481" s="454"/>
      <c r="Y481" s="454"/>
      <c r="Z481" s="454"/>
      <c r="AA481" s="454"/>
      <c r="AB481" s="454"/>
      <c r="AC481" s="454"/>
      <c r="AD481" s="454"/>
      <c r="AE481" s="454"/>
      <c r="AF481" s="454"/>
      <c r="AG481" s="454"/>
      <c r="AH481" s="454"/>
      <c r="AI481" s="454"/>
      <c r="AJ481" s="454"/>
      <c r="AK481" s="454"/>
      <c r="AL481" s="454"/>
      <c r="AM481" s="454"/>
      <c r="AN481" s="454"/>
      <c r="AO481" s="454"/>
      <c r="AP481" s="454"/>
      <c r="AQ481" s="454"/>
      <c r="AR481" s="454"/>
      <c r="AS481" s="454"/>
      <c r="AT481" s="454"/>
      <c r="AU481" s="454"/>
      <c r="AV481" s="454"/>
      <c r="AW481" s="454"/>
      <c r="AX481" s="454"/>
      <c r="AY481" s="454"/>
      <c r="AZ481" s="454"/>
      <c r="BA481" s="454"/>
      <c r="BB481" s="454"/>
      <c r="BC481" s="454"/>
      <c r="BD481" s="454"/>
      <c r="BE481" s="454"/>
      <c r="BF481" s="454"/>
      <c r="BG481" s="454"/>
      <c r="BH481" s="454"/>
      <c r="BI481" s="454"/>
      <c r="BJ481" s="454"/>
      <c r="BK481" s="454"/>
      <c r="BL481" s="454"/>
    </row>
    <row r="482" spans="1:64" s="286" customFormat="1" ht="16.5" customHeight="1" hidden="1">
      <c r="A482" s="185"/>
      <c r="B482" s="186"/>
      <c r="C482" s="187" t="s">
        <v>235</v>
      </c>
      <c r="D482" s="424" t="s">
        <v>236</v>
      </c>
      <c r="E482" s="268">
        <f t="shared" si="244"/>
        <v>0</v>
      </c>
      <c r="F482" s="269"/>
      <c r="G482" s="280"/>
      <c r="H482" s="280"/>
      <c r="I482" s="280"/>
      <c r="J482" s="280"/>
      <c r="K482" s="280"/>
      <c r="L482" s="280"/>
      <c r="M482" s="280"/>
      <c r="N482" s="454"/>
      <c r="O482" s="454"/>
      <c r="P482" s="454"/>
      <c r="Q482" s="454"/>
      <c r="R482" s="454"/>
      <c r="S482" s="454"/>
      <c r="T482" s="454"/>
      <c r="U482" s="454"/>
      <c r="V482" s="454"/>
      <c r="W482" s="454"/>
      <c r="X482" s="454"/>
      <c r="Y482" s="454"/>
      <c r="Z482" s="454"/>
      <c r="AA482" s="454"/>
      <c r="AB482" s="454"/>
      <c r="AC482" s="454"/>
      <c r="AD482" s="454"/>
      <c r="AE482" s="454"/>
      <c r="AF482" s="454"/>
      <c r="AG482" s="454"/>
      <c r="AH482" s="454"/>
      <c r="AI482" s="454"/>
      <c r="AJ482" s="454"/>
      <c r="AK482" s="454"/>
      <c r="AL482" s="454"/>
      <c r="AM482" s="454"/>
      <c r="AN482" s="454"/>
      <c r="AO482" s="454"/>
      <c r="AP482" s="454"/>
      <c r="AQ482" s="454"/>
      <c r="AR482" s="454"/>
      <c r="AS482" s="454"/>
      <c r="AT482" s="454"/>
      <c r="AU482" s="454"/>
      <c r="AV482" s="454"/>
      <c r="AW482" s="454"/>
      <c r="AX482" s="454"/>
      <c r="AY482" s="454"/>
      <c r="AZ482" s="454"/>
      <c r="BA482" s="454"/>
      <c r="BB482" s="454"/>
      <c r="BC482" s="454"/>
      <c r="BD482" s="454"/>
      <c r="BE482" s="454"/>
      <c r="BF482" s="454"/>
      <c r="BG482" s="454"/>
      <c r="BH482" s="454"/>
      <c r="BI482" s="454"/>
      <c r="BJ482" s="454"/>
      <c r="BK482" s="454"/>
      <c r="BL482" s="454"/>
    </row>
    <row r="483" spans="1:64" s="286" customFormat="1" ht="16.5" customHeight="1" hidden="1">
      <c r="A483" s="185"/>
      <c r="B483" s="186"/>
      <c r="C483" s="187" t="s">
        <v>237</v>
      </c>
      <c r="D483" s="424" t="s">
        <v>238</v>
      </c>
      <c r="E483" s="268">
        <f t="shared" si="244"/>
        <v>0</v>
      </c>
      <c r="F483" s="315"/>
      <c r="G483" s="280"/>
      <c r="H483" s="280"/>
      <c r="I483" s="280"/>
      <c r="J483" s="280"/>
      <c r="K483" s="280"/>
      <c r="L483" s="280"/>
      <c r="M483" s="280"/>
      <c r="N483" s="454"/>
      <c r="O483" s="454"/>
      <c r="P483" s="454"/>
      <c r="Q483" s="454"/>
      <c r="R483" s="454"/>
      <c r="S483" s="454"/>
      <c r="T483" s="454"/>
      <c r="U483" s="454"/>
      <c r="V483" s="454"/>
      <c r="W483" s="454"/>
      <c r="X483" s="454"/>
      <c r="Y483" s="454"/>
      <c r="Z483" s="454"/>
      <c r="AA483" s="454"/>
      <c r="AB483" s="454"/>
      <c r="AC483" s="454"/>
      <c r="AD483" s="454"/>
      <c r="AE483" s="454"/>
      <c r="AF483" s="454"/>
      <c r="AG483" s="454"/>
      <c r="AH483" s="454"/>
      <c r="AI483" s="454"/>
      <c r="AJ483" s="454"/>
      <c r="AK483" s="454"/>
      <c r="AL483" s="454"/>
      <c r="AM483" s="454"/>
      <c r="AN483" s="454"/>
      <c r="AO483" s="454"/>
      <c r="AP483" s="454"/>
      <c r="AQ483" s="454"/>
      <c r="AR483" s="454"/>
      <c r="AS483" s="454"/>
      <c r="AT483" s="454"/>
      <c r="AU483" s="454"/>
      <c r="AV483" s="454"/>
      <c r="AW483" s="454"/>
      <c r="AX483" s="454"/>
      <c r="AY483" s="454"/>
      <c r="AZ483" s="454"/>
      <c r="BA483" s="454"/>
      <c r="BB483" s="454"/>
      <c r="BC483" s="454"/>
      <c r="BD483" s="454"/>
      <c r="BE483" s="454"/>
      <c r="BF483" s="454"/>
      <c r="BG483" s="454"/>
      <c r="BH483" s="454"/>
      <c r="BI483" s="454"/>
      <c r="BJ483" s="454"/>
      <c r="BK483" s="454"/>
      <c r="BL483" s="454"/>
    </row>
    <row r="484" spans="1:64" s="286" customFormat="1" ht="25.5" customHeight="1" hidden="1">
      <c r="A484" s="185"/>
      <c r="B484" s="517" t="s">
        <v>239</v>
      </c>
      <c r="C484" s="517"/>
      <c r="D484" s="422" t="s">
        <v>240</v>
      </c>
      <c r="E484" s="268">
        <f t="shared" si="244"/>
        <v>0</v>
      </c>
      <c r="F484" s="269"/>
      <c r="G484" s="280"/>
      <c r="H484" s="280"/>
      <c r="I484" s="280"/>
      <c r="J484" s="280"/>
      <c r="K484" s="280"/>
      <c r="L484" s="280"/>
      <c r="M484" s="280"/>
      <c r="N484" s="454"/>
      <c r="O484" s="454"/>
      <c r="P484" s="454"/>
      <c r="Q484" s="454"/>
      <c r="R484" s="454"/>
      <c r="S484" s="454"/>
      <c r="T484" s="454"/>
      <c r="U484" s="454"/>
      <c r="V484" s="454"/>
      <c r="W484" s="454"/>
      <c r="X484" s="454"/>
      <c r="Y484" s="454"/>
      <c r="Z484" s="454"/>
      <c r="AA484" s="454"/>
      <c r="AB484" s="454"/>
      <c r="AC484" s="454"/>
      <c r="AD484" s="454"/>
      <c r="AE484" s="454"/>
      <c r="AF484" s="454"/>
      <c r="AG484" s="454"/>
      <c r="AH484" s="454"/>
      <c r="AI484" s="454"/>
      <c r="AJ484" s="454"/>
      <c r="AK484" s="454"/>
      <c r="AL484" s="454"/>
      <c r="AM484" s="454"/>
      <c r="AN484" s="454"/>
      <c r="AO484" s="454"/>
      <c r="AP484" s="454"/>
      <c r="AQ484" s="454"/>
      <c r="AR484" s="454"/>
      <c r="AS484" s="454"/>
      <c r="AT484" s="454"/>
      <c r="AU484" s="454"/>
      <c r="AV484" s="454"/>
      <c r="AW484" s="454"/>
      <c r="AX484" s="454"/>
      <c r="AY484" s="454"/>
      <c r="AZ484" s="454"/>
      <c r="BA484" s="454"/>
      <c r="BB484" s="454"/>
      <c r="BC484" s="454"/>
      <c r="BD484" s="454"/>
      <c r="BE484" s="454"/>
      <c r="BF484" s="454"/>
      <c r="BG484" s="454"/>
      <c r="BH484" s="454"/>
      <c r="BI484" s="454"/>
      <c r="BJ484" s="454"/>
      <c r="BK484" s="454"/>
      <c r="BL484" s="454"/>
    </row>
    <row r="485" spans="1:64" s="286" customFormat="1" ht="12.75" hidden="1">
      <c r="A485" s="185"/>
      <c r="B485" s="517" t="s">
        <v>241</v>
      </c>
      <c r="C485" s="517"/>
      <c r="D485" s="422" t="s">
        <v>242</v>
      </c>
      <c r="E485" s="268">
        <f t="shared" si="244"/>
        <v>0</v>
      </c>
      <c r="F485" s="269"/>
      <c r="G485" s="280">
        <v>0</v>
      </c>
      <c r="H485" s="280"/>
      <c r="I485" s="280"/>
      <c r="J485" s="280"/>
      <c r="K485" s="280"/>
      <c r="L485" s="280"/>
      <c r="M485" s="280"/>
      <c r="N485" s="454"/>
      <c r="O485" s="454"/>
      <c r="P485" s="454"/>
      <c r="Q485" s="454"/>
      <c r="R485" s="454"/>
      <c r="S485" s="454"/>
      <c r="T485" s="454"/>
      <c r="U485" s="454"/>
      <c r="V485" s="454"/>
      <c r="W485" s="454"/>
      <c r="X485" s="454"/>
      <c r="Y485" s="454"/>
      <c r="Z485" s="454"/>
      <c r="AA485" s="454"/>
      <c r="AB485" s="454"/>
      <c r="AC485" s="454"/>
      <c r="AD485" s="454"/>
      <c r="AE485" s="454"/>
      <c r="AF485" s="454"/>
      <c r="AG485" s="454"/>
      <c r="AH485" s="454"/>
      <c r="AI485" s="454"/>
      <c r="AJ485" s="454"/>
      <c r="AK485" s="454"/>
      <c r="AL485" s="454"/>
      <c r="AM485" s="454"/>
      <c r="AN485" s="454"/>
      <c r="AO485" s="454"/>
      <c r="AP485" s="454"/>
      <c r="AQ485" s="454"/>
      <c r="AR485" s="454"/>
      <c r="AS485" s="454"/>
      <c r="AT485" s="454"/>
      <c r="AU485" s="454"/>
      <c r="AV485" s="454"/>
      <c r="AW485" s="454"/>
      <c r="AX485" s="454"/>
      <c r="AY485" s="454"/>
      <c r="AZ485" s="454"/>
      <c r="BA485" s="454"/>
      <c r="BB485" s="454"/>
      <c r="BC485" s="454"/>
      <c r="BD485" s="454"/>
      <c r="BE485" s="454"/>
      <c r="BF485" s="454"/>
      <c r="BG485" s="454"/>
      <c r="BH485" s="454"/>
      <c r="BI485" s="454"/>
      <c r="BJ485" s="454"/>
      <c r="BK485" s="454"/>
      <c r="BL485" s="454"/>
    </row>
    <row r="486" spans="1:64" s="286" customFormat="1" ht="27" customHeight="1" hidden="1">
      <c r="A486" s="185"/>
      <c r="B486" s="517" t="s">
        <v>243</v>
      </c>
      <c r="C486" s="517"/>
      <c r="D486" s="422" t="s">
        <v>244</v>
      </c>
      <c r="E486" s="268">
        <f t="shared" si="244"/>
        <v>0</v>
      </c>
      <c r="F486" s="269"/>
      <c r="G486" s="280"/>
      <c r="H486" s="280"/>
      <c r="I486" s="280"/>
      <c r="J486" s="280"/>
      <c r="K486" s="280"/>
      <c r="L486" s="280"/>
      <c r="M486" s="280"/>
      <c r="N486" s="454"/>
      <c r="O486" s="454"/>
      <c r="P486" s="454"/>
      <c r="Q486" s="454"/>
      <c r="R486" s="454"/>
      <c r="S486" s="454"/>
      <c r="T486" s="454"/>
      <c r="U486" s="454"/>
      <c r="V486" s="454"/>
      <c r="W486" s="454"/>
      <c r="X486" s="454"/>
      <c r="Y486" s="454"/>
      <c r="Z486" s="454"/>
      <c r="AA486" s="454"/>
      <c r="AB486" s="454"/>
      <c r="AC486" s="454"/>
      <c r="AD486" s="454"/>
      <c r="AE486" s="454"/>
      <c r="AF486" s="454"/>
      <c r="AG486" s="454"/>
      <c r="AH486" s="454"/>
      <c r="AI486" s="454"/>
      <c r="AJ486" s="454"/>
      <c r="AK486" s="454"/>
      <c r="AL486" s="454"/>
      <c r="AM486" s="454"/>
      <c r="AN486" s="454"/>
      <c r="AO486" s="454"/>
      <c r="AP486" s="454"/>
      <c r="AQ486" s="454"/>
      <c r="AR486" s="454"/>
      <c r="AS486" s="454"/>
      <c r="AT486" s="454"/>
      <c r="AU486" s="454"/>
      <c r="AV486" s="454"/>
      <c r="AW486" s="454"/>
      <c r="AX486" s="454"/>
      <c r="AY486" s="454"/>
      <c r="AZ486" s="454"/>
      <c r="BA486" s="454"/>
      <c r="BB486" s="454"/>
      <c r="BC486" s="454"/>
      <c r="BD486" s="454"/>
      <c r="BE486" s="454"/>
      <c r="BF486" s="454"/>
      <c r="BG486" s="454"/>
      <c r="BH486" s="454"/>
      <c r="BI486" s="454"/>
      <c r="BJ486" s="454"/>
      <c r="BK486" s="454"/>
      <c r="BL486" s="454"/>
    </row>
    <row r="487" spans="1:64" s="286" customFormat="1" ht="12.75" customHeight="1" hidden="1">
      <c r="A487" s="185"/>
      <c r="B487" s="517" t="s">
        <v>245</v>
      </c>
      <c r="C487" s="517"/>
      <c r="D487" s="422" t="s">
        <v>246</v>
      </c>
      <c r="E487" s="268">
        <f t="shared" si="244"/>
        <v>0</v>
      </c>
      <c r="F487" s="269"/>
      <c r="G487" s="280"/>
      <c r="H487" s="280"/>
      <c r="I487" s="280"/>
      <c r="J487" s="280"/>
      <c r="K487" s="280"/>
      <c r="L487" s="280"/>
      <c r="M487" s="280"/>
      <c r="N487" s="454"/>
      <c r="O487" s="454"/>
      <c r="P487" s="454"/>
      <c r="Q487" s="454"/>
      <c r="R487" s="454"/>
      <c r="S487" s="454"/>
      <c r="T487" s="454"/>
      <c r="U487" s="454"/>
      <c r="V487" s="454"/>
      <c r="W487" s="454"/>
      <c r="X487" s="454"/>
      <c r="Y487" s="454"/>
      <c r="Z487" s="454"/>
      <c r="AA487" s="454"/>
      <c r="AB487" s="454"/>
      <c r="AC487" s="454"/>
      <c r="AD487" s="454"/>
      <c r="AE487" s="454"/>
      <c r="AF487" s="454"/>
      <c r="AG487" s="454"/>
      <c r="AH487" s="454"/>
      <c r="AI487" s="454"/>
      <c r="AJ487" s="454"/>
      <c r="AK487" s="454"/>
      <c r="AL487" s="454"/>
      <c r="AM487" s="454"/>
      <c r="AN487" s="454"/>
      <c r="AO487" s="454"/>
      <c r="AP487" s="454"/>
      <c r="AQ487" s="454"/>
      <c r="AR487" s="454"/>
      <c r="AS487" s="454"/>
      <c r="AT487" s="454"/>
      <c r="AU487" s="454"/>
      <c r="AV487" s="454"/>
      <c r="AW487" s="454"/>
      <c r="AX487" s="454"/>
      <c r="AY487" s="454"/>
      <c r="AZ487" s="454"/>
      <c r="BA487" s="454"/>
      <c r="BB487" s="454"/>
      <c r="BC487" s="454"/>
      <c r="BD487" s="454"/>
      <c r="BE487" s="454"/>
      <c r="BF487" s="454"/>
      <c r="BG487" s="454"/>
      <c r="BH487" s="454"/>
      <c r="BI487" s="454"/>
      <c r="BJ487" s="454"/>
      <c r="BK487" s="454"/>
      <c r="BL487" s="454"/>
    </row>
    <row r="488" spans="1:64" s="286" customFormat="1" ht="14.25" customHeight="1" hidden="1">
      <c r="A488" s="185"/>
      <c r="B488" s="517" t="s">
        <v>247</v>
      </c>
      <c r="C488" s="517"/>
      <c r="D488" s="422" t="s">
        <v>248</v>
      </c>
      <c r="E488" s="268">
        <f t="shared" si="244"/>
        <v>0</v>
      </c>
      <c r="F488" s="269"/>
      <c r="G488" s="270"/>
      <c r="H488" s="270"/>
      <c r="I488" s="270"/>
      <c r="J488" s="270"/>
      <c r="K488" s="270"/>
      <c r="L488" s="270"/>
      <c r="M488" s="270"/>
      <c r="N488" s="454"/>
      <c r="O488" s="454"/>
      <c r="P488" s="454"/>
      <c r="Q488" s="454"/>
      <c r="R488" s="454"/>
      <c r="S488" s="454"/>
      <c r="T488" s="454"/>
      <c r="U488" s="454"/>
      <c r="V488" s="454"/>
      <c r="W488" s="454"/>
      <c r="X488" s="454"/>
      <c r="Y488" s="454"/>
      <c r="Z488" s="454"/>
      <c r="AA488" s="454"/>
      <c r="AB488" s="454"/>
      <c r="AC488" s="454"/>
      <c r="AD488" s="454"/>
      <c r="AE488" s="454"/>
      <c r="AF488" s="454"/>
      <c r="AG488" s="454"/>
      <c r="AH488" s="454"/>
      <c r="AI488" s="454"/>
      <c r="AJ488" s="454"/>
      <c r="AK488" s="454"/>
      <c r="AL488" s="454"/>
      <c r="AM488" s="454"/>
      <c r="AN488" s="454"/>
      <c r="AO488" s="454"/>
      <c r="AP488" s="454"/>
      <c r="AQ488" s="454"/>
      <c r="AR488" s="454"/>
      <c r="AS488" s="454"/>
      <c r="AT488" s="454"/>
      <c r="AU488" s="454"/>
      <c r="AV488" s="454"/>
      <c r="AW488" s="454"/>
      <c r="AX488" s="454"/>
      <c r="AY488" s="454"/>
      <c r="AZ488" s="454"/>
      <c r="BA488" s="454"/>
      <c r="BB488" s="454"/>
      <c r="BC488" s="454"/>
      <c r="BD488" s="454"/>
      <c r="BE488" s="454"/>
      <c r="BF488" s="454"/>
      <c r="BG488" s="454"/>
      <c r="BH488" s="454"/>
      <c r="BI488" s="454"/>
      <c r="BJ488" s="454"/>
      <c r="BK488" s="454"/>
      <c r="BL488" s="454"/>
    </row>
    <row r="489" spans="1:64" s="286" customFormat="1" ht="27.75" customHeight="1" hidden="1">
      <c r="A489" s="190"/>
      <c r="B489" s="547" t="s">
        <v>249</v>
      </c>
      <c r="C489" s="547"/>
      <c r="D489" s="423" t="s">
        <v>250</v>
      </c>
      <c r="E489" s="272">
        <f>E490+E491+E492</f>
        <v>0</v>
      </c>
      <c r="F489" s="272">
        <f>F490+F491+F492</f>
        <v>0</v>
      </c>
      <c r="G489" s="272"/>
      <c r="H489" s="272"/>
      <c r="I489" s="272"/>
      <c r="J489" s="272"/>
      <c r="K489" s="272">
        <f>K490+K491+K492</f>
        <v>0</v>
      </c>
      <c r="L489" s="272">
        <f>L490+L491+L492</f>
        <v>0</v>
      </c>
      <c r="M489" s="272">
        <f>M490+M491+M492</f>
        <v>0</v>
      </c>
      <c r="N489" s="454"/>
      <c r="O489" s="454"/>
      <c r="P489" s="454"/>
      <c r="Q489" s="454"/>
      <c r="R489" s="454"/>
      <c r="S489" s="454"/>
      <c r="T489" s="454"/>
      <c r="U489" s="454"/>
      <c r="V489" s="454"/>
      <c r="W489" s="454"/>
      <c r="X489" s="454"/>
      <c r="Y489" s="454"/>
      <c r="Z489" s="454"/>
      <c r="AA489" s="454"/>
      <c r="AB489" s="454"/>
      <c r="AC489" s="454"/>
      <c r="AD489" s="454"/>
      <c r="AE489" s="454"/>
      <c r="AF489" s="454"/>
      <c r="AG489" s="454"/>
      <c r="AH489" s="454"/>
      <c r="AI489" s="454"/>
      <c r="AJ489" s="454"/>
      <c r="AK489" s="454"/>
      <c r="AL489" s="454"/>
      <c r="AM489" s="454"/>
      <c r="AN489" s="454"/>
      <c r="AO489" s="454"/>
      <c r="AP489" s="454"/>
      <c r="AQ489" s="454"/>
      <c r="AR489" s="454"/>
      <c r="AS489" s="454"/>
      <c r="AT489" s="454"/>
      <c r="AU489" s="454"/>
      <c r="AV489" s="454"/>
      <c r="AW489" s="454"/>
      <c r="AX489" s="454"/>
      <c r="AY489" s="454"/>
      <c r="AZ489" s="454"/>
      <c r="BA489" s="454"/>
      <c r="BB489" s="454"/>
      <c r="BC489" s="454"/>
      <c r="BD489" s="454"/>
      <c r="BE489" s="454"/>
      <c r="BF489" s="454"/>
      <c r="BG489" s="454"/>
      <c r="BH489" s="454"/>
      <c r="BI489" s="454"/>
      <c r="BJ489" s="454"/>
      <c r="BK489" s="454"/>
      <c r="BL489" s="454"/>
    </row>
    <row r="490" spans="1:64" s="317" customFormat="1" ht="31.5" customHeight="1" hidden="1">
      <c r="A490" s="236"/>
      <c r="B490" s="237"/>
      <c r="C490" s="238" t="s">
        <v>251</v>
      </c>
      <c r="D490" s="424" t="s">
        <v>252</v>
      </c>
      <c r="E490" s="268">
        <f>G490+H490+I490+J490</f>
        <v>0</v>
      </c>
      <c r="F490" s="269"/>
      <c r="G490" s="316"/>
      <c r="H490" s="316"/>
      <c r="I490" s="316"/>
      <c r="J490" s="316"/>
      <c r="K490" s="316"/>
      <c r="L490" s="316"/>
      <c r="M490" s="316"/>
      <c r="N490" s="456"/>
      <c r="O490" s="456"/>
      <c r="P490" s="456"/>
      <c r="Q490" s="456"/>
      <c r="R490" s="456"/>
      <c r="S490" s="456"/>
      <c r="T490" s="456"/>
      <c r="U490" s="456"/>
      <c r="V490" s="456"/>
      <c r="W490" s="456"/>
      <c r="X490" s="456"/>
      <c r="Y490" s="456"/>
      <c r="Z490" s="456"/>
      <c r="AA490" s="456"/>
      <c r="AB490" s="456"/>
      <c r="AC490" s="456"/>
      <c r="AD490" s="456"/>
      <c r="AE490" s="456"/>
      <c r="AF490" s="456"/>
      <c r="AG490" s="456"/>
      <c r="AH490" s="456"/>
      <c r="AI490" s="456"/>
      <c r="AJ490" s="456"/>
      <c r="AK490" s="456"/>
      <c r="AL490" s="456"/>
      <c r="AM490" s="456"/>
      <c r="AN490" s="456"/>
      <c r="AO490" s="456"/>
      <c r="AP490" s="456"/>
      <c r="AQ490" s="456"/>
      <c r="AR490" s="456"/>
      <c r="AS490" s="456"/>
      <c r="AT490" s="456"/>
      <c r="AU490" s="456"/>
      <c r="AV490" s="456"/>
      <c r="AW490" s="456"/>
      <c r="AX490" s="456"/>
      <c r="AY490" s="456"/>
      <c r="AZ490" s="456"/>
      <c r="BA490" s="456"/>
      <c r="BB490" s="456"/>
      <c r="BC490" s="456"/>
      <c r="BD490" s="456"/>
      <c r="BE490" s="456"/>
      <c r="BF490" s="456"/>
      <c r="BG490" s="456"/>
      <c r="BH490" s="456"/>
      <c r="BI490" s="456"/>
      <c r="BJ490" s="456"/>
      <c r="BK490" s="456"/>
      <c r="BL490" s="456"/>
    </row>
    <row r="491" spans="1:64" s="317" customFormat="1" ht="30" customHeight="1" hidden="1">
      <c r="A491" s="236"/>
      <c r="B491" s="237"/>
      <c r="C491" s="238" t="s">
        <v>253</v>
      </c>
      <c r="D491" s="424" t="s">
        <v>254</v>
      </c>
      <c r="E491" s="268">
        <f>G491+H491+I491+J491</f>
        <v>0</v>
      </c>
      <c r="F491" s="269"/>
      <c r="G491" s="316"/>
      <c r="H491" s="316"/>
      <c r="I491" s="316"/>
      <c r="J491" s="316"/>
      <c r="K491" s="316"/>
      <c r="L491" s="316"/>
      <c r="M491" s="316"/>
      <c r="N491" s="456"/>
      <c r="O491" s="456"/>
      <c r="P491" s="456"/>
      <c r="Q491" s="456"/>
      <c r="R491" s="456"/>
      <c r="S491" s="456"/>
      <c r="T491" s="456"/>
      <c r="U491" s="456"/>
      <c r="V491" s="456"/>
      <c r="W491" s="456"/>
      <c r="X491" s="456"/>
      <c r="Y491" s="456"/>
      <c r="Z491" s="456"/>
      <c r="AA491" s="456"/>
      <c r="AB491" s="456"/>
      <c r="AC491" s="456"/>
      <c r="AD491" s="456"/>
      <c r="AE491" s="456"/>
      <c r="AF491" s="456"/>
      <c r="AG491" s="456"/>
      <c r="AH491" s="456"/>
      <c r="AI491" s="456"/>
      <c r="AJ491" s="456"/>
      <c r="AK491" s="456"/>
      <c r="AL491" s="456"/>
      <c r="AM491" s="456"/>
      <c r="AN491" s="456"/>
      <c r="AO491" s="456"/>
      <c r="AP491" s="456"/>
      <c r="AQ491" s="456"/>
      <c r="AR491" s="456"/>
      <c r="AS491" s="456"/>
      <c r="AT491" s="456"/>
      <c r="AU491" s="456"/>
      <c r="AV491" s="456"/>
      <c r="AW491" s="456"/>
      <c r="AX491" s="456"/>
      <c r="AY491" s="456"/>
      <c r="AZ491" s="456"/>
      <c r="BA491" s="456"/>
      <c r="BB491" s="456"/>
      <c r="BC491" s="456"/>
      <c r="BD491" s="456"/>
      <c r="BE491" s="456"/>
      <c r="BF491" s="456"/>
      <c r="BG491" s="456"/>
      <c r="BH491" s="456"/>
      <c r="BI491" s="456"/>
      <c r="BJ491" s="456"/>
      <c r="BK491" s="456"/>
      <c r="BL491" s="456"/>
    </row>
    <row r="492" spans="1:64" s="317" customFormat="1" ht="27.75" customHeight="1" hidden="1">
      <c r="A492" s="236"/>
      <c r="B492" s="237"/>
      <c r="C492" s="238" t="s">
        <v>255</v>
      </c>
      <c r="D492" s="424" t="s">
        <v>256</v>
      </c>
      <c r="E492" s="268">
        <f>G492+H492+I492+J492</f>
        <v>0</v>
      </c>
      <c r="F492" s="269"/>
      <c r="G492" s="316"/>
      <c r="H492" s="316"/>
      <c r="I492" s="316"/>
      <c r="J492" s="316"/>
      <c r="K492" s="316"/>
      <c r="L492" s="316"/>
      <c r="M492" s="316"/>
      <c r="N492" s="456"/>
      <c r="O492" s="456"/>
      <c r="P492" s="456"/>
      <c r="Q492" s="456"/>
      <c r="R492" s="456"/>
      <c r="S492" s="456"/>
      <c r="T492" s="456"/>
      <c r="U492" s="456"/>
      <c r="V492" s="456"/>
      <c r="W492" s="456"/>
      <c r="X492" s="456"/>
      <c r="Y492" s="456"/>
      <c r="Z492" s="456"/>
      <c r="AA492" s="456"/>
      <c r="AB492" s="456"/>
      <c r="AC492" s="456"/>
      <c r="AD492" s="456"/>
      <c r="AE492" s="456"/>
      <c r="AF492" s="456"/>
      <c r="AG492" s="456"/>
      <c r="AH492" s="456"/>
      <c r="AI492" s="456"/>
      <c r="AJ492" s="456"/>
      <c r="AK492" s="456"/>
      <c r="AL492" s="456"/>
      <c r="AM492" s="456"/>
      <c r="AN492" s="456"/>
      <c r="AO492" s="456"/>
      <c r="AP492" s="456"/>
      <c r="AQ492" s="456"/>
      <c r="AR492" s="456"/>
      <c r="AS492" s="456"/>
      <c r="AT492" s="456"/>
      <c r="AU492" s="456"/>
      <c r="AV492" s="456"/>
      <c r="AW492" s="456"/>
      <c r="AX492" s="456"/>
      <c r="AY492" s="456"/>
      <c r="AZ492" s="456"/>
      <c r="BA492" s="456"/>
      <c r="BB492" s="456"/>
      <c r="BC492" s="456"/>
      <c r="BD492" s="456"/>
      <c r="BE492" s="456"/>
      <c r="BF492" s="456"/>
      <c r="BG492" s="456"/>
      <c r="BH492" s="456"/>
      <c r="BI492" s="456"/>
      <c r="BJ492" s="456"/>
      <c r="BK492" s="456"/>
      <c r="BL492" s="456"/>
    </row>
    <row r="493" spans="1:64" s="286" customFormat="1" ht="14.25" customHeight="1" hidden="1">
      <c r="A493" s="185"/>
      <c r="B493" s="517" t="s">
        <v>257</v>
      </c>
      <c r="C493" s="517"/>
      <c r="D493" s="422" t="s">
        <v>258</v>
      </c>
      <c r="E493" s="268">
        <f>G493+H493+I493+J493</f>
        <v>0</v>
      </c>
      <c r="F493" s="269"/>
      <c r="G493" s="280"/>
      <c r="H493" s="280"/>
      <c r="I493" s="280"/>
      <c r="J493" s="280"/>
      <c r="K493" s="280"/>
      <c r="L493" s="280"/>
      <c r="M493" s="280"/>
      <c r="N493" s="454"/>
      <c r="O493" s="454"/>
      <c r="P493" s="454"/>
      <c r="Q493" s="454"/>
      <c r="R493" s="454"/>
      <c r="S493" s="454"/>
      <c r="T493" s="454"/>
      <c r="U493" s="454"/>
      <c r="V493" s="454"/>
      <c r="W493" s="454"/>
      <c r="X493" s="454"/>
      <c r="Y493" s="454"/>
      <c r="Z493" s="454"/>
      <c r="AA493" s="454"/>
      <c r="AB493" s="454"/>
      <c r="AC493" s="454"/>
      <c r="AD493" s="454"/>
      <c r="AE493" s="454"/>
      <c r="AF493" s="454"/>
      <c r="AG493" s="454"/>
      <c r="AH493" s="454"/>
      <c r="AI493" s="454"/>
      <c r="AJ493" s="454"/>
      <c r="AK493" s="454"/>
      <c r="AL493" s="454"/>
      <c r="AM493" s="454"/>
      <c r="AN493" s="454"/>
      <c r="AO493" s="454"/>
      <c r="AP493" s="454"/>
      <c r="AQ493" s="454"/>
      <c r="AR493" s="454"/>
      <c r="AS493" s="454"/>
      <c r="AT493" s="454"/>
      <c r="AU493" s="454"/>
      <c r="AV493" s="454"/>
      <c r="AW493" s="454"/>
      <c r="AX493" s="454"/>
      <c r="AY493" s="454"/>
      <c r="AZ493" s="454"/>
      <c r="BA493" s="454"/>
      <c r="BB493" s="454"/>
      <c r="BC493" s="454"/>
      <c r="BD493" s="454"/>
      <c r="BE493" s="454"/>
      <c r="BF493" s="454"/>
      <c r="BG493" s="454"/>
      <c r="BH493" s="454"/>
      <c r="BI493" s="454"/>
      <c r="BJ493" s="454"/>
      <c r="BK493" s="454"/>
      <c r="BL493" s="454"/>
    </row>
    <row r="494" spans="1:64" s="317" customFormat="1" ht="30.75" customHeight="1" hidden="1">
      <c r="A494" s="240"/>
      <c r="B494" s="571" t="s">
        <v>259</v>
      </c>
      <c r="C494" s="571"/>
      <c r="D494" s="423" t="s">
        <v>260</v>
      </c>
      <c r="E494" s="257">
        <f>E495+E496+E497</f>
        <v>0</v>
      </c>
      <c r="F494" s="257">
        <f>F495+F496+F497</f>
        <v>0</v>
      </c>
      <c r="G494" s="257"/>
      <c r="H494" s="257"/>
      <c r="I494" s="257"/>
      <c r="J494" s="257"/>
      <c r="K494" s="257">
        <f>K495+K496+K497</f>
        <v>0</v>
      </c>
      <c r="L494" s="257">
        <f>L495+L496+L497</f>
        <v>0</v>
      </c>
      <c r="M494" s="257">
        <f>M495+M496+M497</f>
        <v>0</v>
      </c>
      <c r="N494" s="456"/>
      <c r="O494" s="456"/>
      <c r="P494" s="456"/>
      <c r="Q494" s="456"/>
      <c r="R494" s="456"/>
      <c r="S494" s="456"/>
      <c r="T494" s="456"/>
      <c r="U494" s="456"/>
      <c r="V494" s="456"/>
      <c r="W494" s="456"/>
      <c r="X494" s="456"/>
      <c r="Y494" s="456"/>
      <c r="Z494" s="456"/>
      <c r="AA494" s="456"/>
      <c r="AB494" s="456"/>
      <c r="AC494" s="456"/>
      <c r="AD494" s="456"/>
      <c r="AE494" s="456"/>
      <c r="AF494" s="456"/>
      <c r="AG494" s="456"/>
      <c r="AH494" s="456"/>
      <c r="AI494" s="456"/>
      <c r="AJ494" s="456"/>
      <c r="AK494" s="456"/>
      <c r="AL494" s="456"/>
      <c r="AM494" s="456"/>
      <c r="AN494" s="456"/>
      <c r="AO494" s="456"/>
      <c r="AP494" s="456"/>
      <c r="AQ494" s="456"/>
      <c r="AR494" s="456"/>
      <c r="AS494" s="456"/>
      <c r="AT494" s="456"/>
      <c r="AU494" s="456"/>
      <c r="AV494" s="456"/>
      <c r="AW494" s="456"/>
      <c r="AX494" s="456"/>
      <c r="AY494" s="456"/>
      <c r="AZ494" s="456"/>
      <c r="BA494" s="456"/>
      <c r="BB494" s="456"/>
      <c r="BC494" s="456"/>
      <c r="BD494" s="456"/>
      <c r="BE494" s="456"/>
      <c r="BF494" s="456"/>
      <c r="BG494" s="456"/>
      <c r="BH494" s="456"/>
      <c r="BI494" s="456"/>
      <c r="BJ494" s="456"/>
      <c r="BK494" s="456"/>
      <c r="BL494" s="456"/>
    </row>
    <row r="495" spans="1:64" s="317" customFormat="1" ht="42" customHeight="1" hidden="1">
      <c r="A495" s="236"/>
      <c r="B495" s="237"/>
      <c r="C495" s="238" t="s">
        <v>261</v>
      </c>
      <c r="D495" s="424" t="s">
        <v>262</v>
      </c>
      <c r="E495" s="268">
        <f aca="true" t="shared" si="245" ref="E495:E500">G495+H495+I495+J495</f>
        <v>0</v>
      </c>
      <c r="F495" s="269"/>
      <c r="G495" s="316"/>
      <c r="H495" s="316"/>
      <c r="I495" s="316"/>
      <c r="J495" s="316"/>
      <c r="K495" s="316"/>
      <c r="L495" s="316"/>
      <c r="M495" s="316"/>
      <c r="N495" s="456"/>
      <c r="O495" s="456"/>
      <c r="P495" s="456"/>
      <c r="Q495" s="456"/>
      <c r="R495" s="456"/>
      <c r="S495" s="456"/>
      <c r="T495" s="456"/>
      <c r="U495" s="456"/>
      <c r="V495" s="456"/>
      <c r="W495" s="456"/>
      <c r="X495" s="456"/>
      <c r="Y495" s="456"/>
      <c r="Z495" s="456"/>
      <c r="AA495" s="456"/>
      <c r="AB495" s="456"/>
      <c r="AC495" s="456"/>
      <c r="AD495" s="456"/>
      <c r="AE495" s="456"/>
      <c r="AF495" s="456"/>
      <c r="AG495" s="456"/>
      <c r="AH495" s="456"/>
      <c r="AI495" s="456"/>
      <c r="AJ495" s="456"/>
      <c r="AK495" s="456"/>
      <c r="AL495" s="456"/>
      <c r="AM495" s="456"/>
      <c r="AN495" s="456"/>
      <c r="AO495" s="456"/>
      <c r="AP495" s="456"/>
      <c r="AQ495" s="456"/>
      <c r="AR495" s="456"/>
      <c r="AS495" s="456"/>
      <c r="AT495" s="456"/>
      <c r="AU495" s="456"/>
      <c r="AV495" s="456"/>
      <c r="AW495" s="456"/>
      <c r="AX495" s="456"/>
      <c r="AY495" s="456"/>
      <c r="AZ495" s="456"/>
      <c r="BA495" s="456"/>
      <c r="BB495" s="456"/>
      <c r="BC495" s="456"/>
      <c r="BD495" s="456"/>
      <c r="BE495" s="456"/>
      <c r="BF495" s="456"/>
      <c r="BG495" s="456"/>
      <c r="BH495" s="456"/>
      <c r="BI495" s="456"/>
      <c r="BJ495" s="456"/>
      <c r="BK495" s="456"/>
      <c r="BL495" s="456"/>
    </row>
    <row r="496" spans="1:64" s="317" customFormat="1" ht="32.25" customHeight="1" hidden="1">
      <c r="A496" s="236"/>
      <c r="B496" s="237"/>
      <c r="C496" s="238" t="s">
        <v>263</v>
      </c>
      <c r="D496" s="424" t="s">
        <v>264</v>
      </c>
      <c r="E496" s="268">
        <f t="shared" si="245"/>
        <v>0</v>
      </c>
      <c r="F496" s="269"/>
      <c r="G496" s="316"/>
      <c r="H496" s="316"/>
      <c r="I496" s="316"/>
      <c r="J496" s="316"/>
      <c r="K496" s="316"/>
      <c r="L496" s="316"/>
      <c r="M496" s="316"/>
      <c r="N496" s="456"/>
      <c r="O496" s="456"/>
      <c r="P496" s="456"/>
      <c r="Q496" s="456"/>
      <c r="R496" s="456"/>
      <c r="S496" s="456"/>
      <c r="T496" s="456"/>
      <c r="U496" s="456"/>
      <c r="V496" s="456"/>
      <c r="W496" s="456"/>
      <c r="X496" s="456"/>
      <c r="Y496" s="456"/>
      <c r="Z496" s="456"/>
      <c r="AA496" s="456"/>
      <c r="AB496" s="456"/>
      <c r="AC496" s="456"/>
      <c r="AD496" s="456"/>
      <c r="AE496" s="456"/>
      <c r="AF496" s="456"/>
      <c r="AG496" s="456"/>
      <c r="AH496" s="456"/>
      <c r="AI496" s="456"/>
      <c r="AJ496" s="456"/>
      <c r="AK496" s="456"/>
      <c r="AL496" s="456"/>
      <c r="AM496" s="456"/>
      <c r="AN496" s="456"/>
      <c r="AO496" s="456"/>
      <c r="AP496" s="456"/>
      <c r="AQ496" s="456"/>
      <c r="AR496" s="456"/>
      <c r="AS496" s="456"/>
      <c r="AT496" s="456"/>
      <c r="AU496" s="456"/>
      <c r="AV496" s="456"/>
      <c r="AW496" s="456"/>
      <c r="AX496" s="456"/>
      <c r="AY496" s="456"/>
      <c r="AZ496" s="456"/>
      <c r="BA496" s="456"/>
      <c r="BB496" s="456"/>
      <c r="BC496" s="456"/>
      <c r="BD496" s="456"/>
      <c r="BE496" s="456"/>
      <c r="BF496" s="456"/>
      <c r="BG496" s="456"/>
      <c r="BH496" s="456"/>
      <c r="BI496" s="456"/>
      <c r="BJ496" s="456"/>
      <c r="BK496" s="456"/>
      <c r="BL496" s="456"/>
    </row>
    <row r="497" spans="1:64" s="317" customFormat="1" ht="30" customHeight="1" hidden="1">
      <c r="A497" s="236"/>
      <c r="B497" s="237"/>
      <c r="C497" s="238" t="s">
        <v>265</v>
      </c>
      <c r="D497" s="424" t="s">
        <v>266</v>
      </c>
      <c r="E497" s="268">
        <f t="shared" si="245"/>
        <v>0</v>
      </c>
      <c r="F497" s="269"/>
      <c r="G497" s="316"/>
      <c r="H497" s="316"/>
      <c r="I497" s="316"/>
      <c r="J497" s="316"/>
      <c r="K497" s="316"/>
      <c r="L497" s="316"/>
      <c r="M497" s="316"/>
      <c r="N497" s="456"/>
      <c r="O497" s="456"/>
      <c r="P497" s="456"/>
      <c r="Q497" s="456"/>
      <c r="R497" s="456"/>
      <c r="S497" s="456"/>
      <c r="T497" s="456"/>
      <c r="U497" s="456"/>
      <c r="V497" s="456"/>
      <c r="W497" s="456"/>
      <c r="X497" s="456"/>
      <c r="Y497" s="456"/>
      <c r="Z497" s="456"/>
      <c r="AA497" s="456"/>
      <c r="AB497" s="456"/>
      <c r="AC497" s="456"/>
      <c r="AD497" s="456"/>
      <c r="AE497" s="456"/>
      <c r="AF497" s="456"/>
      <c r="AG497" s="456"/>
      <c r="AH497" s="456"/>
      <c r="AI497" s="456"/>
      <c r="AJ497" s="456"/>
      <c r="AK497" s="456"/>
      <c r="AL497" s="456"/>
      <c r="AM497" s="456"/>
      <c r="AN497" s="456"/>
      <c r="AO497" s="456"/>
      <c r="AP497" s="456"/>
      <c r="AQ497" s="456"/>
      <c r="AR497" s="456"/>
      <c r="AS497" s="456"/>
      <c r="AT497" s="456"/>
      <c r="AU497" s="456"/>
      <c r="AV497" s="456"/>
      <c r="AW497" s="456"/>
      <c r="AX497" s="456"/>
      <c r="AY497" s="456"/>
      <c r="AZ497" s="456"/>
      <c r="BA497" s="456"/>
      <c r="BB497" s="456"/>
      <c r="BC497" s="456"/>
      <c r="BD497" s="456"/>
      <c r="BE497" s="456"/>
      <c r="BF497" s="456"/>
      <c r="BG497" s="456"/>
      <c r="BH497" s="456"/>
      <c r="BI497" s="456"/>
      <c r="BJ497" s="456"/>
      <c r="BK497" s="456"/>
      <c r="BL497" s="456"/>
    </row>
    <row r="498" spans="1:64" s="286" customFormat="1" ht="42" customHeight="1" hidden="1">
      <c r="A498" s="185"/>
      <c r="B498" s="532" t="s">
        <v>267</v>
      </c>
      <c r="C498" s="532"/>
      <c r="D498" s="422" t="s">
        <v>268</v>
      </c>
      <c r="E498" s="268">
        <f t="shared" si="245"/>
        <v>0</v>
      </c>
      <c r="F498" s="269"/>
      <c r="G498" s="280"/>
      <c r="H498" s="280"/>
      <c r="I498" s="280"/>
      <c r="J498" s="280"/>
      <c r="K498" s="280"/>
      <c r="L498" s="280"/>
      <c r="M498" s="280"/>
      <c r="N498" s="454"/>
      <c r="O498" s="454"/>
      <c r="P498" s="454"/>
      <c r="Q498" s="454"/>
      <c r="R498" s="454"/>
      <c r="S498" s="454"/>
      <c r="T498" s="454"/>
      <c r="U498" s="454"/>
      <c r="V498" s="454"/>
      <c r="W498" s="454"/>
      <c r="X498" s="454"/>
      <c r="Y498" s="454"/>
      <c r="Z498" s="454"/>
      <c r="AA498" s="454"/>
      <c r="AB498" s="454"/>
      <c r="AC498" s="454"/>
      <c r="AD498" s="454"/>
      <c r="AE498" s="454"/>
      <c r="AF498" s="454"/>
      <c r="AG498" s="454"/>
      <c r="AH498" s="454"/>
      <c r="AI498" s="454"/>
      <c r="AJ498" s="454"/>
      <c r="AK498" s="454"/>
      <c r="AL498" s="454"/>
      <c r="AM498" s="454"/>
      <c r="AN498" s="454"/>
      <c r="AO498" s="454"/>
      <c r="AP498" s="454"/>
      <c r="AQ498" s="454"/>
      <c r="AR498" s="454"/>
      <c r="AS498" s="454"/>
      <c r="AT498" s="454"/>
      <c r="AU498" s="454"/>
      <c r="AV498" s="454"/>
      <c r="AW498" s="454"/>
      <c r="AX498" s="454"/>
      <c r="AY498" s="454"/>
      <c r="AZ498" s="454"/>
      <c r="BA498" s="454"/>
      <c r="BB498" s="454"/>
      <c r="BC498" s="454"/>
      <c r="BD498" s="454"/>
      <c r="BE498" s="454"/>
      <c r="BF498" s="454"/>
      <c r="BG498" s="454"/>
      <c r="BH498" s="454"/>
      <c r="BI498" s="454"/>
      <c r="BJ498" s="454"/>
      <c r="BK498" s="454"/>
      <c r="BL498" s="454"/>
    </row>
    <row r="499" spans="1:64" s="286" customFormat="1" ht="34.5" customHeight="1" hidden="1">
      <c r="A499" s="185"/>
      <c r="B499" s="517" t="s">
        <v>269</v>
      </c>
      <c r="C499" s="517"/>
      <c r="D499" s="422" t="s">
        <v>270</v>
      </c>
      <c r="E499" s="268">
        <f t="shared" si="245"/>
        <v>0</v>
      </c>
      <c r="F499" s="269"/>
      <c r="G499" s="318"/>
      <c r="H499" s="280"/>
      <c r="I499" s="280"/>
      <c r="J499" s="280"/>
      <c r="K499" s="280"/>
      <c r="L499" s="280"/>
      <c r="M499" s="280"/>
      <c r="N499" s="454"/>
      <c r="O499" s="454"/>
      <c r="P499" s="454"/>
      <c r="Q499" s="454"/>
      <c r="R499" s="454"/>
      <c r="S499" s="454"/>
      <c r="T499" s="454"/>
      <c r="U499" s="454"/>
      <c r="V499" s="454"/>
      <c r="W499" s="454"/>
      <c r="X499" s="454"/>
      <c r="Y499" s="454"/>
      <c r="Z499" s="454"/>
      <c r="AA499" s="454"/>
      <c r="AB499" s="454"/>
      <c r="AC499" s="454"/>
      <c r="AD499" s="454"/>
      <c r="AE499" s="454"/>
      <c r="AF499" s="454"/>
      <c r="AG499" s="454"/>
      <c r="AH499" s="454"/>
      <c r="AI499" s="454"/>
      <c r="AJ499" s="454"/>
      <c r="AK499" s="454"/>
      <c r="AL499" s="454"/>
      <c r="AM499" s="454"/>
      <c r="AN499" s="454"/>
      <c r="AO499" s="454"/>
      <c r="AP499" s="454"/>
      <c r="AQ499" s="454"/>
      <c r="AR499" s="454"/>
      <c r="AS499" s="454"/>
      <c r="AT499" s="454"/>
      <c r="AU499" s="454"/>
      <c r="AV499" s="454"/>
      <c r="AW499" s="454"/>
      <c r="AX499" s="454"/>
      <c r="AY499" s="454"/>
      <c r="AZ499" s="454"/>
      <c r="BA499" s="454"/>
      <c r="BB499" s="454"/>
      <c r="BC499" s="454"/>
      <c r="BD499" s="454"/>
      <c r="BE499" s="454"/>
      <c r="BF499" s="454"/>
      <c r="BG499" s="454"/>
      <c r="BH499" s="454"/>
      <c r="BI499" s="454"/>
      <c r="BJ499" s="454"/>
      <c r="BK499" s="454"/>
      <c r="BL499" s="454"/>
    </row>
    <row r="500" spans="1:64" s="286" customFormat="1" ht="31.5" customHeight="1">
      <c r="A500" s="185"/>
      <c r="B500" s="572" t="s">
        <v>682</v>
      </c>
      <c r="C500" s="573"/>
      <c r="D500" s="422" t="s">
        <v>683</v>
      </c>
      <c r="E500" s="268">
        <f t="shared" si="245"/>
        <v>27500000</v>
      </c>
      <c r="F500" s="269"/>
      <c r="G500" s="280">
        <v>12500000</v>
      </c>
      <c r="H500" s="280">
        <v>10000000</v>
      </c>
      <c r="I500" s="280">
        <v>5000000</v>
      </c>
      <c r="J500" s="280"/>
      <c r="K500" s="280"/>
      <c r="L500" s="280"/>
      <c r="M500" s="280"/>
      <c r="N500" s="454"/>
      <c r="O500" s="454"/>
      <c r="P500" s="454"/>
      <c r="Q500" s="454"/>
      <c r="R500" s="454"/>
      <c r="S500" s="454"/>
      <c r="T500" s="454"/>
      <c r="U500" s="454"/>
      <c r="V500" s="454"/>
      <c r="W500" s="454"/>
      <c r="X500" s="454"/>
      <c r="Y500" s="454"/>
      <c r="Z500" s="454"/>
      <c r="AA500" s="454"/>
      <c r="AB500" s="454"/>
      <c r="AC500" s="454"/>
      <c r="AD500" s="454"/>
      <c r="AE500" s="454"/>
      <c r="AF500" s="454"/>
      <c r="AG500" s="454"/>
      <c r="AH500" s="454"/>
      <c r="AI500" s="454"/>
      <c r="AJ500" s="454"/>
      <c r="AK500" s="454"/>
      <c r="AL500" s="454"/>
      <c r="AM500" s="454"/>
      <c r="AN500" s="454"/>
      <c r="AO500" s="454"/>
      <c r="AP500" s="454"/>
      <c r="AQ500" s="454"/>
      <c r="AR500" s="454"/>
      <c r="AS500" s="454"/>
      <c r="AT500" s="454"/>
      <c r="AU500" s="454"/>
      <c r="AV500" s="454"/>
      <c r="AW500" s="454"/>
      <c r="AX500" s="454"/>
      <c r="AY500" s="454"/>
      <c r="AZ500" s="454"/>
      <c r="BA500" s="454"/>
      <c r="BB500" s="454"/>
      <c r="BC500" s="454"/>
      <c r="BD500" s="454"/>
      <c r="BE500" s="454"/>
      <c r="BF500" s="454"/>
      <c r="BG500" s="454"/>
      <c r="BH500" s="454"/>
      <c r="BI500" s="454"/>
      <c r="BJ500" s="454"/>
      <c r="BK500" s="454"/>
      <c r="BL500" s="454"/>
    </row>
    <row r="501" spans="1:64" s="286" customFormat="1" ht="39.75" customHeight="1">
      <c r="A501" s="185"/>
      <c r="B501" s="666" t="s">
        <v>756</v>
      </c>
      <c r="C501" s="666"/>
      <c r="D501" s="417" t="s">
        <v>757</v>
      </c>
      <c r="E501" s="268">
        <f>G501+H501+I501+J501</f>
        <v>500000</v>
      </c>
      <c r="F501" s="269"/>
      <c r="G501" s="280">
        <v>500000</v>
      </c>
      <c r="H501" s="280"/>
      <c r="I501" s="280"/>
      <c r="J501" s="280"/>
      <c r="K501" s="280"/>
      <c r="L501" s="280"/>
      <c r="M501" s="280"/>
      <c r="N501" s="454"/>
      <c r="O501" s="454"/>
      <c r="P501" s="454"/>
      <c r="Q501" s="454"/>
      <c r="R501" s="454"/>
      <c r="S501" s="454"/>
      <c r="T501" s="454"/>
      <c r="U501" s="454"/>
      <c r="V501" s="454"/>
      <c r="W501" s="454"/>
      <c r="X501" s="454"/>
      <c r="Y501" s="454"/>
      <c r="Z501" s="454"/>
      <c r="AA501" s="454"/>
      <c r="AB501" s="454"/>
      <c r="AC501" s="454"/>
      <c r="AD501" s="454"/>
      <c r="AE501" s="454"/>
      <c r="AF501" s="454"/>
      <c r="AG501" s="454"/>
      <c r="AH501" s="454"/>
      <c r="AI501" s="454"/>
      <c r="AJ501" s="454"/>
      <c r="AK501" s="454"/>
      <c r="AL501" s="454"/>
      <c r="AM501" s="454"/>
      <c r="AN501" s="454"/>
      <c r="AO501" s="454"/>
      <c r="AP501" s="454"/>
      <c r="AQ501" s="454"/>
      <c r="AR501" s="454"/>
      <c r="AS501" s="454"/>
      <c r="AT501" s="454"/>
      <c r="AU501" s="454"/>
      <c r="AV501" s="454"/>
      <c r="AW501" s="454"/>
      <c r="AX501" s="454"/>
      <c r="AY501" s="454"/>
      <c r="AZ501" s="454"/>
      <c r="BA501" s="454"/>
      <c r="BB501" s="454"/>
      <c r="BC501" s="454"/>
      <c r="BD501" s="454"/>
      <c r="BE501" s="454"/>
      <c r="BF501" s="454"/>
      <c r="BG501" s="454"/>
      <c r="BH501" s="454"/>
      <c r="BI501" s="454"/>
      <c r="BJ501" s="454"/>
      <c r="BK501" s="454"/>
      <c r="BL501" s="454"/>
    </row>
    <row r="502" spans="1:64" s="286" customFormat="1" ht="39.75" customHeight="1">
      <c r="A502" s="185"/>
      <c r="B502" s="610" t="s">
        <v>822</v>
      </c>
      <c r="C502" s="555"/>
      <c r="D502" s="417" t="s">
        <v>821</v>
      </c>
      <c r="E502" s="268">
        <f>G502+H502+I502+J502</f>
        <v>24778358</v>
      </c>
      <c r="F502" s="269"/>
      <c r="G502" s="280">
        <f>2000000+761000</f>
        <v>2761000</v>
      </c>
      <c r="H502" s="280">
        <f>8000000</f>
        <v>8000000</v>
      </c>
      <c r="I502" s="280">
        <f>5000000-689800</f>
        <v>4310200</v>
      </c>
      <c r="J502" s="280">
        <f>5896426+3120932+689800</f>
        <v>9707158</v>
      </c>
      <c r="K502" s="280">
        <v>30000</v>
      </c>
      <c r="L502" s="280">
        <v>30000</v>
      </c>
      <c r="M502" s="280">
        <v>30000</v>
      </c>
      <c r="N502" s="454"/>
      <c r="O502" s="454"/>
      <c r="P502" s="454"/>
      <c r="Q502" s="454"/>
      <c r="R502" s="454"/>
      <c r="S502" s="454"/>
      <c r="T502" s="454"/>
      <c r="U502" s="454"/>
      <c r="V502" s="454"/>
      <c r="W502" s="454"/>
      <c r="X502" s="454"/>
      <c r="Y502" s="454"/>
      <c r="Z502" s="454"/>
      <c r="AA502" s="454"/>
      <c r="AB502" s="454"/>
      <c r="AC502" s="454"/>
      <c r="AD502" s="454"/>
      <c r="AE502" s="454"/>
      <c r="AF502" s="454"/>
      <c r="AG502" s="454"/>
      <c r="AH502" s="454"/>
      <c r="AI502" s="454"/>
      <c r="AJ502" s="454"/>
      <c r="AK502" s="454"/>
      <c r="AL502" s="454"/>
      <c r="AM502" s="454"/>
      <c r="AN502" s="454"/>
      <c r="AO502" s="454"/>
      <c r="AP502" s="454"/>
      <c r="AQ502" s="454"/>
      <c r="AR502" s="454"/>
      <c r="AS502" s="454"/>
      <c r="AT502" s="454"/>
      <c r="AU502" s="454"/>
      <c r="AV502" s="454"/>
      <c r="AW502" s="454"/>
      <c r="AX502" s="454"/>
      <c r="AY502" s="454"/>
      <c r="AZ502" s="454"/>
      <c r="BA502" s="454"/>
      <c r="BB502" s="454"/>
      <c r="BC502" s="454"/>
      <c r="BD502" s="454"/>
      <c r="BE502" s="454"/>
      <c r="BF502" s="454"/>
      <c r="BG502" s="454"/>
      <c r="BH502" s="454"/>
      <c r="BI502" s="454"/>
      <c r="BJ502" s="454"/>
      <c r="BK502" s="454"/>
      <c r="BL502" s="454"/>
    </row>
    <row r="503" spans="1:64" s="286" customFormat="1" ht="39.75" customHeight="1">
      <c r="A503" s="185"/>
      <c r="B503" s="651" t="s">
        <v>797</v>
      </c>
      <c r="C503" s="651"/>
      <c r="D503" s="420" t="s">
        <v>795</v>
      </c>
      <c r="E503" s="418">
        <f>E504+E505+E506</f>
        <v>46256500</v>
      </c>
      <c r="F503" s="419"/>
      <c r="G503" s="421">
        <f>G504+G505+G506</f>
        <v>1058000</v>
      </c>
      <c r="H503" s="421">
        <f aca="true" t="shared" si="246" ref="H503:M503">H504+H505+H506</f>
        <v>3526795</v>
      </c>
      <c r="I503" s="421">
        <f t="shared" si="246"/>
        <v>26071719</v>
      </c>
      <c r="J503" s="421">
        <f t="shared" si="246"/>
        <v>15599986</v>
      </c>
      <c r="K503" s="421">
        <f t="shared" si="246"/>
        <v>45000</v>
      </c>
      <c r="L503" s="421">
        <f t="shared" si="246"/>
        <v>37000</v>
      </c>
      <c r="M503" s="421">
        <f t="shared" si="246"/>
        <v>38000</v>
      </c>
      <c r="N503" s="454"/>
      <c r="O503" s="454"/>
      <c r="P503" s="454"/>
      <c r="Q503" s="454"/>
      <c r="R503" s="454"/>
      <c r="S503" s="454"/>
      <c r="T503" s="454"/>
      <c r="U503" s="454"/>
      <c r="V503" s="454"/>
      <c r="W503" s="454"/>
      <c r="X503" s="454"/>
      <c r="Y503" s="454"/>
      <c r="Z503" s="454"/>
      <c r="AA503" s="454"/>
      <c r="AB503" s="454"/>
      <c r="AC503" s="454"/>
      <c r="AD503" s="454"/>
      <c r="AE503" s="454"/>
      <c r="AF503" s="454"/>
      <c r="AG503" s="454"/>
      <c r="AH503" s="454"/>
      <c r="AI503" s="454"/>
      <c r="AJ503" s="454"/>
      <c r="AK503" s="454"/>
      <c r="AL503" s="454"/>
      <c r="AM503" s="454"/>
      <c r="AN503" s="454"/>
      <c r="AO503" s="454"/>
      <c r="AP503" s="454"/>
      <c r="AQ503" s="454"/>
      <c r="AR503" s="454"/>
      <c r="AS503" s="454"/>
      <c r="AT503" s="454"/>
      <c r="AU503" s="454"/>
      <c r="AV503" s="454"/>
      <c r="AW503" s="454"/>
      <c r="AX503" s="454"/>
      <c r="AY503" s="454"/>
      <c r="AZ503" s="454"/>
      <c r="BA503" s="454"/>
      <c r="BB503" s="454"/>
      <c r="BC503" s="454"/>
      <c r="BD503" s="454"/>
      <c r="BE503" s="454"/>
      <c r="BF503" s="454"/>
      <c r="BG503" s="454"/>
      <c r="BH503" s="454"/>
      <c r="BI503" s="454"/>
      <c r="BJ503" s="454"/>
      <c r="BK503" s="454"/>
      <c r="BL503" s="454"/>
    </row>
    <row r="504" spans="1:64" s="286" customFormat="1" ht="19.5" customHeight="1">
      <c r="A504" s="185"/>
      <c r="B504" s="412"/>
      <c r="C504" s="415" t="s">
        <v>785</v>
      </c>
      <c r="D504" s="439" t="s">
        <v>789</v>
      </c>
      <c r="E504" s="268">
        <f>G504+H504+I504+J504</f>
        <v>37461500</v>
      </c>
      <c r="F504" s="269"/>
      <c r="G504" s="280">
        <v>858000</v>
      </c>
      <c r="H504" s="280">
        <f>4715000-895000-1188205</f>
        <v>2631795</v>
      </c>
      <c r="I504" s="280">
        <f>20591750-3900000+4032107+1447862</f>
        <v>22171719</v>
      </c>
      <c r="J504" s="280">
        <f>19891750-3800000-4032107-259657</f>
        <v>11799986</v>
      </c>
      <c r="K504" s="280">
        <v>35000</v>
      </c>
      <c r="L504" s="280">
        <v>32000</v>
      </c>
      <c r="M504" s="280">
        <v>34000</v>
      </c>
      <c r="N504" s="454"/>
      <c r="O504" s="454"/>
      <c r="P504" s="454"/>
      <c r="Q504" s="454"/>
      <c r="R504" s="454"/>
      <c r="S504" s="454"/>
      <c r="T504" s="454"/>
      <c r="U504" s="454"/>
      <c r="V504" s="454"/>
      <c r="W504" s="454"/>
      <c r="X504" s="454"/>
      <c r="Y504" s="454"/>
      <c r="Z504" s="454"/>
      <c r="AA504" s="454"/>
      <c r="AB504" s="454"/>
      <c r="AC504" s="454"/>
      <c r="AD504" s="454"/>
      <c r="AE504" s="454"/>
      <c r="AF504" s="454"/>
      <c r="AG504" s="454"/>
      <c r="AH504" s="454"/>
      <c r="AI504" s="454"/>
      <c r="AJ504" s="454"/>
      <c r="AK504" s="454"/>
      <c r="AL504" s="454"/>
      <c r="AM504" s="454"/>
      <c r="AN504" s="454"/>
      <c r="AO504" s="454"/>
      <c r="AP504" s="454"/>
      <c r="AQ504" s="454"/>
      <c r="AR504" s="454"/>
      <c r="AS504" s="454"/>
      <c r="AT504" s="454"/>
      <c r="AU504" s="454"/>
      <c r="AV504" s="454"/>
      <c r="AW504" s="454"/>
      <c r="AX504" s="454"/>
      <c r="AY504" s="454"/>
      <c r="AZ504" s="454"/>
      <c r="BA504" s="454"/>
      <c r="BB504" s="454"/>
      <c r="BC504" s="454"/>
      <c r="BD504" s="454"/>
      <c r="BE504" s="454"/>
      <c r="BF504" s="454"/>
      <c r="BG504" s="454"/>
      <c r="BH504" s="454"/>
      <c r="BI504" s="454"/>
      <c r="BJ504" s="454"/>
      <c r="BK504" s="454"/>
      <c r="BL504" s="454"/>
    </row>
    <row r="505" spans="1:64" s="286" customFormat="1" ht="19.5" customHeight="1">
      <c r="A505" s="185"/>
      <c r="B505" s="412"/>
      <c r="C505" s="415" t="s">
        <v>786</v>
      </c>
      <c r="D505" s="439" t="s">
        <v>790</v>
      </c>
      <c r="E505" s="268">
        <f>G505+H505+I505+J505</f>
        <v>0</v>
      </c>
      <c r="F505" s="269"/>
      <c r="G505" s="280"/>
      <c r="H505" s="280"/>
      <c r="I505" s="280"/>
      <c r="J505" s="280"/>
      <c r="K505" s="280"/>
      <c r="L505" s="280"/>
      <c r="M505" s="280"/>
      <c r="N505" s="454"/>
      <c r="O505" s="454"/>
      <c r="P505" s="454"/>
      <c r="Q505" s="454"/>
      <c r="R505" s="454"/>
      <c r="S505" s="454"/>
      <c r="T505" s="454"/>
      <c r="U505" s="454"/>
      <c r="V505" s="454"/>
      <c r="W505" s="454"/>
      <c r="X505" s="454"/>
      <c r="Y505" s="454"/>
      <c r="Z505" s="454"/>
      <c r="AA505" s="454"/>
      <c r="AB505" s="454"/>
      <c r="AC505" s="454"/>
      <c r="AD505" s="454"/>
      <c r="AE505" s="454"/>
      <c r="AF505" s="454"/>
      <c r="AG505" s="454"/>
      <c r="AH505" s="454"/>
      <c r="AI505" s="454"/>
      <c r="AJ505" s="454"/>
      <c r="AK505" s="454"/>
      <c r="AL505" s="454"/>
      <c r="AM505" s="454"/>
      <c r="AN505" s="454"/>
      <c r="AO505" s="454"/>
      <c r="AP505" s="454"/>
      <c r="AQ505" s="454"/>
      <c r="AR505" s="454"/>
      <c r="AS505" s="454"/>
      <c r="AT505" s="454"/>
      <c r="AU505" s="454"/>
      <c r="AV505" s="454"/>
      <c r="AW505" s="454"/>
      <c r="AX505" s="454"/>
      <c r="AY505" s="454"/>
      <c r="AZ505" s="454"/>
      <c r="BA505" s="454"/>
      <c r="BB505" s="454"/>
      <c r="BC505" s="454"/>
      <c r="BD505" s="454"/>
      <c r="BE505" s="454"/>
      <c r="BF505" s="454"/>
      <c r="BG505" s="454"/>
      <c r="BH505" s="454"/>
      <c r="BI505" s="454"/>
      <c r="BJ505" s="454"/>
      <c r="BK505" s="454"/>
      <c r="BL505" s="454"/>
    </row>
    <row r="506" spans="1:64" s="286" customFormat="1" ht="19.5" customHeight="1">
      <c r="A506" s="185"/>
      <c r="B506" s="412"/>
      <c r="C506" s="415" t="s">
        <v>787</v>
      </c>
      <c r="D506" s="439" t="s">
        <v>791</v>
      </c>
      <c r="E506" s="268">
        <f>G506+H506+I506+J506</f>
        <v>8795000</v>
      </c>
      <c r="F506" s="269"/>
      <c r="G506" s="280">
        <v>200000</v>
      </c>
      <c r="H506" s="280">
        <v>895000</v>
      </c>
      <c r="I506" s="280">
        <v>3900000</v>
      </c>
      <c r="J506" s="280">
        <v>3800000</v>
      </c>
      <c r="K506" s="280">
        <v>10000</v>
      </c>
      <c r="L506" s="280">
        <v>5000</v>
      </c>
      <c r="M506" s="280">
        <v>4000</v>
      </c>
      <c r="N506" s="454"/>
      <c r="O506" s="454"/>
      <c r="P506" s="454"/>
      <c r="Q506" s="454"/>
      <c r="R506" s="454"/>
      <c r="S506" s="454"/>
      <c r="T506" s="454"/>
      <c r="U506" s="454"/>
      <c r="V506" s="454"/>
      <c r="W506" s="454"/>
      <c r="X506" s="454"/>
      <c r="Y506" s="454"/>
      <c r="Z506" s="454"/>
      <c r="AA506" s="454"/>
      <c r="AB506" s="454"/>
      <c r="AC506" s="454"/>
      <c r="AD506" s="454"/>
      <c r="AE506" s="454"/>
      <c r="AF506" s="454"/>
      <c r="AG506" s="454"/>
      <c r="AH506" s="454"/>
      <c r="AI506" s="454"/>
      <c r="AJ506" s="454"/>
      <c r="AK506" s="454"/>
      <c r="AL506" s="454"/>
      <c r="AM506" s="454"/>
      <c r="AN506" s="454"/>
      <c r="AO506" s="454"/>
      <c r="AP506" s="454"/>
      <c r="AQ506" s="454"/>
      <c r="AR506" s="454"/>
      <c r="AS506" s="454"/>
      <c r="AT506" s="454"/>
      <c r="AU506" s="454"/>
      <c r="AV506" s="454"/>
      <c r="AW506" s="454"/>
      <c r="AX506" s="454"/>
      <c r="AY506" s="454"/>
      <c r="AZ506" s="454"/>
      <c r="BA506" s="454"/>
      <c r="BB506" s="454"/>
      <c r="BC506" s="454"/>
      <c r="BD506" s="454"/>
      <c r="BE506" s="454"/>
      <c r="BF506" s="454"/>
      <c r="BG506" s="454"/>
      <c r="BH506" s="454"/>
      <c r="BI506" s="454"/>
      <c r="BJ506" s="454"/>
      <c r="BK506" s="454"/>
      <c r="BL506" s="454"/>
    </row>
    <row r="507" spans="1:64" s="286" customFormat="1" ht="39.75" customHeight="1">
      <c r="A507" s="185"/>
      <c r="B507" s="651" t="s">
        <v>798</v>
      </c>
      <c r="C507" s="651"/>
      <c r="D507" s="420" t="s">
        <v>796</v>
      </c>
      <c r="E507" s="418">
        <f>E508+E509+E510</f>
        <v>93605182</v>
      </c>
      <c r="F507" s="419"/>
      <c r="G507" s="421">
        <f>G508+G509+G510</f>
        <v>21349727</v>
      </c>
      <c r="H507" s="421">
        <f aca="true" t="shared" si="247" ref="H507:M507">H508+H509+H510</f>
        <v>12586700</v>
      </c>
      <c r="I507" s="421">
        <f t="shared" si="247"/>
        <v>51880705</v>
      </c>
      <c r="J507" s="421">
        <f t="shared" si="247"/>
        <v>7788050</v>
      </c>
      <c r="K507" s="421">
        <f t="shared" si="247"/>
        <v>90000</v>
      </c>
      <c r="L507" s="421">
        <f t="shared" si="247"/>
        <v>79500</v>
      </c>
      <c r="M507" s="421">
        <f t="shared" si="247"/>
        <v>81000</v>
      </c>
      <c r="N507" s="454"/>
      <c r="O507" s="454"/>
      <c r="P507" s="454"/>
      <c r="Q507" s="454"/>
      <c r="R507" s="454"/>
      <c r="S507" s="454"/>
      <c r="T507" s="454"/>
      <c r="U507" s="454"/>
      <c r="V507" s="454"/>
      <c r="W507" s="454"/>
      <c r="X507" s="454"/>
      <c r="Y507" s="454"/>
      <c r="Z507" s="454"/>
      <c r="AA507" s="454"/>
      <c r="AB507" s="454"/>
      <c r="AC507" s="454"/>
      <c r="AD507" s="454"/>
      <c r="AE507" s="454"/>
      <c r="AF507" s="454"/>
      <c r="AG507" s="454"/>
      <c r="AH507" s="454"/>
      <c r="AI507" s="454"/>
      <c r="AJ507" s="454"/>
      <c r="AK507" s="454"/>
      <c r="AL507" s="454"/>
      <c r="AM507" s="454"/>
      <c r="AN507" s="454"/>
      <c r="AO507" s="454"/>
      <c r="AP507" s="454"/>
      <c r="AQ507" s="454"/>
      <c r="AR507" s="454"/>
      <c r="AS507" s="454"/>
      <c r="AT507" s="454"/>
      <c r="AU507" s="454"/>
      <c r="AV507" s="454"/>
      <c r="AW507" s="454"/>
      <c r="AX507" s="454"/>
      <c r="AY507" s="454"/>
      <c r="AZ507" s="454"/>
      <c r="BA507" s="454"/>
      <c r="BB507" s="454"/>
      <c r="BC507" s="454"/>
      <c r="BD507" s="454"/>
      <c r="BE507" s="454"/>
      <c r="BF507" s="454"/>
      <c r="BG507" s="454"/>
      <c r="BH507" s="454"/>
      <c r="BI507" s="454"/>
      <c r="BJ507" s="454"/>
      <c r="BK507" s="454"/>
      <c r="BL507" s="454"/>
    </row>
    <row r="508" spans="1:64" s="286" customFormat="1" ht="19.5" customHeight="1">
      <c r="A508" s="185"/>
      <c r="B508" s="412"/>
      <c r="C508" s="415" t="s">
        <v>788</v>
      </c>
      <c r="D508" s="439" t="s">
        <v>792</v>
      </c>
      <c r="E508" s="268">
        <f>G508+H508+I508+J508</f>
        <v>74805182</v>
      </c>
      <c r="F508" s="269"/>
      <c r="G508" s="280">
        <f>25362436-4900000-4012709</f>
        <v>16449727</v>
      </c>
      <c r="H508" s="280">
        <f>12557340-2400000+29360</f>
        <v>10186700</v>
      </c>
      <c r="I508" s="280">
        <f>37867996+4012709</f>
        <v>41880705</v>
      </c>
      <c r="J508" s="280">
        <f>7788050-1500000</f>
        <v>6288050</v>
      </c>
      <c r="K508" s="280">
        <v>75000</v>
      </c>
      <c r="L508" s="280">
        <v>75000</v>
      </c>
      <c r="M508" s="280">
        <v>75000</v>
      </c>
      <c r="N508" s="454"/>
      <c r="O508" s="454"/>
      <c r="P508" s="454"/>
      <c r="Q508" s="454"/>
      <c r="R508" s="454"/>
      <c r="S508" s="454"/>
      <c r="T508" s="454"/>
      <c r="U508" s="454"/>
      <c r="V508" s="454"/>
      <c r="W508" s="454"/>
      <c r="X508" s="454"/>
      <c r="Y508" s="454"/>
      <c r="Z508" s="454"/>
      <c r="AA508" s="454"/>
      <c r="AB508" s="454"/>
      <c r="AC508" s="454"/>
      <c r="AD508" s="454"/>
      <c r="AE508" s="454"/>
      <c r="AF508" s="454"/>
      <c r="AG508" s="454"/>
      <c r="AH508" s="454"/>
      <c r="AI508" s="454"/>
      <c r="AJ508" s="454"/>
      <c r="AK508" s="454"/>
      <c r="AL508" s="454"/>
      <c r="AM508" s="454"/>
      <c r="AN508" s="454"/>
      <c r="AO508" s="454"/>
      <c r="AP508" s="454"/>
      <c r="AQ508" s="454"/>
      <c r="AR508" s="454"/>
      <c r="AS508" s="454"/>
      <c r="AT508" s="454"/>
      <c r="AU508" s="454"/>
      <c r="AV508" s="454"/>
      <c r="AW508" s="454"/>
      <c r="AX508" s="454"/>
      <c r="AY508" s="454"/>
      <c r="AZ508" s="454"/>
      <c r="BA508" s="454"/>
      <c r="BB508" s="454"/>
      <c r="BC508" s="454"/>
      <c r="BD508" s="454"/>
      <c r="BE508" s="454"/>
      <c r="BF508" s="454"/>
      <c r="BG508" s="454"/>
      <c r="BH508" s="454"/>
      <c r="BI508" s="454"/>
      <c r="BJ508" s="454"/>
      <c r="BK508" s="454"/>
      <c r="BL508" s="454"/>
    </row>
    <row r="509" spans="1:64" s="286" customFormat="1" ht="19.5" customHeight="1">
      <c r="A509" s="185"/>
      <c r="B509" s="412"/>
      <c r="C509" s="415" t="s">
        <v>786</v>
      </c>
      <c r="D509" s="439" t="s">
        <v>793</v>
      </c>
      <c r="E509" s="268">
        <f>G509+H509+I509+J509</f>
        <v>0</v>
      </c>
      <c r="F509" s="269"/>
      <c r="G509" s="280"/>
      <c r="H509" s="280"/>
      <c r="I509" s="280"/>
      <c r="J509" s="280"/>
      <c r="K509" s="280"/>
      <c r="L509" s="280"/>
      <c r="M509" s="280"/>
      <c r="N509" s="454"/>
      <c r="O509" s="454"/>
      <c r="P509" s="454"/>
      <c r="Q509" s="454"/>
      <c r="R509" s="454"/>
      <c r="S509" s="454"/>
      <c r="T509" s="454"/>
      <c r="U509" s="454"/>
      <c r="V509" s="454"/>
      <c r="W509" s="454"/>
      <c r="X509" s="454"/>
      <c r="Y509" s="454"/>
      <c r="Z509" s="454"/>
      <c r="AA509" s="454"/>
      <c r="AB509" s="454"/>
      <c r="AC509" s="454"/>
      <c r="AD509" s="454"/>
      <c r="AE509" s="454"/>
      <c r="AF509" s="454"/>
      <c r="AG509" s="454"/>
      <c r="AH509" s="454"/>
      <c r="AI509" s="454"/>
      <c r="AJ509" s="454"/>
      <c r="AK509" s="454"/>
      <c r="AL509" s="454"/>
      <c r="AM509" s="454"/>
      <c r="AN509" s="454"/>
      <c r="AO509" s="454"/>
      <c r="AP509" s="454"/>
      <c r="AQ509" s="454"/>
      <c r="AR509" s="454"/>
      <c r="AS509" s="454"/>
      <c r="AT509" s="454"/>
      <c r="AU509" s="454"/>
      <c r="AV509" s="454"/>
      <c r="AW509" s="454"/>
      <c r="AX509" s="454"/>
      <c r="AY509" s="454"/>
      <c r="AZ509" s="454"/>
      <c r="BA509" s="454"/>
      <c r="BB509" s="454"/>
      <c r="BC509" s="454"/>
      <c r="BD509" s="454"/>
      <c r="BE509" s="454"/>
      <c r="BF509" s="454"/>
      <c r="BG509" s="454"/>
      <c r="BH509" s="454"/>
      <c r="BI509" s="454"/>
      <c r="BJ509" s="454"/>
      <c r="BK509" s="454"/>
      <c r="BL509" s="454"/>
    </row>
    <row r="510" spans="1:64" s="286" customFormat="1" ht="19.5" customHeight="1">
      <c r="A510" s="185"/>
      <c r="B510" s="412"/>
      <c r="C510" s="415" t="s">
        <v>787</v>
      </c>
      <c r="D510" s="439" t="s">
        <v>794</v>
      </c>
      <c r="E510" s="268">
        <f>G510+H510+I510+J510</f>
        <v>18800000</v>
      </c>
      <c r="F510" s="269"/>
      <c r="G510" s="280">
        <v>4900000</v>
      </c>
      <c r="H510" s="280">
        <v>2400000</v>
      </c>
      <c r="I510" s="280">
        <v>10000000</v>
      </c>
      <c r="J510" s="280">
        <v>1500000</v>
      </c>
      <c r="K510" s="280">
        <v>15000</v>
      </c>
      <c r="L510" s="280">
        <v>4500</v>
      </c>
      <c r="M510" s="280">
        <v>6000</v>
      </c>
      <c r="N510" s="454"/>
      <c r="O510" s="454"/>
      <c r="P510" s="454"/>
      <c r="Q510" s="454"/>
      <c r="R510" s="454"/>
      <c r="S510" s="454"/>
      <c r="T510" s="454"/>
      <c r="U510" s="454"/>
      <c r="V510" s="454"/>
      <c r="W510" s="454"/>
      <c r="X510" s="454"/>
      <c r="Y510" s="454"/>
      <c r="Z510" s="454"/>
      <c r="AA510" s="454"/>
      <c r="AB510" s="454"/>
      <c r="AC510" s="454"/>
      <c r="AD510" s="454"/>
      <c r="AE510" s="454"/>
      <c r="AF510" s="454"/>
      <c r="AG510" s="454"/>
      <c r="AH510" s="454"/>
      <c r="AI510" s="454"/>
      <c r="AJ510" s="454"/>
      <c r="AK510" s="454"/>
      <c r="AL510" s="454"/>
      <c r="AM510" s="454"/>
      <c r="AN510" s="454"/>
      <c r="AO510" s="454"/>
      <c r="AP510" s="454"/>
      <c r="AQ510" s="454"/>
      <c r="AR510" s="454"/>
      <c r="AS510" s="454"/>
      <c r="AT510" s="454"/>
      <c r="AU510" s="454"/>
      <c r="AV510" s="454"/>
      <c r="AW510" s="454"/>
      <c r="AX510" s="454"/>
      <c r="AY510" s="454"/>
      <c r="AZ510" s="454"/>
      <c r="BA510" s="454"/>
      <c r="BB510" s="454"/>
      <c r="BC510" s="454"/>
      <c r="BD510" s="454"/>
      <c r="BE510" s="454"/>
      <c r="BF510" s="454"/>
      <c r="BG510" s="454"/>
      <c r="BH510" s="454"/>
      <c r="BI510" s="454"/>
      <c r="BJ510" s="454"/>
      <c r="BK510" s="454"/>
      <c r="BL510" s="454"/>
    </row>
    <row r="511" spans="1:64" s="286" customFormat="1" ht="19.5" customHeight="1">
      <c r="A511" s="241"/>
      <c r="B511" s="667" t="s">
        <v>801</v>
      </c>
      <c r="C511" s="667"/>
      <c r="D511" s="448" t="s">
        <v>297</v>
      </c>
      <c r="E511" s="440">
        <f>E512</f>
        <v>12498800</v>
      </c>
      <c r="F511" s="419"/>
      <c r="G511" s="421">
        <f aca="true" t="shared" si="248" ref="G511:M511">G512</f>
        <v>3000000</v>
      </c>
      <c r="H511" s="421">
        <f t="shared" si="248"/>
        <v>3000000</v>
      </c>
      <c r="I511" s="421">
        <f t="shared" si="248"/>
        <v>3000000</v>
      </c>
      <c r="J511" s="421">
        <f t="shared" si="248"/>
        <v>3498800</v>
      </c>
      <c r="K511" s="421">
        <f t="shared" si="248"/>
        <v>15000</v>
      </c>
      <c r="L511" s="421">
        <f t="shared" si="248"/>
        <v>1000</v>
      </c>
      <c r="M511" s="421">
        <f t="shared" si="248"/>
        <v>1000</v>
      </c>
      <c r="N511" s="454"/>
      <c r="O511" s="454"/>
      <c r="P511" s="454"/>
      <c r="Q511" s="454"/>
      <c r="R511" s="454"/>
      <c r="S511" s="454"/>
      <c r="T511" s="454"/>
      <c r="U511" s="454"/>
      <c r="V511" s="454"/>
      <c r="W511" s="454"/>
      <c r="X511" s="454"/>
      <c r="Y511" s="454"/>
      <c r="Z511" s="454"/>
      <c r="AA511" s="454"/>
      <c r="AB511" s="454"/>
      <c r="AC511" s="454"/>
      <c r="AD511" s="454"/>
      <c r="AE511" s="454"/>
      <c r="AF511" s="454"/>
      <c r="AG511" s="454"/>
      <c r="AH511" s="454"/>
      <c r="AI511" s="454"/>
      <c r="AJ511" s="454"/>
      <c r="AK511" s="454"/>
      <c r="AL511" s="454"/>
      <c r="AM511" s="454"/>
      <c r="AN511" s="454"/>
      <c r="AO511" s="454"/>
      <c r="AP511" s="454"/>
      <c r="AQ511" s="454"/>
      <c r="AR511" s="454"/>
      <c r="AS511" s="454"/>
      <c r="AT511" s="454"/>
      <c r="AU511" s="454"/>
      <c r="AV511" s="454"/>
      <c r="AW511" s="454"/>
      <c r="AX511" s="454"/>
      <c r="AY511" s="454"/>
      <c r="AZ511" s="454"/>
      <c r="BA511" s="454"/>
      <c r="BB511" s="454"/>
      <c r="BC511" s="454"/>
      <c r="BD511" s="454"/>
      <c r="BE511" s="454"/>
      <c r="BF511" s="454"/>
      <c r="BG511" s="454"/>
      <c r="BH511" s="454"/>
      <c r="BI511" s="454"/>
      <c r="BJ511" s="454"/>
      <c r="BK511" s="454"/>
      <c r="BL511" s="454"/>
    </row>
    <row r="512" spans="1:64" s="286" customFormat="1" ht="36" customHeight="1">
      <c r="A512" s="241"/>
      <c r="B512" s="539" t="s">
        <v>799</v>
      </c>
      <c r="C512" s="540"/>
      <c r="D512" s="439" t="s">
        <v>800</v>
      </c>
      <c r="E512" s="268">
        <f>G512+H512+I512+J512</f>
        <v>12498800</v>
      </c>
      <c r="F512" s="269"/>
      <c r="G512" s="280">
        <v>3000000</v>
      </c>
      <c r="H512" s="280">
        <v>3000000</v>
      </c>
      <c r="I512" s="280">
        <v>3000000</v>
      </c>
      <c r="J512" s="280">
        <v>3498800</v>
      </c>
      <c r="K512" s="280">
        <v>15000</v>
      </c>
      <c r="L512" s="280">
        <v>1000</v>
      </c>
      <c r="M512" s="280">
        <v>1000</v>
      </c>
      <c r="N512" s="454"/>
      <c r="O512" s="454"/>
      <c r="P512" s="454"/>
      <c r="Q512" s="454"/>
      <c r="R512" s="454"/>
      <c r="S512" s="454"/>
      <c r="T512" s="454"/>
      <c r="U512" s="454"/>
      <c r="V512" s="454"/>
      <c r="W512" s="454"/>
      <c r="X512" s="454"/>
      <c r="Y512" s="454"/>
      <c r="Z512" s="454"/>
      <c r="AA512" s="454"/>
      <c r="AB512" s="454"/>
      <c r="AC512" s="454"/>
      <c r="AD512" s="454"/>
      <c r="AE512" s="454"/>
      <c r="AF512" s="454"/>
      <c r="AG512" s="454"/>
      <c r="AH512" s="454"/>
      <c r="AI512" s="454"/>
      <c r="AJ512" s="454"/>
      <c r="AK512" s="454"/>
      <c r="AL512" s="454"/>
      <c r="AM512" s="454"/>
      <c r="AN512" s="454"/>
      <c r="AO512" s="454"/>
      <c r="AP512" s="454"/>
      <c r="AQ512" s="454"/>
      <c r="AR512" s="454"/>
      <c r="AS512" s="454"/>
      <c r="AT512" s="454"/>
      <c r="AU512" s="454"/>
      <c r="AV512" s="454"/>
      <c r="AW512" s="454"/>
      <c r="AX512" s="454"/>
      <c r="AY512" s="454"/>
      <c r="AZ512" s="454"/>
      <c r="BA512" s="454"/>
      <c r="BB512" s="454"/>
      <c r="BC512" s="454"/>
      <c r="BD512" s="454"/>
      <c r="BE512" s="454"/>
      <c r="BF512" s="454"/>
      <c r="BG512" s="454"/>
      <c r="BH512" s="454"/>
      <c r="BI512" s="454"/>
      <c r="BJ512" s="454"/>
      <c r="BK512" s="454"/>
      <c r="BL512" s="454"/>
    </row>
    <row r="513" spans="1:64" s="301" customFormat="1" ht="27" customHeight="1" hidden="1">
      <c r="A513" s="574" t="s">
        <v>306</v>
      </c>
      <c r="B513" s="575"/>
      <c r="C513" s="576"/>
      <c r="D513" s="425" t="s">
        <v>307</v>
      </c>
      <c r="E513" s="250">
        <f>SUM(G513:J513)</f>
        <v>0</v>
      </c>
      <c r="F513" s="250"/>
      <c r="G513" s="250">
        <f aca="true" t="shared" si="249" ref="G513:M513">G514+G518+G522+G526+G530+G534+G538+G542+G546+G550+G554</f>
        <v>0</v>
      </c>
      <c r="H513" s="250">
        <f t="shared" si="249"/>
        <v>0</v>
      </c>
      <c r="I513" s="250">
        <f t="shared" si="249"/>
        <v>0</v>
      </c>
      <c r="J513" s="250">
        <f t="shared" si="249"/>
        <v>0</v>
      </c>
      <c r="K513" s="250">
        <f t="shared" si="249"/>
        <v>0</v>
      </c>
      <c r="L513" s="250">
        <f t="shared" si="249"/>
        <v>0</v>
      </c>
      <c r="M513" s="250">
        <f t="shared" si="249"/>
        <v>0</v>
      </c>
      <c r="N513" s="454"/>
      <c r="O513" s="454"/>
      <c r="P513" s="454"/>
      <c r="Q513" s="454"/>
      <c r="R513" s="454"/>
      <c r="S513" s="454"/>
      <c r="T513" s="454"/>
      <c r="U513" s="454"/>
      <c r="V513" s="454"/>
      <c r="W513" s="454"/>
      <c r="X513" s="454"/>
      <c r="Y513" s="454"/>
      <c r="Z513" s="454"/>
      <c r="AA513" s="454"/>
      <c r="AB513" s="454"/>
      <c r="AC513" s="454"/>
      <c r="AD513" s="454"/>
      <c r="AE513" s="454"/>
      <c r="AF513" s="454"/>
      <c r="AG513" s="454"/>
      <c r="AH513" s="454"/>
      <c r="AI513" s="454"/>
      <c r="AJ513" s="454"/>
      <c r="AK513" s="454"/>
      <c r="AL513" s="454"/>
      <c r="AM513" s="454"/>
      <c r="AN513" s="454"/>
      <c r="AO513" s="454"/>
      <c r="AP513" s="454"/>
      <c r="AQ513" s="454"/>
      <c r="AR513" s="454"/>
      <c r="AS513" s="454"/>
      <c r="AT513" s="454"/>
      <c r="AU513" s="454"/>
      <c r="AV513" s="454"/>
      <c r="AW513" s="454"/>
      <c r="AX513" s="454"/>
      <c r="AY513" s="454"/>
      <c r="AZ513" s="454"/>
      <c r="BA513" s="454"/>
      <c r="BB513" s="454"/>
      <c r="BC513" s="454"/>
      <c r="BD513" s="454"/>
      <c r="BE513" s="454"/>
      <c r="BF513" s="454"/>
      <c r="BG513" s="454"/>
      <c r="BH513" s="454"/>
      <c r="BI513" s="454"/>
      <c r="BJ513" s="454"/>
      <c r="BK513" s="454"/>
      <c r="BL513" s="454"/>
    </row>
    <row r="514" spans="1:64" s="286" customFormat="1" ht="24" customHeight="1" hidden="1">
      <c r="A514" s="243"/>
      <c r="B514" s="531" t="s">
        <v>308</v>
      </c>
      <c r="C514" s="531"/>
      <c r="D514" s="427" t="s">
        <v>309</v>
      </c>
      <c r="E514" s="257">
        <f>SUM(G514:J514)</f>
        <v>0</v>
      </c>
      <c r="F514" s="319"/>
      <c r="G514" s="257">
        <f aca="true" t="shared" si="250" ref="G514:M514">SUM(G515:G517)</f>
        <v>0</v>
      </c>
      <c r="H514" s="257">
        <f t="shared" si="250"/>
        <v>0</v>
      </c>
      <c r="I514" s="257">
        <f t="shared" si="250"/>
        <v>0</v>
      </c>
      <c r="J514" s="257">
        <f t="shared" si="250"/>
        <v>0</v>
      </c>
      <c r="K514" s="257">
        <f t="shared" si="250"/>
        <v>0</v>
      </c>
      <c r="L514" s="257">
        <f t="shared" si="250"/>
        <v>0</v>
      </c>
      <c r="M514" s="257">
        <f t="shared" si="250"/>
        <v>0</v>
      </c>
      <c r="N514" s="454"/>
      <c r="O514" s="454"/>
      <c r="P514" s="454"/>
      <c r="Q514" s="454"/>
      <c r="R514" s="454"/>
      <c r="S514" s="454"/>
      <c r="T514" s="454"/>
      <c r="U514" s="454"/>
      <c r="V514" s="454"/>
      <c r="W514" s="454"/>
      <c r="X514" s="454"/>
      <c r="Y514" s="454"/>
      <c r="Z514" s="454"/>
      <c r="AA514" s="454"/>
      <c r="AB514" s="454"/>
      <c r="AC514" s="454"/>
      <c r="AD514" s="454"/>
      <c r="AE514" s="454"/>
      <c r="AF514" s="454"/>
      <c r="AG514" s="454"/>
      <c r="AH514" s="454"/>
      <c r="AI514" s="454"/>
      <c r="AJ514" s="454"/>
      <c r="AK514" s="454"/>
      <c r="AL514" s="454"/>
      <c r="AM514" s="454"/>
      <c r="AN514" s="454"/>
      <c r="AO514" s="454"/>
      <c r="AP514" s="454"/>
      <c r="AQ514" s="454"/>
      <c r="AR514" s="454"/>
      <c r="AS514" s="454"/>
      <c r="AT514" s="454"/>
      <c r="AU514" s="454"/>
      <c r="AV514" s="454"/>
      <c r="AW514" s="454"/>
      <c r="AX514" s="454"/>
      <c r="AY514" s="454"/>
      <c r="AZ514" s="454"/>
      <c r="BA514" s="454"/>
      <c r="BB514" s="454"/>
      <c r="BC514" s="454"/>
      <c r="BD514" s="454"/>
      <c r="BE514" s="454"/>
      <c r="BF514" s="454"/>
      <c r="BG514" s="454"/>
      <c r="BH514" s="454"/>
      <c r="BI514" s="454"/>
      <c r="BJ514" s="454"/>
      <c r="BK514" s="454"/>
      <c r="BL514" s="454"/>
    </row>
    <row r="515" spans="1:64" s="286" customFormat="1" ht="15" customHeight="1" hidden="1">
      <c r="A515" s="242"/>
      <c r="B515" s="215"/>
      <c r="C515" s="244" t="s">
        <v>310</v>
      </c>
      <c r="D515" s="422" t="s">
        <v>311</v>
      </c>
      <c r="E515" s="268">
        <f>SUM(G515:J515)</f>
        <v>0</v>
      </c>
      <c r="F515" s="269"/>
      <c r="G515" s="270"/>
      <c r="H515" s="270">
        <v>0</v>
      </c>
      <c r="I515" s="270"/>
      <c r="J515" s="270"/>
      <c r="K515" s="270"/>
      <c r="L515" s="270"/>
      <c r="M515" s="270"/>
      <c r="N515" s="454"/>
      <c r="O515" s="454"/>
      <c r="P515" s="454"/>
      <c r="Q515" s="454"/>
      <c r="R515" s="454"/>
      <c r="S515" s="454"/>
      <c r="T515" s="454"/>
      <c r="U515" s="454"/>
      <c r="V515" s="454"/>
      <c r="W515" s="454"/>
      <c r="X515" s="454"/>
      <c r="Y515" s="454"/>
      <c r="Z515" s="454"/>
      <c r="AA515" s="454"/>
      <c r="AB515" s="454"/>
      <c r="AC515" s="454"/>
      <c r="AD515" s="454"/>
      <c r="AE515" s="454"/>
      <c r="AF515" s="454"/>
      <c r="AG515" s="454"/>
      <c r="AH515" s="454"/>
      <c r="AI515" s="454"/>
      <c r="AJ515" s="454"/>
      <c r="AK515" s="454"/>
      <c r="AL515" s="454"/>
      <c r="AM515" s="454"/>
      <c r="AN515" s="454"/>
      <c r="AO515" s="454"/>
      <c r="AP515" s="454"/>
      <c r="AQ515" s="454"/>
      <c r="AR515" s="454"/>
      <c r="AS515" s="454"/>
      <c r="AT515" s="454"/>
      <c r="AU515" s="454"/>
      <c r="AV515" s="454"/>
      <c r="AW515" s="454"/>
      <c r="AX515" s="454"/>
      <c r="AY515" s="454"/>
      <c r="AZ515" s="454"/>
      <c r="BA515" s="454"/>
      <c r="BB515" s="454"/>
      <c r="BC515" s="454"/>
      <c r="BD515" s="454"/>
      <c r="BE515" s="454"/>
      <c r="BF515" s="454"/>
      <c r="BG515" s="454"/>
      <c r="BH515" s="454"/>
      <c r="BI515" s="454"/>
      <c r="BJ515" s="454"/>
      <c r="BK515" s="454"/>
      <c r="BL515" s="454"/>
    </row>
    <row r="516" spans="1:64" s="286" customFormat="1" ht="12.75" hidden="1">
      <c r="A516" s="242"/>
      <c r="B516" s="215"/>
      <c r="C516" s="244" t="s">
        <v>312</v>
      </c>
      <c r="D516" s="422" t="s">
        <v>313</v>
      </c>
      <c r="E516" s="268">
        <f>SUM(G516:J516)</f>
        <v>0</v>
      </c>
      <c r="F516" s="269"/>
      <c r="G516" s="270"/>
      <c r="H516" s="270"/>
      <c r="I516" s="270"/>
      <c r="J516" s="270"/>
      <c r="K516" s="270"/>
      <c r="L516" s="270"/>
      <c r="M516" s="270"/>
      <c r="N516" s="454"/>
      <c r="O516" s="454"/>
      <c r="P516" s="454"/>
      <c r="Q516" s="454"/>
      <c r="R516" s="454"/>
      <c r="S516" s="454"/>
      <c r="T516" s="454"/>
      <c r="U516" s="454"/>
      <c r="V516" s="454"/>
      <c r="W516" s="454"/>
      <c r="X516" s="454"/>
      <c r="Y516" s="454"/>
      <c r="Z516" s="454"/>
      <c r="AA516" s="454"/>
      <c r="AB516" s="454"/>
      <c r="AC516" s="454"/>
      <c r="AD516" s="454"/>
      <c r="AE516" s="454"/>
      <c r="AF516" s="454"/>
      <c r="AG516" s="454"/>
      <c r="AH516" s="454"/>
      <c r="AI516" s="454"/>
      <c r="AJ516" s="454"/>
      <c r="AK516" s="454"/>
      <c r="AL516" s="454"/>
      <c r="AM516" s="454"/>
      <c r="AN516" s="454"/>
      <c r="AO516" s="454"/>
      <c r="AP516" s="454"/>
      <c r="AQ516" s="454"/>
      <c r="AR516" s="454"/>
      <c r="AS516" s="454"/>
      <c r="AT516" s="454"/>
      <c r="AU516" s="454"/>
      <c r="AV516" s="454"/>
      <c r="AW516" s="454"/>
      <c r="AX516" s="454"/>
      <c r="AY516" s="454"/>
      <c r="AZ516" s="454"/>
      <c r="BA516" s="454"/>
      <c r="BB516" s="454"/>
      <c r="BC516" s="454"/>
      <c r="BD516" s="454"/>
      <c r="BE516" s="454"/>
      <c r="BF516" s="454"/>
      <c r="BG516" s="454"/>
      <c r="BH516" s="454"/>
      <c r="BI516" s="454"/>
      <c r="BJ516" s="454"/>
      <c r="BK516" s="454"/>
      <c r="BL516" s="454"/>
    </row>
    <row r="517" spans="1:64" s="286" customFormat="1" ht="12.75" hidden="1">
      <c r="A517" s="242"/>
      <c r="B517" s="215"/>
      <c r="C517" s="244" t="s">
        <v>314</v>
      </c>
      <c r="D517" s="422" t="s">
        <v>315</v>
      </c>
      <c r="E517" s="268">
        <f>SUM(G517:J517)</f>
        <v>0</v>
      </c>
      <c r="F517" s="269"/>
      <c r="G517" s="270"/>
      <c r="H517" s="270"/>
      <c r="I517" s="270"/>
      <c r="J517" s="270">
        <v>0</v>
      </c>
      <c r="K517" s="270"/>
      <c r="L517" s="270"/>
      <c r="M517" s="270"/>
      <c r="N517" s="454"/>
      <c r="O517" s="454"/>
      <c r="P517" s="454"/>
      <c r="Q517" s="454"/>
      <c r="R517" s="454"/>
      <c r="S517" s="454"/>
      <c r="T517" s="454"/>
      <c r="U517" s="454"/>
      <c r="V517" s="454"/>
      <c r="W517" s="454"/>
      <c r="X517" s="454"/>
      <c r="Y517" s="454"/>
      <c r="Z517" s="454"/>
      <c r="AA517" s="454"/>
      <c r="AB517" s="454"/>
      <c r="AC517" s="454"/>
      <c r="AD517" s="454"/>
      <c r="AE517" s="454"/>
      <c r="AF517" s="454"/>
      <c r="AG517" s="454"/>
      <c r="AH517" s="454"/>
      <c r="AI517" s="454"/>
      <c r="AJ517" s="454"/>
      <c r="AK517" s="454"/>
      <c r="AL517" s="454"/>
      <c r="AM517" s="454"/>
      <c r="AN517" s="454"/>
      <c r="AO517" s="454"/>
      <c r="AP517" s="454"/>
      <c r="AQ517" s="454"/>
      <c r="AR517" s="454"/>
      <c r="AS517" s="454"/>
      <c r="AT517" s="454"/>
      <c r="AU517" s="454"/>
      <c r="AV517" s="454"/>
      <c r="AW517" s="454"/>
      <c r="AX517" s="454"/>
      <c r="AY517" s="454"/>
      <c r="AZ517" s="454"/>
      <c r="BA517" s="454"/>
      <c r="BB517" s="454"/>
      <c r="BC517" s="454"/>
      <c r="BD517" s="454"/>
      <c r="BE517" s="454"/>
      <c r="BF517" s="454"/>
      <c r="BG517" s="454"/>
      <c r="BH517" s="454"/>
      <c r="BI517" s="454"/>
      <c r="BJ517" s="454"/>
      <c r="BK517" s="454"/>
      <c r="BL517" s="454"/>
    </row>
    <row r="518" spans="1:64" s="286" customFormat="1" ht="17.25" customHeight="1" hidden="1">
      <c r="A518" s="243"/>
      <c r="B518" s="531" t="s">
        <v>316</v>
      </c>
      <c r="C518" s="531"/>
      <c r="D518" s="427" t="s">
        <v>317</v>
      </c>
      <c r="E518" s="257">
        <f aca="true" t="shared" si="251" ref="E518:J518">E519+E520+E521</f>
        <v>0</v>
      </c>
      <c r="F518" s="257">
        <f t="shared" si="251"/>
        <v>0</v>
      </c>
      <c r="G518" s="257">
        <f t="shared" si="251"/>
        <v>0</v>
      </c>
      <c r="H518" s="257">
        <f t="shared" si="251"/>
        <v>0</v>
      </c>
      <c r="I518" s="257">
        <f t="shared" si="251"/>
        <v>0</v>
      </c>
      <c r="J518" s="257">
        <f t="shared" si="251"/>
        <v>0</v>
      </c>
      <c r="K518" s="257">
        <f>K519+K520+K521</f>
        <v>0</v>
      </c>
      <c r="L518" s="257">
        <f>L519+L520+L521</f>
        <v>0</v>
      </c>
      <c r="M518" s="257">
        <f>M519+M520+M521</f>
        <v>0</v>
      </c>
      <c r="N518" s="454"/>
      <c r="O518" s="454"/>
      <c r="P518" s="454"/>
      <c r="Q518" s="454"/>
      <c r="R518" s="454"/>
      <c r="S518" s="454"/>
      <c r="T518" s="454"/>
      <c r="U518" s="454"/>
      <c r="V518" s="454"/>
      <c r="W518" s="454"/>
      <c r="X518" s="454"/>
      <c r="Y518" s="454"/>
      <c r="Z518" s="454"/>
      <c r="AA518" s="454"/>
      <c r="AB518" s="454"/>
      <c r="AC518" s="454"/>
      <c r="AD518" s="454"/>
      <c r="AE518" s="454"/>
      <c r="AF518" s="454"/>
      <c r="AG518" s="454"/>
      <c r="AH518" s="454"/>
      <c r="AI518" s="454"/>
      <c r="AJ518" s="454"/>
      <c r="AK518" s="454"/>
      <c r="AL518" s="454"/>
      <c r="AM518" s="454"/>
      <c r="AN518" s="454"/>
      <c r="AO518" s="454"/>
      <c r="AP518" s="454"/>
      <c r="AQ518" s="454"/>
      <c r="AR518" s="454"/>
      <c r="AS518" s="454"/>
      <c r="AT518" s="454"/>
      <c r="AU518" s="454"/>
      <c r="AV518" s="454"/>
      <c r="AW518" s="454"/>
      <c r="AX518" s="454"/>
      <c r="AY518" s="454"/>
      <c r="AZ518" s="454"/>
      <c r="BA518" s="454"/>
      <c r="BB518" s="454"/>
      <c r="BC518" s="454"/>
      <c r="BD518" s="454"/>
      <c r="BE518" s="454"/>
      <c r="BF518" s="454"/>
      <c r="BG518" s="454"/>
      <c r="BH518" s="454"/>
      <c r="BI518" s="454"/>
      <c r="BJ518" s="454"/>
      <c r="BK518" s="454"/>
      <c r="BL518" s="454"/>
    </row>
    <row r="519" spans="1:64" s="286" customFormat="1" ht="12.75" hidden="1">
      <c r="A519" s="242"/>
      <c r="B519" s="215"/>
      <c r="C519" s="244" t="s">
        <v>310</v>
      </c>
      <c r="D519" s="422" t="s">
        <v>318</v>
      </c>
      <c r="E519" s="268">
        <f>G519+H519+I519+J519</f>
        <v>0</v>
      </c>
      <c r="F519" s="269"/>
      <c r="G519" s="270"/>
      <c r="H519" s="270"/>
      <c r="I519" s="270"/>
      <c r="J519" s="270"/>
      <c r="K519" s="270"/>
      <c r="L519" s="270"/>
      <c r="M519" s="270"/>
      <c r="N519" s="454"/>
      <c r="O519" s="454"/>
      <c r="P519" s="454"/>
      <c r="Q519" s="454"/>
      <c r="R519" s="454"/>
      <c r="S519" s="454"/>
      <c r="T519" s="454"/>
      <c r="U519" s="454"/>
      <c r="V519" s="454"/>
      <c r="W519" s="454"/>
      <c r="X519" s="454"/>
      <c r="Y519" s="454"/>
      <c r="Z519" s="454"/>
      <c r="AA519" s="454"/>
      <c r="AB519" s="454"/>
      <c r="AC519" s="454"/>
      <c r="AD519" s="454"/>
      <c r="AE519" s="454"/>
      <c r="AF519" s="454"/>
      <c r="AG519" s="454"/>
      <c r="AH519" s="454"/>
      <c r="AI519" s="454"/>
      <c r="AJ519" s="454"/>
      <c r="AK519" s="454"/>
      <c r="AL519" s="454"/>
      <c r="AM519" s="454"/>
      <c r="AN519" s="454"/>
      <c r="AO519" s="454"/>
      <c r="AP519" s="454"/>
      <c r="AQ519" s="454"/>
      <c r="AR519" s="454"/>
      <c r="AS519" s="454"/>
      <c r="AT519" s="454"/>
      <c r="AU519" s="454"/>
      <c r="AV519" s="454"/>
      <c r="AW519" s="454"/>
      <c r="AX519" s="454"/>
      <c r="AY519" s="454"/>
      <c r="AZ519" s="454"/>
      <c r="BA519" s="454"/>
      <c r="BB519" s="454"/>
      <c r="BC519" s="454"/>
      <c r="BD519" s="454"/>
      <c r="BE519" s="454"/>
      <c r="BF519" s="454"/>
      <c r="BG519" s="454"/>
      <c r="BH519" s="454"/>
      <c r="BI519" s="454"/>
      <c r="BJ519" s="454"/>
      <c r="BK519" s="454"/>
      <c r="BL519" s="454"/>
    </row>
    <row r="520" spans="1:64" s="286" customFormat="1" ht="12.75" hidden="1">
      <c r="A520" s="242"/>
      <c r="B520" s="215"/>
      <c r="C520" s="244" t="s">
        <v>312</v>
      </c>
      <c r="D520" s="422" t="s">
        <v>319</v>
      </c>
      <c r="E520" s="268">
        <f>G520+H520+I520+J520</f>
        <v>0</v>
      </c>
      <c r="F520" s="269"/>
      <c r="G520" s="270"/>
      <c r="H520" s="270"/>
      <c r="I520" s="270"/>
      <c r="J520" s="270"/>
      <c r="K520" s="270"/>
      <c r="L520" s="270"/>
      <c r="M520" s="270"/>
      <c r="N520" s="454"/>
      <c r="O520" s="454"/>
      <c r="P520" s="454"/>
      <c r="Q520" s="454"/>
      <c r="R520" s="454"/>
      <c r="S520" s="454"/>
      <c r="T520" s="454"/>
      <c r="U520" s="454"/>
      <c r="V520" s="454"/>
      <c r="W520" s="454"/>
      <c r="X520" s="454"/>
      <c r="Y520" s="454"/>
      <c r="Z520" s="454"/>
      <c r="AA520" s="454"/>
      <c r="AB520" s="454"/>
      <c r="AC520" s="454"/>
      <c r="AD520" s="454"/>
      <c r="AE520" s="454"/>
      <c r="AF520" s="454"/>
      <c r="AG520" s="454"/>
      <c r="AH520" s="454"/>
      <c r="AI520" s="454"/>
      <c r="AJ520" s="454"/>
      <c r="AK520" s="454"/>
      <c r="AL520" s="454"/>
      <c r="AM520" s="454"/>
      <c r="AN520" s="454"/>
      <c r="AO520" s="454"/>
      <c r="AP520" s="454"/>
      <c r="AQ520" s="454"/>
      <c r="AR520" s="454"/>
      <c r="AS520" s="454"/>
      <c r="AT520" s="454"/>
      <c r="AU520" s="454"/>
      <c r="AV520" s="454"/>
      <c r="AW520" s="454"/>
      <c r="AX520" s="454"/>
      <c r="AY520" s="454"/>
      <c r="AZ520" s="454"/>
      <c r="BA520" s="454"/>
      <c r="BB520" s="454"/>
      <c r="BC520" s="454"/>
      <c r="BD520" s="454"/>
      <c r="BE520" s="454"/>
      <c r="BF520" s="454"/>
      <c r="BG520" s="454"/>
      <c r="BH520" s="454"/>
      <c r="BI520" s="454"/>
      <c r="BJ520" s="454"/>
      <c r="BK520" s="454"/>
      <c r="BL520" s="454"/>
    </row>
    <row r="521" spans="1:64" s="286" customFormat="1" ht="12.75" hidden="1">
      <c r="A521" s="242"/>
      <c r="B521" s="215"/>
      <c r="C521" s="244" t="s">
        <v>314</v>
      </c>
      <c r="D521" s="422" t="s">
        <v>320</v>
      </c>
      <c r="E521" s="268">
        <f>G521+H521+I521+J521</f>
        <v>0</v>
      </c>
      <c r="F521" s="269"/>
      <c r="G521" s="270"/>
      <c r="H521" s="270"/>
      <c r="I521" s="270"/>
      <c r="J521" s="270"/>
      <c r="K521" s="270"/>
      <c r="L521" s="270"/>
      <c r="M521" s="270"/>
      <c r="N521" s="454"/>
      <c r="O521" s="454"/>
      <c r="P521" s="454"/>
      <c r="Q521" s="454"/>
      <c r="R521" s="454"/>
      <c r="S521" s="454"/>
      <c r="T521" s="454"/>
      <c r="U521" s="454"/>
      <c r="V521" s="454"/>
      <c r="W521" s="454"/>
      <c r="X521" s="454"/>
      <c r="Y521" s="454"/>
      <c r="Z521" s="454"/>
      <c r="AA521" s="454"/>
      <c r="AB521" s="454"/>
      <c r="AC521" s="454"/>
      <c r="AD521" s="454"/>
      <c r="AE521" s="454"/>
      <c r="AF521" s="454"/>
      <c r="AG521" s="454"/>
      <c r="AH521" s="454"/>
      <c r="AI521" s="454"/>
      <c r="AJ521" s="454"/>
      <c r="AK521" s="454"/>
      <c r="AL521" s="454"/>
      <c r="AM521" s="454"/>
      <c r="AN521" s="454"/>
      <c r="AO521" s="454"/>
      <c r="AP521" s="454"/>
      <c r="AQ521" s="454"/>
      <c r="AR521" s="454"/>
      <c r="AS521" s="454"/>
      <c r="AT521" s="454"/>
      <c r="AU521" s="454"/>
      <c r="AV521" s="454"/>
      <c r="AW521" s="454"/>
      <c r="AX521" s="454"/>
      <c r="AY521" s="454"/>
      <c r="AZ521" s="454"/>
      <c r="BA521" s="454"/>
      <c r="BB521" s="454"/>
      <c r="BC521" s="454"/>
      <c r="BD521" s="454"/>
      <c r="BE521" s="454"/>
      <c r="BF521" s="454"/>
      <c r="BG521" s="454"/>
      <c r="BH521" s="454"/>
      <c r="BI521" s="454"/>
      <c r="BJ521" s="454"/>
      <c r="BK521" s="454"/>
      <c r="BL521" s="454"/>
    </row>
    <row r="522" spans="1:64" s="286" customFormat="1" ht="15" customHeight="1" hidden="1">
      <c r="A522" s="243"/>
      <c r="B522" s="570" t="s">
        <v>321</v>
      </c>
      <c r="C522" s="531"/>
      <c r="D522" s="427" t="s">
        <v>322</v>
      </c>
      <c r="E522" s="257">
        <f aca="true" t="shared" si="252" ref="E522:J522">E523+E524+E525</f>
        <v>0</v>
      </c>
      <c r="F522" s="257">
        <f t="shared" si="252"/>
        <v>0</v>
      </c>
      <c r="G522" s="257">
        <f t="shared" si="252"/>
        <v>0</v>
      </c>
      <c r="H522" s="257">
        <f t="shared" si="252"/>
        <v>0</v>
      </c>
      <c r="I522" s="257">
        <f t="shared" si="252"/>
        <v>0</v>
      </c>
      <c r="J522" s="257">
        <f t="shared" si="252"/>
        <v>0</v>
      </c>
      <c r="K522" s="257">
        <f>K523+K524+K525</f>
        <v>0</v>
      </c>
      <c r="L522" s="257">
        <f>L523+L524+L525</f>
        <v>0</v>
      </c>
      <c r="M522" s="257">
        <f>M523+M524+M525</f>
        <v>0</v>
      </c>
      <c r="N522" s="454"/>
      <c r="O522" s="454"/>
      <c r="P522" s="454"/>
      <c r="Q522" s="454"/>
      <c r="R522" s="454"/>
      <c r="S522" s="454"/>
      <c r="T522" s="454"/>
      <c r="U522" s="454"/>
      <c r="V522" s="454"/>
      <c r="W522" s="454"/>
      <c r="X522" s="454"/>
      <c r="Y522" s="454"/>
      <c r="Z522" s="454"/>
      <c r="AA522" s="454"/>
      <c r="AB522" s="454"/>
      <c r="AC522" s="454"/>
      <c r="AD522" s="454"/>
      <c r="AE522" s="454"/>
      <c r="AF522" s="454"/>
      <c r="AG522" s="454"/>
      <c r="AH522" s="454"/>
      <c r="AI522" s="454"/>
      <c r="AJ522" s="454"/>
      <c r="AK522" s="454"/>
      <c r="AL522" s="454"/>
      <c r="AM522" s="454"/>
      <c r="AN522" s="454"/>
      <c r="AO522" s="454"/>
      <c r="AP522" s="454"/>
      <c r="AQ522" s="454"/>
      <c r="AR522" s="454"/>
      <c r="AS522" s="454"/>
      <c r="AT522" s="454"/>
      <c r="AU522" s="454"/>
      <c r="AV522" s="454"/>
      <c r="AW522" s="454"/>
      <c r="AX522" s="454"/>
      <c r="AY522" s="454"/>
      <c r="AZ522" s="454"/>
      <c r="BA522" s="454"/>
      <c r="BB522" s="454"/>
      <c r="BC522" s="454"/>
      <c r="BD522" s="454"/>
      <c r="BE522" s="454"/>
      <c r="BF522" s="454"/>
      <c r="BG522" s="454"/>
      <c r="BH522" s="454"/>
      <c r="BI522" s="454"/>
      <c r="BJ522" s="454"/>
      <c r="BK522" s="454"/>
      <c r="BL522" s="454"/>
    </row>
    <row r="523" spans="1:64" s="286" customFormat="1" ht="12.75" hidden="1">
      <c r="A523" s="242"/>
      <c r="B523" s="215"/>
      <c r="C523" s="244" t="s">
        <v>310</v>
      </c>
      <c r="D523" s="422" t="s">
        <v>323</v>
      </c>
      <c r="E523" s="268">
        <f>G523+H523+I523+J523</f>
        <v>0</v>
      </c>
      <c r="F523" s="269"/>
      <c r="G523" s="270"/>
      <c r="H523" s="270"/>
      <c r="I523" s="270"/>
      <c r="J523" s="270"/>
      <c r="K523" s="270"/>
      <c r="L523" s="270"/>
      <c r="M523" s="270"/>
      <c r="N523" s="454"/>
      <c r="O523" s="454"/>
      <c r="P523" s="454"/>
      <c r="Q523" s="454"/>
      <c r="R523" s="454"/>
      <c r="S523" s="454"/>
      <c r="T523" s="454"/>
      <c r="U523" s="454"/>
      <c r="V523" s="454"/>
      <c r="W523" s="454"/>
      <c r="X523" s="454"/>
      <c r="Y523" s="454"/>
      <c r="Z523" s="454"/>
      <c r="AA523" s="454"/>
      <c r="AB523" s="454"/>
      <c r="AC523" s="454"/>
      <c r="AD523" s="454"/>
      <c r="AE523" s="454"/>
      <c r="AF523" s="454"/>
      <c r="AG523" s="454"/>
      <c r="AH523" s="454"/>
      <c r="AI523" s="454"/>
      <c r="AJ523" s="454"/>
      <c r="AK523" s="454"/>
      <c r="AL523" s="454"/>
      <c r="AM523" s="454"/>
      <c r="AN523" s="454"/>
      <c r="AO523" s="454"/>
      <c r="AP523" s="454"/>
      <c r="AQ523" s="454"/>
      <c r="AR523" s="454"/>
      <c r="AS523" s="454"/>
      <c r="AT523" s="454"/>
      <c r="AU523" s="454"/>
      <c r="AV523" s="454"/>
      <c r="AW523" s="454"/>
      <c r="AX523" s="454"/>
      <c r="AY523" s="454"/>
      <c r="AZ523" s="454"/>
      <c r="BA523" s="454"/>
      <c r="BB523" s="454"/>
      <c r="BC523" s="454"/>
      <c r="BD523" s="454"/>
      <c r="BE523" s="454"/>
      <c r="BF523" s="454"/>
      <c r="BG523" s="454"/>
      <c r="BH523" s="454"/>
      <c r="BI523" s="454"/>
      <c r="BJ523" s="454"/>
      <c r="BK523" s="454"/>
      <c r="BL523" s="454"/>
    </row>
    <row r="524" spans="1:64" s="286" customFormat="1" ht="12.75" hidden="1">
      <c r="A524" s="242"/>
      <c r="B524" s="215"/>
      <c r="C524" s="244" t="s">
        <v>312</v>
      </c>
      <c r="D524" s="422" t="s">
        <v>324</v>
      </c>
      <c r="E524" s="268">
        <f>G524+H524+I524+J524</f>
        <v>0</v>
      </c>
      <c r="F524" s="269"/>
      <c r="G524" s="270"/>
      <c r="H524" s="270"/>
      <c r="I524" s="270"/>
      <c r="J524" s="270"/>
      <c r="K524" s="270"/>
      <c r="L524" s="270"/>
      <c r="M524" s="270"/>
      <c r="N524" s="454"/>
      <c r="O524" s="454"/>
      <c r="P524" s="454"/>
      <c r="Q524" s="454"/>
      <c r="R524" s="454"/>
      <c r="S524" s="454"/>
      <c r="T524" s="454"/>
      <c r="U524" s="454"/>
      <c r="V524" s="454"/>
      <c r="W524" s="454"/>
      <c r="X524" s="454"/>
      <c r="Y524" s="454"/>
      <c r="Z524" s="454"/>
      <c r="AA524" s="454"/>
      <c r="AB524" s="454"/>
      <c r="AC524" s="454"/>
      <c r="AD524" s="454"/>
      <c r="AE524" s="454"/>
      <c r="AF524" s="454"/>
      <c r="AG524" s="454"/>
      <c r="AH524" s="454"/>
      <c r="AI524" s="454"/>
      <c r="AJ524" s="454"/>
      <c r="AK524" s="454"/>
      <c r="AL524" s="454"/>
      <c r="AM524" s="454"/>
      <c r="AN524" s="454"/>
      <c r="AO524" s="454"/>
      <c r="AP524" s="454"/>
      <c r="AQ524" s="454"/>
      <c r="AR524" s="454"/>
      <c r="AS524" s="454"/>
      <c r="AT524" s="454"/>
      <c r="AU524" s="454"/>
      <c r="AV524" s="454"/>
      <c r="AW524" s="454"/>
      <c r="AX524" s="454"/>
      <c r="AY524" s="454"/>
      <c r="AZ524" s="454"/>
      <c r="BA524" s="454"/>
      <c r="BB524" s="454"/>
      <c r="BC524" s="454"/>
      <c r="BD524" s="454"/>
      <c r="BE524" s="454"/>
      <c r="BF524" s="454"/>
      <c r="BG524" s="454"/>
      <c r="BH524" s="454"/>
      <c r="BI524" s="454"/>
      <c r="BJ524" s="454"/>
      <c r="BK524" s="454"/>
      <c r="BL524" s="454"/>
    </row>
    <row r="525" spans="1:64" s="286" customFormat="1" ht="12.75" hidden="1">
      <c r="A525" s="242"/>
      <c r="B525" s="215"/>
      <c r="C525" s="244" t="s">
        <v>314</v>
      </c>
      <c r="D525" s="422" t="s">
        <v>325</v>
      </c>
      <c r="E525" s="268">
        <f>G525+H525+I525+J525</f>
        <v>0</v>
      </c>
      <c r="F525" s="269"/>
      <c r="G525" s="270"/>
      <c r="H525" s="270"/>
      <c r="I525" s="270"/>
      <c r="J525" s="270"/>
      <c r="K525" s="270"/>
      <c r="L525" s="270"/>
      <c r="M525" s="270"/>
      <c r="N525" s="454"/>
      <c r="O525" s="454"/>
      <c r="P525" s="454"/>
      <c r="Q525" s="454"/>
      <c r="R525" s="454"/>
      <c r="S525" s="454"/>
      <c r="T525" s="454"/>
      <c r="U525" s="454"/>
      <c r="V525" s="454"/>
      <c r="W525" s="454"/>
      <c r="X525" s="454"/>
      <c r="Y525" s="454"/>
      <c r="Z525" s="454"/>
      <c r="AA525" s="454"/>
      <c r="AB525" s="454"/>
      <c r="AC525" s="454"/>
      <c r="AD525" s="454"/>
      <c r="AE525" s="454"/>
      <c r="AF525" s="454"/>
      <c r="AG525" s="454"/>
      <c r="AH525" s="454"/>
      <c r="AI525" s="454"/>
      <c r="AJ525" s="454"/>
      <c r="AK525" s="454"/>
      <c r="AL525" s="454"/>
      <c r="AM525" s="454"/>
      <c r="AN525" s="454"/>
      <c r="AO525" s="454"/>
      <c r="AP525" s="454"/>
      <c r="AQ525" s="454"/>
      <c r="AR525" s="454"/>
      <c r="AS525" s="454"/>
      <c r="AT525" s="454"/>
      <c r="AU525" s="454"/>
      <c r="AV525" s="454"/>
      <c r="AW525" s="454"/>
      <c r="AX525" s="454"/>
      <c r="AY525" s="454"/>
      <c r="AZ525" s="454"/>
      <c r="BA525" s="454"/>
      <c r="BB525" s="454"/>
      <c r="BC525" s="454"/>
      <c r="BD525" s="454"/>
      <c r="BE525" s="454"/>
      <c r="BF525" s="454"/>
      <c r="BG525" s="454"/>
      <c r="BH525" s="454"/>
      <c r="BI525" s="454"/>
      <c r="BJ525" s="454"/>
      <c r="BK525" s="454"/>
      <c r="BL525" s="454"/>
    </row>
    <row r="526" spans="1:64" s="286" customFormat="1" ht="30.75" customHeight="1" hidden="1">
      <c r="A526" s="243"/>
      <c r="B526" s="531" t="s">
        <v>326</v>
      </c>
      <c r="C526" s="531"/>
      <c r="D526" s="427" t="s">
        <v>327</v>
      </c>
      <c r="E526" s="257">
        <f aca="true" t="shared" si="253" ref="E526:J526">E527+E528+E529</f>
        <v>0</v>
      </c>
      <c r="F526" s="257">
        <f t="shared" si="253"/>
        <v>0</v>
      </c>
      <c r="G526" s="257">
        <f t="shared" si="253"/>
        <v>0</v>
      </c>
      <c r="H526" s="257">
        <f t="shared" si="253"/>
        <v>0</v>
      </c>
      <c r="I526" s="257">
        <f t="shared" si="253"/>
        <v>0</v>
      </c>
      <c r="J526" s="257">
        <f t="shared" si="253"/>
        <v>0</v>
      </c>
      <c r="K526" s="257">
        <f>K527+K528+K529</f>
        <v>0</v>
      </c>
      <c r="L526" s="257">
        <f>L527+L528+L529</f>
        <v>0</v>
      </c>
      <c r="M526" s="257">
        <f>M527+M528+M529</f>
        <v>0</v>
      </c>
      <c r="N526" s="454"/>
      <c r="O526" s="454"/>
      <c r="P526" s="454"/>
      <c r="Q526" s="454"/>
      <c r="R526" s="454"/>
      <c r="S526" s="454"/>
      <c r="T526" s="454"/>
      <c r="U526" s="454"/>
      <c r="V526" s="454"/>
      <c r="W526" s="454"/>
      <c r="X526" s="454"/>
      <c r="Y526" s="454"/>
      <c r="Z526" s="454"/>
      <c r="AA526" s="454"/>
      <c r="AB526" s="454"/>
      <c r="AC526" s="454"/>
      <c r="AD526" s="454"/>
      <c r="AE526" s="454"/>
      <c r="AF526" s="454"/>
      <c r="AG526" s="454"/>
      <c r="AH526" s="454"/>
      <c r="AI526" s="454"/>
      <c r="AJ526" s="454"/>
      <c r="AK526" s="454"/>
      <c r="AL526" s="454"/>
      <c r="AM526" s="454"/>
      <c r="AN526" s="454"/>
      <c r="AO526" s="454"/>
      <c r="AP526" s="454"/>
      <c r="AQ526" s="454"/>
      <c r="AR526" s="454"/>
      <c r="AS526" s="454"/>
      <c r="AT526" s="454"/>
      <c r="AU526" s="454"/>
      <c r="AV526" s="454"/>
      <c r="AW526" s="454"/>
      <c r="AX526" s="454"/>
      <c r="AY526" s="454"/>
      <c r="AZ526" s="454"/>
      <c r="BA526" s="454"/>
      <c r="BB526" s="454"/>
      <c r="BC526" s="454"/>
      <c r="BD526" s="454"/>
      <c r="BE526" s="454"/>
      <c r="BF526" s="454"/>
      <c r="BG526" s="454"/>
      <c r="BH526" s="454"/>
      <c r="BI526" s="454"/>
      <c r="BJ526" s="454"/>
      <c r="BK526" s="454"/>
      <c r="BL526" s="454"/>
    </row>
    <row r="527" spans="1:64" s="286" customFormat="1" ht="12.75" hidden="1">
      <c r="A527" s="242"/>
      <c r="B527" s="215"/>
      <c r="C527" s="244" t="s">
        <v>310</v>
      </c>
      <c r="D527" s="422" t="s">
        <v>328</v>
      </c>
      <c r="E527" s="268">
        <f>G527+H527+I527+J527</f>
        <v>0</v>
      </c>
      <c r="F527" s="269"/>
      <c r="G527" s="270"/>
      <c r="H527" s="270"/>
      <c r="I527" s="270"/>
      <c r="J527" s="270"/>
      <c r="K527" s="270"/>
      <c r="L527" s="270"/>
      <c r="M527" s="270"/>
      <c r="N527" s="454"/>
      <c r="O527" s="454"/>
      <c r="P527" s="454"/>
      <c r="Q527" s="454"/>
      <c r="R527" s="454"/>
      <c r="S527" s="454"/>
      <c r="T527" s="454"/>
      <c r="U527" s="454"/>
      <c r="V527" s="454"/>
      <c r="W527" s="454"/>
      <c r="X527" s="454"/>
      <c r="Y527" s="454"/>
      <c r="Z527" s="454"/>
      <c r="AA527" s="454"/>
      <c r="AB527" s="454"/>
      <c r="AC527" s="454"/>
      <c r="AD527" s="454"/>
      <c r="AE527" s="454"/>
      <c r="AF527" s="454"/>
      <c r="AG527" s="454"/>
      <c r="AH527" s="454"/>
      <c r="AI527" s="454"/>
      <c r="AJ527" s="454"/>
      <c r="AK527" s="454"/>
      <c r="AL527" s="454"/>
      <c r="AM527" s="454"/>
      <c r="AN527" s="454"/>
      <c r="AO527" s="454"/>
      <c r="AP527" s="454"/>
      <c r="AQ527" s="454"/>
      <c r="AR527" s="454"/>
      <c r="AS527" s="454"/>
      <c r="AT527" s="454"/>
      <c r="AU527" s="454"/>
      <c r="AV527" s="454"/>
      <c r="AW527" s="454"/>
      <c r="AX527" s="454"/>
      <c r="AY527" s="454"/>
      <c r="AZ527" s="454"/>
      <c r="BA527" s="454"/>
      <c r="BB527" s="454"/>
      <c r="BC527" s="454"/>
      <c r="BD527" s="454"/>
      <c r="BE527" s="454"/>
      <c r="BF527" s="454"/>
      <c r="BG527" s="454"/>
      <c r="BH527" s="454"/>
      <c r="BI527" s="454"/>
      <c r="BJ527" s="454"/>
      <c r="BK527" s="454"/>
      <c r="BL527" s="454"/>
    </row>
    <row r="528" spans="1:64" s="286" customFormat="1" ht="12.75" hidden="1">
      <c r="A528" s="242"/>
      <c r="B528" s="215"/>
      <c r="C528" s="244" t="s">
        <v>312</v>
      </c>
      <c r="D528" s="422" t="s">
        <v>329</v>
      </c>
      <c r="E528" s="268">
        <f>G528+H528+I528+J528</f>
        <v>0</v>
      </c>
      <c r="F528" s="269"/>
      <c r="G528" s="270"/>
      <c r="H528" s="270"/>
      <c r="I528" s="270"/>
      <c r="J528" s="270"/>
      <c r="K528" s="270"/>
      <c r="L528" s="270"/>
      <c r="M528" s="270"/>
      <c r="N528" s="454"/>
      <c r="O528" s="454"/>
      <c r="P528" s="454"/>
      <c r="Q528" s="454"/>
      <c r="R528" s="454"/>
      <c r="S528" s="454"/>
      <c r="T528" s="454"/>
      <c r="U528" s="454"/>
      <c r="V528" s="454"/>
      <c r="W528" s="454"/>
      <c r="X528" s="454"/>
      <c r="Y528" s="454"/>
      <c r="Z528" s="454"/>
      <c r="AA528" s="454"/>
      <c r="AB528" s="454"/>
      <c r="AC528" s="454"/>
      <c r="AD528" s="454"/>
      <c r="AE528" s="454"/>
      <c r="AF528" s="454"/>
      <c r="AG528" s="454"/>
      <c r="AH528" s="454"/>
      <c r="AI528" s="454"/>
      <c r="AJ528" s="454"/>
      <c r="AK528" s="454"/>
      <c r="AL528" s="454"/>
      <c r="AM528" s="454"/>
      <c r="AN528" s="454"/>
      <c r="AO528" s="454"/>
      <c r="AP528" s="454"/>
      <c r="AQ528" s="454"/>
      <c r="AR528" s="454"/>
      <c r="AS528" s="454"/>
      <c r="AT528" s="454"/>
      <c r="AU528" s="454"/>
      <c r="AV528" s="454"/>
      <c r="AW528" s="454"/>
      <c r="AX528" s="454"/>
      <c r="AY528" s="454"/>
      <c r="AZ528" s="454"/>
      <c r="BA528" s="454"/>
      <c r="BB528" s="454"/>
      <c r="BC528" s="454"/>
      <c r="BD528" s="454"/>
      <c r="BE528" s="454"/>
      <c r="BF528" s="454"/>
      <c r="BG528" s="454"/>
      <c r="BH528" s="454"/>
      <c r="BI528" s="454"/>
      <c r="BJ528" s="454"/>
      <c r="BK528" s="454"/>
      <c r="BL528" s="454"/>
    </row>
    <row r="529" spans="1:64" s="286" customFormat="1" ht="12.75" hidden="1">
      <c r="A529" s="242"/>
      <c r="B529" s="215"/>
      <c r="C529" s="244" t="s">
        <v>314</v>
      </c>
      <c r="D529" s="422" t="s">
        <v>330</v>
      </c>
      <c r="E529" s="268">
        <f>G529+H529+I529+J529</f>
        <v>0</v>
      </c>
      <c r="F529" s="269"/>
      <c r="G529" s="270"/>
      <c r="H529" s="270"/>
      <c r="I529" s="270"/>
      <c r="J529" s="270"/>
      <c r="K529" s="270"/>
      <c r="L529" s="270"/>
      <c r="M529" s="270"/>
      <c r="N529" s="454"/>
      <c r="O529" s="454"/>
      <c r="P529" s="454"/>
      <c r="Q529" s="454"/>
      <c r="R529" s="454"/>
      <c r="S529" s="454"/>
      <c r="T529" s="454"/>
      <c r="U529" s="454"/>
      <c r="V529" s="454"/>
      <c r="W529" s="454"/>
      <c r="X529" s="454"/>
      <c r="Y529" s="454"/>
      <c r="Z529" s="454"/>
      <c r="AA529" s="454"/>
      <c r="AB529" s="454"/>
      <c r="AC529" s="454"/>
      <c r="AD529" s="454"/>
      <c r="AE529" s="454"/>
      <c r="AF529" s="454"/>
      <c r="AG529" s="454"/>
      <c r="AH529" s="454"/>
      <c r="AI529" s="454"/>
      <c r="AJ529" s="454"/>
      <c r="AK529" s="454"/>
      <c r="AL529" s="454"/>
      <c r="AM529" s="454"/>
      <c r="AN529" s="454"/>
      <c r="AO529" s="454"/>
      <c r="AP529" s="454"/>
      <c r="AQ529" s="454"/>
      <c r="AR529" s="454"/>
      <c r="AS529" s="454"/>
      <c r="AT529" s="454"/>
      <c r="AU529" s="454"/>
      <c r="AV529" s="454"/>
      <c r="AW529" s="454"/>
      <c r="AX529" s="454"/>
      <c r="AY529" s="454"/>
      <c r="AZ529" s="454"/>
      <c r="BA529" s="454"/>
      <c r="BB529" s="454"/>
      <c r="BC529" s="454"/>
      <c r="BD529" s="454"/>
      <c r="BE529" s="454"/>
      <c r="BF529" s="454"/>
      <c r="BG529" s="454"/>
      <c r="BH529" s="454"/>
      <c r="BI529" s="454"/>
      <c r="BJ529" s="454"/>
      <c r="BK529" s="454"/>
      <c r="BL529" s="454"/>
    </row>
    <row r="530" spans="1:64" s="286" customFormat="1" ht="17.25" customHeight="1" hidden="1">
      <c r="A530" s="243"/>
      <c r="B530" s="531" t="s">
        <v>331</v>
      </c>
      <c r="C530" s="531"/>
      <c r="D530" s="427" t="s">
        <v>332</v>
      </c>
      <c r="E530" s="257">
        <f aca="true" t="shared" si="254" ref="E530:J530">E531+E532+E533</f>
        <v>0</v>
      </c>
      <c r="F530" s="257">
        <f t="shared" si="254"/>
        <v>0</v>
      </c>
      <c r="G530" s="257">
        <f t="shared" si="254"/>
        <v>0</v>
      </c>
      <c r="H530" s="257">
        <f t="shared" si="254"/>
        <v>0</v>
      </c>
      <c r="I530" s="257">
        <f t="shared" si="254"/>
        <v>0</v>
      </c>
      <c r="J530" s="257">
        <f t="shared" si="254"/>
        <v>0</v>
      </c>
      <c r="K530" s="257">
        <f>K531+K532+K533</f>
        <v>0</v>
      </c>
      <c r="L530" s="257">
        <f>L531+L532+L533</f>
        <v>0</v>
      </c>
      <c r="M530" s="257">
        <f>M531+M532+M533</f>
        <v>0</v>
      </c>
      <c r="N530" s="454"/>
      <c r="O530" s="454"/>
      <c r="P530" s="454"/>
      <c r="Q530" s="454"/>
      <c r="R530" s="454"/>
      <c r="S530" s="454"/>
      <c r="T530" s="454"/>
      <c r="U530" s="454"/>
      <c r="V530" s="454"/>
      <c r="W530" s="454"/>
      <c r="X530" s="454"/>
      <c r="Y530" s="454"/>
      <c r="Z530" s="454"/>
      <c r="AA530" s="454"/>
      <c r="AB530" s="454"/>
      <c r="AC530" s="454"/>
      <c r="AD530" s="454"/>
      <c r="AE530" s="454"/>
      <c r="AF530" s="454"/>
      <c r="AG530" s="454"/>
      <c r="AH530" s="454"/>
      <c r="AI530" s="454"/>
      <c r="AJ530" s="454"/>
      <c r="AK530" s="454"/>
      <c r="AL530" s="454"/>
      <c r="AM530" s="454"/>
      <c r="AN530" s="454"/>
      <c r="AO530" s="454"/>
      <c r="AP530" s="454"/>
      <c r="AQ530" s="454"/>
      <c r="AR530" s="454"/>
      <c r="AS530" s="454"/>
      <c r="AT530" s="454"/>
      <c r="AU530" s="454"/>
      <c r="AV530" s="454"/>
      <c r="AW530" s="454"/>
      <c r="AX530" s="454"/>
      <c r="AY530" s="454"/>
      <c r="AZ530" s="454"/>
      <c r="BA530" s="454"/>
      <c r="BB530" s="454"/>
      <c r="BC530" s="454"/>
      <c r="BD530" s="454"/>
      <c r="BE530" s="454"/>
      <c r="BF530" s="454"/>
      <c r="BG530" s="454"/>
      <c r="BH530" s="454"/>
      <c r="BI530" s="454"/>
      <c r="BJ530" s="454"/>
      <c r="BK530" s="454"/>
      <c r="BL530" s="454"/>
    </row>
    <row r="531" spans="1:64" s="286" customFormat="1" ht="12.75" hidden="1">
      <c r="A531" s="242"/>
      <c r="B531" s="215"/>
      <c r="C531" s="244" t="s">
        <v>310</v>
      </c>
      <c r="D531" s="422" t="s">
        <v>333</v>
      </c>
      <c r="E531" s="268">
        <f>G531+H531+I531+J531</f>
        <v>0</v>
      </c>
      <c r="F531" s="269"/>
      <c r="G531" s="270"/>
      <c r="H531" s="270"/>
      <c r="I531" s="270"/>
      <c r="J531" s="270"/>
      <c r="K531" s="270"/>
      <c r="L531" s="270"/>
      <c r="M531" s="270"/>
      <c r="N531" s="454"/>
      <c r="O531" s="454"/>
      <c r="P531" s="454"/>
      <c r="Q531" s="454"/>
      <c r="R531" s="454"/>
      <c r="S531" s="454"/>
      <c r="T531" s="454"/>
      <c r="U531" s="454"/>
      <c r="V531" s="454"/>
      <c r="W531" s="454"/>
      <c r="X531" s="454"/>
      <c r="Y531" s="454"/>
      <c r="Z531" s="454"/>
      <c r="AA531" s="454"/>
      <c r="AB531" s="454"/>
      <c r="AC531" s="454"/>
      <c r="AD531" s="454"/>
      <c r="AE531" s="454"/>
      <c r="AF531" s="454"/>
      <c r="AG531" s="454"/>
      <c r="AH531" s="454"/>
      <c r="AI531" s="454"/>
      <c r="AJ531" s="454"/>
      <c r="AK531" s="454"/>
      <c r="AL531" s="454"/>
      <c r="AM531" s="454"/>
      <c r="AN531" s="454"/>
      <c r="AO531" s="454"/>
      <c r="AP531" s="454"/>
      <c r="AQ531" s="454"/>
      <c r="AR531" s="454"/>
      <c r="AS531" s="454"/>
      <c r="AT531" s="454"/>
      <c r="AU531" s="454"/>
      <c r="AV531" s="454"/>
      <c r="AW531" s="454"/>
      <c r="AX531" s="454"/>
      <c r="AY531" s="454"/>
      <c r="AZ531" s="454"/>
      <c r="BA531" s="454"/>
      <c r="BB531" s="454"/>
      <c r="BC531" s="454"/>
      <c r="BD531" s="454"/>
      <c r="BE531" s="454"/>
      <c r="BF531" s="454"/>
      <c r="BG531" s="454"/>
      <c r="BH531" s="454"/>
      <c r="BI531" s="454"/>
      <c r="BJ531" s="454"/>
      <c r="BK531" s="454"/>
      <c r="BL531" s="454"/>
    </row>
    <row r="532" spans="1:64" s="286" customFormat="1" ht="12.75" hidden="1">
      <c r="A532" s="242"/>
      <c r="B532" s="215"/>
      <c r="C532" s="244" t="s">
        <v>312</v>
      </c>
      <c r="D532" s="422" t="s">
        <v>334</v>
      </c>
      <c r="E532" s="268">
        <f>G532+H532+I532+J532</f>
        <v>0</v>
      </c>
      <c r="F532" s="269"/>
      <c r="G532" s="270"/>
      <c r="H532" s="270"/>
      <c r="I532" s="270"/>
      <c r="J532" s="270"/>
      <c r="K532" s="270"/>
      <c r="L532" s="270"/>
      <c r="M532" s="270"/>
      <c r="N532" s="454"/>
      <c r="O532" s="454"/>
      <c r="P532" s="454"/>
      <c r="Q532" s="454"/>
      <c r="R532" s="454"/>
      <c r="S532" s="454"/>
      <c r="T532" s="454"/>
      <c r="U532" s="454"/>
      <c r="V532" s="454"/>
      <c r="W532" s="454"/>
      <c r="X532" s="454"/>
      <c r="Y532" s="454"/>
      <c r="Z532" s="454"/>
      <c r="AA532" s="454"/>
      <c r="AB532" s="454"/>
      <c r="AC532" s="454"/>
      <c r="AD532" s="454"/>
      <c r="AE532" s="454"/>
      <c r="AF532" s="454"/>
      <c r="AG532" s="454"/>
      <c r="AH532" s="454"/>
      <c r="AI532" s="454"/>
      <c r="AJ532" s="454"/>
      <c r="AK532" s="454"/>
      <c r="AL532" s="454"/>
      <c r="AM532" s="454"/>
      <c r="AN532" s="454"/>
      <c r="AO532" s="454"/>
      <c r="AP532" s="454"/>
      <c r="AQ532" s="454"/>
      <c r="AR532" s="454"/>
      <c r="AS532" s="454"/>
      <c r="AT532" s="454"/>
      <c r="AU532" s="454"/>
      <c r="AV532" s="454"/>
      <c r="AW532" s="454"/>
      <c r="AX532" s="454"/>
      <c r="AY532" s="454"/>
      <c r="AZ532" s="454"/>
      <c r="BA532" s="454"/>
      <c r="BB532" s="454"/>
      <c r="BC532" s="454"/>
      <c r="BD532" s="454"/>
      <c r="BE532" s="454"/>
      <c r="BF532" s="454"/>
      <c r="BG532" s="454"/>
      <c r="BH532" s="454"/>
      <c r="BI532" s="454"/>
      <c r="BJ532" s="454"/>
      <c r="BK532" s="454"/>
      <c r="BL532" s="454"/>
    </row>
    <row r="533" spans="1:64" s="286" customFormat="1" ht="12.75" hidden="1">
      <c r="A533" s="242"/>
      <c r="B533" s="215"/>
      <c r="C533" s="244" t="s">
        <v>314</v>
      </c>
      <c r="D533" s="422" t="s">
        <v>335</v>
      </c>
      <c r="E533" s="268">
        <f>G533+H533+I533+J533</f>
        <v>0</v>
      </c>
      <c r="F533" s="269"/>
      <c r="G533" s="270"/>
      <c r="H533" s="270"/>
      <c r="I533" s="270"/>
      <c r="J533" s="270"/>
      <c r="K533" s="270"/>
      <c r="L533" s="270"/>
      <c r="M533" s="270"/>
      <c r="N533" s="454"/>
      <c r="O533" s="454"/>
      <c r="P533" s="454"/>
      <c r="Q533" s="454"/>
      <c r="R533" s="454"/>
      <c r="S533" s="454"/>
      <c r="T533" s="454"/>
      <c r="U533" s="454"/>
      <c r="V533" s="454"/>
      <c r="W533" s="454"/>
      <c r="X533" s="454"/>
      <c r="Y533" s="454"/>
      <c r="Z533" s="454"/>
      <c r="AA533" s="454"/>
      <c r="AB533" s="454"/>
      <c r="AC533" s="454"/>
      <c r="AD533" s="454"/>
      <c r="AE533" s="454"/>
      <c r="AF533" s="454"/>
      <c r="AG533" s="454"/>
      <c r="AH533" s="454"/>
      <c r="AI533" s="454"/>
      <c r="AJ533" s="454"/>
      <c r="AK533" s="454"/>
      <c r="AL533" s="454"/>
      <c r="AM533" s="454"/>
      <c r="AN533" s="454"/>
      <c r="AO533" s="454"/>
      <c r="AP533" s="454"/>
      <c r="AQ533" s="454"/>
      <c r="AR533" s="454"/>
      <c r="AS533" s="454"/>
      <c r="AT533" s="454"/>
      <c r="AU533" s="454"/>
      <c r="AV533" s="454"/>
      <c r="AW533" s="454"/>
      <c r="AX533" s="454"/>
      <c r="AY533" s="454"/>
      <c r="AZ533" s="454"/>
      <c r="BA533" s="454"/>
      <c r="BB533" s="454"/>
      <c r="BC533" s="454"/>
      <c r="BD533" s="454"/>
      <c r="BE533" s="454"/>
      <c r="BF533" s="454"/>
      <c r="BG533" s="454"/>
      <c r="BH533" s="454"/>
      <c r="BI533" s="454"/>
      <c r="BJ533" s="454"/>
      <c r="BK533" s="454"/>
      <c r="BL533" s="454"/>
    </row>
    <row r="534" spans="1:64" s="286" customFormat="1" ht="25.5" customHeight="1" hidden="1">
      <c r="A534" s="243"/>
      <c r="B534" s="531" t="s">
        <v>336</v>
      </c>
      <c r="C534" s="531"/>
      <c r="D534" s="427" t="s">
        <v>337</v>
      </c>
      <c r="E534" s="257">
        <f aca="true" t="shared" si="255" ref="E534:J534">E535+E536+E537</f>
        <v>0</v>
      </c>
      <c r="F534" s="257">
        <f t="shared" si="255"/>
        <v>0</v>
      </c>
      <c r="G534" s="257">
        <f t="shared" si="255"/>
        <v>0</v>
      </c>
      <c r="H534" s="257">
        <f t="shared" si="255"/>
        <v>0</v>
      </c>
      <c r="I534" s="257">
        <f t="shared" si="255"/>
        <v>0</v>
      </c>
      <c r="J534" s="257">
        <f t="shared" si="255"/>
        <v>0</v>
      </c>
      <c r="K534" s="257">
        <f>K535+K536+K537</f>
        <v>0</v>
      </c>
      <c r="L534" s="257">
        <f>L535+L536+L537</f>
        <v>0</v>
      </c>
      <c r="M534" s="257">
        <f>M535+M536+M537</f>
        <v>0</v>
      </c>
      <c r="N534" s="454"/>
      <c r="O534" s="454"/>
      <c r="P534" s="454"/>
      <c r="Q534" s="454"/>
      <c r="R534" s="454"/>
      <c r="S534" s="454"/>
      <c r="T534" s="454"/>
      <c r="U534" s="454"/>
      <c r="V534" s="454"/>
      <c r="W534" s="454"/>
      <c r="X534" s="454"/>
      <c r="Y534" s="454"/>
      <c r="Z534" s="454"/>
      <c r="AA534" s="454"/>
      <c r="AB534" s="454"/>
      <c r="AC534" s="454"/>
      <c r="AD534" s="454"/>
      <c r="AE534" s="454"/>
      <c r="AF534" s="454"/>
      <c r="AG534" s="454"/>
      <c r="AH534" s="454"/>
      <c r="AI534" s="454"/>
      <c r="AJ534" s="454"/>
      <c r="AK534" s="454"/>
      <c r="AL534" s="454"/>
      <c r="AM534" s="454"/>
      <c r="AN534" s="454"/>
      <c r="AO534" s="454"/>
      <c r="AP534" s="454"/>
      <c r="AQ534" s="454"/>
      <c r="AR534" s="454"/>
      <c r="AS534" s="454"/>
      <c r="AT534" s="454"/>
      <c r="AU534" s="454"/>
      <c r="AV534" s="454"/>
      <c r="AW534" s="454"/>
      <c r="AX534" s="454"/>
      <c r="AY534" s="454"/>
      <c r="AZ534" s="454"/>
      <c r="BA534" s="454"/>
      <c r="BB534" s="454"/>
      <c r="BC534" s="454"/>
      <c r="BD534" s="454"/>
      <c r="BE534" s="454"/>
      <c r="BF534" s="454"/>
      <c r="BG534" s="454"/>
      <c r="BH534" s="454"/>
      <c r="BI534" s="454"/>
      <c r="BJ534" s="454"/>
      <c r="BK534" s="454"/>
      <c r="BL534" s="454"/>
    </row>
    <row r="535" spans="1:64" s="286" customFormat="1" ht="12.75" hidden="1">
      <c r="A535" s="242"/>
      <c r="B535" s="215"/>
      <c r="C535" s="244" t="s">
        <v>310</v>
      </c>
      <c r="D535" s="422" t="s">
        <v>338</v>
      </c>
      <c r="E535" s="268">
        <f>G535+H535+I535+J535</f>
        <v>0</v>
      </c>
      <c r="F535" s="269"/>
      <c r="G535" s="270"/>
      <c r="H535" s="270"/>
      <c r="I535" s="270"/>
      <c r="J535" s="270"/>
      <c r="K535" s="270"/>
      <c r="L535" s="270"/>
      <c r="M535" s="270"/>
      <c r="N535" s="454"/>
      <c r="O535" s="454"/>
      <c r="P535" s="454"/>
      <c r="Q535" s="454"/>
      <c r="R535" s="454"/>
      <c r="S535" s="454"/>
      <c r="T535" s="454"/>
      <c r="U535" s="454"/>
      <c r="V535" s="454"/>
      <c r="W535" s="454"/>
      <c r="X535" s="454"/>
      <c r="Y535" s="454"/>
      <c r="Z535" s="454"/>
      <c r="AA535" s="454"/>
      <c r="AB535" s="454"/>
      <c r="AC535" s="454"/>
      <c r="AD535" s="454"/>
      <c r="AE535" s="454"/>
      <c r="AF535" s="454"/>
      <c r="AG535" s="454"/>
      <c r="AH535" s="454"/>
      <c r="AI535" s="454"/>
      <c r="AJ535" s="454"/>
      <c r="AK535" s="454"/>
      <c r="AL535" s="454"/>
      <c r="AM535" s="454"/>
      <c r="AN535" s="454"/>
      <c r="AO535" s="454"/>
      <c r="AP535" s="454"/>
      <c r="AQ535" s="454"/>
      <c r="AR535" s="454"/>
      <c r="AS535" s="454"/>
      <c r="AT535" s="454"/>
      <c r="AU535" s="454"/>
      <c r="AV535" s="454"/>
      <c r="AW535" s="454"/>
      <c r="AX535" s="454"/>
      <c r="AY535" s="454"/>
      <c r="AZ535" s="454"/>
      <c r="BA535" s="454"/>
      <c r="BB535" s="454"/>
      <c r="BC535" s="454"/>
      <c r="BD535" s="454"/>
      <c r="BE535" s="454"/>
      <c r="BF535" s="454"/>
      <c r="BG535" s="454"/>
      <c r="BH535" s="454"/>
      <c r="BI535" s="454"/>
      <c r="BJ535" s="454"/>
      <c r="BK535" s="454"/>
      <c r="BL535" s="454"/>
    </row>
    <row r="536" spans="1:64" s="286" customFormat="1" ht="12.75" hidden="1">
      <c r="A536" s="242"/>
      <c r="B536" s="215"/>
      <c r="C536" s="244" t="s">
        <v>312</v>
      </c>
      <c r="D536" s="422" t="s">
        <v>339</v>
      </c>
      <c r="E536" s="268">
        <f>G536+H536+I536+J536</f>
        <v>0</v>
      </c>
      <c r="F536" s="269"/>
      <c r="G536" s="270"/>
      <c r="H536" s="270"/>
      <c r="I536" s="270"/>
      <c r="J536" s="270"/>
      <c r="K536" s="270"/>
      <c r="L536" s="270"/>
      <c r="M536" s="270"/>
      <c r="N536" s="454"/>
      <c r="O536" s="454"/>
      <c r="P536" s="454"/>
      <c r="Q536" s="454"/>
      <c r="R536" s="454"/>
      <c r="S536" s="454"/>
      <c r="T536" s="454"/>
      <c r="U536" s="454"/>
      <c r="V536" s="454"/>
      <c r="W536" s="454"/>
      <c r="X536" s="454"/>
      <c r="Y536" s="454"/>
      <c r="Z536" s="454"/>
      <c r="AA536" s="454"/>
      <c r="AB536" s="454"/>
      <c r="AC536" s="454"/>
      <c r="AD536" s="454"/>
      <c r="AE536" s="454"/>
      <c r="AF536" s="454"/>
      <c r="AG536" s="454"/>
      <c r="AH536" s="454"/>
      <c r="AI536" s="454"/>
      <c r="AJ536" s="454"/>
      <c r="AK536" s="454"/>
      <c r="AL536" s="454"/>
      <c r="AM536" s="454"/>
      <c r="AN536" s="454"/>
      <c r="AO536" s="454"/>
      <c r="AP536" s="454"/>
      <c r="AQ536" s="454"/>
      <c r="AR536" s="454"/>
      <c r="AS536" s="454"/>
      <c r="AT536" s="454"/>
      <c r="AU536" s="454"/>
      <c r="AV536" s="454"/>
      <c r="AW536" s="454"/>
      <c r="AX536" s="454"/>
      <c r="AY536" s="454"/>
      <c r="AZ536" s="454"/>
      <c r="BA536" s="454"/>
      <c r="BB536" s="454"/>
      <c r="BC536" s="454"/>
      <c r="BD536" s="454"/>
      <c r="BE536" s="454"/>
      <c r="BF536" s="454"/>
      <c r="BG536" s="454"/>
      <c r="BH536" s="454"/>
      <c r="BI536" s="454"/>
      <c r="BJ536" s="454"/>
      <c r="BK536" s="454"/>
      <c r="BL536" s="454"/>
    </row>
    <row r="537" spans="1:64" s="286" customFormat="1" ht="12.75" hidden="1">
      <c r="A537" s="242"/>
      <c r="B537" s="215"/>
      <c r="C537" s="244" t="s">
        <v>314</v>
      </c>
      <c r="D537" s="422" t="s">
        <v>340</v>
      </c>
      <c r="E537" s="268">
        <f>G537+H537+I537+J537</f>
        <v>0</v>
      </c>
      <c r="F537" s="269"/>
      <c r="G537" s="270"/>
      <c r="H537" s="270"/>
      <c r="I537" s="270"/>
      <c r="J537" s="270"/>
      <c r="K537" s="270"/>
      <c r="L537" s="270"/>
      <c r="M537" s="270"/>
      <c r="N537" s="454"/>
      <c r="O537" s="454"/>
      <c r="P537" s="454"/>
      <c r="Q537" s="454"/>
      <c r="R537" s="454"/>
      <c r="S537" s="454"/>
      <c r="T537" s="454"/>
      <c r="U537" s="454"/>
      <c r="V537" s="454"/>
      <c r="W537" s="454"/>
      <c r="X537" s="454"/>
      <c r="Y537" s="454"/>
      <c r="Z537" s="454"/>
      <c r="AA537" s="454"/>
      <c r="AB537" s="454"/>
      <c r="AC537" s="454"/>
      <c r="AD537" s="454"/>
      <c r="AE537" s="454"/>
      <c r="AF537" s="454"/>
      <c r="AG537" s="454"/>
      <c r="AH537" s="454"/>
      <c r="AI537" s="454"/>
      <c r="AJ537" s="454"/>
      <c r="AK537" s="454"/>
      <c r="AL537" s="454"/>
      <c r="AM537" s="454"/>
      <c r="AN537" s="454"/>
      <c r="AO537" s="454"/>
      <c r="AP537" s="454"/>
      <c r="AQ537" s="454"/>
      <c r="AR537" s="454"/>
      <c r="AS537" s="454"/>
      <c r="AT537" s="454"/>
      <c r="AU537" s="454"/>
      <c r="AV537" s="454"/>
      <c r="AW537" s="454"/>
      <c r="AX537" s="454"/>
      <c r="AY537" s="454"/>
      <c r="AZ537" s="454"/>
      <c r="BA537" s="454"/>
      <c r="BB537" s="454"/>
      <c r="BC537" s="454"/>
      <c r="BD537" s="454"/>
      <c r="BE537" s="454"/>
      <c r="BF537" s="454"/>
      <c r="BG537" s="454"/>
      <c r="BH537" s="454"/>
      <c r="BI537" s="454"/>
      <c r="BJ537" s="454"/>
      <c r="BK537" s="454"/>
      <c r="BL537" s="454"/>
    </row>
    <row r="538" spans="1:64" s="286" customFormat="1" ht="28.5" customHeight="1" hidden="1">
      <c r="A538" s="243"/>
      <c r="B538" s="558" t="s">
        <v>341</v>
      </c>
      <c r="C538" s="558"/>
      <c r="D538" s="427" t="s">
        <v>342</v>
      </c>
      <c r="E538" s="257">
        <f aca="true" t="shared" si="256" ref="E538:J538">E539+E540+E541</f>
        <v>0</v>
      </c>
      <c r="F538" s="257">
        <f t="shared" si="256"/>
        <v>0</v>
      </c>
      <c r="G538" s="257">
        <f t="shared" si="256"/>
        <v>0</v>
      </c>
      <c r="H538" s="257">
        <f t="shared" si="256"/>
        <v>0</v>
      </c>
      <c r="I538" s="257">
        <f t="shared" si="256"/>
        <v>0</v>
      </c>
      <c r="J538" s="257">
        <f t="shared" si="256"/>
        <v>0</v>
      </c>
      <c r="K538" s="257">
        <f>K539+K540+K541</f>
        <v>0</v>
      </c>
      <c r="L538" s="257">
        <f>L539+L540+L541</f>
        <v>0</v>
      </c>
      <c r="M538" s="257">
        <f>M539+M540+M541</f>
        <v>0</v>
      </c>
      <c r="N538" s="454"/>
      <c r="O538" s="454"/>
      <c r="P538" s="454"/>
      <c r="Q538" s="454"/>
      <c r="R538" s="454"/>
      <c r="S538" s="454"/>
      <c r="T538" s="454"/>
      <c r="U538" s="454"/>
      <c r="V538" s="454"/>
      <c r="W538" s="454"/>
      <c r="X538" s="454"/>
      <c r="Y538" s="454"/>
      <c r="Z538" s="454"/>
      <c r="AA538" s="454"/>
      <c r="AB538" s="454"/>
      <c r="AC538" s="454"/>
      <c r="AD538" s="454"/>
      <c r="AE538" s="454"/>
      <c r="AF538" s="454"/>
      <c r="AG538" s="454"/>
      <c r="AH538" s="454"/>
      <c r="AI538" s="454"/>
      <c r="AJ538" s="454"/>
      <c r="AK538" s="454"/>
      <c r="AL538" s="454"/>
      <c r="AM538" s="454"/>
      <c r="AN538" s="454"/>
      <c r="AO538" s="454"/>
      <c r="AP538" s="454"/>
      <c r="AQ538" s="454"/>
      <c r="AR538" s="454"/>
      <c r="AS538" s="454"/>
      <c r="AT538" s="454"/>
      <c r="AU538" s="454"/>
      <c r="AV538" s="454"/>
      <c r="AW538" s="454"/>
      <c r="AX538" s="454"/>
      <c r="AY538" s="454"/>
      <c r="AZ538" s="454"/>
      <c r="BA538" s="454"/>
      <c r="BB538" s="454"/>
      <c r="BC538" s="454"/>
      <c r="BD538" s="454"/>
      <c r="BE538" s="454"/>
      <c r="BF538" s="454"/>
      <c r="BG538" s="454"/>
      <c r="BH538" s="454"/>
      <c r="BI538" s="454"/>
      <c r="BJ538" s="454"/>
      <c r="BK538" s="454"/>
      <c r="BL538" s="454"/>
    </row>
    <row r="539" spans="1:64" s="286" customFormat="1" ht="12.75" hidden="1">
      <c r="A539" s="242"/>
      <c r="B539" s="215"/>
      <c r="C539" s="244" t="s">
        <v>310</v>
      </c>
      <c r="D539" s="422" t="s">
        <v>343</v>
      </c>
      <c r="E539" s="268">
        <f>G539+H539+I539+J539</f>
        <v>0</v>
      </c>
      <c r="F539" s="269"/>
      <c r="G539" s="270"/>
      <c r="H539" s="270"/>
      <c r="I539" s="270"/>
      <c r="J539" s="270"/>
      <c r="K539" s="270"/>
      <c r="L539" s="270"/>
      <c r="M539" s="270"/>
      <c r="N539" s="454"/>
      <c r="O539" s="454"/>
      <c r="P539" s="454"/>
      <c r="Q539" s="454"/>
      <c r="R539" s="454"/>
      <c r="S539" s="454"/>
      <c r="T539" s="454"/>
      <c r="U539" s="454"/>
      <c r="V539" s="454"/>
      <c r="W539" s="454"/>
      <c r="X539" s="454"/>
      <c r="Y539" s="454"/>
      <c r="Z539" s="454"/>
      <c r="AA539" s="454"/>
      <c r="AB539" s="454"/>
      <c r="AC539" s="454"/>
      <c r="AD539" s="454"/>
      <c r="AE539" s="454"/>
      <c r="AF539" s="454"/>
      <c r="AG539" s="454"/>
      <c r="AH539" s="454"/>
      <c r="AI539" s="454"/>
      <c r="AJ539" s="454"/>
      <c r="AK539" s="454"/>
      <c r="AL539" s="454"/>
      <c r="AM539" s="454"/>
      <c r="AN539" s="454"/>
      <c r="AO539" s="454"/>
      <c r="AP539" s="454"/>
      <c r="AQ539" s="454"/>
      <c r="AR539" s="454"/>
      <c r="AS539" s="454"/>
      <c r="AT539" s="454"/>
      <c r="AU539" s="454"/>
      <c r="AV539" s="454"/>
      <c r="AW539" s="454"/>
      <c r="AX539" s="454"/>
      <c r="AY539" s="454"/>
      <c r="AZ539" s="454"/>
      <c r="BA539" s="454"/>
      <c r="BB539" s="454"/>
      <c r="BC539" s="454"/>
      <c r="BD539" s="454"/>
      <c r="BE539" s="454"/>
      <c r="BF539" s="454"/>
      <c r="BG539" s="454"/>
      <c r="BH539" s="454"/>
      <c r="BI539" s="454"/>
      <c r="BJ539" s="454"/>
      <c r="BK539" s="454"/>
      <c r="BL539" s="454"/>
    </row>
    <row r="540" spans="1:64" s="286" customFormat="1" ht="12.75" hidden="1">
      <c r="A540" s="242"/>
      <c r="B540" s="215"/>
      <c r="C540" s="244" t="s">
        <v>312</v>
      </c>
      <c r="D540" s="422" t="s">
        <v>344</v>
      </c>
      <c r="E540" s="268">
        <f>G540+H540+I540+J540</f>
        <v>0</v>
      </c>
      <c r="F540" s="269"/>
      <c r="G540" s="270"/>
      <c r="H540" s="270"/>
      <c r="I540" s="270"/>
      <c r="J540" s="270"/>
      <c r="K540" s="270"/>
      <c r="L540" s="270"/>
      <c r="M540" s="270"/>
      <c r="N540" s="454"/>
      <c r="O540" s="454"/>
      <c r="P540" s="454"/>
      <c r="Q540" s="454"/>
      <c r="R540" s="454"/>
      <c r="S540" s="454"/>
      <c r="T540" s="454"/>
      <c r="U540" s="454"/>
      <c r="V540" s="454"/>
      <c r="W540" s="454"/>
      <c r="X540" s="454"/>
      <c r="Y540" s="454"/>
      <c r="Z540" s="454"/>
      <c r="AA540" s="454"/>
      <c r="AB540" s="454"/>
      <c r="AC540" s="454"/>
      <c r="AD540" s="454"/>
      <c r="AE540" s="454"/>
      <c r="AF540" s="454"/>
      <c r="AG540" s="454"/>
      <c r="AH540" s="454"/>
      <c r="AI540" s="454"/>
      <c r="AJ540" s="454"/>
      <c r="AK540" s="454"/>
      <c r="AL540" s="454"/>
      <c r="AM540" s="454"/>
      <c r="AN540" s="454"/>
      <c r="AO540" s="454"/>
      <c r="AP540" s="454"/>
      <c r="AQ540" s="454"/>
      <c r="AR540" s="454"/>
      <c r="AS540" s="454"/>
      <c r="AT540" s="454"/>
      <c r="AU540" s="454"/>
      <c r="AV540" s="454"/>
      <c r="AW540" s="454"/>
      <c r="AX540" s="454"/>
      <c r="AY540" s="454"/>
      <c r="AZ540" s="454"/>
      <c r="BA540" s="454"/>
      <c r="BB540" s="454"/>
      <c r="BC540" s="454"/>
      <c r="BD540" s="454"/>
      <c r="BE540" s="454"/>
      <c r="BF540" s="454"/>
      <c r="BG540" s="454"/>
      <c r="BH540" s="454"/>
      <c r="BI540" s="454"/>
      <c r="BJ540" s="454"/>
      <c r="BK540" s="454"/>
      <c r="BL540" s="454"/>
    </row>
    <row r="541" spans="1:64" s="286" customFormat="1" ht="12.75" hidden="1">
      <c r="A541" s="242"/>
      <c r="B541" s="215"/>
      <c r="C541" s="244" t="s">
        <v>314</v>
      </c>
      <c r="D541" s="422" t="s">
        <v>345</v>
      </c>
      <c r="E541" s="268">
        <f>G541+H541+I541+J541</f>
        <v>0</v>
      </c>
      <c r="F541" s="269"/>
      <c r="G541" s="270"/>
      <c r="H541" s="270"/>
      <c r="I541" s="270"/>
      <c r="J541" s="270"/>
      <c r="K541" s="270"/>
      <c r="L541" s="270"/>
      <c r="M541" s="270"/>
      <c r="N541" s="454"/>
      <c r="O541" s="454"/>
      <c r="P541" s="454"/>
      <c r="Q541" s="454"/>
      <c r="R541" s="454"/>
      <c r="S541" s="454"/>
      <c r="T541" s="454"/>
      <c r="U541" s="454"/>
      <c r="V541" s="454"/>
      <c r="W541" s="454"/>
      <c r="X541" s="454"/>
      <c r="Y541" s="454"/>
      <c r="Z541" s="454"/>
      <c r="AA541" s="454"/>
      <c r="AB541" s="454"/>
      <c r="AC541" s="454"/>
      <c r="AD541" s="454"/>
      <c r="AE541" s="454"/>
      <c r="AF541" s="454"/>
      <c r="AG541" s="454"/>
      <c r="AH541" s="454"/>
      <c r="AI541" s="454"/>
      <c r="AJ541" s="454"/>
      <c r="AK541" s="454"/>
      <c r="AL541" s="454"/>
      <c r="AM541" s="454"/>
      <c r="AN541" s="454"/>
      <c r="AO541" s="454"/>
      <c r="AP541" s="454"/>
      <c r="AQ541" s="454"/>
      <c r="AR541" s="454"/>
      <c r="AS541" s="454"/>
      <c r="AT541" s="454"/>
      <c r="AU541" s="454"/>
      <c r="AV541" s="454"/>
      <c r="AW541" s="454"/>
      <c r="AX541" s="454"/>
      <c r="AY541" s="454"/>
      <c r="AZ541" s="454"/>
      <c r="BA541" s="454"/>
      <c r="BB541" s="454"/>
      <c r="BC541" s="454"/>
      <c r="BD541" s="454"/>
      <c r="BE541" s="454"/>
      <c r="BF541" s="454"/>
      <c r="BG541" s="454"/>
      <c r="BH541" s="454"/>
      <c r="BI541" s="454"/>
      <c r="BJ541" s="454"/>
      <c r="BK541" s="454"/>
      <c r="BL541" s="454"/>
    </row>
    <row r="542" spans="1:64" s="286" customFormat="1" ht="27.75" customHeight="1" hidden="1">
      <c r="A542" s="243"/>
      <c r="B542" s="531" t="s">
        <v>346</v>
      </c>
      <c r="C542" s="531"/>
      <c r="D542" s="427" t="s">
        <v>347</v>
      </c>
      <c r="E542" s="257">
        <f aca="true" t="shared" si="257" ref="E542:J542">E543+E544+E545</f>
        <v>0</v>
      </c>
      <c r="F542" s="257">
        <f t="shared" si="257"/>
        <v>0</v>
      </c>
      <c r="G542" s="257">
        <f t="shared" si="257"/>
        <v>0</v>
      </c>
      <c r="H542" s="257">
        <f t="shared" si="257"/>
        <v>0</v>
      </c>
      <c r="I542" s="257">
        <f t="shared" si="257"/>
        <v>0</v>
      </c>
      <c r="J542" s="257">
        <f t="shared" si="257"/>
        <v>0</v>
      </c>
      <c r="K542" s="257">
        <f>K543+K544+K545</f>
        <v>0</v>
      </c>
      <c r="L542" s="257">
        <f>L543+L544+L545</f>
        <v>0</v>
      </c>
      <c r="M542" s="257">
        <f>M543+M544+M545</f>
        <v>0</v>
      </c>
      <c r="N542" s="454"/>
      <c r="O542" s="454"/>
      <c r="P542" s="454"/>
      <c r="Q542" s="454"/>
      <c r="R542" s="454"/>
      <c r="S542" s="454"/>
      <c r="T542" s="454"/>
      <c r="U542" s="454"/>
      <c r="V542" s="454"/>
      <c r="W542" s="454"/>
      <c r="X542" s="454"/>
      <c r="Y542" s="454"/>
      <c r="Z542" s="454"/>
      <c r="AA542" s="454"/>
      <c r="AB542" s="454"/>
      <c r="AC542" s="454"/>
      <c r="AD542" s="454"/>
      <c r="AE542" s="454"/>
      <c r="AF542" s="454"/>
      <c r="AG542" s="454"/>
      <c r="AH542" s="454"/>
      <c r="AI542" s="454"/>
      <c r="AJ542" s="454"/>
      <c r="AK542" s="454"/>
      <c r="AL542" s="454"/>
      <c r="AM542" s="454"/>
      <c r="AN542" s="454"/>
      <c r="AO542" s="454"/>
      <c r="AP542" s="454"/>
      <c r="AQ542" s="454"/>
      <c r="AR542" s="454"/>
      <c r="AS542" s="454"/>
      <c r="AT542" s="454"/>
      <c r="AU542" s="454"/>
      <c r="AV542" s="454"/>
      <c r="AW542" s="454"/>
      <c r="AX542" s="454"/>
      <c r="AY542" s="454"/>
      <c r="AZ542" s="454"/>
      <c r="BA542" s="454"/>
      <c r="BB542" s="454"/>
      <c r="BC542" s="454"/>
      <c r="BD542" s="454"/>
      <c r="BE542" s="454"/>
      <c r="BF542" s="454"/>
      <c r="BG542" s="454"/>
      <c r="BH542" s="454"/>
      <c r="BI542" s="454"/>
      <c r="BJ542" s="454"/>
      <c r="BK542" s="454"/>
      <c r="BL542" s="454"/>
    </row>
    <row r="543" spans="1:64" s="286" customFormat="1" ht="15" customHeight="1" hidden="1">
      <c r="A543" s="242"/>
      <c r="B543" s="215"/>
      <c r="C543" s="244" t="s">
        <v>310</v>
      </c>
      <c r="D543" s="422" t="s">
        <v>348</v>
      </c>
      <c r="E543" s="268">
        <f>G543+H543+I543+J543</f>
        <v>0</v>
      </c>
      <c r="F543" s="269"/>
      <c r="G543" s="270"/>
      <c r="H543" s="270"/>
      <c r="I543" s="270"/>
      <c r="J543" s="270"/>
      <c r="K543" s="270"/>
      <c r="L543" s="270"/>
      <c r="M543" s="270"/>
      <c r="N543" s="454"/>
      <c r="O543" s="454"/>
      <c r="P543" s="454"/>
      <c r="Q543" s="454"/>
      <c r="R543" s="454"/>
      <c r="S543" s="454"/>
      <c r="T543" s="454"/>
      <c r="U543" s="454"/>
      <c r="V543" s="454"/>
      <c r="W543" s="454"/>
      <c r="X543" s="454"/>
      <c r="Y543" s="454"/>
      <c r="Z543" s="454"/>
      <c r="AA543" s="454"/>
      <c r="AB543" s="454"/>
      <c r="AC543" s="454"/>
      <c r="AD543" s="454"/>
      <c r="AE543" s="454"/>
      <c r="AF543" s="454"/>
      <c r="AG543" s="454"/>
      <c r="AH543" s="454"/>
      <c r="AI543" s="454"/>
      <c r="AJ543" s="454"/>
      <c r="AK543" s="454"/>
      <c r="AL543" s="454"/>
      <c r="AM543" s="454"/>
      <c r="AN543" s="454"/>
      <c r="AO543" s="454"/>
      <c r="AP543" s="454"/>
      <c r="AQ543" s="454"/>
      <c r="AR543" s="454"/>
      <c r="AS543" s="454"/>
      <c r="AT543" s="454"/>
      <c r="AU543" s="454"/>
      <c r="AV543" s="454"/>
      <c r="AW543" s="454"/>
      <c r="AX543" s="454"/>
      <c r="AY543" s="454"/>
      <c r="AZ543" s="454"/>
      <c r="BA543" s="454"/>
      <c r="BB543" s="454"/>
      <c r="BC543" s="454"/>
      <c r="BD543" s="454"/>
      <c r="BE543" s="454"/>
      <c r="BF543" s="454"/>
      <c r="BG543" s="454"/>
      <c r="BH543" s="454"/>
      <c r="BI543" s="454"/>
      <c r="BJ543" s="454"/>
      <c r="BK543" s="454"/>
      <c r="BL543" s="454"/>
    </row>
    <row r="544" spans="1:64" s="286" customFormat="1" ht="15" customHeight="1" hidden="1">
      <c r="A544" s="242"/>
      <c r="B544" s="215"/>
      <c r="C544" s="244" t="s">
        <v>312</v>
      </c>
      <c r="D544" s="422" t="s">
        <v>349</v>
      </c>
      <c r="E544" s="268">
        <f>G544+H544+I544+J544</f>
        <v>0</v>
      </c>
      <c r="F544" s="269"/>
      <c r="G544" s="270"/>
      <c r="H544" s="270"/>
      <c r="I544" s="270"/>
      <c r="J544" s="270"/>
      <c r="K544" s="270"/>
      <c r="L544" s="270"/>
      <c r="M544" s="270"/>
      <c r="N544" s="454"/>
      <c r="O544" s="454"/>
      <c r="P544" s="454"/>
      <c r="Q544" s="454"/>
      <c r="R544" s="454"/>
      <c r="S544" s="454"/>
      <c r="T544" s="454"/>
      <c r="U544" s="454"/>
      <c r="V544" s="454"/>
      <c r="W544" s="454"/>
      <c r="X544" s="454"/>
      <c r="Y544" s="454"/>
      <c r="Z544" s="454"/>
      <c r="AA544" s="454"/>
      <c r="AB544" s="454"/>
      <c r="AC544" s="454"/>
      <c r="AD544" s="454"/>
      <c r="AE544" s="454"/>
      <c r="AF544" s="454"/>
      <c r="AG544" s="454"/>
      <c r="AH544" s="454"/>
      <c r="AI544" s="454"/>
      <c r="AJ544" s="454"/>
      <c r="AK544" s="454"/>
      <c r="AL544" s="454"/>
      <c r="AM544" s="454"/>
      <c r="AN544" s="454"/>
      <c r="AO544" s="454"/>
      <c r="AP544" s="454"/>
      <c r="AQ544" s="454"/>
      <c r="AR544" s="454"/>
      <c r="AS544" s="454"/>
      <c r="AT544" s="454"/>
      <c r="AU544" s="454"/>
      <c r="AV544" s="454"/>
      <c r="AW544" s="454"/>
      <c r="AX544" s="454"/>
      <c r="AY544" s="454"/>
      <c r="AZ544" s="454"/>
      <c r="BA544" s="454"/>
      <c r="BB544" s="454"/>
      <c r="BC544" s="454"/>
      <c r="BD544" s="454"/>
      <c r="BE544" s="454"/>
      <c r="BF544" s="454"/>
      <c r="BG544" s="454"/>
      <c r="BH544" s="454"/>
      <c r="BI544" s="454"/>
      <c r="BJ544" s="454"/>
      <c r="BK544" s="454"/>
      <c r="BL544" s="454"/>
    </row>
    <row r="545" spans="1:64" s="286" customFormat="1" ht="15" customHeight="1" hidden="1">
      <c r="A545" s="242"/>
      <c r="B545" s="215"/>
      <c r="C545" s="244" t="s">
        <v>314</v>
      </c>
      <c r="D545" s="422" t="s">
        <v>350</v>
      </c>
      <c r="E545" s="268">
        <f>G545+H545+I545+J545</f>
        <v>0</v>
      </c>
      <c r="F545" s="269"/>
      <c r="G545" s="270"/>
      <c r="H545" s="270"/>
      <c r="I545" s="270"/>
      <c r="J545" s="270"/>
      <c r="K545" s="270"/>
      <c r="L545" s="270"/>
      <c r="M545" s="270"/>
      <c r="N545" s="454"/>
      <c r="O545" s="454"/>
      <c r="P545" s="454"/>
      <c r="Q545" s="454"/>
      <c r="R545" s="454"/>
      <c r="S545" s="454"/>
      <c r="T545" s="454"/>
      <c r="U545" s="454"/>
      <c r="V545" s="454"/>
      <c r="W545" s="454"/>
      <c r="X545" s="454"/>
      <c r="Y545" s="454"/>
      <c r="Z545" s="454"/>
      <c r="AA545" s="454"/>
      <c r="AB545" s="454"/>
      <c r="AC545" s="454"/>
      <c r="AD545" s="454"/>
      <c r="AE545" s="454"/>
      <c r="AF545" s="454"/>
      <c r="AG545" s="454"/>
      <c r="AH545" s="454"/>
      <c r="AI545" s="454"/>
      <c r="AJ545" s="454"/>
      <c r="AK545" s="454"/>
      <c r="AL545" s="454"/>
      <c r="AM545" s="454"/>
      <c r="AN545" s="454"/>
      <c r="AO545" s="454"/>
      <c r="AP545" s="454"/>
      <c r="AQ545" s="454"/>
      <c r="AR545" s="454"/>
      <c r="AS545" s="454"/>
      <c r="AT545" s="454"/>
      <c r="AU545" s="454"/>
      <c r="AV545" s="454"/>
      <c r="AW545" s="454"/>
      <c r="AX545" s="454"/>
      <c r="AY545" s="454"/>
      <c r="AZ545" s="454"/>
      <c r="BA545" s="454"/>
      <c r="BB545" s="454"/>
      <c r="BC545" s="454"/>
      <c r="BD545" s="454"/>
      <c r="BE545" s="454"/>
      <c r="BF545" s="454"/>
      <c r="BG545" s="454"/>
      <c r="BH545" s="454"/>
      <c r="BI545" s="454"/>
      <c r="BJ545" s="454"/>
      <c r="BK545" s="454"/>
      <c r="BL545" s="454"/>
    </row>
    <row r="546" spans="1:64" s="286" customFormat="1" ht="17.25" customHeight="1" hidden="1">
      <c r="A546" s="243"/>
      <c r="B546" s="531" t="s">
        <v>351</v>
      </c>
      <c r="C546" s="531"/>
      <c r="D546" s="427" t="s">
        <v>352</v>
      </c>
      <c r="E546" s="257">
        <f aca="true" t="shared" si="258" ref="E546:J546">E547+E548+E549</f>
        <v>0</v>
      </c>
      <c r="F546" s="257">
        <f t="shared" si="258"/>
        <v>0</v>
      </c>
      <c r="G546" s="257">
        <f t="shared" si="258"/>
        <v>0</v>
      </c>
      <c r="H546" s="257">
        <f t="shared" si="258"/>
        <v>0</v>
      </c>
      <c r="I546" s="257">
        <f t="shared" si="258"/>
        <v>0</v>
      </c>
      <c r="J546" s="257">
        <f t="shared" si="258"/>
        <v>0</v>
      </c>
      <c r="K546" s="257">
        <f>K547+K548+K549</f>
        <v>0</v>
      </c>
      <c r="L546" s="257">
        <f>L547+L548+L549</f>
        <v>0</v>
      </c>
      <c r="M546" s="257">
        <f>M547+M548+M549</f>
        <v>0</v>
      </c>
      <c r="N546" s="454"/>
      <c r="O546" s="454"/>
      <c r="P546" s="454"/>
      <c r="Q546" s="454"/>
      <c r="R546" s="454"/>
      <c r="S546" s="454"/>
      <c r="T546" s="454"/>
      <c r="U546" s="454"/>
      <c r="V546" s="454"/>
      <c r="W546" s="454"/>
      <c r="X546" s="454"/>
      <c r="Y546" s="454"/>
      <c r="Z546" s="454"/>
      <c r="AA546" s="454"/>
      <c r="AB546" s="454"/>
      <c r="AC546" s="454"/>
      <c r="AD546" s="454"/>
      <c r="AE546" s="454"/>
      <c r="AF546" s="454"/>
      <c r="AG546" s="454"/>
      <c r="AH546" s="454"/>
      <c r="AI546" s="454"/>
      <c r="AJ546" s="454"/>
      <c r="AK546" s="454"/>
      <c r="AL546" s="454"/>
      <c r="AM546" s="454"/>
      <c r="AN546" s="454"/>
      <c r="AO546" s="454"/>
      <c r="AP546" s="454"/>
      <c r="AQ546" s="454"/>
      <c r="AR546" s="454"/>
      <c r="AS546" s="454"/>
      <c r="AT546" s="454"/>
      <c r="AU546" s="454"/>
      <c r="AV546" s="454"/>
      <c r="AW546" s="454"/>
      <c r="AX546" s="454"/>
      <c r="AY546" s="454"/>
      <c r="AZ546" s="454"/>
      <c r="BA546" s="454"/>
      <c r="BB546" s="454"/>
      <c r="BC546" s="454"/>
      <c r="BD546" s="454"/>
      <c r="BE546" s="454"/>
      <c r="BF546" s="454"/>
      <c r="BG546" s="454"/>
      <c r="BH546" s="454"/>
      <c r="BI546" s="454"/>
      <c r="BJ546" s="454"/>
      <c r="BK546" s="454"/>
      <c r="BL546" s="454"/>
    </row>
    <row r="547" spans="1:64" s="286" customFormat="1" ht="15" customHeight="1" hidden="1">
      <c r="A547" s="242"/>
      <c r="B547" s="215"/>
      <c r="C547" s="244" t="s">
        <v>310</v>
      </c>
      <c r="D547" s="422" t="s">
        <v>353</v>
      </c>
      <c r="E547" s="268">
        <f>G547+H547+I547+J547</f>
        <v>0</v>
      </c>
      <c r="F547" s="269"/>
      <c r="G547" s="270"/>
      <c r="H547" s="270"/>
      <c r="I547" s="270"/>
      <c r="J547" s="270"/>
      <c r="K547" s="270"/>
      <c r="L547" s="270"/>
      <c r="M547" s="270"/>
      <c r="N547" s="454"/>
      <c r="O547" s="454"/>
      <c r="P547" s="454"/>
      <c r="Q547" s="454"/>
      <c r="R547" s="454"/>
      <c r="S547" s="454"/>
      <c r="T547" s="454"/>
      <c r="U547" s="454"/>
      <c r="V547" s="454"/>
      <c r="W547" s="454"/>
      <c r="X547" s="454"/>
      <c r="Y547" s="454"/>
      <c r="Z547" s="454"/>
      <c r="AA547" s="454"/>
      <c r="AB547" s="454"/>
      <c r="AC547" s="454"/>
      <c r="AD547" s="454"/>
      <c r="AE547" s="454"/>
      <c r="AF547" s="454"/>
      <c r="AG547" s="454"/>
      <c r="AH547" s="454"/>
      <c r="AI547" s="454"/>
      <c r="AJ547" s="454"/>
      <c r="AK547" s="454"/>
      <c r="AL547" s="454"/>
      <c r="AM547" s="454"/>
      <c r="AN547" s="454"/>
      <c r="AO547" s="454"/>
      <c r="AP547" s="454"/>
      <c r="AQ547" s="454"/>
      <c r="AR547" s="454"/>
      <c r="AS547" s="454"/>
      <c r="AT547" s="454"/>
      <c r="AU547" s="454"/>
      <c r="AV547" s="454"/>
      <c r="AW547" s="454"/>
      <c r="AX547" s="454"/>
      <c r="AY547" s="454"/>
      <c r="AZ547" s="454"/>
      <c r="BA547" s="454"/>
      <c r="BB547" s="454"/>
      <c r="BC547" s="454"/>
      <c r="BD547" s="454"/>
      <c r="BE547" s="454"/>
      <c r="BF547" s="454"/>
      <c r="BG547" s="454"/>
      <c r="BH547" s="454"/>
      <c r="BI547" s="454"/>
      <c r="BJ547" s="454"/>
      <c r="BK547" s="454"/>
      <c r="BL547" s="454"/>
    </row>
    <row r="548" spans="1:64" s="286" customFormat="1" ht="15" customHeight="1" hidden="1">
      <c r="A548" s="242"/>
      <c r="B548" s="215"/>
      <c r="C548" s="244" t="s">
        <v>312</v>
      </c>
      <c r="D548" s="422" t="s">
        <v>354</v>
      </c>
      <c r="E548" s="268">
        <f>G548+H548+I548+J548</f>
        <v>0</v>
      </c>
      <c r="F548" s="269"/>
      <c r="G548" s="270"/>
      <c r="H548" s="270"/>
      <c r="I548" s="270"/>
      <c r="J548" s="270"/>
      <c r="K548" s="270"/>
      <c r="L548" s="270"/>
      <c r="M548" s="270"/>
      <c r="N548" s="454"/>
      <c r="O548" s="454"/>
      <c r="P548" s="454"/>
      <c r="Q548" s="454"/>
      <c r="R548" s="454"/>
      <c r="S548" s="454"/>
      <c r="T548" s="454"/>
      <c r="U548" s="454"/>
      <c r="V548" s="454"/>
      <c r="W548" s="454"/>
      <c r="X548" s="454"/>
      <c r="Y548" s="454"/>
      <c r="Z548" s="454"/>
      <c r="AA548" s="454"/>
      <c r="AB548" s="454"/>
      <c r="AC548" s="454"/>
      <c r="AD548" s="454"/>
      <c r="AE548" s="454"/>
      <c r="AF548" s="454"/>
      <c r="AG548" s="454"/>
      <c r="AH548" s="454"/>
      <c r="AI548" s="454"/>
      <c r="AJ548" s="454"/>
      <c r="AK548" s="454"/>
      <c r="AL548" s="454"/>
      <c r="AM548" s="454"/>
      <c r="AN548" s="454"/>
      <c r="AO548" s="454"/>
      <c r="AP548" s="454"/>
      <c r="AQ548" s="454"/>
      <c r="AR548" s="454"/>
      <c r="AS548" s="454"/>
      <c r="AT548" s="454"/>
      <c r="AU548" s="454"/>
      <c r="AV548" s="454"/>
      <c r="AW548" s="454"/>
      <c r="AX548" s="454"/>
      <c r="AY548" s="454"/>
      <c r="AZ548" s="454"/>
      <c r="BA548" s="454"/>
      <c r="BB548" s="454"/>
      <c r="BC548" s="454"/>
      <c r="BD548" s="454"/>
      <c r="BE548" s="454"/>
      <c r="BF548" s="454"/>
      <c r="BG548" s="454"/>
      <c r="BH548" s="454"/>
      <c r="BI548" s="454"/>
      <c r="BJ548" s="454"/>
      <c r="BK548" s="454"/>
      <c r="BL548" s="454"/>
    </row>
    <row r="549" spans="1:64" s="286" customFormat="1" ht="15" customHeight="1" hidden="1">
      <c r="A549" s="242"/>
      <c r="B549" s="215"/>
      <c r="C549" s="244" t="s">
        <v>314</v>
      </c>
      <c r="D549" s="422" t="s">
        <v>355</v>
      </c>
      <c r="E549" s="268">
        <f>G549+H549+I549+J549</f>
        <v>0</v>
      </c>
      <c r="F549" s="269"/>
      <c r="G549" s="270"/>
      <c r="H549" s="270"/>
      <c r="I549" s="270"/>
      <c r="J549" s="270"/>
      <c r="K549" s="270"/>
      <c r="L549" s="270"/>
      <c r="M549" s="270"/>
      <c r="N549" s="454"/>
      <c r="O549" s="454"/>
      <c r="P549" s="454"/>
      <c r="Q549" s="454"/>
      <c r="R549" s="454"/>
      <c r="S549" s="454"/>
      <c r="T549" s="454"/>
      <c r="U549" s="454"/>
      <c r="V549" s="454"/>
      <c r="W549" s="454"/>
      <c r="X549" s="454"/>
      <c r="Y549" s="454"/>
      <c r="Z549" s="454"/>
      <c r="AA549" s="454"/>
      <c r="AB549" s="454"/>
      <c r="AC549" s="454"/>
      <c r="AD549" s="454"/>
      <c r="AE549" s="454"/>
      <c r="AF549" s="454"/>
      <c r="AG549" s="454"/>
      <c r="AH549" s="454"/>
      <c r="AI549" s="454"/>
      <c r="AJ549" s="454"/>
      <c r="AK549" s="454"/>
      <c r="AL549" s="454"/>
      <c r="AM549" s="454"/>
      <c r="AN549" s="454"/>
      <c r="AO549" s="454"/>
      <c r="AP549" s="454"/>
      <c r="AQ549" s="454"/>
      <c r="AR549" s="454"/>
      <c r="AS549" s="454"/>
      <c r="AT549" s="454"/>
      <c r="AU549" s="454"/>
      <c r="AV549" s="454"/>
      <c r="AW549" s="454"/>
      <c r="AX549" s="454"/>
      <c r="AY549" s="454"/>
      <c r="AZ549" s="454"/>
      <c r="BA549" s="454"/>
      <c r="BB549" s="454"/>
      <c r="BC549" s="454"/>
      <c r="BD549" s="454"/>
      <c r="BE549" s="454"/>
      <c r="BF549" s="454"/>
      <c r="BG549" s="454"/>
      <c r="BH549" s="454"/>
      <c r="BI549" s="454"/>
      <c r="BJ549" s="454"/>
      <c r="BK549" s="454"/>
      <c r="BL549" s="454"/>
    </row>
    <row r="550" spans="1:64" s="286" customFormat="1" ht="15" customHeight="1" hidden="1">
      <c r="A550" s="243"/>
      <c r="B550" s="531" t="s">
        <v>356</v>
      </c>
      <c r="C550" s="531"/>
      <c r="D550" s="427" t="s">
        <v>357</v>
      </c>
      <c r="E550" s="257">
        <f>E551+E552+E553</f>
        <v>0</v>
      </c>
      <c r="F550" s="257"/>
      <c r="G550" s="257">
        <f aca="true" t="shared" si="259" ref="G550:M550">SUM(G551:G553)</f>
        <v>0</v>
      </c>
      <c r="H550" s="257">
        <f t="shared" si="259"/>
        <v>0</v>
      </c>
      <c r="I550" s="257">
        <f t="shared" si="259"/>
        <v>0</v>
      </c>
      <c r="J550" s="257">
        <f t="shared" si="259"/>
        <v>0</v>
      </c>
      <c r="K550" s="257">
        <f t="shared" si="259"/>
        <v>0</v>
      </c>
      <c r="L550" s="257">
        <f t="shared" si="259"/>
        <v>0</v>
      </c>
      <c r="M550" s="257">
        <f t="shared" si="259"/>
        <v>0</v>
      </c>
      <c r="N550" s="454"/>
      <c r="O550" s="454"/>
      <c r="P550" s="454"/>
      <c r="Q550" s="454"/>
      <c r="R550" s="454"/>
      <c r="S550" s="454"/>
      <c r="T550" s="454"/>
      <c r="U550" s="454"/>
      <c r="V550" s="454"/>
      <c r="W550" s="454"/>
      <c r="X550" s="454"/>
      <c r="Y550" s="454"/>
      <c r="Z550" s="454"/>
      <c r="AA550" s="454"/>
      <c r="AB550" s="454"/>
      <c r="AC550" s="454"/>
      <c r="AD550" s="454"/>
      <c r="AE550" s="454"/>
      <c r="AF550" s="454"/>
      <c r="AG550" s="454"/>
      <c r="AH550" s="454"/>
      <c r="AI550" s="454"/>
      <c r="AJ550" s="454"/>
      <c r="AK550" s="454"/>
      <c r="AL550" s="454"/>
      <c r="AM550" s="454"/>
      <c r="AN550" s="454"/>
      <c r="AO550" s="454"/>
      <c r="AP550" s="454"/>
      <c r="AQ550" s="454"/>
      <c r="AR550" s="454"/>
      <c r="AS550" s="454"/>
      <c r="AT550" s="454"/>
      <c r="AU550" s="454"/>
      <c r="AV550" s="454"/>
      <c r="AW550" s="454"/>
      <c r="AX550" s="454"/>
      <c r="AY550" s="454"/>
      <c r="AZ550" s="454"/>
      <c r="BA550" s="454"/>
      <c r="BB550" s="454"/>
      <c r="BC550" s="454"/>
      <c r="BD550" s="454"/>
      <c r="BE550" s="454"/>
      <c r="BF550" s="454"/>
      <c r="BG550" s="454"/>
      <c r="BH550" s="454"/>
      <c r="BI550" s="454"/>
      <c r="BJ550" s="454"/>
      <c r="BK550" s="454"/>
      <c r="BL550" s="454"/>
    </row>
    <row r="551" spans="1:64" s="286" customFormat="1" ht="15" customHeight="1" hidden="1">
      <c r="A551" s="242"/>
      <c r="B551" s="215"/>
      <c r="C551" s="244" t="s">
        <v>310</v>
      </c>
      <c r="D551" s="422" t="s">
        <v>358</v>
      </c>
      <c r="E551" s="268">
        <f>SUM(G551:J551)</f>
        <v>0</v>
      </c>
      <c r="F551" s="268"/>
      <c r="G551" s="270"/>
      <c r="H551" s="270"/>
      <c r="I551" s="270"/>
      <c r="J551" s="270"/>
      <c r="K551" s="270"/>
      <c r="L551" s="270"/>
      <c r="M551" s="270"/>
      <c r="N551" s="454"/>
      <c r="O551" s="454"/>
      <c r="P551" s="454"/>
      <c r="Q551" s="454"/>
      <c r="R551" s="454"/>
      <c r="S551" s="454"/>
      <c r="T551" s="454"/>
      <c r="U551" s="454"/>
      <c r="V551" s="454"/>
      <c r="W551" s="454"/>
      <c r="X551" s="454"/>
      <c r="Y551" s="454"/>
      <c r="Z551" s="454"/>
      <c r="AA551" s="454"/>
      <c r="AB551" s="454"/>
      <c r="AC551" s="454"/>
      <c r="AD551" s="454"/>
      <c r="AE551" s="454"/>
      <c r="AF551" s="454"/>
      <c r="AG551" s="454"/>
      <c r="AH551" s="454"/>
      <c r="AI551" s="454"/>
      <c r="AJ551" s="454"/>
      <c r="AK551" s="454"/>
      <c r="AL551" s="454"/>
      <c r="AM551" s="454"/>
      <c r="AN551" s="454"/>
      <c r="AO551" s="454"/>
      <c r="AP551" s="454"/>
      <c r="AQ551" s="454"/>
      <c r="AR551" s="454"/>
      <c r="AS551" s="454"/>
      <c r="AT551" s="454"/>
      <c r="AU551" s="454"/>
      <c r="AV551" s="454"/>
      <c r="AW551" s="454"/>
      <c r="AX551" s="454"/>
      <c r="AY551" s="454"/>
      <c r="AZ551" s="454"/>
      <c r="BA551" s="454"/>
      <c r="BB551" s="454"/>
      <c r="BC551" s="454"/>
      <c r="BD551" s="454"/>
      <c r="BE551" s="454"/>
      <c r="BF551" s="454"/>
      <c r="BG551" s="454"/>
      <c r="BH551" s="454"/>
      <c r="BI551" s="454"/>
      <c r="BJ551" s="454"/>
      <c r="BK551" s="454"/>
      <c r="BL551" s="454"/>
    </row>
    <row r="552" spans="1:64" s="286" customFormat="1" ht="15" customHeight="1" hidden="1">
      <c r="A552" s="242"/>
      <c r="B552" s="215"/>
      <c r="C552" s="244" t="s">
        <v>312</v>
      </c>
      <c r="D552" s="422" t="s">
        <v>359</v>
      </c>
      <c r="E552" s="268">
        <f>SUM(G552:J552)</f>
        <v>0</v>
      </c>
      <c r="F552" s="268"/>
      <c r="G552" s="270"/>
      <c r="H552" s="270"/>
      <c r="I552" s="270"/>
      <c r="J552" s="270"/>
      <c r="K552" s="270"/>
      <c r="L552" s="270"/>
      <c r="M552" s="270"/>
      <c r="N552" s="454"/>
      <c r="O552" s="454"/>
      <c r="P552" s="454"/>
      <c r="Q552" s="454"/>
      <c r="R552" s="454"/>
      <c r="S552" s="454"/>
      <c r="T552" s="454"/>
      <c r="U552" s="454"/>
      <c r="V552" s="454"/>
      <c r="W552" s="454"/>
      <c r="X552" s="454"/>
      <c r="Y552" s="454"/>
      <c r="Z552" s="454"/>
      <c r="AA552" s="454"/>
      <c r="AB552" s="454"/>
      <c r="AC552" s="454"/>
      <c r="AD552" s="454"/>
      <c r="AE552" s="454"/>
      <c r="AF552" s="454"/>
      <c r="AG552" s="454"/>
      <c r="AH552" s="454"/>
      <c r="AI552" s="454"/>
      <c r="AJ552" s="454"/>
      <c r="AK552" s="454"/>
      <c r="AL552" s="454"/>
      <c r="AM552" s="454"/>
      <c r="AN552" s="454"/>
      <c r="AO552" s="454"/>
      <c r="AP552" s="454"/>
      <c r="AQ552" s="454"/>
      <c r="AR552" s="454"/>
      <c r="AS552" s="454"/>
      <c r="AT552" s="454"/>
      <c r="AU552" s="454"/>
      <c r="AV552" s="454"/>
      <c r="AW552" s="454"/>
      <c r="AX552" s="454"/>
      <c r="AY552" s="454"/>
      <c r="AZ552" s="454"/>
      <c r="BA552" s="454"/>
      <c r="BB552" s="454"/>
      <c r="BC552" s="454"/>
      <c r="BD552" s="454"/>
      <c r="BE552" s="454"/>
      <c r="BF552" s="454"/>
      <c r="BG552" s="454"/>
      <c r="BH552" s="454"/>
      <c r="BI552" s="454"/>
      <c r="BJ552" s="454"/>
      <c r="BK552" s="454"/>
      <c r="BL552" s="454"/>
    </row>
    <row r="553" spans="1:64" s="286" customFormat="1" ht="15" customHeight="1" hidden="1">
      <c r="A553" s="242"/>
      <c r="B553" s="215"/>
      <c r="C553" s="244" t="s">
        <v>360</v>
      </c>
      <c r="D553" s="422" t="s">
        <v>361</v>
      </c>
      <c r="E553" s="268">
        <f>SUM(G553:J553)</f>
        <v>0</v>
      </c>
      <c r="F553" s="268"/>
      <c r="G553" s="270"/>
      <c r="H553" s="270"/>
      <c r="I553" s="270"/>
      <c r="J553" s="270"/>
      <c r="K553" s="270"/>
      <c r="L553" s="270"/>
      <c r="M553" s="270"/>
      <c r="N553" s="454"/>
      <c r="O553" s="454"/>
      <c r="P553" s="454"/>
      <c r="Q553" s="454"/>
      <c r="R553" s="454"/>
      <c r="S553" s="454"/>
      <c r="T553" s="454"/>
      <c r="U553" s="454"/>
      <c r="V553" s="454"/>
      <c r="W553" s="454"/>
      <c r="X553" s="454"/>
      <c r="Y553" s="454"/>
      <c r="Z553" s="454"/>
      <c r="AA553" s="454"/>
      <c r="AB553" s="454"/>
      <c r="AC553" s="454"/>
      <c r="AD553" s="454"/>
      <c r="AE553" s="454"/>
      <c r="AF553" s="454"/>
      <c r="AG553" s="454"/>
      <c r="AH553" s="454"/>
      <c r="AI553" s="454"/>
      <c r="AJ553" s="454"/>
      <c r="AK553" s="454"/>
      <c r="AL553" s="454"/>
      <c r="AM553" s="454"/>
      <c r="AN553" s="454"/>
      <c r="AO553" s="454"/>
      <c r="AP553" s="454"/>
      <c r="AQ553" s="454"/>
      <c r="AR553" s="454"/>
      <c r="AS553" s="454"/>
      <c r="AT553" s="454"/>
      <c r="AU553" s="454"/>
      <c r="AV553" s="454"/>
      <c r="AW553" s="454"/>
      <c r="AX553" s="454"/>
      <c r="AY553" s="454"/>
      <c r="AZ553" s="454"/>
      <c r="BA553" s="454"/>
      <c r="BB553" s="454"/>
      <c r="BC553" s="454"/>
      <c r="BD553" s="454"/>
      <c r="BE553" s="454"/>
      <c r="BF553" s="454"/>
      <c r="BG553" s="454"/>
      <c r="BH553" s="454"/>
      <c r="BI553" s="454"/>
      <c r="BJ553" s="454"/>
      <c r="BK553" s="454"/>
      <c r="BL553" s="454"/>
    </row>
    <row r="554" spans="1:64" s="286" customFormat="1" ht="27" customHeight="1" hidden="1">
      <c r="A554" s="243"/>
      <c r="B554" s="583" t="s">
        <v>362</v>
      </c>
      <c r="C554" s="583"/>
      <c r="D554" s="494" t="s">
        <v>363</v>
      </c>
      <c r="E554" s="320">
        <f>E555+E556+E557</f>
        <v>0</v>
      </c>
      <c r="F554" s="321"/>
      <c r="G554" s="272">
        <f aca="true" t="shared" si="260" ref="G554:M554">G555+G556+G557</f>
        <v>0</v>
      </c>
      <c r="H554" s="272">
        <f t="shared" si="260"/>
        <v>0</v>
      </c>
      <c r="I554" s="272">
        <f t="shared" si="260"/>
        <v>0</v>
      </c>
      <c r="J554" s="272">
        <f t="shared" si="260"/>
        <v>0</v>
      </c>
      <c r="K554" s="272">
        <f t="shared" si="260"/>
        <v>0</v>
      </c>
      <c r="L554" s="272">
        <f t="shared" si="260"/>
        <v>0</v>
      </c>
      <c r="M554" s="272">
        <f t="shared" si="260"/>
        <v>0</v>
      </c>
      <c r="N554" s="454"/>
      <c r="O554" s="454"/>
      <c r="P554" s="454"/>
      <c r="Q554" s="454"/>
      <c r="R554" s="454"/>
      <c r="S554" s="454"/>
      <c r="T554" s="454"/>
      <c r="U554" s="454"/>
      <c r="V554" s="454"/>
      <c r="W554" s="454"/>
      <c r="X554" s="454"/>
      <c r="Y554" s="454"/>
      <c r="Z554" s="454"/>
      <c r="AA554" s="454"/>
      <c r="AB554" s="454"/>
      <c r="AC554" s="454"/>
      <c r="AD554" s="454"/>
      <c r="AE554" s="454"/>
      <c r="AF554" s="454"/>
      <c r="AG554" s="454"/>
      <c r="AH554" s="454"/>
      <c r="AI554" s="454"/>
      <c r="AJ554" s="454"/>
      <c r="AK554" s="454"/>
      <c r="AL554" s="454"/>
      <c r="AM554" s="454"/>
      <c r="AN554" s="454"/>
      <c r="AO554" s="454"/>
      <c r="AP554" s="454"/>
      <c r="AQ554" s="454"/>
      <c r="AR554" s="454"/>
      <c r="AS554" s="454"/>
      <c r="AT554" s="454"/>
      <c r="AU554" s="454"/>
      <c r="AV554" s="454"/>
      <c r="AW554" s="454"/>
      <c r="AX554" s="454"/>
      <c r="AY554" s="454"/>
      <c r="AZ554" s="454"/>
      <c r="BA554" s="454"/>
      <c r="BB554" s="454"/>
      <c r="BC554" s="454"/>
      <c r="BD554" s="454"/>
      <c r="BE554" s="454"/>
      <c r="BF554" s="454"/>
      <c r="BG554" s="454"/>
      <c r="BH554" s="454"/>
      <c r="BI554" s="454"/>
      <c r="BJ554" s="454"/>
      <c r="BK554" s="454"/>
      <c r="BL554" s="454"/>
    </row>
    <row r="555" spans="1:64" s="286" customFormat="1" ht="15" customHeight="1" hidden="1">
      <c r="A555" s="242"/>
      <c r="B555" s="215"/>
      <c r="C555" s="244" t="s">
        <v>310</v>
      </c>
      <c r="D555" s="422" t="s">
        <v>364</v>
      </c>
      <c r="E555" s="268">
        <f>G555+H555+I555+J555</f>
        <v>0</v>
      </c>
      <c r="F555" s="268"/>
      <c r="G555" s="270"/>
      <c r="H555" s="270"/>
      <c r="I555" s="270"/>
      <c r="J555" s="270"/>
      <c r="K555" s="270"/>
      <c r="L555" s="270"/>
      <c r="M555" s="270"/>
      <c r="N555" s="454"/>
      <c r="O555" s="454"/>
      <c r="P555" s="454"/>
      <c r="Q555" s="454"/>
      <c r="R555" s="454"/>
      <c r="S555" s="454"/>
      <c r="T555" s="454"/>
      <c r="U555" s="454"/>
      <c r="V555" s="454"/>
      <c r="W555" s="454"/>
      <c r="X555" s="454"/>
      <c r="Y555" s="454"/>
      <c r="Z555" s="454"/>
      <c r="AA555" s="454"/>
      <c r="AB555" s="454"/>
      <c r="AC555" s="454"/>
      <c r="AD555" s="454"/>
      <c r="AE555" s="454"/>
      <c r="AF555" s="454"/>
      <c r="AG555" s="454"/>
      <c r="AH555" s="454"/>
      <c r="AI555" s="454"/>
      <c r="AJ555" s="454"/>
      <c r="AK555" s="454"/>
      <c r="AL555" s="454"/>
      <c r="AM555" s="454"/>
      <c r="AN555" s="454"/>
      <c r="AO555" s="454"/>
      <c r="AP555" s="454"/>
      <c r="AQ555" s="454"/>
      <c r="AR555" s="454"/>
      <c r="AS555" s="454"/>
      <c r="AT555" s="454"/>
      <c r="AU555" s="454"/>
      <c r="AV555" s="454"/>
      <c r="AW555" s="454"/>
      <c r="AX555" s="454"/>
      <c r="AY555" s="454"/>
      <c r="AZ555" s="454"/>
      <c r="BA555" s="454"/>
      <c r="BB555" s="454"/>
      <c r="BC555" s="454"/>
      <c r="BD555" s="454"/>
      <c r="BE555" s="454"/>
      <c r="BF555" s="454"/>
      <c r="BG555" s="454"/>
      <c r="BH555" s="454"/>
      <c r="BI555" s="454"/>
      <c r="BJ555" s="454"/>
      <c r="BK555" s="454"/>
      <c r="BL555" s="454"/>
    </row>
    <row r="556" spans="1:64" s="286" customFormat="1" ht="15" customHeight="1" hidden="1">
      <c r="A556" s="242"/>
      <c r="B556" s="215"/>
      <c r="C556" s="244" t="s">
        <v>312</v>
      </c>
      <c r="D556" s="422" t="s">
        <v>365</v>
      </c>
      <c r="E556" s="268">
        <f>G556+H556+I556+J556</f>
        <v>0</v>
      </c>
      <c r="F556" s="268"/>
      <c r="G556" s="270"/>
      <c r="H556" s="270"/>
      <c r="I556" s="270"/>
      <c r="J556" s="270"/>
      <c r="K556" s="270"/>
      <c r="L556" s="270"/>
      <c r="M556" s="270"/>
      <c r="N556" s="454"/>
      <c r="O556" s="454"/>
      <c r="P556" s="454"/>
      <c r="Q556" s="454"/>
      <c r="R556" s="454"/>
      <c r="S556" s="454"/>
      <c r="T556" s="454"/>
      <c r="U556" s="454"/>
      <c r="V556" s="454"/>
      <c r="W556" s="454"/>
      <c r="X556" s="454"/>
      <c r="Y556" s="454"/>
      <c r="Z556" s="454"/>
      <c r="AA556" s="454"/>
      <c r="AB556" s="454"/>
      <c r="AC556" s="454"/>
      <c r="AD556" s="454"/>
      <c r="AE556" s="454"/>
      <c r="AF556" s="454"/>
      <c r="AG556" s="454"/>
      <c r="AH556" s="454"/>
      <c r="AI556" s="454"/>
      <c r="AJ556" s="454"/>
      <c r="AK556" s="454"/>
      <c r="AL556" s="454"/>
      <c r="AM556" s="454"/>
      <c r="AN556" s="454"/>
      <c r="AO556" s="454"/>
      <c r="AP556" s="454"/>
      <c r="AQ556" s="454"/>
      <c r="AR556" s="454"/>
      <c r="AS556" s="454"/>
      <c r="AT556" s="454"/>
      <c r="AU556" s="454"/>
      <c r="AV556" s="454"/>
      <c r="AW556" s="454"/>
      <c r="AX556" s="454"/>
      <c r="AY556" s="454"/>
      <c r="AZ556" s="454"/>
      <c r="BA556" s="454"/>
      <c r="BB556" s="454"/>
      <c r="BC556" s="454"/>
      <c r="BD556" s="454"/>
      <c r="BE556" s="454"/>
      <c r="BF556" s="454"/>
      <c r="BG556" s="454"/>
      <c r="BH556" s="454"/>
      <c r="BI556" s="454"/>
      <c r="BJ556" s="454"/>
      <c r="BK556" s="454"/>
      <c r="BL556" s="454"/>
    </row>
    <row r="557" spans="1:64" s="286" customFormat="1" ht="15" customHeight="1" hidden="1">
      <c r="A557" s="242"/>
      <c r="B557" s="215"/>
      <c r="C557" s="244" t="s">
        <v>360</v>
      </c>
      <c r="D557" s="422" t="s">
        <v>366</v>
      </c>
      <c r="E557" s="322">
        <f>G557+H557+I557+J557</f>
        <v>0</v>
      </c>
      <c r="F557" s="323"/>
      <c r="G557" s="270"/>
      <c r="H557" s="270"/>
      <c r="I557" s="270"/>
      <c r="J557" s="270"/>
      <c r="K557" s="270"/>
      <c r="L557" s="270"/>
      <c r="M557" s="270"/>
      <c r="N557" s="454"/>
      <c r="O557" s="454"/>
      <c r="P557" s="454"/>
      <c r="Q557" s="454"/>
      <c r="R557" s="454"/>
      <c r="S557" s="454"/>
      <c r="T557" s="454"/>
      <c r="U557" s="454"/>
      <c r="V557" s="454"/>
      <c r="W557" s="454"/>
      <c r="X557" s="454"/>
      <c r="Y557" s="454"/>
      <c r="Z557" s="454"/>
      <c r="AA557" s="454"/>
      <c r="AB557" s="454"/>
      <c r="AC557" s="454"/>
      <c r="AD557" s="454"/>
      <c r="AE557" s="454"/>
      <c r="AF557" s="454"/>
      <c r="AG557" s="454"/>
      <c r="AH557" s="454"/>
      <c r="AI557" s="454"/>
      <c r="AJ557" s="454"/>
      <c r="AK557" s="454"/>
      <c r="AL557" s="454"/>
      <c r="AM557" s="454"/>
      <c r="AN557" s="454"/>
      <c r="AO557" s="454"/>
      <c r="AP557" s="454"/>
      <c r="AQ557" s="454"/>
      <c r="AR557" s="454"/>
      <c r="AS557" s="454"/>
      <c r="AT557" s="454"/>
      <c r="AU557" s="454"/>
      <c r="AV557" s="454"/>
      <c r="AW557" s="454"/>
      <c r="AX557" s="454"/>
      <c r="AY557" s="454"/>
      <c r="AZ557" s="454"/>
      <c r="BA557" s="454"/>
      <c r="BB557" s="454"/>
      <c r="BC557" s="454"/>
      <c r="BD557" s="454"/>
      <c r="BE557" s="454"/>
      <c r="BF557" s="454"/>
      <c r="BG557" s="454"/>
      <c r="BH557" s="454"/>
      <c r="BI557" s="454"/>
      <c r="BJ557" s="454"/>
      <c r="BK557" s="454"/>
      <c r="BL557" s="454"/>
    </row>
    <row r="558" spans="1:64" s="286" customFormat="1" ht="39.75" customHeight="1">
      <c r="A558" s="559" t="s">
        <v>749</v>
      </c>
      <c r="B558" s="559"/>
      <c r="C558" s="559"/>
      <c r="D558" s="249" t="s">
        <v>10</v>
      </c>
      <c r="E558" s="250">
        <f aca="true" t="shared" si="261" ref="E558:J558">E559+E563+E567+E583</f>
        <v>18753992</v>
      </c>
      <c r="F558" s="250">
        <f t="shared" si="261"/>
        <v>0</v>
      </c>
      <c r="G558" s="250">
        <f t="shared" si="261"/>
        <v>4106708</v>
      </c>
      <c r="H558" s="250">
        <f t="shared" si="261"/>
        <v>12474112</v>
      </c>
      <c r="I558" s="250">
        <f t="shared" si="261"/>
        <v>2173172</v>
      </c>
      <c r="J558" s="250">
        <f t="shared" si="261"/>
        <v>0</v>
      </c>
      <c r="K558" s="251">
        <f>K559+K563+K567</f>
        <v>0</v>
      </c>
      <c r="L558" s="251">
        <f>L559+L563+L567</f>
        <v>0</v>
      </c>
      <c r="M558" s="251">
        <f>M559+M563+M567</f>
        <v>0</v>
      </c>
      <c r="N558" s="454"/>
      <c r="O558" s="454"/>
      <c r="P558" s="454"/>
      <c r="Q558" s="454"/>
      <c r="R558" s="454"/>
      <c r="S558" s="454"/>
      <c r="T558" s="454"/>
      <c r="U558" s="454"/>
      <c r="V558" s="454"/>
      <c r="W558" s="454"/>
      <c r="X558" s="454"/>
      <c r="Y558" s="454"/>
      <c r="Z558" s="454"/>
      <c r="AA558" s="454"/>
      <c r="AB558" s="454"/>
      <c r="AC558" s="454"/>
      <c r="AD558" s="454"/>
      <c r="AE558" s="454"/>
      <c r="AF558" s="454"/>
      <c r="AG558" s="454"/>
      <c r="AH558" s="454"/>
      <c r="AI558" s="454"/>
      <c r="AJ558" s="454"/>
      <c r="AK558" s="454"/>
      <c r="AL558" s="454"/>
      <c r="AM558" s="454"/>
      <c r="AN558" s="454"/>
      <c r="AO558" s="454"/>
      <c r="AP558" s="454"/>
      <c r="AQ558" s="454"/>
      <c r="AR558" s="454"/>
      <c r="AS558" s="454"/>
      <c r="AT558" s="454"/>
      <c r="AU558" s="454"/>
      <c r="AV558" s="454"/>
      <c r="AW558" s="454"/>
      <c r="AX558" s="454"/>
      <c r="AY558" s="454"/>
      <c r="AZ558" s="454"/>
      <c r="BA558" s="454"/>
      <c r="BB558" s="454"/>
      <c r="BC558" s="454"/>
      <c r="BD558" s="454"/>
      <c r="BE558" s="454"/>
      <c r="BF558" s="454"/>
      <c r="BG558" s="454"/>
      <c r="BH558" s="454"/>
      <c r="BI558" s="454"/>
      <c r="BJ558" s="454"/>
      <c r="BK558" s="454"/>
      <c r="BL558" s="454"/>
    </row>
    <row r="559" spans="1:64" s="286" customFormat="1" ht="30" customHeight="1">
      <c r="A559" s="252"/>
      <c r="B559" s="564" t="s">
        <v>705</v>
      </c>
      <c r="C559" s="565"/>
      <c r="D559" s="357" t="s">
        <v>706</v>
      </c>
      <c r="E559" s="253">
        <f aca="true" t="shared" si="262" ref="E559:E586">G559+H559+I559+J559</f>
        <v>18732491</v>
      </c>
      <c r="F559" s="253"/>
      <c r="G559" s="254">
        <f>G560+G561+G562</f>
        <v>4105708</v>
      </c>
      <c r="H559" s="254">
        <f aca="true" t="shared" si="263" ref="H559:M559">H560+H561+H562</f>
        <v>12453611</v>
      </c>
      <c r="I559" s="254">
        <f t="shared" si="263"/>
        <v>2173172</v>
      </c>
      <c r="J559" s="254">
        <f t="shared" si="263"/>
        <v>0</v>
      </c>
      <c r="K559" s="254">
        <f t="shared" si="263"/>
        <v>0</v>
      </c>
      <c r="L559" s="254">
        <f t="shared" si="263"/>
        <v>0</v>
      </c>
      <c r="M559" s="254">
        <f t="shared" si="263"/>
        <v>0</v>
      </c>
      <c r="N559" s="454"/>
      <c r="O559" s="454"/>
      <c r="P559" s="454"/>
      <c r="Q559" s="454"/>
      <c r="R559" s="454"/>
      <c r="S559" s="454"/>
      <c r="T559" s="454"/>
      <c r="U559" s="454"/>
      <c r="V559" s="454"/>
      <c r="W559" s="454"/>
      <c r="X559" s="454"/>
      <c r="Y559" s="454"/>
      <c r="Z559" s="454"/>
      <c r="AA559" s="454"/>
      <c r="AB559" s="454"/>
      <c r="AC559" s="454"/>
      <c r="AD559" s="454"/>
      <c r="AE559" s="454"/>
      <c r="AF559" s="454"/>
      <c r="AG559" s="454"/>
      <c r="AH559" s="454"/>
      <c r="AI559" s="454"/>
      <c r="AJ559" s="454"/>
      <c r="AK559" s="454"/>
      <c r="AL559" s="454"/>
      <c r="AM559" s="454"/>
      <c r="AN559" s="454"/>
      <c r="AO559" s="454"/>
      <c r="AP559" s="454"/>
      <c r="AQ559" s="454"/>
      <c r="AR559" s="454"/>
      <c r="AS559" s="454"/>
      <c r="AT559" s="454"/>
      <c r="AU559" s="454"/>
      <c r="AV559" s="454"/>
      <c r="AW559" s="454"/>
      <c r="AX559" s="454"/>
      <c r="AY559" s="454"/>
      <c r="AZ559" s="454"/>
      <c r="BA559" s="454"/>
      <c r="BB559" s="454"/>
      <c r="BC559" s="454"/>
      <c r="BD559" s="454"/>
      <c r="BE559" s="454"/>
      <c r="BF559" s="454"/>
      <c r="BG559" s="454"/>
      <c r="BH559" s="454"/>
      <c r="BI559" s="454"/>
      <c r="BJ559" s="454"/>
      <c r="BK559" s="454"/>
      <c r="BL559" s="454"/>
    </row>
    <row r="560" spans="1:64" s="286" customFormat="1" ht="15" customHeight="1">
      <c r="A560" s="255"/>
      <c r="B560" s="255"/>
      <c r="C560" s="256" t="s">
        <v>310</v>
      </c>
      <c r="D560" s="358" t="s">
        <v>707</v>
      </c>
      <c r="E560" s="511">
        <f t="shared" si="262"/>
        <v>0</v>
      </c>
      <c r="F560" s="511"/>
      <c r="G560" s="399">
        <v>0</v>
      </c>
      <c r="H560" s="399">
        <v>0</v>
      </c>
      <c r="I560" s="399">
        <v>0</v>
      </c>
      <c r="J560" s="510">
        <v>0</v>
      </c>
      <c r="K560" s="270"/>
      <c r="L560" s="270"/>
      <c r="M560" s="270"/>
      <c r="N560" s="454"/>
      <c r="O560" s="454"/>
      <c r="P560" s="454"/>
      <c r="Q560" s="454"/>
      <c r="R560" s="454"/>
      <c r="S560" s="454"/>
      <c r="T560" s="454"/>
      <c r="U560" s="454"/>
      <c r="V560" s="454"/>
      <c r="W560" s="454"/>
      <c r="X560" s="454"/>
      <c r="Y560" s="454"/>
      <c r="Z560" s="454"/>
      <c r="AA560" s="454"/>
      <c r="AB560" s="454"/>
      <c r="AC560" s="454"/>
      <c r="AD560" s="454"/>
      <c r="AE560" s="454"/>
      <c r="AF560" s="454"/>
      <c r="AG560" s="454"/>
      <c r="AH560" s="454"/>
      <c r="AI560" s="454"/>
      <c r="AJ560" s="454"/>
      <c r="AK560" s="454"/>
      <c r="AL560" s="454"/>
      <c r="AM560" s="454"/>
      <c r="AN560" s="454"/>
      <c r="AO560" s="454"/>
      <c r="AP560" s="454"/>
      <c r="AQ560" s="454"/>
      <c r="AR560" s="454"/>
      <c r="AS560" s="454"/>
      <c r="AT560" s="454"/>
      <c r="AU560" s="454"/>
      <c r="AV560" s="454"/>
      <c r="AW560" s="454"/>
      <c r="AX560" s="454"/>
      <c r="AY560" s="454"/>
      <c r="AZ560" s="454"/>
      <c r="BA560" s="454"/>
      <c r="BB560" s="454"/>
      <c r="BC560" s="454"/>
      <c r="BD560" s="454"/>
      <c r="BE560" s="454"/>
      <c r="BF560" s="454"/>
      <c r="BG560" s="454"/>
      <c r="BH560" s="454"/>
      <c r="BI560" s="454"/>
      <c r="BJ560" s="454"/>
      <c r="BK560" s="454"/>
      <c r="BL560" s="454"/>
    </row>
    <row r="561" spans="1:64" s="286" customFormat="1" ht="15" customHeight="1">
      <c r="A561" s="255"/>
      <c r="B561" s="255"/>
      <c r="C561" s="256" t="s">
        <v>312</v>
      </c>
      <c r="D561" s="358" t="s">
        <v>708</v>
      </c>
      <c r="E561" s="513">
        <f t="shared" si="262"/>
        <v>18732491</v>
      </c>
      <c r="F561" s="513"/>
      <c r="G561" s="514">
        <f>7500000-1364292-2030000</f>
        <v>4105708</v>
      </c>
      <c r="H561" s="514">
        <f>6000000+6356411+97200</f>
        <v>12453611</v>
      </c>
      <c r="I561" s="514">
        <v>2173172</v>
      </c>
      <c r="J561" s="510">
        <v>0</v>
      </c>
      <c r="K561" s="270"/>
      <c r="L561" s="270"/>
      <c r="M561" s="270"/>
      <c r="N561" s="454"/>
      <c r="O561" s="454"/>
      <c r="P561" s="454"/>
      <c r="Q561" s="454"/>
      <c r="R561" s="454"/>
      <c r="S561" s="454"/>
      <c r="T561" s="454"/>
      <c r="U561" s="454"/>
      <c r="V561" s="454"/>
      <c r="W561" s="454"/>
      <c r="X561" s="454"/>
      <c r="Y561" s="454"/>
      <c r="Z561" s="454"/>
      <c r="AA561" s="454"/>
      <c r="AB561" s="454"/>
      <c r="AC561" s="454"/>
      <c r="AD561" s="454"/>
      <c r="AE561" s="454"/>
      <c r="AF561" s="454"/>
      <c r="AG561" s="454"/>
      <c r="AH561" s="454"/>
      <c r="AI561" s="454"/>
      <c r="AJ561" s="454"/>
      <c r="AK561" s="454"/>
      <c r="AL561" s="454"/>
      <c r="AM561" s="454"/>
      <c r="AN561" s="454"/>
      <c r="AO561" s="454"/>
      <c r="AP561" s="454"/>
      <c r="AQ561" s="454"/>
      <c r="AR561" s="454"/>
      <c r="AS561" s="454"/>
      <c r="AT561" s="454"/>
      <c r="AU561" s="454"/>
      <c r="AV561" s="454"/>
      <c r="AW561" s="454"/>
      <c r="AX561" s="454"/>
      <c r="AY561" s="454"/>
      <c r="AZ561" s="454"/>
      <c r="BA561" s="454"/>
      <c r="BB561" s="454"/>
      <c r="BC561" s="454"/>
      <c r="BD561" s="454"/>
      <c r="BE561" s="454"/>
      <c r="BF561" s="454"/>
      <c r="BG561" s="454"/>
      <c r="BH561" s="454"/>
      <c r="BI561" s="454"/>
      <c r="BJ561" s="454"/>
      <c r="BK561" s="454"/>
      <c r="BL561" s="454"/>
    </row>
    <row r="562" spans="1:64" s="286" customFormat="1" ht="15" customHeight="1">
      <c r="A562" s="255"/>
      <c r="B562" s="255"/>
      <c r="C562" s="256" t="s">
        <v>314</v>
      </c>
      <c r="D562" s="358" t="s">
        <v>709</v>
      </c>
      <c r="E562" s="268">
        <f t="shared" si="262"/>
        <v>0</v>
      </c>
      <c r="F562" s="268"/>
      <c r="G562" s="270"/>
      <c r="H562" s="270"/>
      <c r="I562" s="270"/>
      <c r="J562" s="270"/>
      <c r="K562" s="270"/>
      <c r="L562" s="270"/>
      <c r="M562" s="270"/>
      <c r="N562" s="454"/>
      <c r="O562" s="454"/>
      <c r="P562" s="454"/>
      <c r="Q562" s="454"/>
      <c r="R562" s="454"/>
      <c r="S562" s="454"/>
      <c r="T562" s="454"/>
      <c r="U562" s="454"/>
      <c r="V562" s="454"/>
      <c r="W562" s="454"/>
      <c r="X562" s="454"/>
      <c r="Y562" s="454"/>
      <c r="Z562" s="454"/>
      <c r="AA562" s="454"/>
      <c r="AB562" s="454"/>
      <c r="AC562" s="454"/>
      <c r="AD562" s="454"/>
      <c r="AE562" s="454"/>
      <c r="AF562" s="454"/>
      <c r="AG562" s="454"/>
      <c r="AH562" s="454"/>
      <c r="AI562" s="454"/>
      <c r="AJ562" s="454"/>
      <c r="AK562" s="454"/>
      <c r="AL562" s="454"/>
      <c r="AM562" s="454"/>
      <c r="AN562" s="454"/>
      <c r="AO562" s="454"/>
      <c r="AP562" s="454"/>
      <c r="AQ562" s="454"/>
      <c r="AR562" s="454"/>
      <c r="AS562" s="454"/>
      <c r="AT562" s="454"/>
      <c r="AU562" s="454"/>
      <c r="AV562" s="454"/>
      <c r="AW562" s="454"/>
      <c r="AX562" s="454"/>
      <c r="AY562" s="454"/>
      <c r="AZ562" s="454"/>
      <c r="BA562" s="454"/>
      <c r="BB562" s="454"/>
      <c r="BC562" s="454"/>
      <c r="BD562" s="454"/>
      <c r="BE562" s="454"/>
      <c r="BF562" s="454"/>
      <c r="BG562" s="454"/>
      <c r="BH562" s="454"/>
      <c r="BI562" s="454"/>
      <c r="BJ562" s="454"/>
      <c r="BK562" s="454"/>
      <c r="BL562" s="454"/>
    </row>
    <row r="563" spans="1:64" s="324" customFormat="1" ht="15" customHeight="1">
      <c r="A563" s="259"/>
      <c r="B563" s="560" t="s">
        <v>710</v>
      </c>
      <c r="C563" s="561"/>
      <c r="D563" s="357" t="s">
        <v>711</v>
      </c>
      <c r="E563" s="253">
        <f t="shared" si="262"/>
        <v>1000</v>
      </c>
      <c r="F563" s="253"/>
      <c r="G563" s="254">
        <f>G564+G565+G566</f>
        <v>1000</v>
      </c>
      <c r="H563" s="254">
        <f aca="true" t="shared" si="264" ref="H563:M563">H564+H565+H566</f>
        <v>0</v>
      </c>
      <c r="I563" s="254">
        <f t="shared" si="264"/>
        <v>0</v>
      </c>
      <c r="J563" s="254">
        <f t="shared" si="264"/>
        <v>0</v>
      </c>
      <c r="K563" s="254">
        <f t="shared" si="264"/>
        <v>0</v>
      </c>
      <c r="L563" s="254">
        <f t="shared" si="264"/>
        <v>0</v>
      </c>
      <c r="M563" s="254">
        <f t="shared" si="264"/>
        <v>0</v>
      </c>
      <c r="N563" s="460"/>
      <c r="O563" s="460"/>
      <c r="P563" s="460"/>
      <c r="Q563" s="460"/>
      <c r="R563" s="460"/>
      <c r="S563" s="460"/>
      <c r="T563" s="460"/>
      <c r="U563" s="460"/>
      <c r="V563" s="460"/>
      <c r="W563" s="460"/>
      <c r="X563" s="460"/>
      <c r="Y563" s="460"/>
      <c r="Z563" s="460"/>
      <c r="AA563" s="460"/>
      <c r="AB563" s="460"/>
      <c r="AC563" s="460"/>
      <c r="AD563" s="460"/>
      <c r="AE563" s="460"/>
      <c r="AF563" s="460"/>
      <c r="AG563" s="460"/>
      <c r="AH563" s="460"/>
      <c r="AI563" s="460"/>
      <c r="AJ563" s="460"/>
      <c r="AK563" s="460"/>
      <c r="AL563" s="460"/>
      <c r="AM563" s="460"/>
      <c r="AN563" s="460"/>
      <c r="AO563" s="460"/>
      <c r="AP563" s="460"/>
      <c r="AQ563" s="460"/>
      <c r="AR563" s="460"/>
      <c r="AS563" s="460"/>
      <c r="AT563" s="460"/>
      <c r="AU563" s="460"/>
      <c r="AV563" s="460"/>
      <c r="AW563" s="460"/>
      <c r="AX563" s="460"/>
      <c r="AY563" s="460"/>
      <c r="AZ563" s="460"/>
      <c r="BA563" s="460"/>
      <c r="BB563" s="460"/>
      <c r="BC563" s="460"/>
      <c r="BD563" s="460"/>
      <c r="BE563" s="460"/>
      <c r="BF563" s="460"/>
      <c r="BG563" s="460"/>
      <c r="BH563" s="460"/>
      <c r="BI563" s="460"/>
      <c r="BJ563" s="460"/>
      <c r="BK563" s="460"/>
      <c r="BL563" s="460"/>
    </row>
    <row r="564" spans="1:64" s="286" customFormat="1" ht="15" customHeight="1">
      <c r="A564" s="255"/>
      <c r="B564" s="255"/>
      <c r="C564" s="256" t="s">
        <v>310</v>
      </c>
      <c r="D564" s="358" t="s">
        <v>712</v>
      </c>
      <c r="E564" s="268">
        <f t="shared" si="262"/>
        <v>0</v>
      </c>
      <c r="F564" s="268"/>
      <c r="G564" s="270"/>
      <c r="H564" s="270"/>
      <c r="I564" s="270"/>
      <c r="J564" s="270"/>
      <c r="K564" s="270"/>
      <c r="L564" s="270"/>
      <c r="M564" s="270"/>
      <c r="N564" s="454"/>
      <c r="O564" s="454"/>
      <c r="P564" s="454"/>
      <c r="Q564" s="454"/>
      <c r="R564" s="454"/>
      <c r="S564" s="454"/>
      <c r="T564" s="454"/>
      <c r="U564" s="454"/>
      <c r="V564" s="454"/>
      <c r="W564" s="454"/>
      <c r="X564" s="454"/>
      <c r="Y564" s="454"/>
      <c r="Z564" s="454"/>
      <c r="AA564" s="454"/>
      <c r="AB564" s="454"/>
      <c r="AC564" s="454"/>
      <c r="AD564" s="454"/>
      <c r="AE564" s="454"/>
      <c r="AF564" s="454"/>
      <c r="AG564" s="454"/>
      <c r="AH564" s="454"/>
      <c r="AI564" s="454"/>
      <c r="AJ564" s="454"/>
      <c r="AK564" s="454"/>
      <c r="AL564" s="454"/>
      <c r="AM564" s="454"/>
      <c r="AN564" s="454"/>
      <c r="AO564" s="454"/>
      <c r="AP564" s="454"/>
      <c r="AQ564" s="454"/>
      <c r="AR564" s="454"/>
      <c r="AS564" s="454"/>
      <c r="AT564" s="454"/>
      <c r="AU564" s="454"/>
      <c r="AV564" s="454"/>
      <c r="AW564" s="454"/>
      <c r="AX564" s="454"/>
      <c r="AY564" s="454"/>
      <c r="AZ564" s="454"/>
      <c r="BA564" s="454"/>
      <c r="BB564" s="454"/>
      <c r="BC564" s="454"/>
      <c r="BD564" s="454"/>
      <c r="BE564" s="454"/>
      <c r="BF564" s="454"/>
      <c r="BG564" s="454"/>
      <c r="BH564" s="454"/>
      <c r="BI564" s="454"/>
      <c r="BJ564" s="454"/>
      <c r="BK564" s="454"/>
      <c r="BL564" s="454"/>
    </row>
    <row r="565" spans="1:64" s="286" customFormat="1" ht="15" customHeight="1">
      <c r="A565" s="255"/>
      <c r="B565" s="255"/>
      <c r="C565" s="256" t="s">
        <v>312</v>
      </c>
      <c r="D565" s="358" t="s">
        <v>713</v>
      </c>
      <c r="E565" s="268">
        <f t="shared" si="262"/>
        <v>1000</v>
      </c>
      <c r="F565" s="268"/>
      <c r="G565" s="270">
        <v>1000</v>
      </c>
      <c r="H565" s="270"/>
      <c r="I565" s="270"/>
      <c r="J565" s="270"/>
      <c r="K565" s="270"/>
      <c r="L565" s="270"/>
      <c r="M565" s="270"/>
      <c r="N565" s="454"/>
      <c r="O565" s="454"/>
      <c r="P565" s="454"/>
      <c r="Q565" s="454"/>
      <c r="R565" s="454"/>
      <c r="S565" s="454"/>
      <c r="T565" s="454"/>
      <c r="U565" s="454"/>
      <c r="V565" s="454"/>
      <c r="W565" s="454"/>
      <c r="X565" s="454"/>
      <c r="Y565" s="454"/>
      <c r="Z565" s="454"/>
      <c r="AA565" s="454"/>
      <c r="AB565" s="454"/>
      <c r="AC565" s="454"/>
      <c r="AD565" s="454"/>
      <c r="AE565" s="454"/>
      <c r="AF565" s="454"/>
      <c r="AG565" s="454"/>
      <c r="AH565" s="454"/>
      <c r="AI565" s="454"/>
      <c r="AJ565" s="454"/>
      <c r="AK565" s="454"/>
      <c r="AL565" s="454"/>
      <c r="AM565" s="454"/>
      <c r="AN565" s="454"/>
      <c r="AO565" s="454"/>
      <c r="AP565" s="454"/>
      <c r="AQ565" s="454"/>
      <c r="AR565" s="454"/>
      <c r="AS565" s="454"/>
      <c r="AT565" s="454"/>
      <c r="AU565" s="454"/>
      <c r="AV565" s="454"/>
      <c r="AW565" s="454"/>
      <c r="AX565" s="454"/>
      <c r="AY565" s="454"/>
      <c r="AZ565" s="454"/>
      <c r="BA565" s="454"/>
      <c r="BB565" s="454"/>
      <c r="BC565" s="454"/>
      <c r="BD565" s="454"/>
      <c r="BE565" s="454"/>
      <c r="BF565" s="454"/>
      <c r="BG565" s="454"/>
      <c r="BH565" s="454"/>
      <c r="BI565" s="454"/>
      <c r="BJ565" s="454"/>
      <c r="BK565" s="454"/>
      <c r="BL565" s="454"/>
    </row>
    <row r="566" spans="1:64" s="286" customFormat="1" ht="15" customHeight="1">
      <c r="A566" s="255"/>
      <c r="B566" s="255"/>
      <c r="C566" s="256" t="s">
        <v>314</v>
      </c>
      <c r="D566" s="358" t="s">
        <v>714</v>
      </c>
      <c r="E566" s="268">
        <f t="shared" si="262"/>
        <v>0</v>
      </c>
      <c r="F566" s="268"/>
      <c r="G566" s="270"/>
      <c r="H566" s="270"/>
      <c r="I566" s="270"/>
      <c r="J566" s="270"/>
      <c r="K566" s="270"/>
      <c r="L566" s="270"/>
      <c r="M566" s="270"/>
      <c r="N566" s="454"/>
      <c r="O566" s="454"/>
      <c r="P566" s="454"/>
      <c r="Q566" s="454"/>
      <c r="R566" s="454"/>
      <c r="S566" s="454"/>
      <c r="T566" s="454"/>
      <c r="U566" s="454"/>
      <c r="V566" s="454"/>
      <c r="W566" s="454"/>
      <c r="X566" s="454"/>
      <c r="Y566" s="454"/>
      <c r="Z566" s="454"/>
      <c r="AA566" s="454"/>
      <c r="AB566" s="454"/>
      <c r="AC566" s="454"/>
      <c r="AD566" s="454"/>
      <c r="AE566" s="454"/>
      <c r="AF566" s="454"/>
      <c r="AG566" s="454"/>
      <c r="AH566" s="454"/>
      <c r="AI566" s="454"/>
      <c r="AJ566" s="454"/>
      <c r="AK566" s="454"/>
      <c r="AL566" s="454"/>
      <c r="AM566" s="454"/>
      <c r="AN566" s="454"/>
      <c r="AO566" s="454"/>
      <c r="AP566" s="454"/>
      <c r="AQ566" s="454"/>
      <c r="AR566" s="454"/>
      <c r="AS566" s="454"/>
      <c r="AT566" s="454"/>
      <c r="AU566" s="454"/>
      <c r="AV566" s="454"/>
      <c r="AW566" s="454"/>
      <c r="AX566" s="454"/>
      <c r="AY566" s="454"/>
      <c r="AZ566" s="454"/>
      <c r="BA566" s="454"/>
      <c r="BB566" s="454"/>
      <c r="BC566" s="454"/>
      <c r="BD566" s="454"/>
      <c r="BE566" s="454"/>
      <c r="BF566" s="454"/>
      <c r="BG566" s="454"/>
      <c r="BH566" s="454"/>
      <c r="BI566" s="454"/>
      <c r="BJ566" s="454"/>
      <c r="BK566" s="454"/>
      <c r="BL566" s="454"/>
    </row>
    <row r="567" spans="1:64" s="324" customFormat="1" ht="39" customHeight="1">
      <c r="A567" s="259"/>
      <c r="B567" s="560" t="s">
        <v>832</v>
      </c>
      <c r="C567" s="561"/>
      <c r="D567" s="515" t="s">
        <v>833</v>
      </c>
      <c r="E567" s="253">
        <f t="shared" si="262"/>
        <v>20501</v>
      </c>
      <c r="F567" s="253"/>
      <c r="G567" s="254">
        <f>G568+G569+G570</f>
        <v>0</v>
      </c>
      <c r="H567" s="254">
        <f aca="true" t="shared" si="265" ref="H567:M567">H568+H569+H570</f>
        <v>20501</v>
      </c>
      <c r="I567" s="254">
        <f t="shared" si="265"/>
        <v>0</v>
      </c>
      <c r="J567" s="254">
        <f t="shared" si="265"/>
        <v>0</v>
      </c>
      <c r="K567" s="254">
        <f t="shared" si="265"/>
        <v>0</v>
      </c>
      <c r="L567" s="254">
        <f t="shared" si="265"/>
        <v>0</v>
      </c>
      <c r="M567" s="254">
        <f t="shared" si="265"/>
        <v>0</v>
      </c>
      <c r="N567" s="460"/>
      <c r="O567" s="460"/>
      <c r="P567" s="460"/>
      <c r="Q567" s="460"/>
      <c r="R567" s="460"/>
      <c r="S567" s="460"/>
      <c r="T567" s="460"/>
      <c r="U567" s="460"/>
      <c r="V567" s="460"/>
      <c r="W567" s="460"/>
      <c r="X567" s="460"/>
      <c r="Y567" s="460"/>
      <c r="Z567" s="460"/>
      <c r="AA567" s="460"/>
      <c r="AB567" s="460"/>
      <c r="AC567" s="460"/>
      <c r="AD567" s="460"/>
      <c r="AE567" s="460"/>
      <c r="AF567" s="460"/>
      <c r="AG567" s="460"/>
      <c r="AH567" s="460"/>
      <c r="AI567" s="460"/>
      <c r="AJ567" s="460"/>
      <c r="AK567" s="460"/>
      <c r="AL567" s="460"/>
      <c r="AM567" s="460"/>
      <c r="AN567" s="460"/>
      <c r="AO567" s="460"/>
      <c r="AP567" s="460"/>
      <c r="AQ567" s="460"/>
      <c r="AR567" s="460"/>
      <c r="AS567" s="460"/>
      <c r="AT567" s="460"/>
      <c r="AU567" s="460"/>
      <c r="AV567" s="460"/>
      <c r="AW567" s="460"/>
      <c r="AX567" s="460"/>
      <c r="AY567" s="460"/>
      <c r="AZ567" s="460"/>
      <c r="BA567" s="460"/>
      <c r="BB567" s="460"/>
      <c r="BC567" s="460"/>
      <c r="BD567" s="460"/>
      <c r="BE567" s="460"/>
      <c r="BF567" s="460"/>
      <c r="BG567" s="460"/>
      <c r="BH567" s="460"/>
      <c r="BI567" s="460"/>
      <c r="BJ567" s="460"/>
      <c r="BK567" s="460"/>
      <c r="BL567" s="460"/>
    </row>
    <row r="568" spans="1:64" s="286" customFormat="1" ht="15" customHeight="1">
      <c r="A568" s="255"/>
      <c r="B568" s="255"/>
      <c r="C568" s="256" t="s">
        <v>310</v>
      </c>
      <c r="D568" s="516" t="s">
        <v>834</v>
      </c>
      <c r="E568" s="268">
        <f t="shared" si="262"/>
        <v>0</v>
      </c>
      <c r="F568" s="268"/>
      <c r="G568" s="270"/>
      <c r="H568" s="270"/>
      <c r="I568" s="270"/>
      <c r="J568" s="270"/>
      <c r="K568" s="270"/>
      <c r="L568" s="270"/>
      <c r="M568" s="270"/>
      <c r="N568" s="454"/>
      <c r="O568" s="454"/>
      <c r="P568" s="454"/>
      <c r="Q568" s="454"/>
      <c r="R568" s="454"/>
      <c r="S568" s="454"/>
      <c r="T568" s="454"/>
      <c r="U568" s="454"/>
      <c r="V568" s="454"/>
      <c r="W568" s="454"/>
      <c r="X568" s="454"/>
      <c r="Y568" s="454"/>
      <c r="Z568" s="454"/>
      <c r="AA568" s="454"/>
      <c r="AB568" s="454"/>
      <c r="AC568" s="454"/>
      <c r="AD568" s="454"/>
      <c r="AE568" s="454"/>
      <c r="AF568" s="454"/>
      <c r="AG568" s="454"/>
      <c r="AH568" s="454"/>
      <c r="AI568" s="454"/>
      <c r="AJ568" s="454"/>
      <c r="AK568" s="454"/>
      <c r="AL568" s="454"/>
      <c r="AM568" s="454"/>
      <c r="AN568" s="454"/>
      <c r="AO568" s="454"/>
      <c r="AP568" s="454"/>
      <c r="AQ568" s="454"/>
      <c r="AR568" s="454"/>
      <c r="AS568" s="454"/>
      <c r="AT568" s="454"/>
      <c r="AU568" s="454"/>
      <c r="AV568" s="454"/>
      <c r="AW568" s="454"/>
      <c r="AX568" s="454"/>
      <c r="AY568" s="454"/>
      <c r="AZ568" s="454"/>
      <c r="BA568" s="454"/>
      <c r="BB568" s="454"/>
      <c r="BC568" s="454"/>
      <c r="BD568" s="454"/>
      <c r="BE568" s="454"/>
      <c r="BF568" s="454"/>
      <c r="BG568" s="454"/>
      <c r="BH568" s="454"/>
      <c r="BI568" s="454"/>
      <c r="BJ568" s="454"/>
      <c r="BK568" s="454"/>
      <c r="BL568" s="454"/>
    </row>
    <row r="569" spans="1:64" s="286" customFormat="1" ht="15" customHeight="1">
      <c r="A569" s="255"/>
      <c r="B569" s="255"/>
      <c r="C569" s="256" t="s">
        <v>312</v>
      </c>
      <c r="D569" s="516" t="s">
        <v>835</v>
      </c>
      <c r="E569" s="268">
        <f t="shared" si="262"/>
        <v>20501</v>
      </c>
      <c r="F569" s="268"/>
      <c r="G569" s="270"/>
      <c r="H569" s="270">
        <v>20501</v>
      </c>
      <c r="I569" s="270"/>
      <c r="J569" s="270"/>
      <c r="K569" s="270"/>
      <c r="L569" s="270"/>
      <c r="M569" s="270"/>
      <c r="N569" s="454"/>
      <c r="O569" s="454"/>
      <c r="P569" s="454"/>
      <c r="Q569" s="454"/>
      <c r="R569" s="454"/>
      <c r="S569" s="454"/>
      <c r="T569" s="454"/>
      <c r="U569" s="454"/>
      <c r="V569" s="454"/>
      <c r="W569" s="454"/>
      <c r="X569" s="454"/>
      <c r="Y569" s="454"/>
      <c r="Z569" s="454"/>
      <c r="AA569" s="454"/>
      <c r="AB569" s="454"/>
      <c r="AC569" s="454"/>
      <c r="AD569" s="454"/>
      <c r="AE569" s="454"/>
      <c r="AF569" s="454"/>
      <c r="AG569" s="454"/>
      <c r="AH569" s="454"/>
      <c r="AI569" s="454"/>
      <c r="AJ569" s="454"/>
      <c r="AK569" s="454"/>
      <c r="AL569" s="454"/>
      <c r="AM569" s="454"/>
      <c r="AN569" s="454"/>
      <c r="AO569" s="454"/>
      <c r="AP569" s="454"/>
      <c r="AQ569" s="454"/>
      <c r="AR569" s="454"/>
      <c r="AS569" s="454"/>
      <c r="AT569" s="454"/>
      <c r="AU569" s="454"/>
      <c r="AV569" s="454"/>
      <c r="AW569" s="454"/>
      <c r="AX569" s="454"/>
      <c r="AY569" s="454"/>
      <c r="AZ569" s="454"/>
      <c r="BA569" s="454"/>
      <c r="BB569" s="454"/>
      <c r="BC569" s="454"/>
      <c r="BD569" s="454"/>
      <c r="BE569" s="454"/>
      <c r="BF569" s="454"/>
      <c r="BG569" s="454"/>
      <c r="BH569" s="454"/>
      <c r="BI569" s="454"/>
      <c r="BJ569" s="454"/>
      <c r="BK569" s="454"/>
      <c r="BL569" s="454"/>
    </row>
    <row r="570" spans="1:64" s="286" customFormat="1" ht="15" customHeight="1">
      <c r="A570" s="255"/>
      <c r="B570" s="255"/>
      <c r="C570" s="256" t="s">
        <v>314</v>
      </c>
      <c r="D570" s="516" t="s">
        <v>836</v>
      </c>
      <c r="E570" s="268">
        <f t="shared" si="262"/>
        <v>0</v>
      </c>
      <c r="F570" s="268"/>
      <c r="G570" s="270"/>
      <c r="H570" s="270"/>
      <c r="I570" s="270"/>
      <c r="J570" s="270"/>
      <c r="K570" s="270"/>
      <c r="L570" s="270"/>
      <c r="M570" s="270"/>
      <c r="N570" s="454"/>
      <c r="O570" s="454"/>
      <c r="P570" s="454"/>
      <c r="Q570" s="454"/>
      <c r="R570" s="454"/>
      <c r="S570" s="454"/>
      <c r="T570" s="454"/>
      <c r="U570" s="454"/>
      <c r="V570" s="454"/>
      <c r="W570" s="454"/>
      <c r="X570" s="454"/>
      <c r="Y570" s="454"/>
      <c r="Z570" s="454"/>
      <c r="AA570" s="454"/>
      <c r="AB570" s="454"/>
      <c r="AC570" s="454"/>
      <c r="AD570" s="454"/>
      <c r="AE570" s="454"/>
      <c r="AF570" s="454"/>
      <c r="AG570" s="454"/>
      <c r="AH570" s="454"/>
      <c r="AI570" s="454"/>
      <c r="AJ570" s="454"/>
      <c r="AK570" s="454"/>
      <c r="AL570" s="454"/>
      <c r="AM570" s="454"/>
      <c r="AN570" s="454"/>
      <c r="AO570" s="454"/>
      <c r="AP570" s="454"/>
      <c r="AQ570" s="454"/>
      <c r="AR570" s="454"/>
      <c r="AS570" s="454"/>
      <c r="AT570" s="454"/>
      <c r="AU570" s="454"/>
      <c r="AV570" s="454"/>
      <c r="AW570" s="454"/>
      <c r="AX570" s="454"/>
      <c r="AY570" s="454"/>
      <c r="AZ570" s="454"/>
      <c r="BA570" s="454"/>
      <c r="BB570" s="454"/>
      <c r="BC570" s="454"/>
      <c r="BD570" s="454"/>
      <c r="BE570" s="454"/>
      <c r="BF570" s="454"/>
      <c r="BG570" s="454"/>
      <c r="BH570" s="454"/>
      <c r="BI570" s="454"/>
      <c r="BJ570" s="454"/>
      <c r="BK570" s="454"/>
      <c r="BL570" s="454"/>
    </row>
    <row r="571" spans="1:64" s="286" customFormat="1" ht="15" customHeight="1" hidden="1">
      <c r="A571" s="325"/>
      <c r="B571" s="562" t="s">
        <v>720</v>
      </c>
      <c r="C571" s="563"/>
      <c r="D571" s="495" t="s">
        <v>721</v>
      </c>
      <c r="E571" s="268">
        <f t="shared" si="262"/>
        <v>0</v>
      </c>
      <c r="F571" s="326"/>
      <c r="G571" s="327"/>
      <c r="H571" s="327"/>
      <c r="I571" s="327"/>
      <c r="J571" s="327"/>
      <c r="K571" s="327"/>
      <c r="L571" s="327"/>
      <c r="M571" s="327"/>
      <c r="N571" s="454"/>
      <c r="O571" s="454"/>
      <c r="P571" s="454"/>
      <c r="Q571" s="454"/>
      <c r="R571" s="454"/>
      <c r="S571" s="454"/>
      <c r="T571" s="454"/>
      <c r="U571" s="454"/>
      <c r="V571" s="454"/>
      <c r="W571" s="454"/>
      <c r="X571" s="454"/>
      <c r="Y571" s="454"/>
      <c r="Z571" s="454"/>
      <c r="AA571" s="454"/>
      <c r="AB571" s="454"/>
      <c r="AC571" s="454"/>
      <c r="AD571" s="454"/>
      <c r="AE571" s="454"/>
      <c r="AF571" s="454"/>
      <c r="AG571" s="454"/>
      <c r="AH571" s="454"/>
      <c r="AI571" s="454"/>
      <c r="AJ571" s="454"/>
      <c r="AK571" s="454"/>
      <c r="AL571" s="454"/>
      <c r="AM571" s="454"/>
      <c r="AN571" s="454"/>
      <c r="AO571" s="454"/>
      <c r="AP571" s="454"/>
      <c r="AQ571" s="454"/>
      <c r="AR571" s="454"/>
      <c r="AS571" s="454"/>
      <c r="AT571" s="454"/>
      <c r="AU571" s="454"/>
      <c r="AV571" s="454"/>
      <c r="AW571" s="454"/>
      <c r="AX571" s="454"/>
      <c r="AY571" s="454"/>
      <c r="AZ571" s="454"/>
      <c r="BA571" s="454"/>
      <c r="BB571" s="454"/>
      <c r="BC571" s="454"/>
      <c r="BD571" s="454"/>
      <c r="BE571" s="454"/>
      <c r="BF571" s="454"/>
      <c r="BG571" s="454"/>
      <c r="BH571" s="454"/>
      <c r="BI571" s="454"/>
      <c r="BJ571" s="454"/>
      <c r="BK571" s="454"/>
      <c r="BL571" s="454"/>
    </row>
    <row r="572" spans="1:64" s="286" customFormat="1" ht="15" customHeight="1" hidden="1">
      <c r="A572" s="328"/>
      <c r="B572" s="329"/>
      <c r="C572" s="330" t="s">
        <v>310</v>
      </c>
      <c r="D572" s="496" t="s">
        <v>722</v>
      </c>
      <c r="E572" s="268">
        <f t="shared" si="262"/>
        <v>0</v>
      </c>
      <c r="F572" s="326"/>
      <c r="G572" s="327"/>
      <c r="H572" s="327"/>
      <c r="I572" s="327"/>
      <c r="J572" s="327"/>
      <c r="K572" s="327"/>
      <c r="L572" s="327"/>
      <c r="M572" s="327"/>
      <c r="N572" s="454"/>
      <c r="O572" s="454"/>
      <c r="P572" s="454"/>
      <c r="Q572" s="454"/>
      <c r="R572" s="454"/>
      <c r="S572" s="454"/>
      <c r="T572" s="454"/>
      <c r="U572" s="454"/>
      <c r="V572" s="454"/>
      <c r="W572" s="454"/>
      <c r="X572" s="454"/>
      <c r="Y572" s="454"/>
      <c r="Z572" s="454"/>
      <c r="AA572" s="454"/>
      <c r="AB572" s="454"/>
      <c r="AC572" s="454"/>
      <c r="AD572" s="454"/>
      <c r="AE572" s="454"/>
      <c r="AF572" s="454"/>
      <c r="AG572" s="454"/>
      <c r="AH572" s="454"/>
      <c r="AI572" s="454"/>
      <c r="AJ572" s="454"/>
      <c r="AK572" s="454"/>
      <c r="AL572" s="454"/>
      <c r="AM572" s="454"/>
      <c r="AN572" s="454"/>
      <c r="AO572" s="454"/>
      <c r="AP572" s="454"/>
      <c r="AQ572" s="454"/>
      <c r="AR572" s="454"/>
      <c r="AS572" s="454"/>
      <c r="AT572" s="454"/>
      <c r="AU572" s="454"/>
      <c r="AV572" s="454"/>
      <c r="AW572" s="454"/>
      <c r="AX572" s="454"/>
      <c r="AY572" s="454"/>
      <c r="AZ572" s="454"/>
      <c r="BA572" s="454"/>
      <c r="BB572" s="454"/>
      <c r="BC572" s="454"/>
      <c r="BD572" s="454"/>
      <c r="BE572" s="454"/>
      <c r="BF572" s="454"/>
      <c r="BG572" s="454"/>
      <c r="BH572" s="454"/>
      <c r="BI572" s="454"/>
      <c r="BJ572" s="454"/>
      <c r="BK572" s="454"/>
      <c r="BL572" s="454"/>
    </row>
    <row r="573" spans="1:64" s="286" customFormat="1" ht="15" customHeight="1" hidden="1">
      <c r="A573" s="328"/>
      <c r="B573" s="329"/>
      <c r="C573" s="330" t="s">
        <v>312</v>
      </c>
      <c r="D573" s="496" t="s">
        <v>723</v>
      </c>
      <c r="E573" s="268">
        <f t="shared" si="262"/>
        <v>0</v>
      </c>
      <c r="F573" s="326"/>
      <c r="G573" s="327"/>
      <c r="H573" s="327"/>
      <c r="I573" s="327"/>
      <c r="J573" s="327"/>
      <c r="K573" s="327"/>
      <c r="L573" s="327"/>
      <c r="M573" s="327"/>
      <c r="N573" s="454"/>
      <c r="O573" s="454"/>
      <c r="P573" s="454"/>
      <c r="Q573" s="454"/>
      <c r="R573" s="454"/>
      <c r="S573" s="454"/>
      <c r="T573" s="454"/>
      <c r="U573" s="454"/>
      <c r="V573" s="454"/>
      <c r="W573" s="454"/>
      <c r="X573" s="454"/>
      <c r="Y573" s="454"/>
      <c r="Z573" s="454"/>
      <c r="AA573" s="454"/>
      <c r="AB573" s="454"/>
      <c r="AC573" s="454"/>
      <c r="AD573" s="454"/>
      <c r="AE573" s="454"/>
      <c r="AF573" s="454"/>
      <c r="AG573" s="454"/>
      <c r="AH573" s="454"/>
      <c r="AI573" s="454"/>
      <c r="AJ573" s="454"/>
      <c r="AK573" s="454"/>
      <c r="AL573" s="454"/>
      <c r="AM573" s="454"/>
      <c r="AN573" s="454"/>
      <c r="AO573" s="454"/>
      <c r="AP573" s="454"/>
      <c r="AQ573" s="454"/>
      <c r="AR573" s="454"/>
      <c r="AS573" s="454"/>
      <c r="AT573" s="454"/>
      <c r="AU573" s="454"/>
      <c r="AV573" s="454"/>
      <c r="AW573" s="454"/>
      <c r="AX573" s="454"/>
      <c r="AY573" s="454"/>
      <c r="AZ573" s="454"/>
      <c r="BA573" s="454"/>
      <c r="BB573" s="454"/>
      <c r="BC573" s="454"/>
      <c r="BD573" s="454"/>
      <c r="BE573" s="454"/>
      <c r="BF573" s="454"/>
      <c r="BG573" s="454"/>
      <c r="BH573" s="454"/>
      <c r="BI573" s="454"/>
      <c r="BJ573" s="454"/>
      <c r="BK573" s="454"/>
      <c r="BL573" s="454"/>
    </row>
    <row r="574" spans="1:64" s="286" customFormat="1" ht="15" customHeight="1" hidden="1">
      <c r="A574" s="331"/>
      <c r="B574" s="332"/>
      <c r="C574" s="333" t="s">
        <v>314</v>
      </c>
      <c r="D574" s="497" t="s">
        <v>724</v>
      </c>
      <c r="E574" s="268">
        <f t="shared" si="262"/>
        <v>0</v>
      </c>
      <c r="F574" s="326"/>
      <c r="G574" s="327"/>
      <c r="H574" s="327"/>
      <c r="I574" s="327"/>
      <c r="J574" s="327"/>
      <c r="K574" s="327"/>
      <c r="L574" s="327"/>
      <c r="M574" s="327"/>
      <c r="N574" s="454"/>
      <c r="O574" s="454"/>
      <c r="P574" s="454"/>
      <c r="Q574" s="454"/>
      <c r="R574" s="454"/>
      <c r="S574" s="454"/>
      <c r="T574" s="454"/>
      <c r="U574" s="454"/>
      <c r="V574" s="454"/>
      <c r="W574" s="454"/>
      <c r="X574" s="454"/>
      <c r="Y574" s="454"/>
      <c r="Z574" s="454"/>
      <c r="AA574" s="454"/>
      <c r="AB574" s="454"/>
      <c r="AC574" s="454"/>
      <c r="AD574" s="454"/>
      <c r="AE574" s="454"/>
      <c r="AF574" s="454"/>
      <c r="AG574" s="454"/>
      <c r="AH574" s="454"/>
      <c r="AI574" s="454"/>
      <c r="AJ574" s="454"/>
      <c r="AK574" s="454"/>
      <c r="AL574" s="454"/>
      <c r="AM574" s="454"/>
      <c r="AN574" s="454"/>
      <c r="AO574" s="454"/>
      <c r="AP574" s="454"/>
      <c r="AQ574" s="454"/>
      <c r="AR574" s="454"/>
      <c r="AS574" s="454"/>
      <c r="AT574" s="454"/>
      <c r="AU574" s="454"/>
      <c r="AV574" s="454"/>
      <c r="AW574" s="454"/>
      <c r="AX574" s="454"/>
      <c r="AY574" s="454"/>
      <c r="AZ574" s="454"/>
      <c r="BA574" s="454"/>
      <c r="BB574" s="454"/>
      <c r="BC574" s="454"/>
      <c r="BD574" s="454"/>
      <c r="BE574" s="454"/>
      <c r="BF574" s="454"/>
      <c r="BG574" s="454"/>
      <c r="BH574" s="454"/>
      <c r="BI574" s="454"/>
      <c r="BJ574" s="454"/>
      <c r="BK574" s="454"/>
      <c r="BL574" s="454"/>
    </row>
    <row r="575" spans="1:64" s="286" customFormat="1" ht="15" customHeight="1" hidden="1">
      <c r="A575" s="325"/>
      <c r="B575" s="562" t="s">
        <v>725</v>
      </c>
      <c r="C575" s="563"/>
      <c r="D575" s="495" t="s">
        <v>726</v>
      </c>
      <c r="E575" s="268">
        <f t="shared" si="262"/>
        <v>0</v>
      </c>
      <c r="F575" s="326"/>
      <c r="G575" s="327"/>
      <c r="H575" s="327"/>
      <c r="I575" s="327"/>
      <c r="J575" s="327"/>
      <c r="K575" s="327"/>
      <c r="L575" s="327"/>
      <c r="M575" s="327"/>
      <c r="N575" s="454"/>
      <c r="O575" s="454"/>
      <c r="P575" s="454"/>
      <c r="Q575" s="454"/>
      <c r="R575" s="454"/>
      <c r="S575" s="454"/>
      <c r="T575" s="454"/>
      <c r="U575" s="454"/>
      <c r="V575" s="454"/>
      <c r="W575" s="454"/>
      <c r="X575" s="454"/>
      <c r="Y575" s="454"/>
      <c r="Z575" s="454"/>
      <c r="AA575" s="454"/>
      <c r="AB575" s="454"/>
      <c r="AC575" s="454"/>
      <c r="AD575" s="454"/>
      <c r="AE575" s="454"/>
      <c r="AF575" s="454"/>
      <c r="AG575" s="454"/>
      <c r="AH575" s="454"/>
      <c r="AI575" s="454"/>
      <c r="AJ575" s="454"/>
      <c r="AK575" s="454"/>
      <c r="AL575" s="454"/>
      <c r="AM575" s="454"/>
      <c r="AN575" s="454"/>
      <c r="AO575" s="454"/>
      <c r="AP575" s="454"/>
      <c r="AQ575" s="454"/>
      <c r="AR575" s="454"/>
      <c r="AS575" s="454"/>
      <c r="AT575" s="454"/>
      <c r="AU575" s="454"/>
      <c r="AV575" s="454"/>
      <c r="AW575" s="454"/>
      <c r="AX575" s="454"/>
      <c r="AY575" s="454"/>
      <c r="AZ575" s="454"/>
      <c r="BA575" s="454"/>
      <c r="BB575" s="454"/>
      <c r="BC575" s="454"/>
      <c r="BD575" s="454"/>
      <c r="BE575" s="454"/>
      <c r="BF575" s="454"/>
      <c r="BG575" s="454"/>
      <c r="BH575" s="454"/>
      <c r="BI575" s="454"/>
      <c r="BJ575" s="454"/>
      <c r="BK575" s="454"/>
      <c r="BL575" s="454"/>
    </row>
    <row r="576" spans="1:64" s="286" customFormat="1" ht="15" customHeight="1" hidden="1">
      <c r="A576" s="328"/>
      <c r="B576" s="329"/>
      <c r="C576" s="330" t="s">
        <v>310</v>
      </c>
      <c r="D576" s="496" t="s">
        <v>727</v>
      </c>
      <c r="E576" s="268">
        <f t="shared" si="262"/>
        <v>0</v>
      </c>
      <c r="F576" s="326"/>
      <c r="G576" s="327"/>
      <c r="H576" s="327"/>
      <c r="I576" s="327"/>
      <c r="J576" s="327"/>
      <c r="K576" s="327"/>
      <c r="L576" s="327"/>
      <c r="M576" s="327"/>
      <c r="N576" s="454"/>
      <c r="O576" s="454"/>
      <c r="P576" s="454"/>
      <c r="Q576" s="454"/>
      <c r="R576" s="454"/>
      <c r="S576" s="454"/>
      <c r="T576" s="454"/>
      <c r="U576" s="454"/>
      <c r="V576" s="454"/>
      <c r="W576" s="454"/>
      <c r="X576" s="454"/>
      <c r="Y576" s="454"/>
      <c r="Z576" s="454"/>
      <c r="AA576" s="454"/>
      <c r="AB576" s="454"/>
      <c r="AC576" s="454"/>
      <c r="AD576" s="454"/>
      <c r="AE576" s="454"/>
      <c r="AF576" s="454"/>
      <c r="AG576" s="454"/>
      <c r="AH576" s="454"/>
      <c r="AI576" s="454"/>
      <c r="AJ576" s="454"/>
      <c r="AK576" s="454"/>
      <c r="AL576" s="454"/>
      <c r="AM576" s="454"/>
      <c r="AN576" s="454"/>
      <c r="AO576" s="454"/>
      <c r="AP576" s="454"/>
      <c r="AQ576" s="454"/>
      <c r="AR576" s="454"/>
      <c r="AS576" s="454"/>
      <c r="AT576" s="454"/>
      <c r="AU576" s="454"/>
      <c r="AV576" s="454"/>
      <c r="AW576" s="454"/>
      <c r="AX576" s="454"/>
      <c r="AY576" s="454"/>
      <c r="AZ576" s="454"/>
      <c r="BA576" s="454"/>
      <c r="BB576" s="454"/>
      <c r="BC576" s="454"/>
      <c r="BD576" s="454"/>
      <c r="BE576" s="454"/>
      <c r="BF576" s="454"/>
      <c r="BG576" s="454"/>
      <c r="BH576" s="454"/>
      <c r="BI576" s="454"/>
      <c r="BJ576" s="454"/>
      <c r="BK576" s="454"/>
      <c r="BL576" s="454"/>
    </row>
    <row r="577" spans="1:64" s="286" customFormat="1" ht="15" customHeight="1" hidden="1">
      <c r="A577" s="328"/>
      <c r="B577" s="329"/>
      <c r="C577" s="330" t="s">
        <v>312</v>
      </c>
      <c r="D577" s="496" t="s">
        <v>728</v>
      </c>
      <c r="E577" s="268">
        <f t="shared" si="262"/>
        <v>0</v>
      </c>
      <c r="F577" s="326"/>
      <c r="G577" s="327"/>
      <c r="H577" s="327"/>
      <c r="I577" s="327"/>
      <c r="J577" s="327"/>
      <c r="K577" s="327"/>
      <c r="L577" s="327"/>
      <c r="M577" s="327"/>
      <c r="N577" s="454"/>
      <c r="O577" s="454"/>
      <c r="P577" s="454"/>
      <c r="Q577" s="454"/>
      <c r="R577" s="454"/>
      <c r="S577" s="454"/>
      <c r="T577" s="454"/>
      <c r="U577" s="454"/>
      <c r="V577" s="454"/>
      <c r="W577" s="454"/>
      <c r="X577" s="454"/>
      <c r="Y577" s="454"/>
      <c r="Z577" s="454"/>
      <c r="AA577" s="454"/>
      <c r="AB577" s="454"/>
      <c r="AC577" s="454"/>
      <c r="AD577" s="454"/>
      <c r="AE577" s="454"/>
      <c r="AF577" s="454"/>
      <c r="AG577" s="454"/>
      <c r="AH577" s="454"/>
      <c r="AI577" s="454"/>
      <c r="AJ577" s="454"/>
      <c r="AK577" s="454"/>
      <c r="AL577" s="454"/>
      <c r="AM577" s="454"/>
      <c r="AN577" s="454"/>
      <c r="AO577" s="454"/>
      <c r="AP577" s="454"/>
      <c r="AQ577" s="454"/>
      <c r="AR577" s="454"/>
      <c r="AS577" s="454"/>
      <c r="AT577" s="454"/>
      <c r="AU577" s="454"/>
      <c r="AV577" s="454"/>
      <c r="AW577" s="454"/>
      <c r="AX577" s="454"/>
      <c r="AY577" s="454"/>
      <c r="AZ577" s="454"/>
      <c r="BA577" s="454"/>
      <c r="BB577" s="454"/>
      <c r="BC577" s="454"/>
      <c r="BD577" s="454"/>
      <c r="BE577" s="454"/>
      <c r="BF577" s="454"/>
      <c r="BG577" s="454"/>
      <c r="BH577" s="454"/>
      <c r="BI577" s="454"/>
      <c r="BJ577" s="454"/>
      <c r="BK577" s="454"/>
      <c r="BL577" s="454"/>
    </row>
    <row r="578" spans="1:64" s="286" customFormat="1" ht="15" customHeight="1" hidden="1">
      <c r="A578" s="331"/>
      <c r="B578" s="332"/>
      <c r="C578" s="333" t="s">
        <v>314</v>
      </c>
      <c r="D578" s="497" t="s">
        <v>729</v>
      </c>
      <c r="E578" s="268">
        <f t="shared" si="262"/>
        <v>0</v>
      </c>
      <c r="F578" s="326"/>
      <c r="G578" s="327"/>
      <c r="H578" s="327"/>
      <c r="I578" s="327"/>
      <c r="J578" s="327"/>
      <c r="K578" s="327"/>
      <c r="L578" s="327"/>
      <c r="M578" s="327"/>
      <c r="N578" s="454"/>
      <c r="O578" s="454"/>
      <c r="P578" s="454"/>
      <c r="Q578" s="454"/>
      <c r="R578" s="454"/>
      <c r="S578" s="454"/>
      <c r="T578" s="454"/>
      <c r="U578" s="454"/>
      <c r="V578" s="454"/>
      <c r="W578" s="454"/>
      <c r="X578" s="454"/>
      <c r="Y578" s="454"/>
      <c r="Z578" s="454"/>
      <c r="AA578" s="454"/>
      <c r="AB578" s="454"/>
      <c r="AC578" s="454"/>
      <c r="AD578" s="454"/>
      <c r="AE578" s="454"/>
      <c r="AF578" s="454"/>
      <c r="AG578" s="454"/>
      <c r="AH578" s="454"/>
      <c r="AI578" s="454"/>
      <c r="AJ578" s="454"/>
      <c r="AK578" s="454"/>
      <c r="AL578" s="454"/>
      <c r="AM578" s="454"/>
      <c r="AN578" s="454"/>
      <c r="AO578" s="454"/>
      <c r="AP578" s="454"/>
      <c r="AQ578" s="454"/>
      <c r="AR578" s="454"/>
      <c r="AS578" s="454"/>
      <c r="AT578" s="454"/>
      <c r="AU578" s="454"/>
      <c r="AV578" s="454"/>
      <c r="AW578" s="454"/>
      <c r="AX578" s="454"/>
      <c r="AY578" s="454"/>
      <c r="AZ578" s="454"/>
      <c r="BA578" s="454"/>
      <c r="BB578" s="454"/>
      <c r="BC578" s="454"/>
      <c r="BD578" s="454"/>
      <c r="BE578" s="454"/>
      <c r="BF578" s="454"/>
      <c r="BG578" s="454"/>
      <c r="BH578" s="454"/>
      <c r="BI578" s="454"/>
      <c r="BJ578" s="454"/>
      <c r="BK578" s="454"/>
      <c r="BL578" s="454"/>
    </row>
    <row r="579" spans="1:64" s="286" customFormat="1" ht="15" customHeight="1" hidden="1">
      <c r="A579" s="325"/>
      <c r="B579" s="562" t="s">
        <v>730</v>
      </c>
      <c r="C579" s="563"/>
      <c r="D579" s="495" t="s">
        <v>731</v>
      </c>
      <c r="E579" s="268">
        <f t="shared" si="262"/>
        <v>0</v>
      </c>
      <c r="F579" s="326"/>
      <c r="G579" s="327"/>
      <c r="H579" s="327"/>
      <c r="I579" s="327"/>
      <c r="J579" s="327"/>
      <c r="K579" s="327"/>
      <c r="L579" s="327"/>
      <c r="M579" s="327"/>
      <c r="N579" s="454"/>
      <c r="O579" s="454"/>
      <c r="P579" s="454"/>
      <c r="Q579" s="454"/>
      <c r="R579" s="454"/>
      <c r="S579" s="454"/>
      <c r="T579" s="454"/>
      <c r="U579" s="454"/>
      <c r="V579" s="454"/>
      <c r="W579" s="454"/>
      <c r="X579" s="454"/>
      <c r="Y579" s="454"/>
      <c r="Z579" s="454"/>
      <c r="AA579" s="454"/>
      <c r="AB579" s="454"/>
      <c r="AC579" s="454"/>
      <c r="AD579" s="454"/>
      <c r="AE579" s="454"/>
      <c r="AF579" s="454"/>
      <c r="AG579" s="454"/>
      <c r="AH579" s="454"/>
      <c r="AI579" s="454"/>
      <c r="AJ579" s="454"/>
      <c r="AK579" s="454"/>
      <c r="AL579" s="454"/>
      <c r="AM579" s="454"/>
      <c r="AN579" s="454"/>
      <c r="AO579" s="454"/>
      <c r="AP579" s="454"/>
      <c r="AQ579" s="454"/>
      <c r="AR579" s="454"/>
      <c r="AS579" s="454"/>
      <c r="AT579" s="454"/>
      <c r="AU579" s="454"/>
      <c r="AV579" s="454"/>
      <c r="AW579" s="454"/>
      <c r="AX579" s="454"/>
      <c r="AY579" s="454"/>
      <c r="AZ579" s="454"/>
      <c r="BA579" s="454"/>
      <c r="BB579" s="454"/>
      <c r="BC579" s="454"/>
      <c r="BD579" s="454"/>
      <c r="BE579" s="454"/>
      <c r="BF579" s="454"/>
      <c r="BG579" s="454"/>
      <c r="BH579" s="454"/>
      <c r="BI579" s="454"/>
      <c r="BJ579" s="454"/>
      <c r="BK579" s="454"/>
      <c r="BL579" s="454"/>
    </row>
    <row r="580" spans="1:64" s="286" customFormat="1" ht="15" customHeight="1" hidden="1">
      <c r="A580" s="328"/>
      <c r="B580" s="329"/>
      <c r="C580" s="330" t="s">
        <v>310</v>
      </c>
      <c r="D580" s="496" t="s">
        <v>732</v>
      </c>
      <c r="E580" s="268">
        <f t="shared" si="262"/>
        <v>0</v>
      </c>
      <c r="F580" s="326"/>
      <c r="G580" s="327"/>
      <c r="H580" s="327"/>
      <c r="I580" s="327"/>
      <c r="J580" s="327"/>
      <c r="K580" s="327"/>
      <c r="L580" s="327"/>
      <c r="M580" s="327"/>
      <c r="N580" s="454"/>
      <c r="O580" s="454"/>
      <c r="P580" s="454"/>
      <c r="Q580" s="454"/>
      <c r="R580" s="454"/>
      <c r="S580" s="454"/>
      <c r="T580" s="454"/>
      <c r="U580" s="454"/>
      <c r="V580" s="454"/>
      <c r="W580" s="454"/>
      <c r="X580" s="454"/>
      <c r="Y580" s="454"/>
      <c r="Z580" s="454"/>
      <c r="AA580" s="454"/>
      <c r="AB580" s="454"/>
      <c r="AC580" s="454"/>
      <c r="AD580" s="454"/>
      <c r="AE580" s="454"/>
      <c r="AF580" s="454"/>
      <c r="AG580" s="454"/>
      <c r="AH580" s="454"/>
      <c r="AI580" s="454"/>
      <c r="AJ580" s="454"/>
      <c r="AK580" s="454"/>
      <c r="AL580" s="454"/>
      <c r="AM580" s="454"/>
      <c r="AN580" s="454"/>
      <c r="AO580" s="454"/>
      <c r="AP580" s="454"/>
      <c r="AQ580" s="454"/>
      <c r="AR580" s="454"/>
      <c r="AS580" s="454"/>
      <c r="AT580" s="454"/>
      <c r="AU580" s="454"/>
      <c r="AV580" s="454"/>
      <c r="AW580" s="454"/>
      <c r="AX580" s="454"/>
      <c r="AY580" s="454"/>
      <c r="AZ580" s="454"/>
      <c r="BA580" s="454"/>
      <c r="BB580" s="454"/>
      <c r="BC580" s="454"/>
      <c r="BD580" s="454"/>
      <c r="BE580" s="454"/>
      <c r="BF580" s="454"/>
      <c r="BG580" s="454"/>
      <c r="BH580" s="454"/>
      <c r="BI580" s="454"/>
      <c r="BJ580" s="454"/>
      <c r="BK580" s="454"/>
      <c r="BL580" s="454"/>
    </row>
    <row r="581" spans="1:64" s="286" customFormat="1" ht="15" customHeight="1" hidden="1">
      <c r="A581" s="328"/>
      <c r="B581" s="329"/>
      <c r="C581" s="330" t="s">
        <v>312</v>
      </c>
      <c r="D581" s="496" t="s">
        <v>733</v>
      </c>
      <c r="E581" s="268">
        <f t="shared" si="262"/>
        <v>0</v>
      </c>
      <c r="F581" s="326"/>
      <c r="G581" s="327"/>
      <c r="H581" s="327"/>
      <c r="I581" s="327"/>
      <c r="J581" s="327"/>
      <c r="K581" s="327"/>
      <c r="L581" s="327"/>
      <c r="M581" s="327"/>
      <c r="N581" s="454"/>
      <c r="O581" s="454"/>
      <c r="P581" s="454"/>
      <c r="Q581" s="454"/>
      <c r="R581" s="454"/>
      <c r="S581" s="454"/>
      <c r="T581" s="454"/>
      <c r="U581" s="454"/>
      <c r="V581" s="454"/>
      <c r="W581" s="454"/>
      <c r="X581" s="454"/>
      <c r="Y581" s="454"/>
      <c r="Z581" s="454"/>
      <c r="AA581" s="454"/>
      <c r="AB581" s="454"/>
      <c r="AC581" s="454"/>
      <c r="AD581" s="454"/>
      <c r="AE581" s="454"/>
      <c r="AF581" s="454"/>
      <c r="AG581" s="454"/>
      <c r="AH581" s="454"/>
      <c r="AI581" s="454"/>
      <c r="AJ581" s="454"/>
      <c r="AK581" s="454"/>
      <c r="AL581" s="454"/>
      <c r="AM581" s="454"/>
      <c r="AN581" s="454"/>
      <c r="AO581" s="454"/>
      <c r="AP581" s="454"/>
      <c r="AQ581" s="454"/>
      <c r="AR581" s="454"/>
      <c r="AS581" s="454"/>
      <c r="AT581" s="454"/>
      <c r="AU581" s="454"/>
      <c r="AV581" s="454"/>
      <c r="AW581" s="454"/>
      <c r="AX581" s="454"/>
      <c r="AY581" s="454"/>
      <c r="AZ581" s="454"/>
      <c r="BA581" s="454"/>
      <c r="BB581" s="454"/>
      <c r="BC581" s="454"/>
      <c r="BD581" s="454"/>
      <c r="BE581" s="454"/>
      <c r="BF581" s="454"/>
      <c r="BG581" s="454"/>
      <c r="BH581" s="454"/>
      <c r="BI581" s="454"/>
      <c r="BJ581" s="454"/>
      <c r="BK581" s="454"/>
      <c r="BL581" s="454"/>
    </row>
    <row r="582" spans="1:64" s="286" customFormat="1" ht="15" customHeight="1" hidden="1">
      <c r="A582" s="331"/>
      <c r="B582" s="332"/>
      <c r="C582" s="333" t="s">
        <v>314</v>
      </c>
      <c r="D582" s="497" t="s">
        <v>734</v>
      </c>
      <c r="E582" s="268">
        <f t="shared" si="262"/>
        <v>0</v>
      </c>
      <c r="F582" s="326"/>
      <c r="G582" s="327"/>
      <c r="H582" s="327"/>
      <c r="I582" s="327"/>
      <c r="J582" s="327"/>
      <c r="K582" s="327"/>
      <c r="L582" s="327"/>
      <c r="M582" s="327"/>
      <c r="N582" s="454"/>
      <c r="O582" s="454"/>
      <c r="P582" s="454"/>
      <c r="Q582" s="454"/>
      <c r="R582" s="454"/>
      <c r="S582" s="454"/>
      <c r="T582" s="454"/>
      <c r="U582" s="454"/>
      <c r="V582" s="454"/>
      <c r="W582" s="454"/>
      <c r="X582" s="454"/>
      <c r="Y582" s="454"/>
      <c r="Z582" s="454"/>
      <c r="AA582" s="454"/>
      <c r="AB582" s="454"/>
      <c r="AC582" s="454"/>
      <c r="AD582" s="454"/>
      <c r="AE582" s="454"/>
      <c r="AF582" s="454"/>
      <c r="AG582" s="454"/>
      <c r="AH582" s="454"/>
      <c r="AI582" s="454"/>
      <c r="AJ582" s="454"/>
      <c r="AK582" s="454"/>
      <c r="AL582" s="454"/>
      <c r="AM582" s="454"/>
      <c r="AN582" s="454"/>
      <c r="AO582" s="454"/>
      <c r="AP582" s="454"/>
      <c r="AQ582" s="454"/>
      <c r="AR582" s="454"/>
      <c r="AS582" s="454"/>
      <c r="AT582" s="454"/>
      <c r="AU582" s="454"/>
      <c r="AV582" s="454"/>
      <c r="AW582" s="454"/>
      <c r="AX582" s="454"/>
      <c r="AY582" s="454"/>
      <c r="AZ582" s="454"/>
      <c r="BA582" s="454"/>
      <c r="BB582" s="454"/>
      <c r="BC582" s="454"/>
      <c r="BD582" s="454"/>
      <c r="BE582" s="454"/>
      <c r="BF582" s="454"/>
      <c r="BG582" s="454"/>
      <c r="BH582" s="454"/>
      <c r="BI582" s="454"/>
      <c r="BJ582" s="454"/>
      <c r="BK582" s="454"/>
      <c r="BL582" s="454"/>
    </row>
    <row r="583" spans="1:64" s="286" customFormat="1" ht="15" customHeight="1" hidden="1">
      <c r="A583" s="373"/>
      <c r="B583" s="581" t="s">
        <v>735</v>
      </c>
      <c r="C583" s="582"/>
      <c r="D583" s="450" t="s">
        <v>736</v>
      </c>
      <c r="E583" s="372">
        <f t="shared" si="262"/>
        <v>0</v>
      </c>
      <c r="F583" s="374"/>
      <c r="G583" s="375">
        <f>G584+G585+G586</f>
        <v>0</v>
      </c>
      <c r="H583" s="375">
        <f aca="true" t="shared" si="266" ref="H583:M583">H584+H585+H586</f>
        <v>0</v>
      </c>
      <c r="I583" s="375">
        <f t="shared" si="266"/>
        <v>0</v>
      </c>
      <c r="J583" s="375">
        <f t="shared" si="266"/>
        <v>0</v>
      </c>
      <c r="K583" s="375">
        <f t="shared" si="266"/>
        <v>0</v>
      </c>
      <c r="L583" s="375">
        <f t="shared" si="266"/>
        <v>0</v>
      </c>
      <c r="M583" s="375">
        <f t="shared" si="266"/>
        <v>0</v>
      </c>
      <c r="N583" s="454"/>
      <c r="O583" s="454"/>
      <c r="P583" s="454"/>
      <c r="Q583" s="454"/>
      <c r="R583" s="454"/>
      <c r="S583" s="454"/>
      <c r="T583" s="454"/>
      <c r="U583" s="454"/>
      <c r="V583" s="454"/>
      <c r="W583" s="454"/>
      <c r="X583" s="454"/>
      <c r="Y583" s="454"/>
      <c r="Z583" s="454"/>
      <c r="AA583" s="454"/>
      <c r="AB583" s="454"/>
      <c r="AC583" s="454"/>
      <c r="AD583" s="454"/>
      <c r="AE583" s="454"/>
      <c r="AF583" s="454"/>
      <c r="AG583" s="454"/>
      <c r="AH583" s="454"/>
      <c r="AI583" s="454"/>
      <c r="AJ583" s="454"/>
      <c r="AK583" s="454"/>
      <c r="AL583" s="454"/>
      <c r="AM583" s="454"/>
      <c r="AN583" s="454"/>
      <c r="AO583" s="454"/>
      <c r="AP583" s="454"/>
      <c r="AQ583" s="454"/>
      <c r="AR583" s="454"/>
      <c r="AS583" s="454"/>
      <c r="AT583" s="454"/>
      <c r="AU583" s="454"/>
      <c r="AV583" s="454"/>
      <c r="AW583" s="454"/>
      <c r="AX583" s="454"/>
      <c r="AY583" s="454"/>
      <c r="AZ583" s="454"/>
      <c r="BA583" s="454"/>
      <c r="BB583" s="454"/>
      <c r="BC583" s="454"/>
      <c r="BD583" s="454"/>
      <c r="BE583" s="454"/>
      <c r="BF583" s="454"/>
      <c r="BG583" s="454"/>
      <c r="BH583" s="454"/>
      <c r="BI583" s="454"/>
      <c r="BJ583" s="454"/>
      <c r="BK583" s="454"/>
      <c r="BL583" s="454"/>
    </row>
    <row r="584" spans="1:64" s="286" customFormat="1" ht="15" customHeight="1" hidden="1">
      <c r="A584" s="255"/>
      <c r="B584" s="255"/>
      <c r="C584" s="256" t="s">
        <v>310</v>
      </c>
      <c r="D584" s="358" t="s">
        <v>737</v>
      </c>
      <c r="E584" s="268">
        <f t="shared" si="262"/>
        <v>0</v>
      </c>
      <c r="F584" s="268"/>
      <c r="G584" s="270"/>
      <c r="H584" s="270"/>
      <c r="I584" s="270"/>
      <c r="J584" s="270"/>
      <c r="K584" s="270"/>
      <c r="L584" s="270"/>
      <c r="M584" s="270"/>
      <c r="N584" s="454"/>
      <c r="O584" s="454"/>
      <c r="P584" s="454"/>
      <c r="Q584" s="454"/>
      <c r="R584" s="454"/>
      <c r="S584" s="454"/>
      <c r="T584" s="454"/>
      <c r="U584" s="454"/>
      <c r="V584" s="454"/>
      <c r="W584" s="454"/>
      <c r="X584" s="454"/>
      <c r="Y584" s="454"/>
      <c r="Z584" s="454"/>
      <c r="AA584" s="454"/>
      <c r="AB584" s="454"/>
      <c r="AC584" s="454"/>
      <c r="AD584" s="454"/>
      <c r="AE584" s="454"/>
      <c r="AF584" s="454"/>
      <c r="AG584" s="454"/>
      <c r="AH584" s="454"/>
      <c r="AI584" s="454"/>
      <c r="AJ584" s="454"/>
      <c r="AK584" s="454"/>
      <c r="AL584" s="454"/>
      <c r="AM584" s="454"/>
      <c r="AN584" s="454"/>
      <c r="AO584" s="454"/>
      <c r="AP584" s="454"/>
      <c r="AQ584" s="454"/>
      <c r="AR584" s="454"/>
      <c r="AS584" s="454"/>
      <c r="AT584" s="454"/>
      <c r="AU584" s="454"/>
      <c r="AV584" s="454"/>
      <c r="AW584" s="454"/>
      <c r="AX584" s="454"/>
      <c r="AY584" s="454"/>
      <c r="AZ584" s="454"/>
      <c r="BA584" s="454"/>
      <c r="BB584" s="454"/>
      <c r="BC584" s="454"/>
      <c r="BD584" s="454"/>
      <c r="BE584" s="454"/>
      <c r="BF584" s="454"/>
      <c r="BG584" s="454"/>
      <c r="BH584" s="454"/>
      <c r="BI584" s="454"/>
      <c r="BJ584" s="454"/>
      <c r="BK584" s="454"/>
      <c r="BL584" s="454"/>
    </row>
    <row r="585" spans="1:64" s="286" customFormat="1" ht="15" customHeight="1" hidden="1">
      <c r="A585" s="255"/>
      <c r="B585" s="255"/>
      <c r="C585" s="256" t="s">
        <v>312</v>
      </c>
      <c r="D585" s="358" t="s">
        <v>738</v>
      </c>
      <c r="E585" s="268">
        <f t="shared" si="262"/>
        <v>0</v>
      </c>
      <c r="F585" s="268"/>
      <c r="G585" s="270"/>
      <c r="H585" s="270"/>
      <c r="I585" s="270"/>
      <c r="J585" s="270"/>
      <c r="K585" s="270"/>
      <c r="L585" s="270"/>
      <c r="M585" s="270"/>
      <c r="N585" s="454"/>
      <c r="O585" s="454"/>
      <c r="P585" s="454"/>
      <c r="Q585" s="454"/>
      <c r="R585" s="454"/>
      <c r="S585" s="454"/>
      <c r="T585" s="454"/>
      <c r="U585" s="454"/>
      <c r="V585" s="454"/>
      <c r="W585" s="454"/>
      <c r="X585" s="454"/>
      <c r="Y585" s="454"/>
      <c r="Z585" s="454"/>
      <c r="AA585" s="454"/>
      <c r="AB585" s="454"/>
      <c r="AC585" s="454"/>
      <c r="AD585" s="454"/>
      <c r="AE585" s="454"/>
      <c r="AF585" s="454"/>
      <c r="AG585" s="454"/>
      <c r="AH585" s="454"/>
      <c r="AI585" s="454"/>
      <c r="AJ585" s="454"/>
      <c r="AK585" s="454"/>
      <c r="AL585" s="454"/>
      <c r="AM585" s="454"/>
      <c r="AN585" s="454"/>
      <c r="AO585" s="454"/>
      <c r="AP585" s="454"/>
      <c r="AQ585" s="454"/>
      <c r="AR585" s="454"/>
      <c r="AS585" s="454"/>
      <c r="AT585" s="454"/>
      <c r="AU585" s="454"/>
      <c r="AV585" s="454"/>
      <c r="AW585" s="454"/>
      <c r="AX585" s="454"/>
      <c r="AY585" s="454"/>
      <c r="AZ585" s="454"/>
      <c r="BA585" s="454"/>
      <c r="BB585" s="454"/>
      <c r="BC585" s="454"/>
      <c r="BD585" s="454"/>
      <c r="BE585" s="454"/>
      <c r="BF585" s="454"/>
      <c r="BG585" s="454"/>
      <c r="BH585" s="454"/>
      <c r="BI585" s="454"/>
      <c r="BJ585" s="454"/>
      <c r="BK585" s="454"/>
      <c r="BL585" s="454"/>
    </row>
    <row r="586" spans="1:64" s="286" customFormat="1" ht="15" customHeight="1" hidden="1">
      <c r="A586" s="255"/>
      <c r="B586" s="255"/>
      <c r="C586" s="256" t="s">
        <v>314</v>
      </c>
      <c r="D586" s="358" t="s">
        <v>739</v>
      </c>
      <c r="E586" s="268">
        <f t="shared" si="262"/>
        <v>0</v>
      </c>
      <c r="F586" s="268"/>
      <c r="G586" s="270"/>
      <c r="H586" s="270"/>
      <c r="I586" s="270"/>
      <c r="J586" s="270"/>
      <c r="K586" s="270"/>
      <c r="L586" s="270"/>
      <c r="M586" s="270"/>
      <c r="N586" s="454"/>
      <c r="O586" s="454"/>
      <c r="P586" s="454"/>
      <c r="Q586" s="454"/>
      <c r="R586" s="454"/>
      <c r="S586" s="454"/>
      <c r="T586" s="454"/>
      <c r="U586" s="454"/>
      <c r="V586" s="454"/>
      <c r="W586" s="454"/>
      <c r="X586" s="454"/>
      <c r="Y586" s="454"/>
      <c r="Z586" s="454"/>
      <c r="AA586" s="454"/>
      <c r="AB586" s="454"/>
      <c r="AC586" s="454"/>
      <c r="AD586" s="454"/>
      <c r="AE586" s="454"/>
      <c r="AF586" s="454"/>
      <c r="AG586" s="454"/>
      <c r="AH586" s="454"/>
      <c r="AI586" s="454"/>
      <c r="AJ586" s="454"/>
      <c r="AK586" s="454"/>
      <c r="AL586" s="454"/>
      <c r="AM586" s="454"/>
      <c r="AN586" s="454"/>
      <c r="AO586" s="454"/>
      <c r="AP586" s="454"/>
      <c r="AQ586" s="454"/>
      <c r="AR586" s="454"/>
      <c r="AS586" s="454"/>
      <c r="AT586" s="454"/>
      <c r="AU586" s="454"/>
      <c r="AV586" s="454"/>
      <c r="AW586" s="454"/>
      <c r="AX586" s="454"/>
      <c r="AY586" s="454"/>
      <c r="AZ586" s="454"/>
      <c r="BA586" s="454"/>
      <c r="BB586" s="454"/>
      <c r="BC586" s="454"/>
      <c r="BD586" s="454"/>
      <c r="BE586" s="454"/>
      <c r="BF586" s="454"/>
      <c r="BG586" s="454"/>
      <c r="BH586" s="454"/>
      <c r="BI586" s="454"/>
      <c r="BJ586" s="454"/>
      <c r="BK586" s="454"/>
      <c r="BL586" s="454"/>
    </row>
    <row r="587" spans="1:64" s="286" customFormat="1" ht="15" customHeight="1" hidden="1">
      <c r="A587" s="370"/>
      <c r="B587" s="579" t="s">
        <v>740</v>
      </c>
      <c r="C587" s="580"/>
      <c r="D587" s="371" t="s">
        <v>741</v>
      </c>
      <c r="E587" s="326"/>
      <c r="F587" s="326"/>
      <c r="G587" s="327"/>
      <c r="H587" s="327"/>
      <c r="I587" s="327"/>
      <c r="J587" s="327"/>
      <c r="K587" s="327"/>
      <c r="L587" s="327"/>
      <c r="M587" s="327"/>
      <c r="N587" s="454"/>
      <c r="O587" s="454"/>
      <c r="P587" s="454"/>
      <c r="Q587" s="454"/>
      <c r="R587" s="454"/>
      <c r="S587" s="454"/>
      <c r="T587" s="454"/>
      <c r="U587" s="454"/>
      <c r="V587" s="454"/>
      <c r="W587" s="454"/>
      <c r="X587" s="454"/>
      <c r="Y587" s="454"/>
      <c r="Z587" s="454"/>
      <c r="AA587" s="454"/>
      <c r="AB587" s="454"/>
      <c r="AC587" s="454"/>
      <c r="AD587" s="454"/>
      <c r="AE587" s="454"/>
      <c r="AF587" s="454"/>
      <c r="AG587" s="454"/>
      <c r="AH587" s="454"/>
      <c r="AI587" s="454"/>
      <c r="AJ587" s="454"/>
      <c r="AK587" s="454"/>
      <c r="AL587" s="454"/>
      <c r="AM587" s="454"/>
      <c r="AN587" s="454"/>
      <c r="AO587" s="454"/>
      <c r="AP587" s="454"/>
      <c r="AQ587" s="454"/>
      <c r="AR587" s="454"/>
      <c r="AS587" s="454"/>
      <c r="AT587" s="454"/>
      <c r="AU587" s="454"/>
      <c r="AV587" s="454"/>
      <c r="AW587" s="454"/>
      <c r="AX587" s="454"/>
      <c r="AY587" s="454"/>
      <c r="AZ587" s="454"/>
      <c r="BA587" s="454"/>
      <c r="BB587" s="454"/>
      <c r="BC587" s="454"/>
      <c r="BD587" s="454"/>
      <c r="BE587" s="454"/>
      <c r="BF587" s="454"/>
      <c r="BG587" s="454"/>
      <c r="BH587" s="454"/>
      <c r="BI587" s="454"/>
      <c r="BJ587" s="454"/>
      <c r="BK587" s="454"/>
      <c r="BL587" s="454"/>
    </row>
    <row r="588" spans="1:64" s="286" customFormat="1" ht="15" customHeight="1" hidden="1">
      <c r="A588" s="334"/>
      <c r="B588" s="335"/>
      <c r="C588" s="336" t="s">
        <v>310</v>
      </c>
      <c r="D588" s="337" t="s">
        <v>742</v>
      </c>
      <c r="E588" s="326"/>
      <c r="F588" s="326"/>
      <c r="G588" s="327"/>
      <c r="H588" s="327"/>
      <c r="I588" s="327"/>
      <c r="J588" s="327"/>
      <c r="K588" s="327"/>
      <c r="L588" s="327"/>
      <c r="M588" s="327"/>
      <c r="N588" s="454"/>
      <c r="O588" s="454"/>
      <c r="P588" s="454"/>
      <c r="Q588" s="454"/>
      <c r="R588" s="454"/>
      <c r="S588" s="454"/>
      <c r="T588" s="454"/>
      <c r="U588" s="454"/>
      <c r="V588" s="454"/>
      <c r="W588" s="454"/>
      <c r="X588" s="454"/>
      <c r="Y588" s="454"/>
      <c r="Z588" s="454"/>
      <c r="AA588" s="454"/>
      <c r="AB588" s="454"/>
      <c r="AC588" s="454"/>
      <c r="AD588" s="454"/>
      <c r="AE588" s="454"/>
      <c r="AF588" s="454"/>
      <c r="AG588" s="454"/>
      <c r="AH588" s="454"/>
      <c r="AI588" s="454"/>
      <c r="AJ588" s="454"/>
      <c r="AK588" s="454"/>
      <c r="AL588" s="454"/>
      <c r="AM588" s="454"/>
      <c r="AN588" s="454"/>
      <c r="AO588" s="454"/>
      <c r="AP588" s="454"/>
      <c r="AQ588" s="454"/>
      <c r="AR588" s="454"/>
      <c r="AS588" s="454"/>
      <c r="AT588" s="454"/>
      <c r="AU588" s="454"/>
      <c r="AV588" s="454"/>
      <c r="AW588" s="454"/>
      <c r="AX588" s="454"/>
      <c r="AY588" s="454"/>
      <c r="AZ588" s="454"/>
      <c r="BA588" s="454"/>
      <c r="BB588" s="454"/>
      <c r="BC588" s="454"/>
      <c r="BD588" s="454"/>
      <c r="BE588" s="454"/>
      <c r="BF588" s="454"/>
      <c r="BG588" s="454"/>
      <c r="BH588" s="454"/>
      <c r="BI588" s="454"/>
      <c r="BJ588" s="454"/>
      <c r="BK588" s="454"/>
      <c r="BL588" s="454"/>
    </row>
    <row r="589" spans="1:64" s="286" customFormat="1" ht="15" customHeight="1" hidden="1">
      <c r="A589" s="338"/>
      <c r="B589" s="339"/>
      <c r="C589" s="340" t="s">
        <v>312</v>
      </c>
      <c r="D589" s="341" t="s">
        <v>743</v>
      </c>
      <c r="E589" s="326"/>
      <c r="F589" s="326"/>
      <c r="G589" s="327"/>
      <c r="H589" s="327"/>
      <c r="I589" s="327"/>
      <c r="J589" s="327"/>
      <c r="K589" s="327"/>
      <c r="L589" s="327"/>
      <c r="M589" s="327"/>
      <c r="N589" s="454"/>
      <c r="O589" s="454"/>
      <c r="P589" s="454"/>
      <c r="Q589" s="454"/>
      <c r="R589" s="454"/>
      <c r="S589" s="454"/>
      <c r="T589" s="454"/>
      <c r="U589" s="454"/>
      <c r="V589" s="454"/>
      <c r="W589" s="454"/>
      <c r="X589" s="454"/>
      <c r="Y589" s="454"/>
      <c r="Z589" s="454"/>
      <c r="AA589" s="454"/>
      <c r="AB589" s="454"/>
      <c r="AC589" s="454"/>
      <c r="AD589" s="454"/>
      <c r="AE589" s="454"/>
      <c r="AF589" s="454"/>
      <c r="AG589" s="454"/>
      <c r="AH589" s="454"/>
      <c r="AI589" s="454"/>
      <c r="AJ589" s="454"/>
      <c r="AK589" s="454"/>
      <c r="AL589" s="454"/>
      <c r="AM589" s="454"/>
      <c r="AN589" s="454"/>
      <c r="AO589" s="454"/>
      <c r="AP589" s="454"/>
      <c r="AQ589" s="454"/>
      <c r="AR589" s="454"/>
      <c r="AS589" s="454"/>
      <c r="AT589" s="454"/>
      <c r="AU589" s="454"/>
      <c r="AV589" s="454"/>
      <c r="AW589" s="454"/>
      <c r="AX589" s="454"/>
      <c r="AY589" s="454"/>
      <c r="AZ589" s="454"/>
      <c r="BA589" s="454"/>
      <c r="BB589" s="454"/>
      <c r="BC589" s="454"/>
      <c r="BD589" s="454"/>
      <c r="BE589" s="454"/>
      <c r="BF589" s="454"/>
      <c r="BG589" s="454"/>
      <c r="BH589" s="454"/>
      <c r="BI589" s="454"/>
      <c r="BJ589" s="454"/>
      <c r="BK589" s="454"/>
      <c r="BL589" s="454"/>
    </row>
    <row r="590" spans="1:64" s="286" customFormat="1" ht="15" customHeight="1" hidden="1">
      <c r="A590" s="342"/>
      <c r="B590" s="577" t="s">
        <v>744</v>
      </c>
      <c r="C590" s="578"/>
      <c r="D590" s="343" t="s">
        <v>745</v>
      </c>
      <c r="E590" s="326"/>
      <c r="F590" s="326"/>
      <c r="G590" s="327"/>
      <c r="H590" s="327"/>
      <c r="I590" s="327"/>
      <c r="J590" s="327"/>
      <c r="K590" s="327"/>
      <c r="L590" s="327"/>
      <c r="M590" s="327"/>
      <c r="N590" s="454"/>
      <c r="O590" s="454"/>
      <c r="P590" s="454"/>
      <c r="Q590" s="454"/>
      <c r="R590" s="454"/>
      <c r="S590" s="454"/>
      <c r="T590" s="454"/>
      <c r="U590" s="454"/>
      <c r="V590" s="454"/>
      <c r="W590" s="454"/>
      <c r="X590" s="454"/>
      <c r="Y590" s="454"/>
      <c r="Z590" s="454"/>
      <c r="AA590" s="454"/>
      <c r="AB590" s="454"/>
      <c r="AC590" s="454"/>
      <c r="AD590" s="454"/>
      <c r="AE590" s="454"/>
      <c r="AF590" s="454"/>
      <c r="AG590" s="454"/>
      <c r="AH590" s="454"/>
      <c r="AI590" s="454"/>
      <c r="AJ590" s="454"/>
      <c r="AK590" s="454"/>
      <c r="AL590" s="454"/>
      <c r="AM590" s="454"/>
      <c r="AN590" s="454"/>
      <c r="AO590" s="454"/>
      <c r="AP590" s="454"/>
      <c r="AQ590" s="454"/>
      <c r="AR590" s="454"/>
      <c r="AS590" s="454"/>
      <c r="AT590" s="454"/>
      <c r="AU590" s="454"/>
      <c r="AV590" s="454"/>
      <c r="AW590" s="454"/>
      <c r="AX590" s="454"/>
      <c r="AY590" s="454"/>
      <c r="AZ590" s="454"/>
      <c r="BA590" s="454"/>
      <c r="BB590" s="454"/>
      <c r="BC590" s="454"/>
      <c r="BD590" s="454"/>
      <c r="BE590" s="454"/>
      <c r="BF590" s="454"/>
      <c r="BG590" s="454"/>
      <c r="BH590" s="454"/>
      <c r="BI590" s="454"/>
      <c r="BJ590" s="454"/>
      <c r="BK590" s="454"/>
      <c r="BL590" s="454"/>
    </row>
    <row r="591" spans="1:64" s="286" customFormat="1" ht="15" customHeight="1" hidden="1">
      <c r="A591" s="334"/>
      <c r="B591" s="335"/>
      <c r="C591" s="336" t="s">
        <v>310</v>
      </c>
      <c r="D591" s="337" t="s">
        <v>746</v>
      </c>
      <c r="E591" s="326"/>
      <c r="F591" s="326"/>
      <c r="G591" s="327"/>
      <c r="H591" s="327"/>
      <c r="I591" s="327"/>
      <c r="J591" s="327"/>
      <c r="K591" s="327"/>
      <c r="L591" s="327"/>
      <c r="M591" s="327"/>
      <c r="N591" s="454"/>
      <c r="O591" s="454"/>
      <c r="P591" s="454"/>
      <c r="Q591" s="454"/>
      <c r="R591" s="454"/>
      <c r="S591" s="454"/>
      <c r="T591" s="454"/>
      <c r="U591" s="454"/>
      <c r="V591" s="454"/>
      <c r="W591" s="454"/>
      <c r="X591" s="454"/>
      <c r="Y591" s="454"/>
      <c r="Z591" s="454"/>
      <c r="AA591" s="454"/>
      <c r="AB591" s="454"/>
      <c r="AC591" s="454"/>
      <c r="AD591" s="454"/>
      <c r="AE591" s="454"/>
      <c r="AF591" s="454"/>
      <c r="AG591" s="454"/>
      <c r="AH591" s="454"/>
      <c r="AI591" s="454"/>
      <c r="AJ591" s="454"/>
      <c r="AK591" s="454"/>
      <c r="AL591" s="454"/>
      <c r="AM591" s="454"/>
      <c r="AN591" s="454"/>
      <c r="AO591" s="454"/>
      <c r="AP591" s="454"/>
      <c r="AQ591" s="454"/>
      <c r="AR591" s="454"/>
      <c r="AS591" s="454"/>
      <c r="AT591" s="454"/>
      <c r="AU591" s="454"/>
      <c r="AV591" s="454"/>
      <c r="AW591" s="454"/>
      <c r="AX591" s="454"/>
      <c r="AY591" s="454"/>
      <c r="AZ591" s="454"/>
      <c r="BA591" s="454"/>
      <c r="BB591" s="454"/>
      <c r="BC591" s="454"/>
      <c r="BD591" s="454"/>
      <c r="BE591" s="454"/>
      <c r="BF591" s="454"/>
      <c r="BG591" s="454"/>
      <c r="BH591" s="454"/>
      <c r="BI591" s="454"/>
      <c r="BJ591" s="454"/>
      <c r="BK591" s="454"/>
      <c r="BL591" s="454"/>
    </row>
    <row r="592" spans="1:64" s="286" customFormat="1" ht="15" customHeight="1" hidden="1">
      <c r="A592" s="334"/>
      <c r="B592" s="335"/>
      <c r="C592" s="336" t="s">
        <v>312</v>
      </c>
      <c r="D592" s="337" t="s">
        <v>747</v>
      </c>
      <c r="E592" s="326"/>
      <c r="F592" s="326"/>
      <c r="G592" s="327"/>
      <c r="H592" s="327"/>
      <c r="I592" s="327"/>
      <c r="J592" s="327"/>
      <c r="K592" s="327"/>
      <c r="L592" s="327"/>
      <c r="M592" s="327"/>
      <c r="N592" s="454"/>
      <c r="O592" s="454"/>
      <c r="P592" s="454"/>
      <c r="Q592" s="454"/>
      <c r="R592" s="454"/>
      <c r="S592" s="454"/>
      <c r="T592" s="454"/>
      <c r="U592" s="454"/>
      <c r="V592" s="454"/>
      <c r="W592" s="454"/>
      <c r="X592" s="454"/>
      <c r="Y592" s="454"/>
      <c r="Z592" s="454"/>
      <c r="AA592" s="454"/>
      <c r="AB592" s="454"/>
      <c r="AC592" s="454"/>
      <c r="AD592" s="454"/>
      <c r="AE592" s="454"/>
      <c r="AF592" s="454"/>
      <c r="AG592" s="454"/>
      <c r="AH592" s="454"/>
      <c r="AI592" s="454"/>
      <c r="AJ592" s="454"/>
      <c r="AK592" s="454"/>
      <c r="AL592" s="454"/>
      <c r="AM592" s="454"/>
      <c r="AN592" s="454"/>
      <c r="AO592" s="454"/>
      <c r="AP592" s="454"/>
      <c r="AQ592" s="454"/>
      <c r="AR592" s="454"/>
      <c r="AS592" s="454"/>
      <c r="AT592" s="454"/>
      <c r="AU592" s="454"/>
      <c r="AV592" s="454"/>
      <c r="AW592" s="454"/>
      <c r="AX592" s="454"/>
      <c r="AY592" s="454"/>
      <c r="AZ592" s="454"/>
      <c r="BA592" s="454"/>
      <c r="BB592" s="454"/>
      <c r="BC592" s="454"/>
      <c r="BD592" s="454"/>
      <c r="BE592" s="454"/>
      <c r="BF592" s="454"/>
      <c r="BG592" s="454"/>
      <c r="BH592" s="454"/>
      <c r="BI592" s="454"/>
      <c r="BJ592" s="454"/>
      <c r="BK592" s="454"/>
      <c r="BL592" s="454"/>
    </row>
    <row r="593" spans="1:64" s="286" customFormat="1" ht="15" customHeight="1" hidden="1" thickBot="1">
      <c r="A593" s="344"/>
      <c r="B593" s="345"/>
      <c r="C593" s="346" t="s">
        <v>314</v>
      </c>
      <c r="D593" s="347" t="s">
        <v>748</v>
      </c>
      <c r="E593" s="326"/>
      <c r="F593" s="326"/>
      <c r="G593" s="327"/>
      <c r="H593" s="327"/>
      <c r="I593" s="327"/>
      <c r="J593" s="327"/>
      <c r="K593" s="327"/>
      <c r="L593" s="327"/>
      <c r="M593" s="327"/>
      <c r="N593" s="454"/>
      <c r="O593" s="454"/>
      <c r="P593" s="454"/>
      <c r="Q593" s="454"/>
      <c r="R593" s="454"/>
      <c r="S593" s="454"/>
      <c r="T593" s="454"/>
      <c r="U593" s="454"/>
      <c r="V593" s="454"/>
      <c r="W593" s="454"/>
      <c r="X593" s="454"/>
      <c r="Y593" s="454"/>
      <c r="Z593" s="454"/>
      <c r="AA593" s="454"/>
      <c r="AB593" s="454"/>
      <c r="AC593" s="454"/>
      <c r="AD593" s="454"/>
      <c r="AE593" s="454"/>
      <c r="AF593" s="454"/>
      <c r="AG593" s="454"/>
      <c r="AH593" s="454"/>
      <c r="AI593" s="454"/>
      <c r="AJ593" s="454"/>
      <c r="AK593" s="454"/>
      <c r="AL593" s="454"/>
      <c r="AM593" s="454"/>
      <c r="AN593" s="454"/>
      <c r="AO593" s="454"/>
      <c r="AP593" s="454"/>
      <c r="AQ593" s="454"/>
      <c r="AR593" s="454"/>
      <c r="AS593" s="454"/>
      <c r="AT593" s="454"/>
      <c r="AU593" s="454"/>
      <c r="AV593" s="454"/>
      <c r="AW593" s="454"/>
      <c r="AX593" s="454"/>
      <c r="AY593" s="454"/>
      <c r="AZ593" s="454"/>
      <c r="BA593" s="454"/>
      <c r="BB593" s="454"/>
      <c r="BC593" s="454"/>
      <c r="BD593" s="454"/>
      <c r="BE593" s="454"/>
      <c r="BF593" s="454"/>
      <c r="BG593" s="454"/>
      <c r="BH593" s="454"/>
      <c r="BI593" s="454"/>
      <c r="BJ593" s="454"/>
      <c r="BK593" s="454"/>
      <c r="BL593" s="454"/>
    </row>
    <row r="594" spans="1:64" s="286" customFormat="1" ht="15" customHeight="1" hidden="1">
      <c r="A594" s="348"/>
      <c r="B594" s="349"/>
      <c r="C594" s="261"/>
      <c r="D594" s="262"/>
      <c r="E594" s="326"/>
      <c r="F594" s="326"/>
      <c r="G594" s="327"/>
      <c r="H594" s="327"/>
      <c r="I594" s="327"/>
      <c r="J594" s="327"/>
      <c r="K594" s="327"/>
      <c r="L594" s="327"/>
      <c r="M594" s="327"/>
      <c r="N594" s="454"/>
      <c r="O594" s="454"/>
      <c r="P594" s="454"/>
      <c r="Q594" s="454"/>
      <c r="R594" s="454"/>
      <c r="S594" s="454"/>
      <c r="T594" s="454"/>
      <c r="U594" s="454"/>
      <c r="V594" s="454"/>
      <c r="W594" s="454"/>
      <c r="X594" s="454"/>
      <c r="Y594" s="454"/>
      <c r="Z594" s="454"/>
      <c r="AA594" s="454"/>
      <c r="AB594" s="454"/>
      <c r="AC594" s="454"/>
      <c r="AD594" s="454"/>
      <c r="AE594" s="454"/>
      <c r="AF594" s="454"/>
      <c r="AG594" s="454"/>
      <c r="AH594" s="454"/>
      <c r="AI594" s="454"/>
      <c r="AJ594" s="454"/>
      <c r="AK594" s="454"/>
      <c r="AL594" s="454"/>
      <c r="AM594" s="454"/>
      <c r="AN594" s="454"/>
      <c r="AO594" s="454"/>
      <c r="AP594" s="454"/>
      <c r="AQ594" s="454"/>
      <c r="AR594" s="454"/>
      <c r="AS594" s="454"/>
      <c r="AT594" s="454"/>
      <c r="AU594" s="454"/>
      <c r="AV594" s="454"/>
      <c r="AW594" s="454"/>
      <c r="AX594" s="454"/>
      <c r="AY594" s="454"/>
      <c r="AZ594" s="454"/>
      <c r="BA594" s="454"/>
      <c r="BB594" s="454"/>
      <c r="BC594" s="454"/>
      <c r="BD594" s="454"/>
      <c r="BE594" s="454"/>
      <c r="BF594" s="454"/>
      <c r="BG594" s="454"/>
      <c r="BH594" s="454"/>
      <c r="BI594" s="454"/>
      <c r="BJ594" s="454"/>
      <c r="BK594" s="454"/>
      <c r="BL594" s="454"/>
    </row>
    <row r="595" spans="1:64" s="286" customFormat="1" ht="15" customHeight="1" hidden="1">
      <c r="A595" s="348"/>
      <c r="B595" s="349"/>
      <c r="C595" s="261"/>
      <c r="D595" s="262"/>
      <c r="E595" s="326"/>
      <c r="F595" s="326"/>
      <c r="G595" s="327"/>
      <c r="H595" s="327"/>
      <c r="I595" s="327"/>
      <c r="J595" s="327"/>
      <c r="K595" s="327"/>
      <c r="L595" s="327"/>
      <c r="M595" s="327"/>
      <c r="N595" s="454"/>
      <c r="O595" s="454"/>
      <c r="P595" s="454"/>
      <c r="Q595" s="454"/>
      <c r="R595" s="454"/>
      <c r="S595" s="454"/>
      <c r="T595" s="454"/>
      <c r="U595" s="454"/>
      <c r="V595" s="454"/>
      <c r="W595" s="454"/>
      <c r="X595" s="454"/>
      <c r="Y595" s="454"/>
      <c r="Z595" s="454"/>
      <c r="AA595" s="454"/>
      <c r="AB595" s="454"/>
      <c r="AC595" s="454"/>
      <c r="AD595" s="454"/>
      <c r="AE595" s="454"/>
      <c r="AF595" s="454"/>
      <c r="AG595" s="454"/>
      <c r="AH595" s="454"/>
      <c r="AI595" s="454"/>
      <c r="AJ595" s="454"/>
      <c r="AK595" s="454"/>
      <c r="AL595" s="454"/>
      <c r="AM595" s="454"/>
      <c r="AN595" s="454"/>
      <c r="AO595" s="454"/>
      <c r="AP595" s="454"/>
      <c r="AQ595" s="454"/>
      <c r="AR595" s="454"/>
      <c r="AS595" s="454"/>
      <c r="AT595" s="454"/>
      <c r="AU595" s="454"/>
      <c r="AV595" s="454"/>
      <c r="AW595" s="454"/>
      <c r="AX595" s="454"/>
      <c r="AY595" s="454"/>
      <c r="AZ595" s="454"/>
      <c r="BA595" s="454"/>
      <c r="BB595" s="454"/>
      <c r="BC595" s="454"/>
      <c r="BD595" s="454"/>
      <c r="BE595" s="454"/>
      <c r="BF595" s="454"/>
      <c r="BG595" s="454"/>
      <c r="BH595" s="454"/>
      <c r="BI595" s="454"/>
      <c r="BJ595" s="454"/>
      <c r="BK595" s="454"/>
      <c r="BL595" s="454"/>
    </row>
    <row r="596" spans="1:64" s="286" customFormat="1" ht="15" customHeight="1" hidden="1">
      <c r="A596" s="348"/>
      <c r="B596" s="349"/>
      <c r="C596" s="261"/>
      <c r="D596" s="262"/>
      <c r="E596" s="326"/>
      <c r="F596" s="326"/>
      <c r="G596" s="327"/>
      <c r="H596" s="327"/>
      <c r="I596" s="327"/>
      <c r="J596" s="327"/>
      <c r="K596" s="327"/>
      <c r="L596" s="327"/>
      <c r="M596" s="327"/>
      <c r="N596" s="454"/>
      <c r="O596" s="454"/>
      <c r="P596" s="454"/>
      <c r="Q596" s="454"/>
      <c r="R596" s="454"/>
      <c r="S596" s="454"/>
      <c r="T596" s="454"/>
      <c r="U596" s="454"/>
      <c r="V596" s="454"/>
      <c r="W596" s="454"/>
      <c r="X596" s="454"/>
      <c r="Y596" s="454"/>
      <c r="Z596" s="454"/>
      <c r="AA596" s="454"/>
      <c r="AB596" s="454"/>
      <c r="AC596" s="454"/>
      <c r="AD596" s="454"/>
      <c r="AE596" s="454"/>
      <c r="AF596" s="454"/>
      <c r="AG596" s="454"/>
      <c r="AH596" s="454"/>
      <c r="AI596" s="454"/>
      <c r="AJ596" s="454"/>
      <c r="AK596" s="454"/>
      <c r="AL596" s="454"/>
      <c r="AM596" s="454"/>
      <c r="AN596" s="454"/>
      <c r="AO596" s="454"/>
      <c r="AP596" s="454"/>
      <c r="AQ596" s="454"/>
      <c r="AR596" s="454"/>
      <c r="AS596" s="454"/>
      <c r="AT596" s="454"/>
      <c r="AU596" s="454"/>
      <c r="AV596" s="454"/>
      <c r="AW596" s="454"/>
      <c r="AX596" s="454"/>
      <c r="AY596" s="454"/>
      <c r="AZ596" s="454"/>
      <c r="BA596" s="454"/>
      <c r="BB596" s="454"/>
      <c r="BC596" s="454"/>
      <c r="BD596" s="454"/>
      <c r="BE596" s="454"/>
      <c r="BF596" s="454"/>
      <c r="BG596" s="454"/>
      <c r="BH596" s="454"/>
      <c r="BI596" s="454"/>
      <c r="BJ596" s="454"/>
      <c r="BK596" s="454"/>
      <c r="BL596" s="454"/>
    </row>
    <row r="597" spans="1:64" s="286" customFormat="1" ht="15" customHeight="1" hidden="1">
      <c r="A597" s="348"/>
      <c r="B597" s="349"/>
      <c r="C597" s="261"/>
      <c r="D597" s="262"/>
      <c r="E597" s="326"/>
      <c r="F597" s="326"/>
      <c r="G597" s="327"/>
      <c r="H597" s="327"/>
      <c r="I597" s="327"/>
      <c r="J597" s="327"/>
      <c r="K597" s="327"/>
      <c r="L597" s="327"/>
      <c r="M597" s="327"/>
      <c r="N597" s="454"/>
      <c r="O597" s="454"/>
      <c r="P597" s="454"/>
      <c r="Q597" s="454"/>
      <c r="R597" s="454"/>
      <c r="S597" s="454"/>
      <c r="T597" s="454"/>
      <c r="U597" s="454"/>
      <c r="V597" s="454"/>
      <c r="W597" s="454"/>
      <c r="X597" s="454"/>
      <c r="Y597" s="454"/>
      <c r="Z597" s="454"/>
      <c r="AA597" s="454"/>
      <c r="AB597" s="454"/>
      <c r="AC597" s="454"/>
      <c r="AD597" s="454"/>
      <c r="AE597" s="454"/>
      <c r="AF597" s="454"/>
      <c r="AG597" s="454"/>
      <c r="AH597" s="454"/>
      <c r="AI597" s="454"/>
      <c r="AJ597" s="454"/>
      <c r="AK597" s="454"/>
      <c r="AL597" s="454"/>
      <c r="AM597" s="454"/>
      <c r="AN597" s="454"/>
      <c r="AO597" s="454"/>
      <c r="AP597" s="454"/>
      <c r="AQ597" s="454"/>
      <c r="AR597" s="454"/>
      <c r="AS597" s="454"/>
      <c r="AT597" s="454"/>
      <c r="AU597" s="454"/>
      <c r="AV597" s="454"/>
      <c r="AW597" s="454"/>
      <c r="AX597" s="454"/>
      <c r="AY597" s="454"/>
      <c r="AZ597" s="454"/>
      <c r="BA597" s="454"/>
      <c r="BB597" s="454"/>
      <c r="BC597" s="454"/>
      <c r="BD597" s="454"/>
      <c r="BE597" s="454"/>
      <c r="BF597" s="454"/>
      <c r="BG597" s="454"/>
      <c r="BH597" s="454"/>
      <c r="BI597" s="454"/>
      <c r="BJ597" s="454"/>
      <c r="BK597" s="454"/>
      <c r="BL597" s="454"/>
    </row>
    <row r="598" spans="1:64" s="286" customFormat="1" ht="15" customHeight="1" hidden="1">
      <c r="A598" s="348"/>
      <c r="B598" s="349"/>
      <c r="C598" s="261"/>
      <c r="D598" s="262"/>
      <c r="E598" s="326"/>
      <c r="F598" s="326"/>
      <c r="G598" s="327"/>
      <c r="H598" s="327"/>
      <c r="I598" s="327"/>
      <c r="J598" s="327"/>
      <c r="K598" s="327"/>
      <c r="L598" s="327"/>
      <c r="M598" s="327"/>
      <c r="N598" s="454"/>
      <c r="O598" s="454"/>
      <c r="P598" s="454"/>
      <c r="Q598" s="454"/>
      <c r="R598" s="454"/>
      <c r="S598" s="454"/>
      <c r="T598" s="454"/>
      <c r="U598" s="454"/>
      <c r="V598" s="454"/>
      <c r="W598" s="454"/>
      <c r="X598" s="454"/>
      <c r="Y598" s="454"/>
      <c r="Z598" s="454"/>
      <c r="AA598" s="454"/>
      <c r="AB598" s="454"/>
      <c r="AC598" s="454"/>
      <c r="AD598" s="454"/>
      <c r="AE598" s="454"/>
      <c r="AF598" s="454"/>
      <c r="AG598" s="454"/>
      <c r="AH598" s="454"/>
      <c r="AI598" s="454"/>
      <c r="AJ598" s="454"/>
      <c r="AK598" s="454"/>
      <c r="AL598" s="454"/>
      <c r="AM598" s="454"/>
      <c r="AN598" s="454"/>
      <c r="AO598" s="454"/>
      <c r="AP598" s="454"/>
      <c r="AQ598" s="454"/>
      <c r="AR598" s="454"/>
      <c r="AS598" s="454"/>
      <c r="AT598" s="454"/>
      <c r="AU598" s="454"/>
      <c r="AV598" s="454"/>
      <c r="AW598" s="454"/>
      <c r="AX598" s="454"/>
      <c r="AY598" s="454"/>
      <c r="AZ598" s="454"/>
      <c r="BA598" s="454"/>
      <c r="BB598" s="454"/>
      <c r="BC598" s="454"/>
      <c r="BD598" s="454"/>
      <c r="BE598" s="454"/>
      <c r="BF598" s="454"/>
      <c r="BG598" s="454"/>
      <c r="BH598" s="454"/>
      <c r="BI598" s="454"/>
      <c r="BJ598" s="454"/>
      <c r="BK598" s="454"/>
      <c r="BL598" s="454"/>
    </row>
    <row r="599" spans="1:64" s="286" customFormat="1" ht="15" customHeight="1" hidden="1">
      <c r="A599" s="348"/>
      <c r="B599" s="349"/>
      <c r="C599" s="261"/>
      <c r="D599" s="262"/>
      <c r="E599" s="326"/>
      <c r="F599" s="326"/>
      <c r="G599" s="327"/>
      <c r="H599" s="327"/>
      <c r="I599" s="327"/>
      <c r="J599" s="327"/>
      <c r="K599" s="327"/>
      <c r="L599" s="327"/>
      <c r="M599" s="327"/>
      <c r="N599" s="454"/>
      <c r="O599" s="454"/>
      <c r="P599" s="454"/>
      <c r="Q599" s="454"/>
      <c r="R599" s="454"/>
      <c r="S599" s="454"/>
      <c r="T599" s="454"/>
      <c r="U599" s="454"/>
      <c r="V599" s="454"/>
      <c r="W599" s="454"/>
      <c r="X599" s="454"/>
      <c r="Y599" s="454"/>
      <c r="Z599" s="454"/>
      <c r="AA599" s="454"/>
      <c r="AB599" s="454"/>
      <c r="AC599" s="454"/>
      <c r="AD599" s="454"/>
      <c r="AE599" s="454"/>
      <c r="AF599" s="454"/>
      <c r="AG599" s="454"/>
      <c r="AH599" s="454"/>
      <c r="AI599" s="454"/>
      <c r="AJ599" s="454"/>
      <c r="AK599" s="454"/>
      <c r="AL599" s="454"/>
      <c r="AM599" s="454"/>
      <c r="AN599" s="454"/>
      <c r="AO599" s="454"/>
      <c r="AP599" s="454"/>
      <c r="AQ599" s="454"/>
      <c r="AR599" s="454"/>
      <c r="AS599" s="454"/>
      <c r="AT599" s="454"/>
      <c r="AU599" s="454"/>
      <c r="AV599" s="454"/>
      <c r="AW599" s="454"/>
      <c r="AX599" s="454"/>
      <c r="AY599" s="454"/>
      <c r="AZ599" s="454"/>
      <c r="BA599" s="454"/>
      <c r="BB599" s="454"/>
      <c r="BC599" s="454"/>
      <c r="BD599" s="454"/>
      <c r="BE599" s="454"/>
      <c r="BF599" s="454"/>
      <c r="BG599" s="454"/>
      <c r="BH599" s="454"/>
      <c r="BI599" s="454"/>
      <c r="BJ599" s="454"/>
      <c r="BK599" s="454"/>
      <c r="BL599" s="454"/>
    </row>
    <row r="600" spans="1:64" s="286" customFormat="1" ht="15" customHeight="1" hidden="1">
      <c r="A600" s="348"/>
      <c r="B600" s="349"/>
      <c r="C600" s="261"/>
      <c r="D600" s="262"/>
      <c r="E600" s="326"/>
      <c r="F600" s="326"/>
      <c r="G600" s="327"/>
      <c r="H600" s="327"/>
      <c r="I600" s="327"/>
      <c r="J600" s="327"/>
      <c r="K600" s="327"/>
      <c r="L600" s="327"/>
      <c r="M600" s="327"/>
      <c r="N600" s="454"/>
      <c r="O600" s="454"/>
      <c r="P600" s="454"/>
      <c r="Q600" s="454"/>
      <c r="R600" s="454"/>
      <c r="S600" s="454"/>
      <c r="T600" s="454"/>
      <c r="U600" s="454"/>
      <c r="V600" s="454"/>
      <c r="W600" s="454"/>
      <c r="X600" s="454"/>
      <c r="Y600" s="454"/>
      <c r="Z600" s="454"/>
      <c r="AA600" s="454"/>
      <c r="AB600" s="454"/>
      <c r="AC600" s="454"/>
      <c r="AD600" s="454"/>
      <c r="AE600" s="454"/>
      <c r="AF600" s="454"/>
      <c r="AG600" s="454"/>
      <c r="AH600" s="454"/>
      <c r="AI600" s="454"/>
      <c r="AJ600" s="454"/>
      <c r="AK600" s="454"/>
      <c r="AL600" s="454"/>
      <c r="AM600" s="454"/>
      <c r="AN600" s="454"/>
      <c r="AO600" s="454"/>
      <c r="AP600" s="454"/>
      <c r="AQ600" s="454"/>
      <c r="AR600" s="454"/>
      <c r="AS600" s="454"/>
      <c r="AT600" s="454"/>
      <c r="AU600" s="454"/>
      <c r="AV600" s="454"/>
      <c r="AW600" s="454"/>
      <c r="AX600" s="454"/>
      <c r="AY600" s="454"/>
      <c r="AZ600" s="454"/>
      <c r="BA600" s="454"/>
      <c r="BB600" s="454"/>
      <c r="BC600" s="454"/>
      <c r="BD600" s="454"/>
      <c r="BE600" s="454"/>
      <c r="BF600" s="454"/>
      <c r="BG600" s="454"/>
      <c r="BH600" s="454"/>
      <c r="BI600" s="454"/>
      <c r="BJ600" s="454"/>
      <c r="BK600" s="454"/>
      <c r="BL600" s="454"/>
    </row>
    <row r="601" spans="1:64" s="286" customFormat="1" ht="15" customHeight="1" hidden="1">
      <c r="A601" s="348"/>
      <c r="B601" s="349"/>
      <c r="C601" s="261"/>
      <c r="D601" s="262"/>
      <c r="E601" s="326"/>
      <c r="F601" s="326"/>
      <c r="G601" s="327"/>
      <c r="H601" s="327"/>
      <c r="I601" s="327"/>
      <c r="J601" s="327"/>
      <c r="K601" s="327"/>
      <c r="L601" s="327"/>
      <c r="M601" s="327"/>
      <c r="N601" s="454"/>
      <c r="O601" s="454"/>
      <c r="P601" s="454"/>
      <c r="Q601" s="454"/>
      <c r="R601" s="454"/>
      <c r="S601" s="454"/>
      <c r="T601" s="454"/>
      <c r="U601" s="454"/>
      <c r="V601" s="454"/>
      <c r="W601" s="454"/>
      <c r="X601" s="454"/>
      <c r="Y601" s="454"/>
      <c r="Z601" s="454"/>
      <c r="AA601" s="454"/>
      <c r="AB601" s="454"/>
      <c r="AC601" s="454"/>
      <c r="AD601" s="454"/>
      <c r="AE601" s="454"/>
      <c r="AF601" s="454"/>
      <c r="AG601" s="454"/>
      <c r="AH601" s="454"/>
      <c r="AI601" s="454"/>
      <c r="AJ601" s="454"/>
      <c r="AK601" s="454"/>
      <c r="AL601" s="454"/>
      <c r="AM601" s="454"/>
      <c r="AN601" s="454"/>
      <c r="AO601" s="454"/>
      <c r="AP601" s="454"/>
      <c r="AQ601" s="454"/>
      <c r="AR601" s="454"/>
      <c r="AS601" s="454"/>
      <c r="AT601" s="454"/>
      <c r="AU601" s="454"/>
      <c r="AV601" s="454"/>
      <c r="AW601" s="454"/>
      <c r="AX601" s="454"/>
      <c r="AY601" s="454"/>
      <c r="AZ601" s="454"/>
      <c r="BA601" s="454"/>
      <c r="BB601" s="454"/>
      <c r="BC601" s="454"/>
      <c r="BD601" s="454"/>
      <c r="BE601" s="454"/>
      <c r="BF601" s="454"/>
      <c r="BG601" s="454"/>
      <c r="BH601" s="454"/>
      <c r="BI601" s="454"/>
      <c r="BJ601" s="454"/>
      <c r="BK601" s="454"/>
      <c r="BL601" s="454"/>
    </row>
    <row r="602" spans="1:64" s="286" customFormat="1" ht="15" customHeight="1" hidden="1">
      <c r="A602" s="348"/>
      <c r="B602" s="349"/>
      <c r="C602" s="261"/>
      <c r="D602" s="262"/>
      <c r="E602" s="326"/>
      <c r="F602" s="326"/>
      <c r="G602" s="327"/>
      <c r="H602" s="327"/>
      <c r="I602" s="327"/>
      <c r="J602" s="327"/>
      <c r="K602" s="327"/>
      <c r="L602" s="327"/>
      <c r="M602" s="327"/>
      <c r="N602" s="454"/>
      <c r="O602" s="454"/>
      <c r="P602" s="454"/>
      <c r="Q602" s="454"/>
      <c r="R602" s="454"/>
      <c r="S602" s="454"/>
      <c r="T602" s="454"/>
      <c r="U602" s="454"/>
      <c r="V602" s="454"/>
      <c r="W602" s="454"/>
      <c r="X602" s="454"/>
      <c r="Y602" s="454"/>
      <c r="Z602" s="454"/>
      <c r="AA602" s="454"/>
      <c r="AB602" s="454"/>
      <c r="AC602" s="454"/>
      <c r="AD602" s="454"/>
      <c r="AE602" s="454"/>
      <c r="AF602" s="454"/>
      <c r="AG602" s="454"/>
      <c r="AH602" s="454"/>
      <c r="AI602" s="454"/>
      <c r="AJ602" s="454"/>
      <c r="AK602" s="454"/>
      <c r="AL602" s="454"/>
      <c r="AM602" s="454"/>
      <c r="AN602" s="454"/>
      <c r="AO602" s="454"/>
      <c r="AP602" s="454"/>
      <c r="AQ602" s="454"/>
      <c r="AR602" s="454"/>
      <c r="AS602" s="454"/>
      <c r="AT602" s="454"/>
      <c r="AU602" s="454"/>
      <c r="AV602" s="454"/>
      <c r="AW602" s="454"/>
      <c r="AX602" s="454"/>
      <c r="AY602" s="454"/>
      <c r="AZ602" s="454"/>
      <c r="BA602" s="454"/>
      <c r="BB602" s="454"/>
      <c r="BC602" s="454"/>
      <c r="BD602" s="454"/>
      <c r="BE602" s="454"/>
      <c r="BF602" s="454"/>
      <c r="BG602" s="454"/>
      <c r="BH602" s="454"/>
      <c r="BI602" s="454"/>
      <c r="BJ602" s="454"/>
      <c r="BK602" s="454"/>
      <c r="BL602" s="454"/>
    </row>
    <row r="603" spans="1:64" s="286" customFormat="1" ht="15" customHeight="1" hidden="1">
      <c r="A603" s="348"/>
      <c r="B603" s="349"/>
      <c r="C603" s="261"/>
      <c r="D603" s="262"/>
      <c r="E603" s="326"/>
      <c r="F603" s="326"/>
      <c r="G603" s="327"/>
      <c r="H603" s="327"/>
      <c r="I603" s="327"/>
      <c r="J603" s="327"/>
      <c r="K603" s="327"/>
      <c r="L603" s="327"/>
      <c r="M603" s="327"/>
      <c r="N603" s="454"/>
      <c r="O603" s="454"/>
      <c r="P603" s="454"/>
      <c r="Q603" s="454"/>
      <c r="R603" s="454"/>
      <c r="S603" s="454"/>
      <c r="T603" s="454"/>
      <c r="U603" s="454"/>
      <c r="V603" s="454"/>
      <c r="W603" s="454"/>
      <c r="X603" s="454"/>
      <c r="Y603" s="454"/>
      <c r="Z603" s="454"/>
      <c r="AA603" s="454"/>
      <c r="AB603" s="454"/>
      <c r="AC603" s="454"/>
      <c r="AD603" s="454"/>
      <c r="AE603" s="454"/>
      <c r="AF603" s="454"/>
      <c r="AG603" s="454"/>
      <c r="AH603" s="454"/>
      <c r="AI603" s="454"/>
      <c r="AJ603" s="454"/>
      <c r="AK603" s="454"/>
      <c r="AL603" s="454"/>
      <c r="AM603" s="454"/>
      <c r="AN603" s="454"/>
      <c r="AO603" s="454"/>
      <c r="AP603" s="454"/>
      <c r="AQ603" s="454"/>
      <c r="AR603" s="454"/>
      <c r="AS603" s="454"/>
      <c r="AT603" s="454"/>
      <c r="AU603" s="454"/>
      <c r="AV603" s="454"/>
      <c r="AW603" s="454"/>
      <c r="AX603" s="454"/>
      <c r="AY603" s="454"/>
      <c r="AZ603" s="454"/>
      <c r="BA603" s="454"/>
      <c r="BB603" s="454"/>
      <c r="BC603" s="454"/>
      <c r="BD603" s="454"/>
      <c r="BE603" s="454"/>
      <c r="BF603" s="454"/>
      <c r="BG603" s="454"/>
      <c r="BH603" s="454"/>
      <c r="BI603" s="454"/>
      <c r="BJ603" s="454"/>
      <c r="BK603" s="454"/>
      <c r="BL603" s="454"/>
    </row>
    <row r="604" spans="1:64" s="286" customFormat="1" ht="15" customHeight="1" hidden="1">
      <c r="A604" s="348"/>
      <c r="B604" s="349"/>
      <c r="C604" s="261"/>
      <c r="D604" s="262"/>
      <c r="E604" s="326"/>
      <c r="F604" s="326"/>
      <c r="G604" s="327"/>
      <c r="H604" s="327"/>
      <c r="I604" s="327"/>
      <c r="J604" s="327"/>
      <c r="K604" s="327"/>
      <c r="L604" s="327"/>
      <c r="M604" s="327"/>
      <c r="N604" s="454"/>
      <c r="O604" s="454"/>
      <c r="P604" s="454"/>
      <c r="Q604" s="454"/>
      <c r="R604" s="454"/>
      <c r="S604" s="454"/>
      <c r="T604" s="454"/>
      <c r="U604" s="454"/>
      <c r="V604" s="454"/>
      <c r="W604" s="454"/>
      <c r="X604" s="454"/>
      <c r="Y604" s="454"/>
      <c r="Z604" s="454"/>
      <c r="AA604" s="454"/>
      <c r="AB604" s="454"/>
      <c r="AC604" s="454"/>
      <c r="AD604" s="454"/>
      <c r="AE604" s="454"/>
      <c r="AF604" s="454"/>
      <c r="AG604" s="454"/>
      <c r="AH604" s="454"/>
      <c r="AI604" s="454"/>
      <c r="AJ604" s="454"/>
      <c r="AK604" s="454"/>
      <c r="AL604" s="454"/>
      <c r="AM604" s="454"/>
      <c r="AN604" s="454"/>
      <c r="AO604" s="454"/>
      <c r="AP604" s="454"/>
      <c r="AQ604" s="454"/>
      <c r="AR604" s="454"/>
      <c r="AS604" s="454"/>
      <c r="AT604" s="454"/>
      <c r="AU604" s="454"/>
      <c r="AV604" s="454"/>
      <c r="AW604" s="454"/>
      <c r="AX604" s="454"/>
      <c r="AY604" s="454"/>
      <c r="AZ604" s="454"/>
      <c r="BA604" s="454"/>
      <c r="BB604" s="454"/>
      <c r="BC604" s="454"/>
      <c r="BD604" s="454"/>
      <c r="BE604" s="454"/>
      <c r="BF604" s="454"/>
      <c r="BG604" s="454"/>
      <c r="BH604" s="454"/>
      <c r="BI604" s="454"/>
      <c r="BJ604" s="454"/>
      <c r="BK604" s="454"/>
      <c r="BL604" s="454"/>
    </row>
    <row r="605" spans="1:64" s="286" customFormat="1" ht="15" customHeight="1" hidden="1">
      <c r="A605" s="348"/>
      <c r="B605" s="349"/>
      <c r="C605" s="261"/>
      <c r="D605" s="262"/>
      <c r="E605" s="326"/>
      <c r="F605" s="326"/>
      <c r="G605" s="327"/>
      <c r="H605" s="327"/>
      <c r="I605" s="327"/>
      <c r="J605" s="327"/>
      <c r="K605" s="327"/>
      <c r="L605" s="327"/>
      <c r="M605" s="327"/>
      <c r="N605" s="454"/>
      <c r="O605" s="454"/>
      <c r="P605" s="454"/>
      <c r="Q605" s="454"/>
      <c r="R605" s="454"/>
      <c r="S605" s="454"/>
      <c r="T605" s="454"/>
      <c r="U605" s="454"/>
      <c r="V605" s="454"/>
      <c r="W605" s="454"/>
      <c r="X605" s="454"/>
      <c r="Y605" s="454"/>
      <c r="Z605" s="454"/>
      <c r="AA605" s="454"/>
      <c r="AB605" s="454"/>
      <c r="AC605" s="454"/>
      <c r="AD605" s="454"/>
      <c r="AE605" s="454"/>
      <c r="AF605" s="454"/>
      <c r="AG605" s="454"/>
      <c r="AH605" s="454"/>
      <c r="AI605" s="454"/>
      <c r="AJ605" s="454"/>
      <c r="AK605" s="454"/>
      <c r="AL605" s="454"/>
      <c r="AM605" s="454"/>
      <c r="AN605" s="454"/>
      <c r="AO605" s="454"/>
      <c r="AP605" s="454"/>
      <c r="AQ605" s="454"/>
      <c r="AR605" s="454"/>
      <c r="AS605" s="454"/>
      <c r="AT605" s="454"/>
      <c r="AU605" s="454"/>
      <c r="AV605" s="454"/>
      <c r="AW605" s="454"/>
      <c r="AX605" s="454"/>
      <c r="AY605" s="454"/>
      <c r="AZ605" s="454"/>
      <c r="BA605" s="454"/>
      <c r="BB605" s="454"/>
      <c r="BC605" s="454"/>
      <c r="BD605" s="454"/>
      <c r="BE605" s="454"/>
      <c r="BF605" s="454"/>
      <c r="BG605" s="454"/>
      <c r="BH605" s="454"/>
      <c r="BI605" s="454"/>
      <c r="BJ605" s="454"/>
      <c r="BK605" s="454"/>
      <c r="BL605" s="454"/>
    </row>
    <row r="606" spans="1:64" s="286" customFormat="1" ht="15" customHeight="1" hidden="1">
      <c r="A606" s="348"/>
      <c r="B606" s="349"/>
      <c r="C606" s="261"/>
      <c r="D606" s="262"/>
      <c r="E606" s="326"/>
      <c r="F606" s="326"/>
      <c r="G606" s="327"/>
      <c r="H606" s="327"/>
      <c r="I606" s="327"/>
      <c r="J606" s="327"/>
      <c r="K606" s="327"/>
      <c r="L606" s="327"/>
      <c r="M606" s="327"/>
      <c r="N606" s="454"/>
      <c r="O606" s="454"/>
      <c r="P606" s="454"/>
      <c r="Q606" s="454"/>
      <c r="R606" s="454"/>
      <c r="S606" s="454"/>
      <c r="T606" s="454"/>
      <c r="U606" s="454"/>
      <c r="V606" s="454"/>
      <c r="W606" s="454"/>
      <c r="X606" s="454"/>
      <c r="Y606" s="454"/>
      <c r="Z606" s="454"/>
      <c r="AA606" s="454"/>
      <c r="AB606" s="454"/>
      <c r="AC606" s="454"/>
      <c r="AD606" s="454"/>
      <c r="AE606" s="454"/>
      <c r="AF606" s="454"/>
      <c r="AG606" s="454"/>
      <c r="AH606" s="454"/>
      <c r="AI606" s="454"/>
      <c r="AJ606" s="454"/>
      <c r="AK606" s="454"/>
      <c r="AL606" s="454"/>
      <c r="AM606" s="454"/>
      <c r="AN606" s="454"/>
      <c r="AO606" s="454"/>
      <c r="AP606" s="454"/>
      <c r="AQ606" s="454"/>
      <c r="AR606" s="454"/>
      <c r="AS606" s="454"/>
      <c r="AT606" s="454"/>
      <c r="AU606" s="454"/>
      <c r="AV606" s="454"/>
      <c r="AW606" s="454"/>
      <c r="AX606" s="454"/>
      <c r="AY606" s="454"/>
      <c r="AZ606" s="454"/>
      <c r="BA606" s="454"/>
      <c r="BB606" s="454"/>
      <c r="BC606" s="454"/>
      <c r="BD606" s="454"/>
      <c r="BE606" s="454"/>
      <c r="BF606" s="454"/>
      <c r="BG606" s="454"/>
      <c r="BH606" s="454"/>
      <c r="BI606" s="454"/>
      <c r="BJ606" s="454"/>
      <c r="BK606" s="454"/>
      <c r="BL606" s="454"/>
    </row>
    <row r="607" spans="1:64" s="286" customFormat="1" ht="15" customHeight="1" hidden="1">
      <c r="A607" s="348"/>
      <c r="B607" s="349"/>
      <c r="C607" s="261"/>
      <c r="D607" s="262"/>
      <c r="E607" s="326"/>
      <c r="F607" s="326"/>
      <c r="G607" s="327"/>
      <c r="H607" s="327"/>
      <c r="I607" s="327"/>
      <c r="J607" s="327"/>
      <c r="K607" s="327"/>
      <c r="L607" s="327"/>
      <c r="M607" s="327"/>
      <c r="N607" s="454"/>
      <c r="O607" s="454"/>
      <c r="P607" s="454"/>
      <c r="Q607" s="454"/>
      <c r="R607" s="454"/>
      <c r="S607" s="454"/>
      <c r="T607" s="454"/>
      <c r="U607" s="454"/>
      <c r="V607" s="454"/>
      <c r="W607" s="454"/>
      <c r="X607" s="454"/>
      <c r="Y607" s="454"/>
      <c r="Z607" s="454"/>
      <c r="AA607" s="454"/>
      <c r="AB607" s="454"/>
      <c r="AC607" s="454"/>
      <c r="AD607" s="454"/>
      <c r="AE607" s="454"/>
      <c r="AF607" s="454"/>
      <c r="AG607" s="454"/>
      <c r="AH607" s="454"/>
      <c r="AI607" s="454"/>
      <c r="AJ607" s="454"/>
      <c r="AK607" s="454"/>
      <c r="AL607" s="454"/>
      <c r="AM607" s="454"/>
      <c r="AN607" s="454"/>
      <c r="AO607" s="454"/>
      <c r="AP607" s="454"/>
      <c r="AQ607" s="454"/>
      <c r="AR607" s="454"/>
      <c r="AS607" s="454"/>
      <c r="AT607" s="454"/>
      <c r="AU607" s="454"/>
      <c r="AV607" s="454"/>
      <c r="AW607" s="454"/>
      <c r="AX607" s="454"/>
      <c r="AY607" s="454"/>
      <c r="AZ607" s="454"/>
      <c r="BA607" s="454"/>
      <c r="BB607" s="454"/>
      <c r="BC607" s="454"/>
      <c r="BD607" s="454"/>
      <c r="BE607" s="454"/>
      <c r="BF607" s="454"/>
      <c r="BG607" s="454"/>
      <c r="BH607" s="454"/>
      <c r="BI607" s="454"/>
      <c r="BJ607" s="454"/>
      <c r="BK607" s="454"/>
      <c r="BL607" s="454"/>
    </row>
    <row r="608" spans="1:64" s="286" customFormat="1" ht="15" customHeight="1" hidden="1">
      <c r="A608" s="348"/>
      <c r="B608" s="349"/>
      <c r="C608" s="261"/>
      <c r="D608" s="262"/>
      <c r="E608" s="326"/>
      <c r="F608" s="326"/>
      <c r="G608" s="327"/>
      <c r="H608" s="327"/>
      <c r="I608" s="327"/>
      <c r="J608" s="327"/>
      <c r="K608" s="327"/>
      <c r="L608" s="327"/>
      <c r="M608" s="327"/>
      <c r="N608" s="454"/>
      <c r="O608" s="454"/>
      <c r="P608" s="454"/>
      <c r="Q608" s="454"/>
      <c r="R608" s="454"/>
      <c r="S608" s="454"/>
      <c r="T608" s="454"/>
      <c r="U608" s="454"/>
      <c r="V608" s="454"/>
      <c r="W608" s="454"/>
      <c r="X608" s="454"/>
      <c r="Y608" s="454"/>
      <c r="Z608" s="454"/>
      <c r="AA608" s="454"/>
      <c r="AB608" s="454"/>
      <c r="AC608" s="454"/>
      <c r="AD608" s="454"/>
      <c r="AE608" s="454"/>
      <c r="AF608" s="454"/>
      <c r="AG608" s="454"/>
      <c r="AH608" s="454"/>
      <c r="AI608" s="454"/>
      <c r="AJ608" s="454"/>
      <c r="AK608" s="454"/>
      <c r="AL608" s="454"/>
      <c r="AM608" s="454"/>
      <c r="AN608" s="454"/>
      <c r="AO608" s="454"/>
      <c r="AP608" s="454"/>
      <c r="AQ608" s="454"/>
      <c r="AR608" s="454"/>
      <c r="AS608" s="454"/>
      <c r="AT608" s="454"/>
      <c r="AU608" s="454"/>
      <c r="AV608" s="454"/>
      <c r="AW608" s="454"/>
      <c r="AX608" s="454"/>
      <c r="AY608" s="454"/>
      <c r="AZ608" s="454"/>
      <c r="BA608" s="454"/>
      <c r="BB608" s="454"/>
      <c r="BC608" s="454"/>
      <c r="BD608" s="454"/>
      <c r="BE608" s="454"/>
      <c r="BF608" s="454"/>
      <c r="BG608" s="454"/>
      <c r="BH608" s="454"/>
      <c r="BI608" s="454"/>
      <c r="BJ608" s="454"/>
      <c r="BK608" s="454"/>
      <c r="BL608" s="454"/>
    </row>
    <row r="609" spans="1:64" s="286" customFormat="1" ht="15" customHeight="1" hidden="1">
      <c r="A609" s="348"/>
      <c r="B609" s="349"/>
      <c r="C609" s="261"/>
      <c r="D609" s="262"/>
      <c r="E609" s="326"/>
      <c r="F609" s="326"/>
      <c r="G609" s="327"/>
      <c r="H609" s="327"/>
      <c r="I609" s="327"/>
      <c r="J609" s="327"/>
      <c r="K609" s="327"/>
      <c r="L609" s="327"/>
      <c r="M609" s="327"/>
      <c r="N609" s="454"/>
      <c r="O609" s="454"/>
      <c r="P609" s="454"/>
      <c r="Q609" s="454"/>
      <c r="R609" s="454"/>
      <c r="S609" s="454"/>
      <c r="T609" s="454"/>
      <c r="U609" s="454"/>
      <c r="V609" s="454"/>
      <c r="W609" s="454"/>
      <c r="X609" s="454"/>
      <c r="Y609" s="454"/>
      <c r="Z609" s="454"/>
      <c r="AA609" s="454"/>
      <c r="AB609" s="454"/>
      <c r="AC609" s="454"/>
      <c r="AD609" s="454"/>
      <c r="AE609" s="454"/>
      <c r="AF609" s="454"/>
      <c r="AG609" s="454"/>
      <c r="AH609" s="454"/>
      <c r="AI609" s="454"/>
      <c r="AJ609" s="454"/>
      <c r="AK609" s="454"/>
      <c r="AL609" s="454"/>
      <c r="AM609" s="454"/>
      <c r="AN609" s="454"/>
      <c r="AO609" s="454"/>
      <c r="AP609" s="454"/>
      <c r="AQ609" s="454"/>
      <c r="AR609" s="454"/>
      <c r="AS609" s="454"/>
      <c r="AT609" s="454"/>
      <c r="AU609" s="454"/>
      <c r="AV609" s="454"/>
      <c r="AW609" s="454"/>
      <c r="AX609" s="454"/>
      <c r="AY609" s="454"/>
      <c r="AZ609" s="454"/>
      <c r="BA609" s="454"/>
      <c r="BB609" s="454"/>
      <c r="BC609" s="454"/>
      <c r="BD609" s="454"/>
      <c r="BE609" s="454"/>
      <c r="BF609" s="454"/>
      <c r="BG609" s="454"/>
      <c r="BH609" s="454"/>
      <c r="BI609" s="454"/>
      <c r="BJ609" s="454"/>
      <c r="BK609" s="454"/>
      <c r="BL609" s="454"/>
    </row>
    <row r="610" spans="1:64" s="286" customFormat="1" ht="15" customHeight="1" hidden="1">
      <c r="A610" s="348"/>
      <c r="B610" s="349"/>
      <c r="C610" s="261"/>
      <c r="D610" s="262"/>
      <c r="E610" s="326"/>
      <c r="F610" s="326"/>
      <c r="G610" s="327"/>
      <c r="H610" s="327"/>
      <c r="I610" s="327"/>
      <c r="J610" s="327"/>
      <c r="K610" s="327"/>
      <c r="L610" s="327"/>
      <c r="M610" s="327"/>
      <c r="N610" s="454"/>
      <c r="O610" s="454"/>
      <c r="P610" s="454"/>
      <c r="Q610" s="454"/>
      <c r="R610" s="454"/>
      <c r="S610" s="454"/>
      <c r="T610" s="454"/>
      <c r="U610" s="454"/>
      <c r="V610" s="454"/>
      <c r="W610" s="454"/>
      <c r="X610" s="454"/>
      <c r="Y610" s="454"/>
      <c r="Z610" s="454"/>
      <c r="AA610" s="454"/>
      <c r="AB610" s="454"/>
      <c r="AC610" s="454"/>
      <c r="AD610" s="454"/>
      <c r="AE610" s="454"/>
      <c r="AF610" s="454"/>
      <c r="AG610" s="454"/>
      <c r="AH610" s="454"/>
      <c r="AI610" s="454"/>
      <c r="AJ610" s="454"/>
      <c r="AK610" s="454"/>
      <c r="AL610" s="454"/>
      <c r="AM610" s="454"/>
      <c r="AN610" s="454"/>
      <c r="AO610" s="454"/>
      <c r="AP610" s="454"/>
      <c r="AQ610" s="454"/>
      <c r="AR610" s="454"/>
      <c r="AS610" s="454"/>
      <c r="AT610" s="454"/>
      <c r="AU610" s="454"/>
      <c r="AV610" s="454"/>
      <c r="AW610" s="454"/>
      <c r="AX610" s="454"/>
      <c r="AY610" s="454"/>
      <c r="AZ610" s="454"/>
      <c r="BA610" s="454"/>
      <c r="BB610" s="454"/>
      <c r="BC610" s="454"/>
      <c r="BD610" s="454"/>
      <c r="BE610" s="454"/>
      <c r="BF610" s="454"/>
      <c r="BG610" s="454"/>
      <c r="BH610" s="454"/>
      <c r="BI610" s="454"/>
      <c r="BJ610" s="454"/>
      <c r="BK610" s="454"/>
      <c r="BL610" s="454"/>
    </row>
    <row r="611" spans="1:64" s="286" customFormat="1" ht="15" customHeight="1" hidden="1">
      <c r="A611" s="348"/>
      <c r="B611" s="349"/>
      <c r="C611" s="261"/>
      <c r="D611" s="262"/>
      <c r="E611" s="326"/>
      <c r="F611" s="326"/>
      <c r="G611" s="327"/>
      <c r="H611" s="327"/>
      <c r="I611" s="327"/>
      <c r="J611" s="327"/>
      <c r="K611" s="327"/>
      <c r="L611" s="327"/>
      <c r="M611" s="327"/>
      <c r="N611" s="454"/>
      <c r="O611" s="454"/>
      <c r="P611" s="454"/>
      <c r="Q611" s="454"/>
      <c r="R611" s="454"/>
      <c r="S611" s="454"/>
      <c r="T611" s="454"/>
      <c r="U611" s="454"/>
      <c r="V611" s="454"/>
      <c r="W611" s="454"/>
      <c r="X611" s="454"/>
      <c r="Y611" s="454"/>
      <c r="Z611" s="454"/>
      <c r="AA611" s="454"/>
      <c r="AB611" s="454"/>
      <c r="AC611" s="454"/>
      <c r="AD611" s="454"/>
      <c r="AE611" s="454"/>
      <c r="AF611" s="454"/>
      <c r="AG611" s="454"/>
      <c r="AH611" s="454"/>
      <c r="AI611" s="454"/>
      <c r="AJ611" s="454"/>
      <c r="AK611" s="454"/>
      <c r="AL611" s="454"/>
      <c r="AM611" s="454"/>
      <c r="AN611" s="454"/>
      <c r="AO611" s="454"/>
      <c r="AP611" s="454"/>
      <c r="AQ611" s="454"/>
      <c r="AR611" s="454"/>
      <c r="AS611" s="454"/>
      <c r="AT611" s="454"/>
      <c r="AU611" s="454"/>
      <c r="AV611" s="454"/>
      <c r="AW611" s="454"/>
      <c r="AX611" s="454"/>
      <c r="AY611" s="454"/>
      <c r="AZ611" s="454"/>
      <c r="BA611" s="454"/>
      <c r="BB611" s="454"/>
      <c r="BC611" s="454"/>
      <c r="BD611" s="454"/>
      <c r="BE611" s="454"/>
      <c r="BF611" s="454"/>
      <c r="BG611" s="454"/>
      <c r="BH611" s="454"/>
      <c r="BI611" s="454"/>
      <c r="BJ611" s="454"/>
      <c r="BK611" s="454"/>
      <c r="BL611" s="454"/>
    </row>
    <row r="612" spans="1:64" s="286" customFormat="1" ht="15" customHeight="1" hidden="1">
      <c r="A612" s="348"/>
      <c r="B612" s="349"/>
      <c r="C612" s="261"/>
      <c r="D612" s="262"/>
      <c r="E612" s="326"/>
      <c r="F612" s="326"/>
      <c r="G612" s="327"/>
      <c r="H612" s="327"/>
      <c r="I612" s="327"/>
      <c r="J612" s="327"/>
      <c r="K612" s="327"/>
      <c r="L612" s="327"/>
      <c r="M612" s="327"/>
      <c r="N612" s="454"/>
      <c r="O612" s="454"/>
      <c r="P612" s="454"/>
      <c r="Q612" s="454"/>
      <c r="R612" s="454"/>
      <c r="S612" s="454"/>
      <c r="T612" s="454"/>
      <c r="U612" s="454"/>
      <c r="V612" s="454"/>
      <c r="W612" s="454"/>
      <c r="X612" s="454"/>
      <c r="Y612" s="454"/>
      <c r="Z612" s="454"/>
      <c r="AA612" s="454"/>
      <c r="AB612" s="454"/>
      <c r="AC612" s="454"/>
      <c r="AD612" s="454"/>
      <c r="AE612" s="454"/>
      <c r="AF612" s="454"/>
      <c r="AG612" s="454"/>
      <c r="AH612" s="454"/>
      <c r="AI612" s="454"/>
      <c r="AJ612" s="454"/>
      <c r="AK612" s="454"/>
      <c r="AL612" s="454"/>
      <c r="AM612" s="454"/>
      <c r="AN612" s="454"/>
      <c r="AO612" s="454"/>
      <c r="AP612" s="454"/>
      <c r="AQ612" s="454"/>
      <c r="AR612" s="454"/>
      <c r="AS612" s="454"/>
      <c r="AT612" s="454"/>
      <c r="AU612" s="454"/>
      <c r="AV612" s="454"/>
      <c r="AW612" s="454"/>
      <c r="AX612" s="454"/>
      <c r="AY612" s="454"/>
      <c r="AZ612" s="454"/>
      <c r="BA612" s="454"/>
      <c r="BB612" s="454"/>
      <c r="BC612" s="454"/>
      <c r="BD612" s="454"/>
      <c r="BE612" s="454"/>
      <c r="BF612" s="454"/>
      <c r="BG612" s="454"/>
      <c r="BH612" s="454"/>
      <c r="BI612" s="454"/>
      <c r="BJ612" s="454"/>
      <c r="BK612" s="454"/>
      <c r="BL612" s="454"/>
    </row>
    <row r="613" spans="1:64" s="286" customFormat="1" ht="15" customHeight="1" hidden="1">
      <c r="A613" s="348"/>
      <c r="B613" s="349"/>
      <c r="C613" s="261"/>
      <c r="D613" s="262"/>
      <c r="E613" s="326"/>
      <c r="F613" s="326"/>
      <c r="G613" s="327"/>
      <c r="H613" s="327"/>
      <c r="I613" s="327"/>
      <c r="J613" s="327"/>
      <c r="K613" s="327"/>
      <c r="L613" s="327"/>
      <c r="M613" s="327"/>
      <c r="N613" s="454"/>
      <c r="O613" s="454"/>
      <c r="P613" s="454"/>
      <c r="Q613" s="454"/>
      <c r="R613" s="454"/>
      <c r="S613" s="454"/>
      <c r="T613" s="454"/>
      <c r="U613" s="454"/>
      <c r="V613" s="454"/>
      <c r="W613" s="454"/>
      <c r="X613" s="454"/>
      <c r="Y613" s="454"/>
      <c r="Z613" s="454"/>
      <c r="AA613" s="454"/>
      <c r="AB613" s="454"/>
      <c r="AC613" s="454"/>
      <c r="AD613" s="454"/>
      <c r="AE613" s="454"/>
      <c r="AF613" s="454"/>
      <c r="AG613" s="454"/>
      <c r="AH613" s="454"/>
      <c r="AI613" s="454"/>
      <c r="AJ613" s="454"/>
      <c r="AK613" s="454"/>
      <c r="AL613" s="454"/>
      <c r="AM613" s="454"/>
      <c r="AN613" s="454"/>
      <c r="AO613" s="454"/>
      <c r="AP613" s="454"/>
      <c r="AQ613" s="454"/>
      <c r="AR613" s="454"/>
      <c r="AS613" s="454"/>
      <c r="AT613" s="454"/>
      <c r="AU613" s="454"/>
      <c r="AV613" s="454"/>
      <c r="AW613" s="454"/>
      <c r="AX613" s="454"/>
      <c r="AY613" s="454"/>
      <c r="AZ613" s="454"/>
      <c r="BA613" s="454"/>
      <c r="BB613" s="454"/>
      <c r="BC613" s="454"/>
      <c r="BD613" s="454"/>
      <c r="BE613" s="454"/>
      <c r="BF613" s="454"/>
      <c r="BG613" s="454"/>
      <c r="BH613" s="454"/>
      <c r="BI613" s="454"/>
      <c r="BJ613" s="454"/>
      <c r="BK613" s="454"/>
      <c r="BL613" s="454"/>
    </row>
    <row r="614" spans="1:64" s="286" customFormat="1" ht="15" customHeight="1" hidden="1">
      <c r="A614" s="348"/>
      <c r="B614" s="349"/>
      <c r="C614" s="261"/>
      <c r="D614" s="262"/>
      <c r="E614" s="326"/>
      <c r="F614" s="326"/>
      <c r="G614" s="327"/>
      <c r="H614" s="327"/>
      <c r="I614" s="327"/>
      <c r="J614" s="327"/>
      <c r="K614" s="327"/>
      <c r="L614" s="327"/>
      <c r="M614" s="327"/>
      <c r="N614" s="454"/>
      <c r="O614" s="454"/>
      <c r="P614" s="454"/>
      <c r="Q614" s="454"/>
      <c r="R614" s="454"/>
      <c r="S614" s="454"/>
      <c r="T614" s="454"/>
      <c r="U614" s="454"/>
      <c r="V614" s="454"/>
      <c r="W614" s="454"/>
      <c r="X614" s="454"/>
      <c r="Y614" s="454"/>
      <c r="Z614" s="454"/>
      <c r="AA614" s="454"/>
      <c r="AB614" s="454"/>
      <c r="AC614" s="454"/>
      <c r="AD614" s="454"/>
      <c r="AE614" s="454"/>
      <c r="AF614" s="454"/>
      <c r="AG614" s="454"/>
      <c r="AH614" s="454"/>
      <c r="AI614" s="454"/>
      <c r="AJ614" s="454"/>
      <c r="AK614" s="454"/>
      <c r="AL614" s="454"/>
      <c r="AM614" s="454"/>
      <c r="AN614" s="454"/>
      <c r="AO614" s="454"/>
      <c r="AP614" s="454"/>
      <c r="AQ614" s="454"/>
      <c r="AR614" s="454"/>
      <c r="AS614" s="454"/>
      <c r="AT614" s="454"/>
      <c r="AU614" s="454"/>
      <c r="AV614" s="454"/>
      <c r="AW614" s="454"/>
      <c r="AX614" s="454"/>
      <c r="AY614" s="454"/>
      <c r="AZ614" s="454"/>
      <c r="BA614" s="454"/>
      <c r="BB614" s="454"/>
      <c r="BC614" s="454"/>
      <c r="BD614" s="454"/>
      <c r="BE614" s="454"/>
      <c r="BF614" s="454"/>
      <c r="BG614" s="454"/>
      <c r="BH614" s="454"/>
      <c r="BI614" s="454"/>
      <c r="BJ614" s="454"/>
      <c r="BK614" s="454"/>
      <c r="BL614" s="454"/>
    </row>
    <row r="615" spans="1:64" s="286" customFormat="1" ht="15" customHeight="1" hidden="1">
      <c r="A615" s="348"/>
      <c r="B615" s="349"/>
      <c r="C615" s="261"/>
      <c r="D615" s="262"/>
      <c r="E615" s="326"/>
      <c r="F615" s="326"/>
      <c r="G615" s="327"/>
      <c r="H615" s="327"/>
      <c r="I615" s="327"/>
      <c r="J615" s="327"/>
      <c r="K615" s="327"/>
      <c r="L615" s="327"/>
      <c r="M615" s="327"/>
      <c r="N615" s="454"/>
      <c r="O615" s="454"/>
      <c r="P615" s="454"/>
      <c r="Q615" s="454"/>
      <c r="R615" s="454"/>
      <c r="S615" s="454"/>
      <c r="T615" s="454"/>
      <c r="U615" s="454"/>
      <c r="V615" s="454"/>
      <c r="W615" s="454"/>
      <c r="X615" s="454"/>
      <c r="Y615" s="454"/>
      <c r="Z615" s="454"/>
      <c r="AA615" s="454"/>
      <c r="AB615" s="454"/>
      <c r="AC615" s="454"/>
      <c r="AD615" s="454"/>
      <c r="AE615" s="454"/>
      <c r="AF615" s="454"/>
      <c r="AG615" s="454"/>
      <c r="AH615" s="454"/>
      <c r="AI615" s="454"/>
      <c r="AJ615" s="454"/>
      <c r="AK615" s="454"/>
      <c r="AL615" s="454"/>
      <c r="AM615" s="454"/>
      <c r="AN615" s="454"/>
      <c r="AO615" s="454"/>
      <c r="AP615" s="454"/>
      <c r="AQ615" s="454"/>
      <c r="AR615" s="454"/>
      <c r="AS615" s="454"/>
      <c r="AT615" s="454"/>
      <c r="AU615" s="454"/>
      <c r="AV615" s="454"/>
      <c r="AW615" s="454"/>
      <c r="AX615" s="454"/>
      <c r="AY615" s="454"/>
      <c r="AZ615" s="454"/>
      <c r="BA615" s="454"/>
      <c r="BB615" s="454"/>
      <c r="BC615" s="454"/>
      <c r="BD615" s="454"/>
      <c r="BE615" s="454"/>
      <c r="BF615" s="454"/>
      <c r="BG615" s="454"/>
      <c r="BH615" s="454"/>
      <c r="BI615" s="454"/>
      <c r="BJ615" s="454"/>
      <c r="BK615" s="454"/>
      <c r="BL615" s="454"/>
    </row>
    <row r="616" spans="1:64" s="286" customFormat="1" ht="15" customHeight="1" hidden="1">
      <c r="A616" s="348"/>
      <c r="B616" s="349"/>
      <c r="C616" s="261"/>
      <c r="D616" s="262"/>
      <c r="E616" s="326"/>
      <c r="F616" s="326"/>
      <c r="G616" s="327"/>
      <c r="H616" s="327"/>
      <c r="I616" s="327"/>
      <c r="J616" s="327"/>
      <c r="K616" s="327"/>
      <c r="L616" s="327"/>
      <c r="M616" s="327"/>
      <c r="N616" s="454"/>
      <c r="O616" s="454"/>
      <c r="P616" s="454"/>
      <c r="Q616" s="454"/>
      <c r="R616" s="454"/>
      <c r="S616" s="454"/>
      <c r="T616" s="454"/>
      <c r="U616" s="454"/>
      <c r="V616" s="454"/>
      <c r="W616" s="454"/>
      <c r="X616" s="454"/>
      <c r="Y616" s="454"/>
      <c r="Z616" s="454"/>
      <c r="AA616" s="454"/>
      <c r="AB616" s="454"/>
      <c r="AC616" s="454"/>
      <c r="AD616" s="454"/>
      <c r="AE616" s="454"/>
      <c r="AF616" s="454"/>
      <c r="AG616" s="454"/>
      <c r="AH616" s="454"/>
      <c r="AI616" s="454"/>
      <c r="AJ616" s="454"/>
      <c r="AK616" s="454"/>
      <c r="AL616" s="454"/>
      <c r="AM616" s="454"/>
      <c r="AN616" s="454"/>
      <c r="AO616" s="454"/>
      <c r="AP616" s="454"/>
      <c r="AQ616" s="454"/>
      <c r="AR616" s="454"/>
      <c r="AS616" s="454"/>
      <c r="AT616" s="454"/>
      <c r="AU616" s="454"/>
      <c r="AV616" s="454"/>
      <c r="AW616" s="454"/>
      <c r="AX616" s="454"/>
      <c r="AY616" s="454"/>
      <c r="AZ616" s="454"/>
      <c r="BA616" s="454"/>
      <c r="BB616" s="454"/>
      <c r="BC616" s="454"/>
      <c r="BD616" s="454"/>
      <c r="BE616" s="454"/>
      <c r="BF616" s="454"/>
      <c r="BG616" s="454"/>
      <c r="BH616" s="454"/>
      <c r="BI616" s="454"/>
      <c r="BJ616" s="454"/>
      <c r="BK616" s="454"/>
      <c r="BL616" s="454"/>
    </row>
    <row r="617" spans="1:64" s="286" customFormat="1" ht="15" customHeight="1" hidden="1">
      <c r="A617" s="348"/>
      <c r="B617" s="349"/>
      <c r="C617" s="261"/>
      <c r="D617" s="262"/>
      <c r="E617" s="326"/>
      <c r="F617" s="326"/>
      <c r="G617" s="327"/>
      <c r="H617" s="327"/>
      <c r="I617" s="327"/>
      <c r="J617" s="327"/>
      <c r="K617" s="327"/>
      <c r="L617" s="327"/>
      <c r="M617" s="327"/>
      <c r="N617" s="454"/>
      <c r="O617" s="454"/>
      <c r="P617" s="454"/>
      <c r="Q617" s="454"/>
      <c r="R617" s="454"/>
      <c r="S617" s="454"/>
      <c r="T617" s="454"/>
      <c r="U617" s="454"/>
      <c r="V617" s="454"/>
      <c r="W617" s="454"/>
      <c r="X617" s="454"/>
      <c r="Y617" s="454"/>
      <c r="Z617" s="454"/>
      <c r="AA617" s="454"/>
      <c r="AB617" s="454"/>
      <c r="AC617" s="454"/>
      <c r="AD617" s="454"/>
      <c r="AE617" s="454"/>
      <c r="AF617" s="454"/>
      <c r="AG617" s="454"/>
      <c r="AH617" s="454"/>
      <c r="AI617" s="454"/>
      <c r="AJ617" s="454"/>
      <c r="AK617" s="454"/>
      <c r="AL617" s="454"/>
      <c r="AM617" s="454"/>
      <c r="AN617" s="454"/>
      <c r="AO617" s="454"/>
      <c r="AP617" s="454"/>
      <c r="AQ617" s="454"/>
      <c r="AR617" s="454"/>
      <c r="AS617" s="454"/>
      <c r="AT617" s="454"/>
      <c r="AU617" s="454"/>
      <c r="AV617" s="454"/>
      <c r="AW617" s="454"/>
      <c r="AX617" s="454"/>
      <c r="AY617" s="454"/>
      <c r="AZ617" s="454"/>
      <c r="BA617" s="454"/>
      <c r="BB617" s="454"/>
      <c r="BC617" s="454"/>
      <c r="BD617" s="454"/>
      <c r="BE617" s="454"/>
      <c r="BF617" s="454"/>
      <c r="BG617" s="454"/>
      <c r="BH617" s="454"/>
      <c r="BI617" s="454"/>
      <c r="BJ617" s="454"/>
      <c r="BK617" s="454"/>
      <c r="BL617" s="454"/>
    </row>
    <row r="618" spans="1:64" s="286" customFormat="1" ht="15" customHeight="1" hidden="1">
      <c r="A618" s="348"/>
      <c r="B618" s="349"/>
      <c r="C618" s="261"/>
      <c r="D618" s="262"/>
      <c r="E618" s="326"/>
      <c r="F618" s="326"/>
      <c r="G618" s="327"/>
      <c r="H618" s="327"/>
      <c r="I618" s="327"/>
      <c r="J618" s="327"/>
      <c r="K618" s="327"/>
      <c r="L618" s="327"/>
      <c r="M618" s="327"/>
      <c r="N618" s="454"/>
      <c r="O618" s="454"/>
      <c r="P618" s="454"/>
      <c r="Q618" s="454"/>
      <c r="R618" s="454"/>
      <c r="S618" s="454"/>
      <c r="T618" s="454"/>
      <c r="U618" s="454"/>
      <c r="V618" s="454"/>
      <c r="W618" s="454"/>
      <c r="X618" s="454"/>
      <c r="Y618" s="454"/>
      <c r="Z618" s="454"/>
      <c r="AA618" s="454"/>
      <c r="AB618" s="454"/>
      <c r="AC618" s="454"/>
      <c r="AD618" s="454"/>
      <c r="AE618" s="454"/>
      <c r="AF618" s="454"/>
      <c r="AG618" s="454"/>
      <c r="AH618" s="454"/>
      <c r="AI618" s="454"/>
      <c r="AJ618" s="454"/>
      <c r="AK618" s="454"/>
      <c r="AL618" s="454"/>
      <c r="AM618" s="454"/>
      <c r="AN618" s="454"/>
      <c r="AO618" s="454"/>
      <c r="AP618" s="454"/>
      <c r="AQ618" s="454"/>
      <c r="AR618" s="454"/>
      <c r="AS618" s="454"/>
      <c r="AT618" s="454"/>
      <c r="AU618" s="454"/>
      <c r="AV618" s="454"/>
      <c r="AW618" s="454"/>
      <c r="AX618" s="454"/>
      <c r="AY618" s="454"/>
      <c r="AZ618" s="454"/>
      <c r="BA618" s="454"/>
      <c r="BB618" s="454"/>
      <c r="BC618" s="454"/>
      <c r="BD618" s="454"/>
      <c r="BE618" s="454"/>
      <c r="BF618" s="454"/>
      <c r="BG618" s="454"/>
      <c r="BH618" s="454"/>
      <c r="BI618" s="454"/>
      <c r="BJ618" s="454"/>
      <c r="BK618" s="454"/>
      <c r="BL618" s="454"/>
    </row>
    <row r="619" spans="1:64" s="286" customFormat="1" ht="15" customHeight="1" hidden="1">
      <c r="A619" s="348"/>
      <c r="B619" s="349"/>
      <c r="C619" s="261"/>
      <c r="D619" s="262"/>
      <c r="E619" s="326"/>
      <c r="F619" s="326"/>
      <c r="G619" s="327"/>
      <c r="H619" s="327"/>
      <c r="I619" s="327"/>
      <c r="J619" s="327"/>
      <c r="K619" s="327"/>
      <c r="L619" s="327"/>
      <c r="M619" s="327"/>
      <c r="N619" s="454"/>
      <c r="O619" s="454"/>
      <c r="P619" s="454"/>
      <c r="Q619" s="454"/>
      <c r="R619" s="454"/>
      <c r="S619" s="454"/>
      <c r="T619" s="454"/>
      <c r="U619" s="454"/>
      <c r="V619" s="454"/>
      <c r="W619" s="454"/>
      <c r="X619" s="454"/>
      <c r="Y619" s="454"/>
      <c r="Z619" s="454"/>
      <c r="AA619" s="454"/>
      <c r="AB619" s="454"/>
      <c r="AC619" s="454"/>
      <c r="AD619" s="454"/>
      <c r="AE619" s="454"/>
      <c r="AF619" s="454"/>
      <c r="AG619" s="454"/>
      <c r="AH619" s="454"/>
      <c r="AI619" s="454"/>
      <c r="AJ619" s="454"/>
      <c r="AK619" s="454"/>
      <c r="AL619" s="454"/>
      <c r="AM619" s="454"/>
      <c r="AN619" s="454"/>
      <c r="AO619" s="454"/>
      <c r="AP619" s="454"/>
      <c r="AQ619" s="454"/>
      <c r="AR619" s="454"/>
      <c r="AS619" s="454"/>
      <c r="AT619" s="454"/>
      <c r="AU619" s="454"/>
      <c r="AV619" s="454"/>
      <c r="AW619" s="454"/>
      <c r="AX619" s="454"/>
      <c r="AY619" s="454"/>
      <c r="AZ619" s="454"/>
      <c r="BA619" s="454"/>
      <c r="BB619" s="454"/>
      <c r="BC619" s="454"/>
      <c r="BD619" s="454"/>
      <c r="BE619" s="454"/>
      <c r="BF619" s="454"/>
      <c r="BG619" s="454"/>
      <c r="BH619" s="454"/>
      <c r="BI619" s="454"/>
      <c r="BJ619" s="454"/>
      <c r="BK619" s="454"/>
      <c r="BL619" s="454"/>
    </row>
    <row r="620" spans="1:64" s="286" customFormat="1" ht="15" customHeight="1" hidden="1">
      <c r="A620" s="348"/>
      <c r="B620" s="349"/>
      <c r="C620" s="261"/>
      <c r="D620" s="262"/>
      <c r="E620" s="326"/>
      <c r="F620" s="326"/>
      <c r="G620" s="327"/>
      <c r="H620" s="327"/>
      <c r="I620" s="327"/>
      <c r="J620" s="327"/>
      <c r="K620" s="327"/>
      <c r="L620" s="327"/>
      <c r="M620" s="327"/>
      <c r="N620" s="454"/>
      <c r="O620" s="454"/>
      <c r="P620" s="454"/>
      <c r="Q620" s="454"/>
      <c r="R620" s="454"/>
      <c r="S620" s="454"/>
      <c r="T620" s="454"/>
      <c r="U620" s="454"/>
      <c r="V620" s="454"/>
      <c r="W620" s="454"/>
      <c r="X620" s="454"/>
      <c r="Y620" s="454"/>
      <c r="Z620" s="454"/>
      <c r="AA620" s="454"/>
      <c r="AB620" s="454"/>
      <c r="AC620" s="454"/>
      <c r="AD620" s="454"/>
      <c r="AE620" s="454"/>
      <c r="AF620" s="454"/>
      <c r="AG620" s="454"/>
      <c r="AH620" s="454"/>
      <c r="AI620" s="454"/>
      <c r="AJ620" s="454"/>
      <c r="AK620" s="454"/>
      <c r="AL620" s="454"/>
      <c r="AM620" s="454"/>
      <c r="AN620" s="454"/>
      <c r="AO620" s="454"/>
      <c r="AP620" s="454"/>
      <c r="AQ620" s="454"/>
      <c r="AR620" s="454"/>
      <c r="AS620" s="454"/>
      <c r="AT620" s="454"/>
      <c r="AU620" s="454"/>
      <c r="AV620" s="454"/>
      <c r="AW620" s="454"/>
      <c r="AX620" s="454"/>
      <c r="AY620" s="454"/>
      <c r="AZ620" s="454"/>
      <c r="BA620" s="454"/>
      <c r="BB620" s="454"/>
      <c r="BC620" s="454"/>
      <c r="BD620" s="454"/>
      <c r="BE620" s="454"/>
      <c r="BF620" s="454"/>
      <c r="BG620" s="454"/>
      <c r="BH620" s="454"/>
      <c r="BI620" s="454"/>
      <c r="BJ620" s="454"/>
      <c r="BK620" s="454"/>
      <c r="BL620" s="454"/>
    </row>
    <row r="621" ht="12.75" hidden="1"/>
    <row r="623" spans="1:5" ht="12.75">
      <c r="A623" s="350"/>
      <c r="B623" s="350"/>
      <c r="C623" s="351" t="s">
        <v>666</v>
      </c>
      <c r="D623" s="556"/>
      <c r="E623" s="557"/>
    </row>
    <row r="624" spans="1:11" ht="12.75">
      <c r="A624" s="350"/>
      <c r="B624" s="350"/>
      <c r="C624" s="351" t="s">
        <v>700</v>
      </c>
      <c r="D624" s="556" t="s">
        <v>779</v>
      </c>
      <c r="E624" s="556"/>
      <c r="F624" s="556"/>
      <c r="G624" s="556"/>
      <c r="J624" s="557" t="s">
        <v>684</v>
      </c>
      <c r="K624" s="557"/>
    </row>
    <row r="625" spans="3:11" ht="12.75">
      <c r="C625" s="387" t="s">
        <v>774</v>
      </c>
      <c r="D625" s="665" t="s">
        <v>780</v>
      </c>
      <c r="E625" s="665"/>
      <c r="F625" s="665"/>
      <c r="G625" s="665"/>
      <c r="J625" s="658" t="s">
        <v>696</v>
      </c>
      <c r="K625" s="658"/>
    </row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</sheetData>
  <sheetProtection/>
  <mergeCells count="222">
    <mergeCell ref="B478:C478"/>
    <mergeCell ref="A316:C316"/>
    <mergeCell ref="B213:C213"/>
    <mergeCell ref="A192:C192"/>
    <mergeCell ref="B429:C429"/>
    <mergeCell ref="A167:C167"/>
    <mergeCell ref="B182:C182"/>
    <mergeCell ref="B258:C258"/>
    <mergeCell ref="B201:C201"/>
    <mergeCell ref="B196:C196"/>
    <mergeCell ref="A1:C1"/>
    <mergeCell ref="A2:C2"/>
    <mergeCell ref="B503:C503"/>
    <mergeCell ref="A128:C128"/>
    <mergeCell ref="B145:C145"/>
    <mergeCell ref="A466:C466"/>
    <mergeCell ref="B467:C467"/>
    <mergeCell ref="B455:C455"/>
    <mergeCell ref="B159:C159"/>
    <mergeCell ref="A433:C433"/>
    <mergeCell ref="B157:C157"/>
    <mergeCell ref="B221:C221"/>
    <mergeCell ref="A117:C117"/>
    <mergeCell ref="B142:C142"/>
    <mergeCell ref="B140:C140"/>
    <mergeCell ref="B141:C141"/>
    <mergeCell ref="A129:C129"/>
    <mergeCell ref="B173:C173"/>
    <mergeCell ref="B209:C209"/>
    <mergeCell ref="B205:C205"/>
    <mergeCell ref="B486:C486"/>
    <mergeCell ref="B480:C480"/>
    <mergeCell ref="B484:C484"/>
    <mergeCell ref="B502:C502"/>
    <mergeCell ref="D625:G625"/>
    <mergeCell ref="D624:G624"/>
    <mergeCell ref="B501:C501"/>
    <mergeCell ref="B485:C485"/>
    <mergeCell ref="B499:C499"/>
    <mergeCell ref="B511:C511"/>
    <mergeCell ref="B102:C102"/>
    <mergeCell ref="B114:C114"/>
    <mergeCell ref="A92:C92"/>
    <mergeCell ref="B100:C100"/>
    <mergeCell ref="B101:C101"/>
    <mergeCell ref="J625:K625"/>
    <mergeCell ref="B397:C397"/>
    <mergeCell ref="B451:C451"/>
    <mergeCell ref="A402:C402"/>
    <mergeCell ref="A414:C414"/>
    <mergeCell ref="A163:C163"/>
    <mergeCell ref="B454:C454"/>
    <mergeCell ref="B436:C436"/>
    <mergeCell ref="B440:C440"/>
    <mergeCell ref="B194:C194"/>
    <mergeCell ref="A200:C200"/>
    <mergeCell ref="B246:C246"/>
    <mergeCell ref="B250:C250"/>
    <mergeCell ref="A405:C405"/>
    <mergeCell ref="B254:C254"/>
    <mergeCell ref="J624:K624"/>
    <mergeCell ref="B507:C507"/>
    <mergeCell ref="B469:C469"/>
    <mergeCell ref="A446:C446"/>
    <mergeCell ref="B447:C447"/>
    <mergeCell ref="B136:C136"/>
    <mergeCell ref="A450:C450"/>
    <mergeCell ref="B198:C198"/>
    <mergeCell ref="B185:C185"/>
    <mergeCell ref="A319:C319"/>
    <mergeCell ref="B233:C233"/>
    <mergeCell ref="B432:C432"/>
    <mergeCell ref="B150:C150"/>
    <mergeCell ref="B154:C154"/>
    <mergeCell ref="B121:C121"/>
    <mergeCell ref="B156:C156"/>
    <mergeCell ref="A311:C311"/>
    <mergeCell ref="B149:C149"/>
    <mergeCell ref="B124:C124"/>
    <mergeCell ref="A126:C126"/>
    <mergeCell ref="A5:M5"/>
    <mergeCell ref="A6:M6"/>
    <mergeCell ref="K7:M7"/>
    <mergeCell ref="K8:K9"/>
    <mergeCell ref="L8:L9"/>
    <mergeCell ref="M8:M9"/>
    <mergeCell ref="A7:C9"/>
    <mergeCell ref="D7:D9"/>
    <mergeCell ref="E7:J7"/>
    <mergeCell ref="J8:J9"/>
    <mergeCell ref="B24:C24"/>
    <mergeCell ref="I8:I9"/>
    <mergeCell ref="G8:G9"/>
    <mergeCell ref="H8:H9"/>
    <mergeCell ref="E8:F9"/>
    <mergeCell ref="A44:C44"/>
    <mergeCell ref="A18:C18"/>
    <mergeCell ref="B26:C26"/>
    <mergeCell ref="A15:C15"/>
    <mergeCell ref="B97:C97"/>
    <mergeCell ref="A55:C55"/>
    <mergeCell ref="B46:C46"/>
    <mergeCell ref="B89:C89"/>
    <mergeCell ref="B60:C60"/>
    <mergeCell ref="A76:C76"/>
    <mergeCell ref="B49:C49"/>
    <mergeCell ref="B83:C83"/>
    <mergeCell ref="B90:C90"/>
    <mergeCell ref="B45:C45"/>
    <mergeCell ref="B48:C48"/>
    <mergeCell ref="B25:C25"/>
    <mergeCell ref="B23:C23"/>
    <mergeCell ref="B96:C96"/>
    <mergeCell ref="B176:C176"/>
    <mergeCell ref="B95:C95"/>
    <mergeCell ref="B99:C99"/>
    <mergeCell ref="A106:C106"/>
    <mergeCell ref="B122:C122"/>
    <mergeCell ref="B98:C98"/>
    <mergeCell ref="B134:C134"/>
    <mergeCell ref="B144:C144"/>
    <mergeCell ref="B155:C155"/>
    <mergeCell ref="A127:C127"/>
    <mergeCell ref="B158:C158"/>
    <mergeCell ref="B143:C143"/>
    <mergeCell ref="B118:C118"/>
    <mergeCell ref="B135:C135"/>
    <mergeCell ref="A116:C116"/>
    <mergeCell ref="A392:C392"/>
    <mergeCell ref="B425:C425"/>
    <mergeCell ref="B420:C420"/>
    <mergeCell ref="B423:C423"/>
    <mergeCell ref="B395:C395"/>
    <mergeCell ref="B398:C398"/>
    <mergeCell ref="B390:C390"/>
    <mergeCell ref="B349:C349"/>
    <mergeCell ref="A376:C376"/>
    <mergeCell ref="B406:C406"/>
    <mergeCell ref="B347:C347"/>
    <mergeCell ref="B326:C326"/>
    <mergeCell ref="B396:C396"/>
    <mergeCell ref="B359:C359"/>
    <mergeCell ref="B389:C389"/>
    <mergeCell ref="B327:C327"/>
    <mergeCell ref="B388:C388"/>
    <mergeCell ref="A345:C345"/>
    <mergeCell ref="B346:C346"/>
    <mergeCell ref="B324:C324"/>
    <mergeCell ref="B229:C229"/>
    <mergeCell ref="A244:B244"/>
    <mergeCell ref="B330:C330"/>
    <mergeCell ref="B241:C241"/>
    <mergeCell ref="A245:C245"/>
    <mergeCell ref="B237:C237"/>
    <mergeCell ref="A4:J4"/>
    <mergeCell ref="B197:C197"/>
    <mergeCell ref="B225:C225"/>
    <mergeCell ref="B199:C199"/>
    <mergeCell ref="B177:C177"/>
    <mergeCell ref="B175:C175"/>
    <mergeCell ref="B172:C172"/>
    <mergeCell ref="B184:C184"/>
    <mergeCell ref="B123:C123"/>
    <mergeCell ref="B181:C181"/>
    <mergeCell ref="B575:C575"/>
    <mergeCell ref="B579:C579"/>
    <mergeCell ref="B590:C590"/>
    <mergeCell ref="B587:C587"/>
    <mergeCell ref="B583:C583"/>
    <mergeCell ref="B526:C526"/>
    <mergeCell ref="B554:C554"/>
    <mergeCell ref="B534:C534"/>
    <mergeCell ref="D2:E2"/>
    <mergeCell ref="B424:C424"/>
    <mergeCell ref="B428:C428"/>
    <mergeCell ref="A355:C355"/>
    <mergeCell ref="B360:C360"/>
    <mergeCell ref="B522:C522"/>
    <mergeCell ref="B493:C493"/>
    <mergeCell ref="B494:C494"/>
    <mergeCell ref="B500:C500"/>
    <mergeCell ref="A513:C513"/>
    <mergeCell ref="D623:E623"/>
    <mergeCell ref="B550:C550"/>
    <mergeCell ref="B546:C546"/>
    <mergeCell ref="B538:C538"/>
    <mergeCell ref="B542:C542"/>
    <mergeCell ref="A558:C558"/>
    <mergeCell ref="B567:C567"/>
    <mergeCell ref="B571:C571"/>
    <mergeCell ref="B559:C559"/>
    <mergeCell ref="B563:C563"/>
    <mergeCell ref="B518:C518"/>
    <mergeCell ref="B530:C530"/>
    <mergeCell ref="B487:C487"/>
    <mergeCell ref="B488:C488"/>
    <mergeCell ref="B489:C489"/>
    <mergeCell ref="B431:C431"/>
    <mergeCell ref="B452:C452"/>
    <mergeCell ref="B453:C453"/>
    <mergeCell ref="A465:C465"/>
    <mergeCell ref="B439:C439"/>
    <mergeCell ref="B514:C514"/>
    <mergeCell ref="B479:C479"/>
    <mergeCell ref="B498:C498"/>
    <mergeCell ref="A463:C463"/>
    <mergeCell ref="B435:C435"/>
    <mergeCell ref="A441:C441"/>
    <mergeCell ref="B512:C512"/>
    <mergeCell ref="A472:C472"/>
    <mergeCell ref="A470:C470"/>
    <mergeCell ref="A471:C471"/>
    <mergeCell ref="B437:C437"/>
    <mergeCell ref="A438:C438"/>
    <mergeCell ref="A473:C473"/>
    <mergeCell ref="B468:C468"/>
    <mergeCell ref="B430:C430"/>
    <mergeCell ref="B178:C178"/>
    <mergeCell ref="B183:C183"/>
    <mergeCell ref="B195:C195"/>
    <mergeCell ref="B325:C325"/>
    <mergeCell ref="B217:C217"/>
  </mergeCells>
  <printOptions horizontalCentered="1"/>
  <pageMargins left="0.15748031496062992" right="0.3937007874015748" top="0.75" bottom="0.65" header="0.53" footer="0.72"/>
  <pageSetup fitToHeight="12" fitToWidth="1" horizontalDpi="600" verticalDpi="600" orientation="landscape" paperSize="9" scale="70" r:id="rId2"/>
  <headerFooter alignWithMargins="0">
    <oddFooter>&amp;R&amp;P</oddFooter>
  </headerFooter>
  <rowBreaks count="8" manualBreakCount="8">
    <brk id="84" max="12" man="1"/>
    <brk id="130" max="12" man="1"/>
    <brk id="208" max="12" man="1"/>
    <brk id="310" max="12" man="1"/>
    <brk id="384" max="12" man="1"/>
    <brk id="422" max="12" man="1"/>
    <brk id="1050" max="9" man="1"/>
    <brk id="1090" max="9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S456"/>
  <sheetViews>
    <sheetView zoomScale="98" zoomScaleNormal="98" zoomScaleSheetLayoutView="100" zoomScalePageLayoutView="0" workbookViewId="0" topLeftCell="A1">
      <selection activeCell="J290" sqref="J290"/>
    </sheetView>
  </sheetViews>
  <sheetFormatPr defaultColWidth="9.140625" defaultRowHeight="12.75"/>
  <cols>
    <col min="1" max="1" width="6.7109375" style="162" customWidth="1"/>
    <col min="2" max="2" width="20.140625" style="162" customWidth="1"/>
    <col min="3" max="3" width="37.28125" style="162" customWidth="1"/>
    <col min="4" max="4" width="12.00390625" style="163" customWidth="1"/>
    <col min="5" max="5" width="13.140625" style="163" customWidth="1"/>
    <col min="6" max="6" width="6.7109375" style="162" customWidth="1"/>
    <col min="7" max="7" width="13.00390625" style="162" customWidth="1"/>
    <col min="8" max="8" width="13.421875" style="162" customWidth="1"/>
    <col min="9" max="9" width="13.28125" style="162" customWidth="1"/>
    <col min="10" max="10" width="12.421875" style="162" customWidth="1"/>
    <col min="11" max="11" width="10.421875" style="162" customWidth="1"/>
    <col min="12" max="13" width="10.7109375" style="162" customWidth="1"/>
    <col min="14" max="20" width="9.140625" style="162" customWidth="1"/>
    <col min="21" max="16384" width="9.140625" style="162" customWidth="1"/>
  </cols>
  <sheetData>
    <row r="1" spans="1:13" s="4" customFormat="1" ht="13.5" customHeight="1">
      <c r="A1" s="691" t="s">
        <v>664</v>
      </c>
      <c r="B1" s="691"/>
      <c r="C1" s="691"/>
      <c r="D1" s="1"/>
      <c r="E1" s="2"/>
      <c r="F1" s="3"/>
      <c r="G1" s="3"/>
      <c r="H1" s="3"/>
      <c r="I1" s="3"/>
      <c r="J1" s="3"/>
      <c r="K1" s="3"/>
      <c r="L1" s="3"/>
      <c r="M1" s="3"/>
    </row>
    <row r="2" spans="1:13" s="4" customFormat="1" ht="15.75">
      <c r="A2" s="691" t="s">
        <v>762</v>
      </c>
      <c r="B2" s="691"/>
      <c r="C2" s="691"/>
      <c r="D2" s="1"/>
      <c r="E2" s="6"/>
      <c r="F2" s="3"/>
      <c r="G2" s="3"/>
      <c r="H2" s="3"/>
      <c r="I2" s="3"/>
      <c r="J2" s="3"/>
      <c r="K2" s="3"/>
      <c r="L2" s="3"/>
      <c r="M2" s="3"/>
    </row>
    <row r="3" spans="1:13" s="4" customFormat="1" ht="15.75">
      <c r="A3" s="691" t="s">
        <v>831</v>
      </c>
      <c r="B3" s="691"/>
      <c r="C3" s="691"/>
      <c r="D3" s="691"/>
      <c r="E3" s="691"/>
      <c r="F3" s="691"/>
      <c r="G3" s="691"/>
      <c r="H3" s="691"/>
      <c r="I3" s="691"/>
      <c r="J3" s="691"/>
      <c r="K3" s="7"/>
      <c r="L3" s="7"/>
      <c r="M3" s="7"/>
    </row>
    <row r="4" spans="1:13" s="4" customFormat="1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4" customFormat="1" ht="19.5" customHeight="1">
      <c r="A5" s="793" t="s">
        <v>673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8"/>
      <c r="M5" s="8"/>
    </row>
    <row r="6" spans="1:13" s="4" customFormat="1" ht="19.5" customHeight="1">
      <c r="A6" s="793" t="s">
        <v>815</v>
      </c>
      <c r="B6" s="793"/>
      <c r="C6" s="793"/>
      <c r="D6" s="793"/>
      <c r="E6" s="793"/>
      <c r="F6" s="793"/>
      <c r="G6" s="793"/>
      <c r="H6" s="793"/>
      <c r="I6" s="793"/>
      <c r="J6" s="793"/>
      <c r="K6" s="793"/>
      <c r="L6" s="9"/>
      <c r="M6" s="9"/>
    </row>
    <row r="7" spans="1:13" s="4" customFormat="1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4" customFormat="1" ht="12.7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 t="s">
        <v>672</v>
      </c>
    </row>
    <row r="9" spans="1:13" s="4" customFormat="1" ht="27.75" customHeight="1" thickBot="1">
      <c r="A9" s="742" t="s">
        <v>0</v>
      </c>
      <c r="B9" s="743"/>
      <c r="C9" s="744"/>
      <c r="D9" s="751" t="s">
        <v>1</v>
      </c>
      <c r="E9" s="794" t="s">
        <v>830</v>
      </c>
      <c r="F9" s="795"/>
      <c r="G9" s="795"/>
      <c r="H9" s="795"/>
      <c r="I9" s="795"/>
      <c r="J9" s="796"/>
      <c r="K9" s="797" t="s">
        <v>781</v>
      </c>
      <c r="L9" s="798"/>
      <c r="M9" s="799"/>
    </row>
    <row r="10" spans="1:13" s="4" customFormat="1" ht="25.5" customHeight="1" thickBot="1">
      <c r="A10" s="745"/>
      <c r="B10" s="746"/>
      <c r="C10" s="747"/>
      <c r="D10" s="752"/>
      <c r="E10" s="738" t="s">
        <v>665</v>
      </c>
      <c r="F10" s="739"/>
      <c r="G10" s="740" t="s">
        <v>392</v>
      </c>
      <c r="H10" s="741"/>
      <c r="I10" s="741"/>
      <c r="J10" s="741"/>
      <c r="K10" s="779">
        <v>2025</v>
      </c>
      <c r="L10" s="781">
        <v>2026</v>
      </c>
      <c r="M10" s="781">
        <v>2027</v>
      </c>
    </row>
    <row r="11" spans="1:13" s="4" customFormat="1" ht="45.75" customHeight="1" thickBot="1">
      <c r="A11" s="748"/>
      <c r="B11" s="749"/>
      <c r="C11" s="750"/>
      <c r="D11" s="753"/>
      <c r="E11" s="361" t="s">
        <v>393</v>
      </c>
      <c r="F11" s="362" t="s">
        <v>394</v>
      </c>
      <c r="G11" s="360" t="s">
        <v>3</v>
      </c>
      <c r="H11" s="360" t="s">
        <v>4</v>
      </c>
      <c r="I11" s="360" t="s">
        <v>5</v>
      </c>
      <c r="J11" s="360" t="s">
        <v>6</v>
      </c>
      <c r="K11" s="780"/>
      <c r="L11" s="782"/>
      <c r="M11" s="782"/>
    </row>
    <row r="12" spans="1:13" s="4" customFormat="1" ht="33" customHeight="1">
      <c r="A12" s="730" t="s">
        <v>395</v>
      </c>
      <c r="B12" s="731"/>
      <c r="C12" s="732"/>
      <c r="D12" s="736" t="s">
        <v>396</v>
      </c>
      <c r="E12" s="10">
        <f aca="true" t="shared" si="0" ref="E12:M12">E14+E32+E42+E100+E119</f>
        <v>596486952</v>
      </c>
      <c r="F12" s="11">
        <f t="shared" si="0"/>
        <v>0</v>
      </c>
      <c r="G12" s="10">
        <f t="shared" si="0"/>
        <v>184839024</v>
      </c>
      <c r="H12" s="10">
        <f t="shared" si="0"/>
        <v>159096456</v>
      </c>
      <c r="I12" s="10">
        <f t="shared" si="0"/>
        <v>169300693</v>
      </c>
      <c r="J12" s="10">
        <f t="shared" si="0"/>
        <v>83250779</v>
      </c>
      <c r="K12" s="12">
        <f t="shared" si="0"/>
        <v>588003</v>
      </c>
      <c r="L12" s="12">
        <f t="shared" si="0"/>
        <v>565506</v>
      </c>
      <c r="M12" s="13">
        <f t="shared" si="0"/>
        <v>551450</v>
      </c>
    </row>
    <row r="13" spans="1:13" s="4" customFormat="1" ht="12.75" customHeight="1">
      <c r="A13" s="733"/>
      <c r="B13" s="734"/>
      <c r="C13" s="735"/>
      <c r="D13" s="737"/>
      <c r="E13" s="14"/>
      <c r="F13" s="14"/>
      <c r="G13" s="14"/>
      <c r="H13" s="14"/>
      <c r="I13" s="14"/>
      <c r="J13" s="14"/>
      <c r="K13" s="14"/>
      <c r="L13" s="14"/>
      <c r="M13" s="15"/>
    </row>
    <row r="14" spans="1:19" s="4" customFormat="1" ht="31.5" customHeight="1">
      <c r="A14" s="728" t="s">
        <v>397</v>
      </c>
      <c r="B14" s="729"/>
      <c r="C14" s="729"/>
      <c r="D14" s="16" t="s">
        <v>398</v>
      </c>
      <c r="E14" s="17">
        <f aca="true" t="shared" si="1" ref="E14:J14">E15+E19+E26+E27</f>
        <v>50231874</v>
      </c>
      <c r="F14" s="17">
        <f t="shared" si="1"/>
        <v>0</v>
      </c>
      <c r="G14" s="17">
        <f t="shared" si="1"/>
        <v>16536214</v>
      </c>
      <c r="H14" s="17">
        <f t="shared" si="1"/>
        <v>17293660</v>
      </c>
      <c r="I14" s="17">
        <f t="shared" si="1"/>
        <v>12622500</v>
      </c>
      <c r="J14" s="17">
        <f t="shared" si="1"/>
        <v>3779500</v>
      </c>
      <c r="K14" s="17">
        <f>K15+K19+K26+K27</f>
        <v>57038</v>
      </c>
      <c r="L14" s="17">
        <f>L15+L19+L26+L27</f>
        <v>56970</v>
      </c>
      <c r="M14" s="18">
        <f>M15+M19+M26+M27</f>
        <v>57368</v>
      </c>
      <c r="P14" s="383"/>
      <c r="Q14" s="383"/>
      <c r="R14" s="383"/>
      <c r="S14" s="383"/>
    </row>
    <row r="15" spans="1:13" s="4" customFormat="1" ht="12.75">
      <c r="A15" s="19" t="s">
        <v>399</v>
      </c>
      <c r="B15" s="20"/>
      <c r="C15" s="21"/>
      <c r="D15" s="22" t="s">
        <v>400</v>
      </c>
      <c r="E15" s="23">
        <f>G15+H15+I15+J15</f>
        <v>42499874</v>
      </c>
      <c r="F15" s="24">
        <f aca="true" t="shared" si="2" ref="F15:M15">F17</f>
        <v>0</v>
      </c>
      <c r="G15" s="24">
        <f t="shared" si="2"/>
        <v>14478214</v>
      </c>
      <c r="H15" s="24">
        <f t="shared" si="2"/>
        <v>14447660</v>
      </c>
      <c r="I15" s="24">
        <f t="shared" si="2"/>
        <v>10346000</v>
      </c>
      <c r="J15" s="24">
        <f t="shared" si="2"/>
        <v>3228000</v>
      </c>
      <c r="K15" s="24">
        <f t="shared" si="2"/>
        <v>47638</v>
      </c>
      <c r="L15" s="24">
        <f t="shared" si="2"/>
        <v>47570</v>
      </c>
      <c r="M15" s="25">
        <f t="shared" si="2"/>
        <v>47968</v>
      </c>
    </row>
    <row r="16" spans="1:13" s="4" customFormat="1" ht="12.75">
      <c r="A16" s="685" t="s">
        <v>401</v>
      </c>
      <c r="B16" s="686"/>
      <c r="C16" s="686"/>
      <c r="D16" s="686"/>
      <c r="E16" s="686"/>
      <c r="F16" s="686"/>
      <c r="G16" s="686"/>
      <c r="H16" s="686"/>
      <c r="I16" s="686"/>
      <c r="J16" s="687"/>
      <c r="K16" s="26"/>
      <c r="L16" s="26"/>
      <c r="M16" s="27"/>
    </row>
    <row r="17" spans="1:13" s="4" customFormat="1" ht="26.25" customHeight="1">
      <c r="A17" s="28"/>
      <c r="B17" s="29" t="s">
        <v>402</v>
      </c>
      <c r="C17" s="30"/>
      <c r="D17" s="31" t="s">
        <v>403</v>
      </c>
      <c r="E17" s="32">
        <f>G17+H17+I17+J17</f>
        <v>42499874</v>
      </c>
      <c r="F17" s="33">
        <f aca="true" t="shared" si="3" ref="F17:M17">F18</f>
        <v>0</v>
      </c>
      <c r="G17" s="33">
        <f t="shared" si="3"/>
        <v>14478214</v>
      </c>
      <c r="H17" s="33">
        <f t="shared" si="3"/>
        <v>14447660</v>
      </c>
      <c r="I17" s="33">
        <f t="shared" si="3"/>
        <v>10346000</v>
      </c>
      <c r="J17" s="33">
        <f t="shared" si="3"/>
        <v>3228000</v>
      </c>
      <c r="K17" s="33">
        <f t="shared" si="3"/>
        <v>47638</v>
      </c>
      <c r="L17" s="33">
        <f t="shared" si="3"/>
        <v>47570</v>
      </c>
      <c r="M17" s="34">
        <f t="shared" si="3"/>
        <v>47968</v>
      </c>
    </row>
    <row r="18" spans="1:13" s="4" customFormat="1" ht="12.75">
      <c r="A18" s="28"/>
      <c r="B18" s="29"/>
      <c r="C18" s="29" t="s">
        <v>404</v>
      </c>
      <c r="D18" s="35" t="s">
        <v>405</v>
      </c>
      <c r="E18" s="32">
        <f>G18+H18+I18+J18</f>
        <v>42499874</v>
      </c>
      <c r="F18" s="36">
        <f aca="true" t="shared" si="4" ref="F18:M18">F168+F313</f>
        <v>0</v>
      </c>
      <c r="G18" s="36">
        <f t="shared" si="4"/>
        <v>14478214</v>
      </c>
      <c r="H18" s="36">
        <f t="shared" si="4"/>
        <v>14447660</v>
      </c>
      <c r="I18" s="36">
        <f t="shared" si="4"/>
        <v>10346000</v>
      </c>
      <c r="J18" s="36">
        <f t="shared" si="4"/>
        <v>3228000</v>
      </c>
      <c r="K18" s="36">
        <f t="shared" si="4"/>
        <v>47638</v>
      </c>
      <c r="L18" s="36">
        <f t="shared" si="4"/>
        <v>47570</v>
      </c>
      <c r="M18" s="37">
        <f t="shared" si="4"/>
        <v>47968</v>
      </c>
    </row>
    <row r="19" spans="1:13" s="4" customFormat="1" ht="25.5" customHeight="1">
      <c r="A19" s="725" t="s">
        <v>406</v>
      </c>
      <c r="B19" s="726"/>
      <c r="C19" s="726"/>
      <c r="D19" s="22" t="s">
        <v>407</v>
      </c>
      <c r="E19" s="23">
        <f>G19+H19+I19+J19</f>
        <v>3290000</v>
      </c>
      <c r="F19" s="24">
        <f aca="true" t="shared" si="5" ref="F19:M19">F21+F22+F23+F24+F25</f>
        <v>0</v>
      </c>
      <c r="G19" s="24">
        <f t="shared" si="5"/>
        <v>1058000</v>
      </c>
      <c r="H19" s="24">
        <f t="shared" si="5"/>
        <v>1246000</v>
      </c>
      <c r="I19" s="24">
        <f t="shared" si="5"/>
        <v>644500</v>
      </c>
      <c r="J19" s="24">
        <f t="shared" si="5"/>
        <v>341500</v>
      </c>
      <c r="K19" s="24">
        <f t="shared" si="5"/>
        <v>3400</v>
      </c>
      <c r="L19" s="24">
        <f t="shared" si="5"/>
        <v>3400</v>
      </c>
      <c r="M19" s="25">
        <f t="shared" si="5"/>
        <v>3400</v>
      </c>
    </row>
    <row r="20" spans="1:13" s="4" customFormat="1" ht="12.75">
      <c r="A20" s="685" t="s">
        <v>401</v>
      </c>
      <c r="B20" s="686"/>
      <c r="C20" s="686"/>
      <c r="D20" s="686"/>
      <c r="E20" s="686"/>
      <c r="F20" s="686"/>
      <c r="G20" s="686"/>
      <c r="H20" s="686"/>
      <c r="I20" s="686"/>
      <c r="J20" s="687"/>
      <c r="K20" s="26"/>
      <c r="L20" s="26"/>
      <c r="M20" s="27"/>
    </row>
    <row r="21" spans="1:13" s="4" customFormat="1" ht="12.75">
      <c r="A21" s="39"/>
      <c r="B21" s="40" t="s">
        <v>408</v>
      </c>
      <c r="C21" s="30"/>
      <c r="D21" s="31" t="s">
        <v>409</v>
      </c>
      <c r="E21" s="32">
        <f aca="true" t="shared" si="6" ref="E21:E27">G21+H21+I21+J21</f>
        <v>10000</v>
      </c>
      <c r="F21" s="36">
        <f aca="true" t="shared" si="7" ref="F21:M25">F171+F316</f>
        <v>0</v>
      </c>
      <c r="G21" s="36">
        <f t="shared" si="7"/>
        <v>10000</v>
      </c>
      <c r="H21" s="36">
        <f t="shared" si="7"/>
        <v>0</v>
      </c>
      <c r="I21" s="36">
        <f t="shared" si="7"/>
        <v>0</v>
      </c>
      <c r="J21" s="36">
        <f t="shared" si="7"/>
        <v>0</v>
      </c>
      <c r="K21" s="36">
        <f t="shared" si="7"/>
        <v>0</v>
      </c>
      <c r="L21" s="36">
        <f t="shared" si="7"/>
        <v>0</v>
      </c>
      <c r="M21" s="37">
        <f t="shared" si="7"/>
        <v>0</v>
      </c>
    </row>
    <row r="22" spans="1:13" s="4" customFormat="1" ht="25.5" customHeight="1">
      <c r="A22" s="41"/>
      <c r="B22" s="702" t="s">
        <v>410</v>
      </c>
      <c r="C22" s="702"/>
      <c r="D22" s="31" t="s">
        <v>411</v>
      </c>
      <c r="E22" s="32">
        <f t="shared" si="6"/>
        <v>0</v>
      </c>
      <c r="F22" s="36">
        <f t="shared" si="7"/>
        <v>0</v>
      </c>
      <c r="G22" s="36">
        <f t="shared" si="7"/>
        <v>0</v>
      </c>
      <c r="H22" s="36">
        <f t="shared" si="7"/>
        <v>0</v>
      </c>
      <c r="I22" s="36">
        <f t="shared" si="7"/>
        <v>0</v>
      </c>
      <c r="J22" s="36">
        <f t="shared" si="7"/>
        <v>0</v>
      </c>
      <c r="K22" s="36">
        <f t="shared" si="7"/>
        <v>0</v>
      </c>
      <c r="L22" s="36">
        <f t="shared" si="7"/>
        <v>0</v>
      </c>
      <c r="M22" s="37">
        <f t="shared" si="7"/>
        <v>0</v>
      </c>
    </row>
    <row r="23" spans="1:13" s="4" customFormat="1" ht="12.75">
      <c r="A23" s="41"/>
      <c r="B23" s="692" t="s">
        <v>412</v>
      </c>
      <c r="C23" s="692"/>
      <c r="D23" s="31" t="s">
        <v>413</v>
      </c>
      <c r="E23" s="32">
        <f t="shared" si="6"/>
        <v>0</v>
      </c>
      <c r="F23" s="36">
        <f t="shared" si="7"/>
        <v>0</v>
      </c>
      <c r="G23" s="36">
        <f t="shared" si="7"/>
        <v>0</v>
      </c>
      <c r="H23" s="36">
        <f t="shared" si="7"/>
        <v>0</v>
      </c>
      <c r="I23" s="36">
        <f t="shared" si="7"/>
        <v>0</v>
      </c>
      <c r="J23" s="36">
        <f t="shared" si="7"/>
        <v>0</v>
      </c>
      <c r="K23" s="36">
        <f t="shared" si="7"/>
        <v>0</v>
      </c>
      <c r="L23" s="36">
        <f t="shared" si="7"/>
        <v>0</v>
      </c>
      <c r="M23" s="37">
        <f t="shared" si="7"/>
        <v>0</v>
      </c>
    </row>
    <row r="24" spans="1:13" s="4" customFormat="1" ht="13.5" customHeight="1">
      <c r="A24" s="41"/>
      <c r="B24" s="44" t="s">
        <v>414</v>
      </c>
      <c r="C24" s="30"/>
      <c r="D24" s="31" t="s">
        <v>415</v>
      </c>
      <c r="E24" s="32">
        <f t="shared" si="6"/>
        <v>3280000</v>
      </c>
      <c r="F24" s="36">
        <f t="shared" si="7"/>
        <v>0</v>
      </c>
      <c r="G24" s="36">
        <f t="shared" si="7"/>
        <v>1048000</v>
      </c>
      <c r="H24" s="36">
        <f t="shared" si="7"/>
        <v>1246000</v>
      </c>
      <c r="I24" s="36">
        <f t="shared" si="7"/>
        <v>644500</v>
      </c>
      <c r="J24" s="36">
        <f t="shared" si="7"/>
        <v>341500</v>
      </c>
      <c r="K24" s="36">
        <f t="shared" si="7"/>
        <v>3400</v>
      </c>
      <c r="L24" s="36">
        <f t="shared" si="7"/>
        <v>3400</v>
      </c>
      <c r="M24" s="37">
        <f t="shared" si="7"/>
        <v>3400</v>
      </c>
    </row>
    <row r="25" spans="1:13" s="4" customFormat="1" ht="14.25" customHeight="1">
      <c r="A25" s="28"/>
      <c r="B25" s="29" t="s">
        <v>416</v>
      </c>
      <c r="C25" s="45"/>
      <c r="D25" s="31" t="s">
        <v>417</v>
      </c>
      <c r="E25" s="32">
        <f t="shared" si="6"/>
        <v>0</v>
      </c>
      <c r="F25" s="36">
        <f t="shared" si="7"/>
        <v>0</v>
      </c>
      <c r="G25" s="36">
        <f t="shared" si="7"/>
        <v>0</v>
      </c>
      <c r="H25" s="36">
        <f t="shared" si="7"/>
        <v>0</v>
      </c>
      <c r="I25" s="36">
        <f t="shared" si="7"/>
        <v>0</v>
      </c>
      <c r="J25" s="36">
        <f t="shared" si="7"/>
        <v>0</v>
      </c>
      <c r="K25" s="36">
        <f t="shared" si="7"/>
        <v>0</v>
      </c>
      <c r="L25" s="36">
        <f t="shared" si="7"/>
        <v>0</v>
      </c>
      <c r="M25" s="37">
        <f t="shared" si="7"/>
        <v>0</v>
      </c>
    </row>
    <row r="26" spans="1:13" s="4" customFormat="1" ht="12.75" customHeight="1">
      <c r="A26" s="46" t="s">
        <v>418</v>
      </c>
      <c r="B26" s="47"/>
      <c r="C26" s="21"/>
      <c r="D26" s="22" t="s">
        <v>419</v>
      </c>
      <c r="E26" s="23">
        <f t="shared" si="6"/>
        <v>4442000</v>
      </c>
      <c r="F26" s="48">
        <f aca="true" t="shared" si="8" ref="F26:M26">F176</f>
        <v>0</v>
      </c>
      <c r="G26" s="24">
        <f t="shared" si="8"/>
        <v>1000000</v>
      </c>
      <c r="H26" s="24">
        <f t="shared" si="8"/>
        <v>1600000</v>
      </c>
      <c r="I26" s="24">
        <f t="shared" si="8"/>
        <v>1632000</v>
      </c>
      <c r="J26" s="24">
        <f t="shared" si="8"/>
        <v>210000</v>
      </c>
      <c r="K26" s="24">
        <f t="shared" si="8"/>
        <v>6000</v>
      </c>
      <c r="L26" s="24">
        <f t="shared" si="8"/>
        <v>6000</v>
      </c>
      <c r="M26" s="25">
        <f t="shared" si="8"/>
        <v>6000</v>
      </c>
    </row>
    <row r="27" spans="1:13" s="4" customFormat="1" ht="26.25" customHeight="1" hidden="1">
      <c r="A27" s="725" t="s">
        <v>420</v>
      </c>
      <c r="B27" s="726"/>
      <c r="C27" s="726"/>
      <c r="D27" s="22" t="s">
        <v>421</v>
      </c>
      <c r="E27" s="23">
        <f t="shared" si="6"/>
        <v>0</v>
      </c>
      <c r="F27" s="24">
        <f aca="true" t="shared" si="9" ref="F27:M27">F29+F30+F31</f>
        <v>0</v>
      </c>
      <c r="G27" s="24">
        <f t="shared" si="9"/>
        <v>0</v>
      </c>
      <c r="H27" s="24">
        <f t="shared" si="9"/>
        <v>0</v>
      </c>
      <c r="I27" s="24">
        <f t="shared" si="9"/>
        <v>0</v>
      </c>
      <c r="J27" s="24">
        <f t="shared" si="9"/>
        <v>0</v>
      </c>
      <c r="K27" s="24">
        <f t="shared" si="9"/>
        <v>0</v>
      </c>
      <c r="L27" s="24">
        <f t="shared" si="9"/>
        <v>0</v>
      </c>
      <c r="M27" s="25">
        <f t="shared" si="9"/>
        <v>0</v>
      </c>
    </row>
    <row r="28" spans="1:13" s="4" customFormat="1" ht="12.75" hidden="1">
      <c r="A28" s="685" t="s">
        <v>401</v>
      </c>
      <c r="B28" s="686"/>
      <c r="C28" s="686"/>
      <c r="D28" s="686"/>
      <c r="E28" s="686"/>
      <c r="F28" s="686"/>
      <c r="G28" s="686"/>
      <c r="H28" s="686"/>
      <c r="I28" s="686"/>
      <c r="J28" s="687"/>
      <c r="K28" s="26"/>
      <c r="L28" s="26"/>
      <c r="M28" s="27"/>
    </row>
    <row r="29" spans="1:13" s="4" customFormat="1" ht="23.25" customHeight="1" hidden="1">
      <c r="A29" s="49"/>
      <c r="B29" s="692" t="s">
        <v>422</v>
      </c>
      <c r="C29" s="692"/>
      <c r="D29" s="31" t="s">
        <v>423</v>
      </c>
      <c r="E29" s="32">
        <f>G29+H29+I29+J29</f>
        <v>0</v>
      </c>
      <c r="F29" s="36">
        <f aca="true" t="shared" si="10" ref="F29:J31">F179</f>
        <v>0</v>
      </c>
      <c r="G29" s="36">
        <f t="shared" si="10"/>
        <v>0</v>
      </c>
      <c r="H29" s="36">
        <f t="shared" si="10"/>
        <v>0</v>
      </c>
      <c r="I29" s="36">
        <f t="shared" si="10"/>
        <v>0</v>
      </c>
      <c r="J29" s="36">
        <f t="shared" si="10"/>
        <v>0</v>
      </c>
      <c r="K29" s="36">
        <f aca="true" t="shared" si="11" ref="K29:M31">K179</f>
        <v>0</v>
      </c>
      <c r="L29" s="36">
        <f t="shared" si="11"/>
        <v>0</v>
      </c>
      <c r="M29" s="37">
        <f t="shared" si="11"/>
        <v>0</v>
      </c>
    </row>
    <row r="30" spans="1:13" s="4" customFormat="1" ht="25.5" customHeight="1" hidden="1">
      <c r="A30" s="49"/>
      <c r="B30" s="692" t="s">
        <v>424</v>
      </c>
      <c r="C30" s="692"/>
      <c r="D30" s="31" t="s">
        <v>425</v>
      </c>
      <c r="E30" s="32">
        <f>G30+H30+I30+J30</f>
        <v>0</v>
      </c>
      <c r="F30" s="36">
        <f t="shared" si="10"/>
        <v>0</v>
      </c>
      <c r="G30" s="36">
        <f t="shared" si="10"/>
        <v>0</v>
      </c>
      <c r="H30" s="36">
        <f t="shared" si="10"/>
        <v>0</v>
      </c>
      <c r="I30" s="36">
        <f t="shared" si="10"/>
        <v>0</v>
      </c>
      <c r="J30" s="36">
        <f t="shared" si="10"/>
        <v>0</v>
      </c>
      <c r="K30" s="36">
        <f t="shared" si="11"/>
        <v>0</v>
      </c>
      <c r="L30" s="36">
        <f t="shared" si="11"/>
        <v>0</v>
      </c>
      <c r="M30" s="37">
        <f t="shared" si="11"/>
        <v>0</v>
      </c>
    </row>
    <row r="31" spans="1:13" s="4" customFormat="1" ht="27.75" customHeight="1" hidden="1">
      <c r="A31" s="49"/>
      <c r="B31" s="692" t="s">
        <v>426</v>
      </c>
      <c r="C31" s="692"/>
      <c r="D31" s="31" t="s">
        <v>427</v>
      </c>
      <c r="E31" s="32">
        <f>G31+H31+I31+J31</f>
        <v>0</v>
      </c>
      <c r="F31" s="36">
        <f t="shared" si="10"/>
        <v>0</v>
      </c>
      <c r="G31" s="36">
        <f t="shared" si="10"/>
        <v>0</v>
      </c>
      <c r="H31" s="36">
        <f t="shared" si="10"/>
        <v>0</v>
      </c>
      <c r="I31" s="36">
        <f t="shared" si="10"/>
        <v>0</v>
      </c>
      <c r="J31" s="36">
        <f t="shared" si="10"/>
        <v>0</v>
      </c>
      <c r="K31" s="36">
        <f t="shared" si="11"/>
        <v>0</v>
      </c>
      <c r="L31" s="36">
        <f t="shared" si="11"/>
        <v>0</v>
      </c>
      <c r="M31" s="37">
        <f t="shared" si="11"/>
        <v>0</v>
      </c>
    </row>
    <row r="32" spans="1:13" s="4" customFormat="1" ht="39.75" customHeight="1">
      <c r="A32" s="693" t="s">
        <v>649</v>
      </c>
      <c r="B32" s="694"/>
      <c r="C32" s="694"/>
      <c r="D32" s="378" t="s">
        <v>429</v>
      </c>
      <c r="E32" s="17">
        <f>G32+H32+I32+J32</f>
        <v>14206675</v>
      </c>
      <c r="F32" s="50">
        <f aca="true" t="shared" si="12" ref="F32:M32">F33+F36</f>
        <v>0</v>
      </c>
      <c r="G32" s="50">
        <f t="shared" si="12"/>
        <v>5415225</v>
      </c>
      <c r="H32" s="50">
        <f t="shared" si="12"/>
        <v>5015800</v>
      </c>
      <c r="I32" s="50">
        <f t="shared" si="12"/>
        <v>3766825</v>
      </c>
      <c r="J32" s="50">
        <f t="shared" si="12"/>
        <v>8825</v>
      </c>
      <c r="K32" s="50">
        <f t="shared" si="12"/>
        <v>15777</v>
      </c>
      <c r="L32" s="50">
        <f t="shared" si="12"/>
        <v>15840</v>
      </c>
      <c r="M32" s="51">
        <f t="shared" si="12"/>
        <v>15848</v>
      </c>
    </row>
    <row r="33" spans="1:13" s="4" customFormat="1" ht="12.75" customHeight="1">
      <c r="A33" s="52" t="s">
        <v>430</v>
      </c>
      <c r="B33" s="53"/>
      <c r="C33" s="54"/>
      <c r="D33" s="22" t="s">
        <v>431</v>
      </c>
      <c r="E33" s="23">
        <f>G33+H33+I33+J33</f>
        <v>0</v>
      </c>
      <c r="F33" s="24">
        <f aca="true" t="shared" si="13" ref="F33:M33">F35</f>
        <v>0</v>
      </c>
      <c r="G33" s="24">
        <f t="shared" si="13"/>
        <v>0</v>
      </c>
      <c r="H33" s="24">
        <f t="shared" si="13"/>
        <v>0</v>
      </c>
      <c r="I33" s="24">
        <f t="shared" si="13"/>
        <v>0</v>
      </c>
      <c r="J33" s="24">
        <f t="shared" si="13"/>
        <v>0</v>
      </c>
      <c r="K33" s="24">
        <f t="shared" si="13"/>
        <v>0</v>
      </c>
      <c r="L33" s="24">
        <f t="shared" si="13"/>
        <v>0</v>
      </c>
      <c r="M33" s="25">
        <f t="shared" si="13"/>
        <v>0</v>
      </c>
    </row>
    <row r="34" spans="1:13" s="4" customFormat="1" ht="12.75" customHeight="1">
      <c r="A34" s="55" t="s">
        <v>401</v>
      </c>
      <c r="B34" s="56"/>
      <c r="C34" s="56"/>
      <c r="D34" s="31"/>
      <c r="E34" s="57"/>
      <c r="F34" s="58"/>
      <c r="G34" s="58"/>
      <c r="H34" s="58"/>
      <c r="I34" s="58"/>
      <c r="J34" s="58"/>
      <c r="K34" s="58"/>
      <c r="L34" s="58"/>
      <c r="M34" s="59"/>
    </row>
    <row r="35" spans="1:13" s="4" customFormat="1" ht="12.75">
      <c r="A35" s="28"/>
      <c r="B35" s="29" t="s">
        <v>432</v>
      </c>
      <c r="C35" s="30"/>
      <c r="D35" s="31" t="s">
        <v>433</v>
      </c>
      <c r="E35" s="57">
        <f>G35+H35+I35+J35</f>
        <v>0</v>
      </c>
      <c r="F35" s="58">
        <f aca="true" t="shared" si="14" ref="F35:M35">F185+F324</f>
        <v>0</v>
      </c>
      <c r="G35" s="58">
        <f t="shared" si="14"/>
        <v>0</v>
      </c>
      <c r="H35" s="58">
        <f t="shared" si="14"/>
        <v>0</v>
      </c>
      <c r="I35" s="58">
        <f t="shared" si="14"/>
        <v>0</v>
      </c>
      <c r="J35" s="58">
        <f t="shared" si="14"/>
        <v>0</v>
      </c>
      <c r="K35" s="58">
        <f t="shared" si="14"/>
        <v>0</v>
      </c>
      <c r="L35" s="58">
        <f t="shared" si="14"/>
        <v>0</v>
      </c>
      <c r="M35" s="59">
        <f t="shared" si="14"/>
        <v>0</v>
      </c>
    </row>
    <row r="36" spans="1:13" s="4" customFormat="1" ht="25.5" customHeight="1">
      <c r="A36" s="719" t="s">
        <v>434</v>
      </c>
      <c r="B36" s="720"/>
      <c r="C36" s="720"/>
      <c r="D36" s="22" t="s">
        <v>435</v>
      </c>
      <c r="E36" s="23">
        <f>G36+H36+I36+J36</f>
        <v>14206675</v>
      </c>
      <c r="F36" s="24">
        <f aca="true" t="shared" si="15" ref="F36:M36">F38+F40+F41</f>
        <v>0</v>
      </c>
      <c r="G36" s="24">
        <f t="shared" si="15"/>
        <v>5415225</v>
      </c>
      <c r="H36" s="24">
        <f t="shared" si="15"/>
        <v>5015800</v>
      </c>
      <c r="I36" s="24">
        <f t="shared" si="15"/>
        <v>3766825</v>
      </c>
      <c r="J36" s="24">
        <f t="shared" si="15"/>
        <v>8825</v>
      </c>
      <c r="K36" s="24">
        <f t="shared" si="15"/>
        <v>15777</v>
      </c>
      <c r="L36" s="24">
        <f t="shared" si="15"/>
        <v>15840</v>
      </c>
      <c r="M36" s="25">
        <f t="shared" si="15"/>
        <v>15848</v>
      </c>
    </row>
    <row r="37" spans="1:13" s="4" customFormat="1" ht="14.25" customHeight="1">
      <c r="A37" s="685" t="s">
        <v>401</v>
      </c>
      <c r="B37" s="686"/>
      <c r="C37" s="686"/>
      <c r="D37" s="686"/>
      <c r="E37" s="686"/>
      <c r="F37" s="686"/>
      <c r="G37" s="686"/>
      <c r="H37" s="686"/>
      <c r="I37" s="686"/>
      <c r="J37" s="687"/>
      <c r="K37" s="26"/>
      <c r="L37" s="26"/>
      <c r="M37" s="27"/>
    </row>
    <row r="38" spans="1:13" s="4" customFormat="1" ht="12.75" customHeight="1">
      <c r="A38" s="28"/>
      <c r="B38" s="45" t="s">
        <v>436</v>
      </c>
      <c r="C38" s="30"/>
      <c r="D38" s="31" t="s">
        <v>437</v>
      </c>
      <c r="E38" s="32">
        <f>G38+H38+I38+J38</f>
        <v>14146675</v>
      </c>
      <c r="F38" s="33">
        <f aca="true" t="shared" si="16" ref="F38:M38">F39</f>
        <v>0</v>
      </c>
      <c r="G38" s="33">
        <f t="shared" si="16"/>
        <v>5406400</v>
      </c>
      <c r="H38" s="33">
        <f t="shared" si="16"/>
        <v>4990275</v>
      </c>
      <c r="I38" s="33">
        <f t="shared" si="16"/>
        <v>3750000</v>
      </c>
      <c r="J38" s="33">
        <f t="shared" si="16"/>
        <v>0</v>
      </c>
      <c r="K38" s="33">
        <f t="shared" si="16"/>
        <v>15707</v>
      </c>
      <c r="L38" s="33">
        <f t="shared" si="16"/>
        <v>15770</v>
      </c>
      <c r="M38" s="34">
        <f t="shared" si="16"/>
        <v>15778</v>
      </c>
    </row>
    <row r="39" spans="1:13" s="4" customFormat="1" ht="12.75" customHeight="1">
      <c r="A39" s="28"/>
      <c r="B39" s="45"/>
      <c r="C39" s="29" t="s">
        <v>438</v>
      </c>
      <c r="D39" s="35" t="s">
        <v>439</v>
      </c>
      <c r="E39" s="32">
        <f>G39+H39+I39+J39</f>
        <v>14146675</v>
      </c>
      <c r="F39" s="36">
        <f aca="true" t="shared" si="17" ref="F39:M41">F189+F328</f>
        <v>0</v>
      </c>
      <c r="G39" s="36">
        <f t="shared" si="17"/>
        <v>5406400</v>
      </c>
      <c r="H39" s="36">
        <f t="shared" si="17"/>
        <v>4990275</v>
      </c>
      <c r="I39" s="36">
        <f t="shared" si="17"/>
        <v>3750000</v>
      </c>
      <c r="J39" s="36">
        <f t="shared" si="17"/>
        <v>0</v>
      </c>
      <c r="K39" s="36">
        <f t="shared" si="17"/>
        <v>15707</v>
      </c>
      <c r="L39" s="36">
        <f t="shared" si="17"/>
        <v>15770</v>
      </c>
      <c r="M39" s="37">
        <f t="shared" si="17"/>
        <v>15778</v>
      </c>
    </row>
    <row r="40" spans="1:13" s="4" customFormat="1" ht="14.25" customHeight="1">
      <c r="A40" s="28"/>
      <c r="B40" s="45" t="s">
        <v>440</v>
      </c>
      <c r="C40" s="30"/>
      <c r="D40" s="31" t="s">
        <v>441</v>
      </c>
      <c r="E40" s="32">
        <f>G40+H40+I40+J40</f>
        <v>60000</v>
      </c>
      <c r="F40" s="36">
        <f t="shared" si="17"/>
        <v>0</v>
      </c>
      <c r="G40" s="36">
        <f t="shared" si="17"/>
        <v>8825</v>
      </c>
      <c r="H40" s="36">
        <f t="shared" si="17"/>
        <v>25525</v>
      </c>
      <c r="I40" s="36">
        <f t="shared" si="17"/>
        <v>16825</v>
      </c>
      <c r="J40" s="36">
        <f t="shared" si="17"/>
        <v>8825</v>
      </c>
      <c r="K40" s="36">
        <f t="shared" si="17"/>
        <v>70</v>
      </c>
      <c r="L40" s="36">
        <f t="shared" si="17"/>
        <v>70</v>
      </c>
      <c r="M40" s="37">
        <f t="shared" si="17"/>
        <v>70</v>
      </c>
    </row>
    <row r="41" spans="1:13" s="4" customFormat="1" ht="15.75" customHeight="1">
      <c r="A41" s="28"/>
      <c r="B41" s="45" t="s">
        <v>442</v>
      </c>
      <c r="C41" s="30"/>
      <c r="D41" s="31" t="s">
        <v>443</v>
      </c>
      <c r="E41" s="32">
        <f>G41+H41+I41+J41</f>
        <v>0</v>
      </c>
      <c r="F41" s="36">
        <f t="shared" si="17"/>
        <v>0</v>
      </c>
      <c r="G41" s="36">
        <f t="shared" si="17"/>
        <v>0</v>
      </c>
      <c r="H41" s="36">
        <f t="shared" si="17"/>
        <v>0</v>
      </c>
      <c r="I41" s="36">
        <f t="shared" si="17"/>
        <v>0</v>
      </c>
      <c r="J41" s="36">
        <f t="shared" si="17"/>
        <v>0</v>
      </c>
      <c r="K41" s="36">
        <f t="shared" si="17"/>
        <v>0</v>
      </c>
      <c r="L41" s="36">
        <f t="shared" si="17"/>
        <v>0</v>
      </c>
      <c r="M41" s="37">
        <f t="shared" si="17"/>
        <v>0</v>
      </c>
    </row>
    <row r="42" spans="1:13" s="4" customFormat="1" ht="26.25" customHeight="1">
      <c r="A42" s="770" t="s">
        <v>444</v>
      </c>
      <c r="B42" s="771"/>
      <c r="C42" s="771"/>
      <c r="D42" s="377" t="s">
        <v>445</v>
      </c>
      <c r="E42" s="17">
        <f aca="true" t="shared" si="18" ref="E42:M42">E43+E60+E68+E86</f>
        <v>257575399</v>
      </c>
      <c r="F42" s="60">
        <f t="shared" si="18"/>
        <v>0</v>
      </c>
      <c r="G42" s="17">
        <f t="shared" si="18"/>
        <v>86229081</v>
      </c>
      <c r="H42" s="17">
        <f t="shared" si="18"/>
        <v>65993503</v>
      </c>
      <c r="I42" s="17">
        <f t="shared" si="18"/>
        <v>78016608</v>
      </c>
      <c r="J42" s="17">
        <f t="shared" si="18"/>
        <v>27336207</v>
      </c>
      <c r="K42" s="17">
        <f t="shared" si="18"/>
        <v>175597</v>
      </c>
      <c r="L42" s="17">
        <f t="shared" si="18"/>
        <v>183229</v>
      </c>
      <c r="M42" s="18">
        <f t="shared" si="18"/>
        <v>183089</v>
      </c>
    </row>
    <row r="43" spans="1:13" s="4" customFormat="1" ht="12.75">
      <c r="A43" s="61" t="s">
        <v>446</v>
      </c>
      <c r="B43" s="53"/>
      <c r="C43" s="38"/>
      <c r="D43" s="22" t="s">
        <v>447</v>
      </c>
      <c r="E43" s="23">
        <f>G43+H43+I43+J43</f>
        <v>108669090</v>
      </c>
      <c r="F43" s="62">
        <f aca="true" t="shared" si="19" ref="F43:M43">F46+F49+F53+F54+F56+F59</f>
        <v>0</v>
      </c>
      <c r="G43" s="24">
        <f>G46+G49+G53+G54+G56+G59+G45</f>
        <v>40698851</v>
      </c>
      <c r="H43" s="24">
        <f>H46+H49+H53+H54+H56+H59+H45</f>
        <v>13934157</v>
      </c>
      <c r="I43" s="24">
        <f>I46+I49+I53+I54+I56+I59+I45</f>
        <v>44795858</v>
      </c>
      <c r="J43" s="24">
        <f>J46+J49+J53+J54+J56+J59+J45</f>
        <v>9240224</v>
      </c>
      <c r="K43" s="24">
        <f t="shared" si="19"/>
        <v>34487</v>
      </c>
      <c r="L43" s="24">
        <f t="shared" si="19"/>
        <v>34877</v>
      </c>
      <c r="M43" s="25">
        <f t="shared" si="19"/>
        <v>34805</v>
      </c>
    </row>
    <row r="44" spans="1:13" s="4" customFormat="1" ht="12.75">
      <c r="A44" s="685" t="s">
        <v>401</v>
      </c>
      <c r="B44" s="686"/>
      <c r="C44" s="686"/>
      <c r="D44" s="686"/>
      <c r="E44" s="686"/>
      <c r="F44" s="686"/>
      <c r="G44" s="686"/>
      <c r="H44" s="686"/>
      <c r="I44" s="686"/>
      <c r="J44" s="687"/>
      <c r="K44" s="26"/>
      <c r="L44" s="26"/>
      <c r="M44" s="27"/>
    </row>
    <row r="45" spans="1:13" s="4" customFormat="1" ht="12.75">
      <c r="A45" s="402"/>
      <c r="B45" s="63" t="s">
        <v>782</v>
      </c>
      <c r="C45" s="403"/>
      <c r="D45" s="405" t="s">
        <v>783</v>
      </c>
      <c r="E45" s="32">
        <f aca="true" t="shared" si="20" ref="E45:E60">G45+H45+I45+J45</f>
        <v>1079169</v>
      </c>
      <c r="F45" s="33"/>
      <c r="G45" s="33">
        <f>G195+G334</f>
        <v>524790</v>
      </c>
      <c r="H45" s="33">
        <f aca="true" t="shared" si="21" ref="H45:M45">H195+H334</f>
        <v>214523</v>
      </c>
      <c r="I45" s="33">
        <f t="shared" si="21"/>
        <v>268490</v>
      </c>
      <c r="J45" s="33">
        <f t="shared" si="21"/>
        <v>71366</v>
      </c>
      <c r="K45" s="33">
        <f t="shared" si="21"/>
        <v>0</v>
      </c>
      <c r="L45" s="33">
        <f t="shared" si="21"/>
        <v>0</v>
      </c>
      <c r="M45" s="33">
        <f t="shared" si="21"/>
        <v>0</v>
      </c>
    </row>
    <row r="46" spans="1:13" s="4" customFormat="1" ht="12.75">
      <c r="A46" s="28"/>
      <c r="B46" s="63" t="s">
        <v>448</v>
      </c>
      <c r="C46" s="64"/>
      <c r="D46" s="31" t="s">
        <v>449</v>
      </c>
      <c r="E46" s="32">
        <f t="shared" si="20"/>
        <v>4704870</v>
      </c>
      <c r="F46" s="33">
        <f aca="true" t="shared" si="22" ref="F46:M46">F47+F48</f>
        <v>0</v>
      </c>
      <c r="G46" s="33">
        <f t="shared" si="22"/>
        <v>2007976</v>
      </c>
      <c r="H46" s="33">
        <f t="shared" si="22"/>
        <v>1255024</v>
      </c>
      <c r="I46" s="33">
        <f t="shared" si="22"/>
        <v>725087</v>
      </c>
      <c r="J46" s="33">
        <f t="shared" si="22"/>
        <v>716783</v>
      </c>
      <c r="K46" s="33">
        <f t="shared" si="22"/>
        <v>6600</v>
      </c>
      <c r="L46" s="33">
        <f t="shared" si="22"/>
        <v>6600</v>
      </c>
      <c r="M46" s="34">
        <f t="shared" si="22"/>
        <v>6600</v>
      </c>
    </row>
    <row r="47" spans="1:13" s="4" customFormat="1" ht="12.75">
      <c r="A47" s="28"/>
      <c r="B47" s="63"/>
      <c r="C47" s="63" t="s">
        <v>450</v>
      </c>
      <c r="D47" s="35" t="s">
        <v>451</v>
      </c>
      <c r="E47" s="32">
        <f t="shared" si="20"/>
        <v>3959123</v>
      </c>
      <c r="F47" s="36">
        <f aca="true" t="shared" si="23" ref="F47:M48">F197+F336</f>
        <v>0</v>
      </c>
      <c r="G47" s="36">
        <f t="shared" si="23"/>
        <v>1727252</v>
      </c>
      <c r="H47" s="36">
        <f t="shared" si="23"/>
        <v>1058818</v>
      </c>
      <c r="I47" s="36">
        <f t="shared" si="23"/>
        <v>589725</v>
      </c>
      <c r="J47" s="36">
        <f t="shared" si="23"/>
        <v>583328</v>
      </c>
      <c r="K47" s="36">
        <f t="shared" si="23"/>
        <v>6000</v>
      </c>
      <c r="L47" s="36">
        <f t="shared" si="23"/>
        <v>6000</v>
      </c>
      <c r="M47" s="37">
        <f t="shared" si="23"/>
        <v>6000</v>
      </c>
    </row>
    <row r="48" spans="1:13" s="4" customFormat="1" ht="12.75">
      <c r="A48" s="28"/>
      <c r="B48" s="63"/>
      <c r="C48" s="63" t="s">
        <v>452</v>
      </c>
      <c r="D48" s="35" t="s">
        <v>453</v>
      </c>
      <c r="E48" s="32">
        <f t="shared" si="20"/>
        <v>745747</v>
      </c>
      <c r="F48" s="36">
        <f t="shared" si="23"/>
        <v>0</v>
      </c>
      <c r="G48" s="36">
        <f t="shared" si="23"/>
        <v>280724</v>
      </c>
      <c r="H48" s="36">
        <f t="shared" si="23"/>
        <v>196206</v>
      </c>
      <c r="I48" s="36">
        <f t="shared" si="23"/>
        <v>135362</v>
      </c>
      <c r="J48" s="36">
        <f t="shared" si="23"/>
        <v>133455</v>
      </c>
      <c r="K48" s="36">
        <f t="shared" si="23"/>
        <v>600</v>
      </c>
      <c r="L48" s="36">
        <f t="shared" si="23"/>
        <v>600</v>
      </c>
      <c r="M48" s="37">
        <f t="shared" si="23"/>
        <v>600</v>
      </c>
    </row>
    <row r="49" spans="1:13" s="4" customFormat="1" ht="12.75">
      <c r="A49" s="28"/>
      <c r="B49" s="63" t="s">
        <v>454</v>
      </c>
      <c r="C49" s="65"/>
      <c r="D49" s="31" t="s">
        <v>455</v>
      </c>
      <c r="E49" s="32">
        <f t="shared" si="20"/>
        <v>41091595</v>
      </c>
      <c r="F49" s="66">
        <f aca="true" t="shared" si="24" ref="F49:M49">F50+F51+F52</f>
        <v>0</v>
      </c>
      <c r="G49" s="33">
        <f t="shared" si="24"/>
        <v>13088625</v>
      </c>
      <c r="H49" s="33">
        <f t="shared" si="24"/>
        <v>9294610</v>
      </c>
      <c r="I49" s="33">
        <f t="shared" si="24"/>
        <v>10732545</v>
      </c>
      <c r="J49" s="33">
        <f t="shared" si="24"/>
        <v>7975815</v>
      </c>
      <c r="K49" s="33">
        <f t="shared" si="24"/>
        <v>23700</v>
      </c>
      <c r="L49" s="33">
        <f t="shared" si="24"/>
        <v>23500</v>
      </c>
      <c r="M49" s="34">
        <f t="shared" si="24"/>
        <v>23500</v>
      </c>
    </row>
    <row r="50" spans="1:13" s="4" customFormat="1" ht="12.75">
      <c r="A50" s="28"/>
      <c r="B50" s="63"/>
      <c r="C50" s="29" t="s">
        <v>456</v>
      </c>
      <c r="D50" s="35" t="s">
        <v>457</v>
      </c>
      <c r="E50" s="32">
        <f t="shared" si="20"/>
        <v>14320797</v>
      </c>
      <c r="F50" s="67">
        <f aca="true" t="shared" si="25" ref="F50:M53">F200+F339</f>
        <v>0</v>
      </c>
      <c r="G50" s="36">
        <f t="shared" si="25"/>
        <v>4326095</v>
      </c>
      <c r="H50" s="36">
        <f t="shared" si="25"/>
        <v>4106882</v>
      </c>
      <c r="I50" s="36">
        <f t="shared" si="25"/>
        <v>3590542</v>
      </c>
      <c r="J50" s="36">
        <f t="shared" si="25"/>
        <v>2297278</v>
      </c>
      <c r="K50" s="36">
        <f t="shared" si="25"/>
        <v>5500</v>
      </c>
      <c r="L50" s="36">
        <f t="shared" si="25"/>
        <v>5500</v>
      </c>
      <c r="M50" s="37">
        <f t="shared" si="25"/>
        <v>5500</v>
      </c>
    </row>
    <row r="51" spans="1:13" s="4" customFormat="1" ht="12.75">
      <c r="A51" s="28"/>
      <c r="B51" s="63"/>
      <c r="C51" s="29" t="s">
        <v>458</v>
      </c>
      <c r="D51" s="35" t="s">
        <v>459</v>
      </c>
      <c r="E51" s="32">
        <f t="shared" si="20"/>
        <v>26770798</v>
      </c>
      <c r="F51" s="67">
        <f t="shared" si="25"/>
        <v>0</v>
      </c>
      <c r="G51" s="36">
        <f t="shared" si="25"/>
        <v>8762530</v>
      </c>
      <c r="H51" s="36">
        <f t="shared" si="25"/>
        <v>5187728</v>
      </c>
      <c r="I51" s="36">
        <f t="shared" si="25"/>
        <v>7142003</v>
      </c>
      <c r="J51" s="36">
        <f t="shared" si="25"/>
        <v>5678537</v>
      </c>
      <c r="K51" s="36">
        <f t="shared" si="25"/>
        <v>18200</v>
      </c>
      <c r="L51" s="36">
        <f t="shared" si="25"/>
        <v>18000</v>
      </c>
      <c r="M51" s="37">
        <f t="shared" si="25"/>
        <v>18000</v>
      </c>
    </row>
    <row r="52" spans="1:13" s="4" customFormat="1" ht="12.75">
      <c r="A52" s="28"/>
      <c r="B52" s="63"/>
      <c r="C52" s="44" t="s">
        <v>460</v>
      </c>
      <c r="D52" s="35" t="s">
        <v>461</v>
      </c>
      <c r="E52" s="32">
        <f t="shared" si="20"/>
        <v>0</v>
      </c>
      <c r="F52" s="36">
        <f t="shared" si="25"/>
        <v>0</v>
      </c>
      <c r="G52" s="36">
        <f t="shared" si="25"/>
        <v>0</v>
      </c>
      <c r="H52" s="36">
        <f t="shared" si="25"/>
        <v>0</v>
      </c>
      <c r="I52" s="36">
        <f t="shared" si="25"/>
        <v>0</v>
      </c>
      <c r="J52" s="36">
        <f t="shared" si="25"/>
        <v>0</v>
      </c>
      <c r="K52" s="36">
        <f t="shared" si="25"/>
        <v>0</v>
      </c>
      <c r="L52" s="36">
        <f t="shared" si="25"/>
        <v>0</v>
      </c>
      <c r="M52" s="37">
        <f t="shared" si="25"/>
        <v>0</v>
      </c>
    </row>
    <row r="53" spans="1:13" s="4" customFormat="1" ht="12.75">
      <c r="A53" s="28"/>
      <c r="B53" s="29" t="s">
        <v>462</v>
      </c>
      <c r="C53" s="29"/>
      <c r="D53" s="31" t="s">
        <v>463</v>
      </c>
      <c r="E53" s="32">
        <f t="shared" si="20"/>
        <v>0</v>
      </c>
      <c r="F53" s="36">
        <f t="shared" si="25"/>
        <v>0</v>
      </c>
      <c r="G53" s="36">
        <f t="shared" si="25"/>
        <v>0</v>
      </c>
      <c r="H53" s="36">
        <f t="shared" si="25"/>
        <v>0</v>
      </c>
      <c r="I53" s="36">
        <f t="shared" si="25"/>
        <v>0</v>
      </c>
      <c r="J53" s="36">
        <f t="shared" si="25"/>
        <v>0</v>
      </c>
      <c r="K53" s="36">
        <f t="shared" si="25"/>
        <v>0</v>
      </c>
      <c r="L53" s="36">
        <f t="shared" si="25"/>
        <v>0</v>
      </c>
      <c r="M53" s="37">
        <f t="shared" si="25"/>
        <v>0</v>
      </c>
    </row>
    <row r="54" spans="1:13" s="4" customFormat="1" ht="12.75">
      <c r="A54" s="28"/>
      <c r="B54" s="29" t="s">
        <v>464</v>
      </c>
      <c r="C54" s="42"/>
      <c r="D54" s="31" t="s">
        <v>465</v>
      </c>
      <c r="E54" s="32">
        <f t="shared" si="20"/>
        <v>211000</v>
      </c>
      <c r="F54" s="33">
        <f aca="true" t="shared" si="26" ref="F54:M54">F55</f>
        <v>0</v>
      </c>
      <c r="G54" s="33">
        <f t="shared" si="26"/>
        <v>211000</v>
      </c>
      <c r="H54" s="33">
        <f t="shared" si="26"/>
        <v>0</v>
      </c>
      <c r="I54" s="33">
        <f t="shared" si="26"/>
        <v>0</v>
      </c>
      <c r="J54" s="33">
        <f t="shared" si="26"/>
        <v>0</v>
      </c>
      <c r="K54" s="33">
        <f t="shared" si="26"/>
        <v>0</v>
      </c>
      <c r="L54" s="33">
        <f t="shared" si="26"/>
        <v>0</v>
      </c>
      <c r="M54" s="34">
        <f t="shared" si="26"/>
        <v>0</v>
      </c>
    </row>
    <row r="55" spans="1:13" s="4" customFormat="1" ht="12.75">
      <c r="A55" s="28"/>
      <c r="B55" s="29"/>
      <c r="C55" s="29" t="s">
        <v>466</v>
      </c>
      <c r="D55" s="35" t="s">
        <v>467</v>
      </c>
      <c r="E55" s="32">
        <f t="shared" si="20"/>
        <v>211000</v>
      </c>
      <c r="F55" s="36">
        <f aca="true" t="shared" si="27" ref="F55:M55">F205+F344</f>
        <v>0</v>
      </c>
      <c r="G55" s="36">
        <f t="shared" si="27"/>
        <v>211000</v>
      </c>
      <c r="H55" s="36">
        <f t="shared" si="27"/>
        <v>0</v>
      </c>
      <c r="I55" s="36">
        <f t="shared" si="27"/>
        <v>0</v>
      </c>
      <c r="J55" s="36">
        <f t="shared" si="27"/>
        <v>0</v>
      </c>
      <c r="K55" s="36">
        <f t="shared" si="27"/>
        <v>0</v>
      </c>
      <c r="L55" s="36">
        <f t="shared" si="27"/>
        <v>0</v>
      </c>
      <c r="M55" s="37">
        <f t="shared" si="27"/>
        <v>0</v>
      </c>
    </row>
    <row r="56" spans="1:13" s="4" customFormat="1" ht="12.75">
      <c r="A56" s="28"/>
      <c r="B56" s="29" t="s">
        <v>468</v>
      </c>
      <c r="C56" s="29"/>
      <c r="D56" s="31" t="s">
        <v>469</v>
      </c>
      <c r="E56" s="32">
        <f t="shared" si="20"/>
        <v>1071000</v>
      </c>
      <c r="F56" s="33">
        <f aca="true" t="shared" si="28" ref="F56:M56">F57+F58</f>
        <v>0</v>
      </c>
      <c r="G56" s="33">
        <f t="shared" si="28"/>
        <v>0</v>
      </c>
      <c r="H56" s="33">
        <f t="shared" si="28"/>
        <v>500000</v>
      </c>
      <c r="I56" s="33">
        <f t="shared" si="28"/>
        <v>100000</v>
      </c>
      <c r="J56" s="33">
        <f t="shared" si="28"/>
        <v>471000</v>
      </c>
      <c r="K56" s="33">
        <f t="shared" si="28"/>
        <v>0</v>
      </c>
      <c r="L56" s="33">
        <f t="shared" si="28"/>
        <v>0</v>
      </c>
      <c r="M56" s="34">
        <f t="shared" si="28"/>
        <v>0</v>
      </c>
    </row>
    <row r="57" spans="1:13" s="4" customFormat="1" ht="12.75">
      <c r="A57" s="28"/>
      <c r="B57" s="29"/>
      <c r="C57" s="63" t="s">
        <v>470</v>
      </c>
      <c r="D57" s="35" t="s">
        <v>471</v>
      </c>
      <c r="E57" s="32">
        <f t="shared" si="20"/>
        <v>0</v>
      </c>
      <c r="F57" s="36">
        <f aca="true" t="shared" si="29" ref="F57:M59">F207+F346</f>
        <v>0</v>
      </c>
      <c r="G57" s="36">
        <f t="shared" si="29"/>
        <v>0</v>
      </c>
      <c r="H57" s="36">
        <f t="shared" si="29"/>
        <v>0</v>
      </c>
      <c r="I57" s="36">
        <f t="shared" si="29"/>
        <v>0</v>
      </c>
      <c r="J57" s="36">
        <f t="shared" si="29"/>
        <v>0</v>
      </c>
      <c r="K57" s="36">
        <f t="shared" si="29"/>
        <v>0</v>
      </c>
      <c r="L57" s="36">
        <f t="shared" si="29"/>
        <v>0</v>
      </c>
      <c r="M57" s="37">
        <f t="shared" si="29"/>
        <v>0</v>
      </c>
    </row>
    <row r="58" spans="1:13" s="4" customFormat="1" ht="12.75">
      <c r="A58" s="28"/>
      <c r="B58" s="29"/>
      <c r="C58" s="29" t="s">
        <v>472</v>
      </c>
      <c r="D58" s="35" t="s">
        <v>473</v>
      </c>
      <c r="E58" s="32">
        <f t="shared" si="20"/>
        <v>1071000</v>
      </c>
      <c r="F58" s="36">
        <f t="shared" si="29"/>
        <v>0</v>
      </c>
      <c r="G58" s="36">
        <f t="shared" si="29"/>
        <v>0</v>
      </c>
      <c r="H58" s="36">
        <f t="shared" si="29"/>
        <v>500000</v>
      </c>
      <c r="I58" s="36">
        <f t="shared" si="29"/>
        <v>100000</v>
      </c>
      <c r="J58" s="36">
        <f t="shared" si="29"/>
        <v>471000</v>
      </c>
      <c r="K58" s="36">
        <f t="shared" si="29"/>
        <v>0</v>
      </c>
      <c r="L58" s="36">
        <f t="shared" si="29"/>
        <v>0</v>
      </c>
      <c r="M58" s="37">
        <f t="shared" si="29"/>
        <v>0</v>
      </c>
    </row>
    <row r="59" spans="1:13" s="4" customFormat="1" ht="12.75">
      <c r="A59" s="28"/>
      <c r="B59" s="44" t="s">
        <v>474</v>
      </c>
      <c r="C59" s="44"/>
      <c r="D59" s="31" t="s">
        <v>475</v>
      </c>
      <c r="E59" s="32">
        <f t="shared" si="20"/>
        <v>60511456</v>
      </c>
      <c r="F59" s="36">
        <f t="shared" si="29"/>
        <v>0</v>
      </c>
      <c r="G59" s="36">
        <f t="shared" si="29"/>
        <v>24866460</v>
      </c>
      <c r="H59" s="36">
        <f t="shared" si="29"/>
        <v>2670000</v>
      </c>
      <c r="I59" s="36">
        <f t="shared" si="29"/>
        <v>32969736</v>
      </c>
      <c r="J59" s="36">
        <f t="shared" si="29"/>
        <v>5260</v>
      </c>
      <c r="K59" s="36">
        <f t="shared" si="29"/>
        <v>4187</v>
      </c>
      <c r="L59" s="36">
        <f t="shared" si="29"/>
        <v>4777</v>
      </c>
      <c r="M59" s="37">
        <f t="shared" si="29"/>
        <v>4705</v>
      </c>
    </row>
    <row r="60" spans="1:13" s="4" customFormat="1" ht="12.75">
      <c r="A60" s="61" t="s">
        <v>476</v>
      </c>
      <c r="B60" s="68"/>
      <c r="C60" s="69"/>
      <c r="D60" s="22" t="s">
        <v>477</v>
      </c>
      <c r="E60" s="23">
        <f t="shared" si="20"/>
        <v>6710900</v>
      </c>
      <c r="F60" s="24">
        <f aca="true" t="shared" si="30" ref="F60:M60">F62+F65+F66</f>
        <v>0</v>
      </c>
      <c r="G60" s="24">
        <f t="shared" si="30"/>
        <v>1689100</v>
      </c>
      <c r="H60" s="24">
        <f t="shared" si="30"/>
        <v>3435800</v>
      </c>
      <c r="I60" s="24">
        <f t="shared" si="30"/>
        <v>1205000</v>
      </c>
      <c r="J60" s="24">
        <f t="shared" si="30"/>
        <v>381000</v>
      </c>
      <c r="K60" s="24">
        <f t="shared" si="30"/>
        <v>9200</v>
      </c>
      <c r="L60" s="24">
        <f t="shared" si="30"/>
        <v>9200</v>
      </c>
      <c r="M60" s="25">
        <f t="shared" si="30"/>
        <v>9200</v>
      </c>
    </row>
    <row r="61" spans="1:13" s="4" customFormat="1" ht="16.5" customHeight="1">
      <c r="A61" s="685" t="s">
        <v>401</v>
      </c>
      <c r="B61" s="686"/>
      <c r="C61" s="686"/>
      <c r="D61" s="686"/>
      <c r="E61" s="686"/>
      <c r="F61" s="686"/>
      <c r="G61" s="686"/>
      <c r="H61" s="686"/>
      <c r="I61" s="686"/>
      <c r="J61" s="687"/>
      <c r="K61" s="26"/>
      <c r="L61" s="26"/>
      <c r="M61" s="27"/>
    </row>
    <row r="62" spans="1:13" s="4" customFormat="1" ht="26.25" customHeight="1">
      <c r="A62" s="70"/>
      <c r="B62" s="702" t="s">
        <v>478</v>
      </c>
      <c r="C62" s="702"/>
      <c r="D62" s="31" t="s">
        <v>479</v>
      </c>
      <c r="E62" s="32">
        <f aca="true" t="shared" si="31" ref="E62:E68">G62+H62+I62+J62</f>
        <v>1630800</v>
      </c>
      <c r="F62" s="33">
        <f aca="true" t="shared" si="32" ref="F62:M62">F63+F64</f>
        <v>0</v>
      </c>
      <c r="G62" s="33">
        <f t="shared" si="32"/>
        <v>0</v>
      </c>
      <c r="H62" s="33">
        <f t="shared" si="32"/>
        <v>1630800</v>
      </c>
      <c r="I62" s="33">
        <f t="shared" si="32"/>
        <v>0</v>
      </c>
      <c r="J62" s="33">
        <f t="shared" si="32"/>
        <v>0</v>
      </c>
      <c r="K62" s="33">
        <f t="shared" si="32"/>
        <v>500</v>
      </c>
      <c r="L62" s="33">
        <f t="shared" si="32"/>
        <v>500</v>
      </c>
      <c r="M62" s="34">
        <f t="shared" si="32"/>
        <v>500</v>
      </c>
    </row>
    <row r="63" spans="1:13" s="4" customFormat="1" ht="12.75">
      <c r="A63" s="70"/>
      <c r="B63" s="44"/>
      <c r="C63" s="44" t="s">
        <v>480</v>
      </c>
      <c r="D63" s="35" t="s">
        <v>481</v>
      </c>
      <c r="E63" s="32">
        <f t="shared" si="31"/>
        <v>1630800</v>
      </c>
      <c r="F63" s="36">
        <f aca="true" t="shared" si="33" ref="F63:M65">F213+F352</f>
        <v>0</v>
      </c>
      <c r="G63" s="36">
        <f t="shared" si="33"/>
        <v>0</v>
      </c>
      <c r="H63" s="36">
        <f t="shared" si="33"/>
        <v>1630800</v>
      </c>
      <c r="I63" s="36">
        <f t="shared" si="33"/>
        <v>0</v>
      </c>
      <c r="J63" s="36">
        <f t="shared" si="33"/>
        <v>0</v>
      </c>
      <c r="K63" s="36">
        <f t="shared" si="33"/>
        <v>500</v>
      </c>
      <c r="L63" s="36">
        <f t="shared" si="33"/>
        <v>500</v>
      </c>
      <c r="M63" s="37">
        <f t="shared" si="33"/>
        <v>500</v>
      </c>
    </row>
    <row r="64" spans="1:13" s="4" customFormat="1" ht="12.75">
      <c r="A64" s="70"/>
      <c r="B64" s="44"/>
      <c r="C64" s="44" t="s">
        <v>482</v>
      </c>
      <c r="D64" s="35" t="s">
        <v>483</v>
      </c>
      <c r="E64" s="32">
        <f t="shared" si="31"/>
        <v>0</v>
      </c>
      <c r="F64" s="36">
        <f t="shared" si="33"/>
        <v>0</v>
      </c>
      <c r="G64" s="36">
        <f t="shared" si="33"/>
        <v>0</v>
      </c>
      <c r="H64" s="36">
        <f t="shared" si="33"/>
        <v>0</v>
      </c>
      <c r="I64" s="36">
        <f t="shared" si="33"/>
        <v>0</v>
      </c>
      <c r="J64" s="36">
        <f t="shared" si="33"/>
        <v>0</v>
      </c>
      <c r="K64" s="36">
        <f t="shared" si="33"/>
        <v>0</v>
      </c>
      <c r="L64" s="36">
        <f t="shared" si="33"/>
        <v>0</v>
      </c>
      <c r="M64" s="37">
        <f t="shared" si="33"/>
        <v>0</v>
      </c>
    </row>
    <row r="65" spans="1:13" s="4" customFormat="1" ht="12.75">
      <c r="A65" s="70"/>
      <c r="B65" s="44" t="s">
        <v>484</v>
      </c>
      <c r="C65" s="44"/>
      <c r="D65" s="31" t="s">
        <v>485</v>
      </c>
      <c r="E65" s="32">
        <f t="shared" si="31"/>
        <v>5080100</v>
      </c>
      <c r="F65" s="36">
        <f t="shared" si="33"/>
        <v>0</v>
      </c>
      <c r="G65" s="36">
        <f t="shared" si="33"/>
        <v>1689100</v>
      </c>
      <c r="H65" s="36">
        <f t="shared" si="33"/>
        <v>1805000</v>
      </c>
      <c r="I65" s="36">
        <f t="shared" si="33"/>
        <v>1205000</v>
      </c>
      <c r="J65" s="36">
        <f t="shared" si="33"/>
        <v>381000</v>
      </c>
      <c r="K65" s="36">
        <f t="shared" si="33"/>
        <v>8700</v>
      </c>
      <c r="L65" s="36">
        <f t="shared" si="33"/>
        <v>8700</v>
      </c>
      <c r="M65" s="37">
        <f t="shared" si="33"/>
        <v>8700</v>
      </c>
    </row>
    <row r="66" spans="1:13" s="4" customFormat="1" ht="12.75">
      <c r="A66" s="28"/>
      <c r="B66" s="29" t="s">
        <v>486</v>
      </c>
      <c r="C66" s="29"/>
      <c r="D66" s="31" t="s">
        <v>487</v>
      </c>
      <c r="E66" s="32">
        <f t="shared" si="31"/>
        <v>0</v>
      </c>
      <c r="F66" s="33">
        <f aca="true" t="shared" si="34" ref="F66:M66">F67</f>
        <v>0</v>
      </c>
      <c r="G66" s="33">
        <f t="shared" si="34"/>
        <v>0</v>
      </c>
      <c r="H66" s="33">
        <f t="shared" si="34"/>
        <v>0</v>
      </c>
      <c r="I66" s="33">
        <f t="shared" si="34"/>
        <v>0</v>
      </c>
      <c r="J66" s="33">
        <f t="shared" si="34"/>
        <v>0</v>
      </c>
      <c r="K66" s="33">
        <f t="shared" si="34"/>
        <v>0</v>
      </c>
      <c r="L66" s="33">
        <f t="shared" si="34"/>
        <v>0</v>
      </c>
      <c r="M66" s="34">
        <f t="shared" si="34"/>
        <v>0</v>
      </c>
    </row>
    <row r="67" spans="1:13" s="4" customFormat="1" ht="12.75">
      <c r="A67" s="28"/>
      <c r="B67" s="29"/>
      <c r="C67" s="44" t="s">
        <v>488</v>
      </c>
      <c r="D67" s="35" t="s">
        <v>489</v>
      </c>
      <c r="E67" s="32">
        <f t="shared" si="31"/>
        <v>0</v>
      </c>
      <c r="F67" s="36">
        <f aca="true" t="shared" si="35" ref="F67:M67">F217+F356</f>
        <v>0</v>
      </c>
      <c r="G67" s="36">
        <f t="shared" si="35"/>
        <v>0</v>
      </c>
      <c r="H67" s="36">
        <f t="shared" si="35"/>
        <v>0</v>
      </c>
      <c r="I67" s="36">
        <f t="shared" si="35"/>
        <v>0</v>
      </c>
      <c r="J67" s="36">
        <f t="shared" si="35"/>
        <v>0</v>
      </c>
      <c r="K67" s="36">
        <f t="shared" si="35"/>
        <v>0</v>
      </c>
      <c r="L67" s="36">
        <f t="shared" si="35"/>
        <v>0</v>
      </c>
      <c r="M67" s="37">
        <f t="shared" si="35"/>
        <v>0</v>
      </c>
    </row>
    <row r="68" spans="1:13" s="4" customFormat="1" ht="19.5" customHeight="1">
      <c r="A68" s="61" t="s">
        <v>490</v>
      </c>
      <c r="B68" s="71"/>
      <c r="C68" s="72"/>
      <c r="D68" s="22" t="s">
        <v>491</v>
      </c>
      <c r="E68" s="23">
        <f t="shared" si="31"/>
        <v>72197044</v>
      </c>
      <c r="F68" s="24">
        <f aca="true" t="shared" si="36" ref="F68:M68">F70+F80+F84+F85</f>
        <v>0</v>
      </c>
      <c r="G68" s="24">
        <f t="shared" si="36"/>
        <v>24863400</v>
      </c>
      <c r="H68" s="24">
        <f t="shared" si="36"/>
        <v>27772911</v>
      </c>
      <c r="I68" s="24">
        <f t="shared" si="36"/>
        <v>11396750</v>
      </c>
      <c r="J68" s="24">
        <f t="shared" si="36"/>
        <v>8163983</v>
      </c>
      <c r="K68" s="24">
        <f t="shared" si="36"/>
        <v>55309</v>
      </c>
      <c r="L68" s="24">
        <f t="shared" si="36"/>
        <v>64647</v>
      </c>
      <c r="M68" s="25">
        <f t="shared" si="36"/>
        <v>62293</v>
      </c>
    </row>
    <row r="69" spans="1:13" s="4" customFormat="1" ht="14.25" customHeight="1">
      <c r="A69" s="685" t="s">
        <v>401</v>
      </c>
      <c r="B69" s="686"/>
      <c r="C69" s="686"/>
      <c r="D69" s="686"/>
      <c r="E69" s="686"/>
      <c r="F69" s="686"/>
      <c r="G69" s="686"/>
      <c r="H69" s="686"/>
      <c r="I69" s="686"/>
      <c r="J69" s="687"/>
      <c r="K69" s="26"/>
      <c r="L69" s="26"/>
      <c r="M69" s="27"/>
    </row>
    <row r="70" spans="1:13" s="4" customFormat="1" ht="12" customHeight="1">
      <c r="A70" s="70"/>
      <c r="B70" s="702" t="s">
        <v>492</v>
      </c>
      <c r="C70" s="702"/>
      <c r="D70" s="31" t="s">
        <v>493</v>
      </c>
      <c r="E70" s="32">
        <f aca="true" t="shared" si="37" ref="E70:E86">G70+H70+I70+J70</f>
        <v>29195000</v>
      </c>
      <c r="F70" s="33">
        <f aca="true" t="shared" si="38" ref="F70:M70">F71+F72+F73+F74+F75+F76+F77+F78+F79</f>
        <v>0</v>
      </c>
      <c r="G70" s="33">
        <f t="shared" si="38"/>
        <v>8749800</v>
      </c>
      <c r="H70" s="33">
        <f t="shared" si="38"/>
        <v>12835200</v>
      </c>
      <c r="I70" s="33">
        <f t="shared" si="38"/>
        <v>4325000</v>
      </c>
      <c r="J70" s="33">
        <f t="shared" si="38"/>
        <v>3285000</v>
      </c>
      <c r="K70" s="33">
        <f t="shared" si="38"/>
        <v>26750</v>
      </c>
      <c r="L70" s="33">
        <f t="shared" si="38"/>
        <v>17750</v>
      </c>
      <c r="M70" s="34">
        <f t="shared" si="38"/>
        <v>16750</v>
      </c>
    </row>
    <row r="71" spans="1:13" s="4" customFormat="1" ht="12.75">
      <c r="A71" s="70"/>
      <c r="B71" s="29"/>
      <c r="C71" s="44" t="s">
        <v>494</v>
      </c>
      <c r="D71" s="73" t="s">
        <v>495</v>
      </c>
      <c r="E71" s="32">
        <f t="shared" si="37"/>
        <v>0</v>
      </c>
      <c r="F71" s="36">
        <f aca="true" t="shared" si="39" ref="F71:M73">F221+F360</f>
        <v>0</v>
      </c>
      <c r="G71" s="36">
        <f t="shared" si="39"/>
        <v>0</v>
      </c>
      <c r="H71" s="36">
        <f t="shared" si="39"/>
        <v>0</v>
      </c>
      <c r="I71" s="36">
        <f t="shared" si="39"/>
        <v>0</v>
      </c>
      <c r="J71" s="36">
        <f t="shared" si="39"/>
        <v>0</v>
      </c>
      <c r="K71" s="36">
        <f t="shared" si="39"/>
        <v>0</v>
      </c>
      <c r="L71" s="36">
        <f t="shared" si="39"/>
        <v>0</v>
      </c>
      <c r="M71" s="37">
        <f t="shared" si="39"/>
        <v>0</v>
      </c>
    </row>
    <row r="72" spans="1:13" s="4" customFormat="1" ht="12.75">
      <c r="A72" s="70"/>
      <c r="B72" s="29"/>
      <c r="C72" s="43" t="s">
        <v>496</v>
      </c>
      <c r="D72" s="73" t="s">
        <v>497</v>
      </c>
      <c r="E72" s="32">
        <f t="shared" si="37"/>
        <v>10815000</v>
      </c>
      <c r="F72" s="36">
        <f t="shared" si="39"/>
        <v>0</v>
      </c>
      <c r="G72" s="36">
        <f t="shared" si="39"/>
        <v>670000</v>
      </c>
      <c r="H72" s="36">
        <f t="shared" si="39"/>
        <v>3715000</v>
      </c>
      <c r="I72" s="36">
        <f t="shared" si="39"/>
        <v>3570000</v>
      </c>
      <c r="J72" s="36">
        <f t="shared" si="39"/>
        <v>2860000</v>
      </c>
      <c r="K72" s="36">
        <f t="shared" si="39"/>
        <v>10000</v>
      </c>
      <c r="L72" s="36">
        <f t="shared" si="39"/>
        <v>1000</v>
      </c>
      <c r="M72" s="37">
        <f t="shared" si="39"/>
        <v>0</v>
      </c>
    </row>
    <row r="73" spans="1:13" s="4" customFormat="1" ht="12.75">
      <c r="A73" s="70"/>
      <c r="B73" s="29"/>
      <c r="C73" s="44" t="s">
        <v>498</v>
      </c>
      <c r="D73" s="73" t="s">
        <v>499</v>
      </c>
      <c r="E73" s="32">
        <f t="shared" si="37"/>
        <v>11500000</v>
      </c>
      <c r="F73" s="36">
        <f t="shared" si="39"/>
        <v>0</v>
      </c>
      <c r="G73" s="36">
        <f t="shared" si="39"/>
        <v>5344800</v>
      </c>
      <c r="H73" s="36">
        <f t="shared" si="39"/>
        <v>6155200</v>
      </c>
      <c r="I73" s="36">
        <f t="shared" si="39"/>
        <v>0</v>
      </c>
      <c r="J73" s="36">
        <f t="shared" si="39"/>
        <v>0</v>
      </c>
      <c r="K73" s="36">
        <f t="shared" si="39"/>
        <v>10000</v>
      </c>
      <c r="L73" s="36">
        <f t="shared" si="39"/>
        <v>10000</v>
      </c>
      <c r="M73" s="37">
        <f t="shared" si="39"/>
        <v>10000</v>
      </c>
    </row>
    <row r="74" spans="1:13" s="4" customFormat="1" ht="12.75">
      <c r="A74" s="70"/>
      <c r="B74" s="29"/>
      <c r="C74" s="43" t="s">
        <v>500</v>
      </c>
      <c r="D74" s="73" t="s">
        <v>501</v>
      </c>
      <c r="E74" s="32">
        <f t="shared" si="37"/>
        <v>0</v>
      </c>
      <c r="F74" s="36">
        <f aca="true" t="shared" si="40" ref="F74:M74">F363+F224</f>
        <v>0</v>
      </c>
      <c r="G74" s="36">
        <f t="shared" si="40"/>
        <v>0</v>
      </c>
      <c r="H74" s="36">
        <f t="shared" si="40"/>
        <v>0</v>
      </c>
      <c r="I74" s="36">
        <f t="shared" si="40"/>
        <v>0</v>
      </c>
      <c r="J74" s="36">
        <f t="shared" si="40"/>
        <v>0</v>
      </c>
      <c r="K74" s="36">
        <f t="shared" si="40"/>
        <v>0</v>
      </c>
      <c r="L74" s="36">
        <f t="shared" si="40"/>
        <v>0</v>
      </c>
      <c r="M74" s="37">
        <f t="shared" si="40"/>
        <v>0</v>
      </c>
    </row>
    <row r="75" spans="1:13" s="4" customFormat="1" ht="12.75">
      <c r="A75" s="70"/>
      <c r="B75" s="29"/>
      <c r="C75" s="512" t="s">
        <v>826</v>
      </c>
      <c r="D75" s="73" t="s">
        <v>827</v>
      </c>
      <c r="E75" s="32">
        <f t="shared" si="37"/>
        <v>6500000</v>
      </c>
      <c r="F75" s="36">
        <f aca="true" t="shared" si="41" ref="F75:M79">F225+F364</f>
        <v>0</v>
      </c>
      <c r="G75" s="36">
        <f t="shared" si="41"/>
        <v>2625000</v>
      </c>
      <c r="H75" s="36">
        <f t="shared" si="41"/>
        <v>2725000</v>
      </c>
      <c r="I75" s="36">
        <f t="shared" si="41"/>
        <v>725000</v>
      </c>
      <c r="J75" s="36">
        <f t="shared" si="41"/>
        <v>425000</v>
      </c>
      <c r="K75" s="36">
        <f t="shared" si="41"/>
        <v>6250</v>
      </c>
      <c r="L75" s="36">
        <f t="shared" si="41"/>
        <v>6250</v>
      </c>
      <c r="M75" s="37">
        <f t="shared" si="41"/>
        <v>6250</v>
      </c>
    </row>
    <row r="76" spans="1:13" s="4" customFormat="1" ht="12.75" hidden="1">
      <c r="A76" s="70"/>
      <c r="B76" s="29"/>
      <c r="C76" s="43" t="s">
        <v>502</v>
      </c>
      <c r="D76" s="73" t="s">
        <v>503</v>
      </c>
      <c r="E76" s="32">
        <f t="shared" si="37"/>
        <v>0</v>
      </c>
      <c r="F76" s="36">
        <f t="shared" si="41"/>
        <v>0</v>
      </c>
      <c r="G76" s="36">
        <f t="shared" si="41"/>
        <v>0</v>
      </c>
      <c r="H76" s="36">
        <f t="shared" si="41"/>
        <v>0</v>
      </c>
      <c r="I76" s="36">
        <f t="shared" si="41"/>
        <v>0</v>
      </c>
      <c r="J76" s="36">
        <f t="shared" si="41"/>
        <v>0</v>
      </c>
      <c r="K76" s="36">
        <f t="shared" si="41"/>
        <v>0</v>
      </c>
      <c r="L76" s="36">
        <f t="shared" si="41"/>
        <v>0</v>
      </c>
      <c r="M76" s="37">
        <f t="shared" si="41"/>
        <v>0</v>
      </c>
    </row>
    <row r="77" spans="1:13" s="4" customFormat="1" ht="14.25" customHeight="1" hidden="1">
      <c r="A77" s="70"/>
      <c r="B77" s="29"/>
      <c r="C77" s="43" t="s">
        <v>504</v>
      </c>
      <c r="D77" s="73" t="s">
        <v>505</v>
      </c>
      <c r="E77" s="32">
        <f t="shared" si="37"/>
        <v>0</v>
      </c>
      <c r="F77" s="36">
        <f t="shared" si="41"/>
        <v>0</v>
      </c>
      <c r="G77" s="36">
        <f t="shared" si="41"/>
        <v>0</v>
      </c>
      <c r="H77" s="36">
        <f t="shared" si="41"/>
        <v>0</v>
      </c>
      <c r="I77" s="36">
        <f t="shared" si="41"/>
        <v>0</v>
      </c>
      <c r="J77" s="36">
        <f t="shared" si="41"/>
        <v>0</v>
      </c>
      <c r="K77" s="36">
        <f t="shared" si="41"/>
        <v>0</v>
      </c>
      <c r="L77" s="36">
        <f t="shared" si="41"/>
        <v>0</v>
      </c>
      <c r="M77" s="37">
        <f t="shared" si="41"/>
        <v>0</v>
      </c>
    </row>
    <row r="78" spans="1:13" s="4" customFormat="1" ht="12.75" customHeight="1" hidden="1">
      <c r="A78" s="70"/>
      <c r="B78" s="29"/>
      <c r="C78" s="43" t="s">
        <v>506</v>
      </c>
      <c r="D78" s="73" t="s">
        <v>507</v>
      </c>
      <c r="E78" s="32">
        <f t="shared" si="37"/>
        <v>0</v>
      </c>
      <c r="F78" s="36">
        <f t="shared" si="41"/>
        <v>0</v>
      </c>
      <c r="G78" s="36">
        <f t="shared" si="41"/>
        <v>0</v>
      </c>
      <c r="H78" s="36">
        <f t="shared" si="41"/>
        <v>0</v>
      </c>
      <c r="I78" s="36">
        <f t="shared" si="41"/>
        <v>0</v>
      </c>
      <c r="J78" s="36">
        <f t="shared" si="41"/>
        <v>0</v>
      </c>
      <c r="K78" s="36">
        <f t="shared" si="41"/>
        <v>0</v>
      </c>
      <c r="L78" s="36">
        <f t="shared" si="41"/>
        <v>0</v>
      </c>
      <c r="M78" s="37">
        <f t="shared" si="41"/>
        <v>0</v>
      </c>
    </row>
    <row r="79" spans="1:13" s="4" customFormat="1" ht="14.25" customHeight="1">
      <c r="A79" s="70"/>
      <c r="B79" s="29"/>
      <c r="C79" s="44" t="s">
        <v>508</v>
      </c>
      <c r="D79" s="73" t="s">
        <v>509</v>
      </c>
      <c r="E79" s="32">
        <f t="shared" si="37"/>
        <v>380000</v>
      </c>
      <c r="F79" s="36">
        <f t="shared" si="41"/>
        <v>0</v>
      </c>
      <c r="G79" s="36">
        <f t="shared" si="41"/>
        <v>110000</v>
      </c>
      <c r="H79" s="36">
        <f t="shared" si="41"/>
        <v>240000</v>
      </c>
      <c r="I79" s="36">
        <f t="shared" si="41"/>
        <v>30000</v>
      </c>
      <c r="J79" s="36">
        <f t="shared" si="41"/>
        <v>0</v>
      </c>
      <c r="K79" s="36">
        <f t="shared" si="41"/>
        <v>500</v>
      </c>
      <c r="L79" s="36">
        <f t="shared" si="41"/>
        <v>500</v>
      </c>
      <c r="M79" s="37">
        <f t="shared" si="41"/>
        <v>500</v>
      </c>
    </row>
    <row r="80" spans="1:13" s="4" customFormat="1" ht="14.25" customHeight="1">
      <c r="A80" s="70"/>
      <c r="B80" s="29" t="s">
        <v>510</v>
      </c>
      <c r="C80" s="44"/>
      <c r="D80" s="31" t="s">
        <v>511</v>
      </c>
      <c r="E80" s="32">
        <f t="shared" si="37"/>
        <v>18002000</v>
      </c>
      <c r="F80" s="33">
        <f aca="true" t="shared" si="42" ref="F80:M80">F81+F82+F83</f>
        <v>0</v>
      </c>
      <c r="G80" s="33">
        <f t="shared" si="42"/>
        <v>6222000</v>
      </c>
      <c r="H80" s="33">
        <f t="shared" si="42"/>
        <v>5380000</v>
      </c>
      <c r="I80" s="33">
        <f t="shared" si="42"/>
        <v>4120000</v>
      </c>
      <c r="J80" s="33">
        <f t="shared" si="42"/>
        <v>2280000</v>
      </c>
      <c r="K80" s="33">
        <f t="shared" si="42"/>
        <v>23055</v>
      </c>
      <c r="L80" s="33">
        <f t="shared" si="42"/>
        <v>25257</v>
      </c>
      <c r="M80" s="34">
        <f t="shared" si="42"/>
        <v>27123</v>
      </c>
    </row>
    <row r="81" spans="1:13" s="4" customFormat="1" ht="15" customHeight="1">
      <c r="A81" s="70"/>
      <c r="B81" s="29"/>
      <c r="C81" s="44" t="s">
        <v>512</v>
      </c>
      <c r="D81" s="73" t="s">
        <v>513</v>
      </c>
      <c r="E81" s="32">
        <f t="shared" si="37"/>
        <v>7902000</v>
      </c>
      <c r="F81" s="36">
        <f aca="true" t="shared" si="43" ref="F81:M85">F231+F370</f>
        <v>0</v>
      </c>
      <c r="G81" s="36">
        <f t="shared" si="43"/>
        <v>2722000</v>
      </c>
      <c r="H81" s="36">
        <f t="shared" si="43"/>
        <v>1880000</v>
      </c>
      <c r="I81" s="36">
        <f t="shared" si="43"/>
        <v>2120000</v>
      </c>
      <c r="J81" s="36">
        <f t="shared" si="43"/>
        <v>1180000</v>
      </c>
      <c r="K81" s="36">
        <f t="shared" si="43"/>
        <v>8950</v>
      </c>
      <c r="L81" s="36">
        <f t="shared" si="43"/>
        <v>8950</v>
      </c>
      <c r="M81" s="37">
        <f t="shared" si="43"/>
        <v>8950</v>
      </c>
    </row>
    <row r="82" spans="1:13" s="4" customFormat="1" ht="12.75">
      <c r="A82" s="70"/>
      <c r="B82" s="29"/>
      <c r="C82" s="44" t="s">
        <v>514</v>
      </c>
      <c r="D82" s="73" t="s">
        <v>515</v>
      </c>
      <c r="E82" s="32">
        <f t="shared" si="37"/>
        <v>0</v>
      </c>
      <c r="F82" s="36">
        <f t="shared" si="43"/>
        <v>0</v>
      </c>
      <c r="G82" s="36">
        <f t="shared" si="43"/>
        <v>0</v>
      </c>
      <c r="H82" s="36">
        <f t="shared" si="43"/>
        <v>0</v>
      </c>
      <c r="I82" s="36">
        <f t="shared" si="43"/>
        <v>0</v>
      </c>
      <c r="J82" s="36">
        <f t="shared" si="43"/>
        <v>0</v>
      </c>
      <c r="K82" s="36">
        <f t="shared" si="43"/>
        <v>0</v>
      </c>
      <c r="L82" s="36">
        <f t="shared" si="43"/>
        <v>0</v>
      </c>
      <c r="M82" s="37">
        <f t="shared" si="43"/>
        <v>0</v>
      </c>
    </row>
    <row r="83" spans="1:13" s="4" customFormat="1" ht="25.5" customHeight="1">
      <c r="A83" s="70"/>
      <c r="B83" s="29"/>
      <c r="C83" s="43" t="s">
        <v>516</v>
      </c>
      <c r="D83" s="73" t="s">
        <v>517</v>
      </c>
      <c r="E83" s="32">
        <f t="shared" si="37"/>
        <v>10100000</v>
      </c>
      <c r="F83" s="36">
        <f t="shared" si="43"/>
        <v>0</v>
      </c>
      <c r="G83" s="36">
        <f t="shared" si="43"/>
        <v>3500000</v>
      </c>
      <c r="H83" s="36">
        <f t="shared" si="43"/>
        <v>3500000</v>
      </c>
      <c r="I83" s="36">
        <f t="shared" si="43"/>
        <v>2000000</v>
      </c>
      <c r="J83" s="36">
        <f t="shared" si="43"/>
        <v>1100000</v>
      </c>
      <c r="K83" s="36">
        <f t="shared" si="43"/>
        <v>14105</v>
      </c>
      <c r="L83" s="36">
        <f t="shared" si="43"/>
        <v>16307</v>
      </c>
      <c r="M83" s="37">
        <f t="shared" si="43"/>
        <v>18173</v>
      </c>
    </row>
    <row r="84" spans="1:13" s="4" customFormat="1" ht="12.75">
      <c r="A84" s="70"/>
      <c r="B84" s="29" t="s">
        <v>518</v>
      </c>
      <c r="C84" s="74"/>
      <c r="D84" s="31" t="s">
        <v>519</v>
      </c>
      <c r="E84" s="32">
        <f t="shared" si="37"/>
        <v>0</v>
      </c>
      <c r="F84" s="36">
        <f t="shared" si="43"/>
        <v>0</v>
      </c>
      <c r="G84" s="36">
        <f t="shared" si="43"/>
        <v>0</v>
      </c>
      <c r="H84" s="36">
        <f t="shared" si="43"/>
        <v>0</v>
      </c>
      <c r="I84" s="36">
        <f t="shared" si="43"/>
        <v>0</v>
      </c>
      <c r="J84" s="36">
        <f t="shared" si="43"/>
        <v>0</v>
      </c>
      <c r="K84" s="36">
        <f t="shared" si="43"/>
        <v>0</v>
      </c>
      <c r="L84" s="36">
        <f t="shared" si="43"/>
        <v>0</v>
      </c>
      <c r="M84" s="37">
        <f t="shared" si="43"/>
        <v>0</v>
      </c>
    </row>
    <row r="85" spans="1:13" s="4" customFormat="1" ht="12.75">
      <c r="A85" s="70"/>
      <c r="B85" s="29" t="s">
        <v>520</v>
      </c>
      <c r="C85" s="74"/>
      <c r="D85" s="31" t="s">
        <v>521</v>
      </c>
      <c r="E85" s="32">
        <f t="shared" si="37"/>
        <v>25000044</v>
      </c>
      <c r="F85" s="36">
        <f t="shared" si="43"/>
        <v>0</v>
      </c>
      <c r="G85" s="36">
        <f t="shared" si="43"/>
        <v>9891600</v>
      </c>
      <c r="H85" s="36">
        <f t="shared" si="43"/>
        <v>9557711</v>
      </c>
      <c r="I85" s="36">
        <f t="shared" si="43"/>
        <v>2951750</v>
      </c>
      <c r="J85" s="36">
        <f t="shared" si="43"/>
        <v>2598983</v>
      </c>
      <c r="K85" s="36">
        <f t="shared" si="43"/>
        <v>5504</v>
      </c>
      <c r="L85" s="36">
        <f t="shared" si="43"/>
        <v>21640</v>
      </c>
      <c r="M85" s="37">
        <f t="shared" si="43"/>
        <v>18420</v>
      </c>
    </row>
    <row r="86" spans="1:13" s="4" customFormat="1" ht="28.5" customHeight="1">
      <c r="A86" s="723" t="s">
        <v>522</v>
      </c>
      <c r="B86" s="724"/>
      <c r="C86" s="724"/>
      <c r="D86" s="22" t="s">
        <v>523</v>
      </c>
      <c r="E86" s="23">
        <f t="shared" si="37"/>
        <v>69998365</v>
      </c>
      <c r="F86" s="24">
        <f aca="true" t="shared" si="44" ref="F86:M86">F88+F89+F91+F92+F93+F94+F95+F98</f>
        <v>0</v>
      </c>
      <c r="G86" s="24">
        <f t="shared" si="44"/>
        <v>18977730</v>
      </c>
      <c r="H86" s="24">
        <f t="shared" si="44"/>
        <v>20850635</v>
      </c>
      <c r="I86" s="24">
        <f t="shared" si="44"/>
        <v>20619000</v>
      </c>
      <c r="J86" s="24">
        <f t="shared" si="44"/>
        <v>9551000</v>
      </c>
      <c r="K86" s="24">
        <f t="shared" si="44"/>
        <v>76601</v>
      </c>
      <c r="L86" s="24">
        <f t="shared" si="44"/>
        <v>74505</v>
      </c>
      <c r="M86" s="25">
        <f t="shared" si="44"/>
        <v>76791</v>
      </c>
    </row>
    <row r="87" spans="1:13" s="4" customFormat="1" ht="12.75">
      <c r="A87" s="685" t="s">
        <v>401</v>
      </c>
      <c r="B87" s="686"/>
      <c r="C87" s="686"/>
      <c r="D87" s="686"/>
      <c r="E87" s="686"/>
      <c r="F87" s="686"/>
      <c r="G87" s="686"/>
      <c r="H87" s="686"/>
      <c r="I87" s="686"/>
      <c r="J87" s="687"/>
      <c r="K87" s="26"/>
      <c r="L87" s="26"/>
      <c r="M87" s="27"/>
    </row>
    <row r="88" spans="1:13" s="4" customFormat="1" ht="12.75">
      <c r="A88" s="28"/>
      <c r="B88" s="29" t="s">
        <v>524</v>
      </c>
      <c r="C88" s="29"/>
      <c r="D88" s="31" t="s">
        <v>525</v>
      </c>
      <c r="E88" s="32">
        <f aca="true" t="shared" si="45" ref="E88:E99">G88+H88+I88+J88</f>
        <v>0</v>
      </c>
      <c r="F88" s="36">
        <f aca="true" t="shared" si="46" ref="F88:M88">F238+F377</f>
        <v>0</v>
      </c>
      <c r="G88" s="36">
        <f t="shared" si="46"/>
        <v>0</v>
      </c>
      <c r="H88" s="36">
        <f t="shared" si="46"/>
        <v>0</v>
      </c>
      <c r="I88" s="36">
        <f t="shared" si="46"/>
        <v>0</v>
      </c>
      <c r="J88" s="36">
        <f t="shared" si="46"/>
        <v>0</v>
      </c>
      <c r="K88" s="36">
        <f t="shared" si="46"/>
        <v>0</v>
      </c>
      <c r="L88" s="36">
        <f t="shared" si="46"/>
        <v>0</v>
      </c>
      <c r="M88" s="37">
        <f t="shared" si="46"/>
        <v>0</v>
      </c>
    </row>
    <row r="89" spans="1:13" s="4" customFormat="1" ht="12.75">
      <c r="A89" s="28"/>
      <c r="B89" s="44" t="s">
        <v>526</v>
      </c>
      <c r="C89" s="29"/>
      <c r="D89" s="31" t="s">
        <v>527</v>
      </c>
      <c r="E89" s="32">
        <f t="shared" si="45"/>
        <v>48590000</v>
      </c>
      <c r="F89" s="33">
        <f aca="true" t="shared" si="47" ref="F89:M89">F90</f>
        <v>0</v>
      </c>
      <c r="G89" s="33">
        <f t="shared" si="47"/>
        <v>13400000</v>
      </c>
      <c r="H89" s="33">
        <f t="shared" si="47"/>
        <v>13700000</v>
      </c>
      <c r="I89" s="33">
        <f t="shared" si="47"/>
        <v>14500000</v>
      </c>
      <c r="J89" s="33">
        <f t="shared" si="47"/>
        <v>6990000</v>
      </c>
      <c r="K89" s="33">
        <f t="shared" si="47"/>
        <v>45050</v>
      </c>
      <c r="L89" s="33">
        <f t="shared" si="47"/>
        <v>45050</v>
      </c>
      <c r="M89" s="34">
        <f t="shared" si="47"/>
        <v>45050</v>
      </c>
    </row>
    <row r="90" spans="1:13" s="4" customFormat="1" ht="12.75">
      <c r="A90" s="28"/>
      <c r="B90" s="44"/>
      <c r="C90" s="29" t="s">
        <v>528</v>
      </c>
      <c r="D90" s="35" t="s">
        <v>529</v>
      </c>
      <c r="E90" s="32">
        <f t="shared" si="45"/>
        <v>48590000</v>
      </c>
      <c r="F90" s="36">
        <f aca="true" t="shared" si="48" ref="F90:M94">F240+F379</f>
        <v>0</v>
      </c>
      <c r="G90" s="36">
        <f t="shared" si="48"/>
        <v>13400000</v>
      </c>
      <c r="H90" s="36">
        <f t="shared" si="48"/>
        <v>13700000</v>
      </c>
      <c r="I90" s="36">
        <f t="shared" si="48"/>
        <v>14500000</v>
      </c>
      <c r="J90" s="36">
        <f t="shared" si="48"/>
        <v>6990000</v>
      </c>
      <c r="K90" s="36">
        <f t="shared" si="48"/>
        <v>45050</v>
      </c>
      <c r="L90" s="36">
        <f t="shared" si="48"/>
        <v>45050</v>
      </c>
      <c r="M90" s="37">
        <f t="shared" si="48"/>
        <v>45050</v>
      </c>
    </row>
    <row r="91" spans="1:13" s="4" customFormat="1" ht="12.75">
      <c r="A91" s="28"/>
      <c r="B91" s="44" t="s">
        <v>530</v>
      </c>
      <c r="C91" s="44"/>
      <c r="D91" s="31" t="s">
        <v>531</v>
      </c>
      <c r="E91" s="32">
        <f t="shared" si="45"/>
        <v>10000</v>
      </c>
      <c r="F91" s="36">
        <f t="shared" si="48"/>
        <v>0</v>
      </c>
      <c r="G91" s="36">
        <f t="shared" si="48"/>
        <v>10000</v>
      </c>
      <c r="H91" s="36">
        <f t="shared" si="48"/>
        <v>0</v>
      </c>
      <c r="I91" s="36">
        <f t="shared" si="48"/>
        <v>0</v>
      </c>
      <c r="J91" s="36">
        <f t="shared" si="48"/>
        <v>0</v>
      </c>
      <c r="K91" s="36">
        <f t="shared" si="48"/>
        <v>0</v>
      </c>
      <c r="L91" s="36">
        <f t="shared" si="48"/>
        <v>0</v>
      </c>
      <c r="M91" s="37">
        <f t="shared" si="48"/>
        <v>0</v>
      </c>
    </row>
    <row r="92" spans="1:13" s="4" customFormat="1" ht="12.75">
      <c r="A92" s="70"/>
      <c r="B92" s="44" t="s">
        <v>532</v>
      </c>
      <c r="C92" s="44"/>
      <c r="D92" s="31" t="s">
        <v>533</v>
      </c>
      <c r="E92" s="32">
        <f t="shared" si="45"/>
        <v>0</v>
      </c>
      <c r="F92" s="36">
        <f t="shared" si="48"/>
        <v>0</v>
      </c>
      <c r="G92" s="36">
        <f t="shared" si="48"/>
        <v>0</v>
      </c>
      <c r="H92" s="36">
        <f t="shared" si="48"/>
        <v>0</v>
      </c>
      <c r="I92" s="36">
        <f t="shared" si="48"/>
        <v>0</v>
      </c>
      <c r="J92" s="36">
        <f t="shared" si="48"/>
        <v>0</v>
      </c>
      <c r="K92" s="36">
        <f t="shared" si="48"/>
        <v>0</v>
      </c>
      <c r="L92" s="36">
        <f t="shared" si="48"/>
        <v>0</v>
      </c>
      <c r="M92" s="37">
        <f t="shared" si="48"/>
        <v>0</v>
      </c>
    </row>
    <row r="93" spans="1:13" s="4" customFormat="1" ht="12.75">
      <c r="A93" s="70"/>
      <c r="B93" s="44" t="s">
        <v>534</v>
      </c>
      <c r="C93" s="44"/>
      <c r="D93" s="31" t="s">
        <v>535</v>
      </c>
      <c r="E93" s="32">
        <f t="shared" si="45"/>
        <v>0</v>
      </c>
      <c r="F93" s="36">
        <f t="shared" si="48"/>
        <v>0</v>
      </c>
      <c r="G93" s="36">
        <f t="shared" si="48"/>
        <v>0</v>
      </c>
      <c r="H93" s="36">
        <f t="shared" si="48"/>
        <v>0</v>
      </c>
      <c r="I93" s="36">
        <f t="shared" si="48"/>
        <v>0</v>
      </c>
      <c r="J93" s="36">
        <f t="shared" si="48"/>
        <v>0</v>
      </c>
      <c r="K93" s="36">
        <f t="shared" si="48"/>
        <v>0</v>
      </c>
      <c r="L93" s="36">
        <f t="shared" si="48"/>
        <v>0</v>
      </c>
      <c r="M93" s="37">
        <f t="shared" si="48"/>
        <v>0</v>
      </c>
    </row>
    <row r="94" spans="1:13" s="4" customFormat="1" ht="12.75">
      <c r="A94" s="70"/>
      <c r="B94" s="44" t="s">
        <v>536</v>
      </c>
      <c r="C94" s="44"/>
      <c r="D94" s="31" t="s">
        <v>537</v>
      </c>
      <c r="E94" s="32">
        <f t="shared" si="45"/>
        <v>0</v>
      </c>
      <c r="F94" s="36">
        <f t="shared" si="48"/>
        <v>0</v>
      </c>
      <c r="G94" s="36">
        <f t="shared" si="48"/>
        <v>0</v>
      </c>
      <c r="H94" s="36">
        <f t="shared" si="48"/>
        <v>0</v>
      </c>
      <c r="I94" s="36">
        <f t="shared" si="48"/>
        <v>0</v>
      </c>
      <c r="J94" s="36">
        <f t="shared" si="48"/>
        <v>0</v>
      </c>
      <c r="K94" s="36">
        <f t="shared" si="48"/>
        <v>0</v>
      </c>
      <c r="L94" s="36">
        <f t="shared" si="48"/>
        <v>0</v>
      </c>
      <c r="M94" s="37">
        <f t="shared" si="48"/>
        <v>0</v>
      </c>
    </row>
    <row r="95" spans="1:13" s="4" customFormat="1" ht="12.75">
      <c r="A95" s="70"/>
      <c r="B95" s="44" t="s">
        <v>538</v>
      </c>
      <c r="C95" s="44"/>
      <c r="D95" s="31" t="s">
        <v>539</v>
      </c>
      <c r="E95" s="32">
        <f t="shared" si="45"/>
        <v>9341000</v>
      </c>
      <c r="F95" s="33">
        <f aca="true" t="shared" si="49" ref="F95:M95">F96+F97</f>
        <v>0</v>
      </c>
      <c r="G95" s="33">
        <f t="shared" si="49"/>
        <v>2030000</v>
      </c>
      <c r="H95" s="33">
        <f t="shared" si="49"/>
        <v>3020000</v>
      </c>
      <c r="I95" s="33">
        <f t="shared" si="49"/>
        <v>3030000</v>
      </c>
      <c r="J95" s="33">
        <f t="shared" si="49"/>
        <v>1261000</v>
      </c>
      <c r="K95" s="33">
        <f t="shared" si="49"/>
        <v>10000</v>
      </c>
      <c r="L95" s="33">
        <f t="shared" si="49"/>
        <v>10000</v>
      </c>
      <c r="M95" s="34">
        <f t="shared" si="49"/>
        <v>10000</v>
      </c>
    </row>
    <row r="96" spans="1:13" s="4" customFormat="1" ht="12.75">
      <c r="A96" s="70"/>
      <c r="B96" s="44"/>
      <c r="C96" s="29" t="s">
        <v>540</v>
      </c>
      <c r="D96" s="35" t="s">
        <v>541</v>
      </c>
      <c r="E96" s="32">
        <f t="shared" si="45"/>
        <v>9341000</v>
      </c>
      <c r="F96" s="36">
        <f aca="true" t="shared" si="50" ref="F96:M98">F246+F385</f>
        <v>0</v>
      </c>
      <c r="G96" s="36">
        <f t="shared" si="50"/>
        <v>2030000</v>
      </c>
      <c r="H96" s="36">
        <f t="shared" si="50"/>
        <v>3020000</v>
      </c>
      <c r="I96" s="36">
        <f t="shared" si="50"/>
        <v>3030000</v>
      </c>
      <c r="J96" s="36">
        <f t="shared" si="50"/>
        <v>1261000</v>
      </c>
      <c r="K96" s="36">
        <f t="shared" si="50"/>
        <v>10000</v>
      </c>
      <c r="L96" s="36">
        <f t="shared" si="50"/>
        <v>10000</v>
      </c>
      <c r="M96" s="37">
        <f t="shared" si="50"/>
        <v>10000</v>
      </c>
    </row>
    <row r="97" spans="1:13" s="4" customFormat="1" ht="12.75" customHeight="1">
      <c r="A97" s="70"/>
      <c r="B97" s="44"/>
      <c r="C97" s="29" t="s">
        <v>542</v>
      </c>
      <c r="D97" s="35" t="s">
        <v>543</v>
      </c>
      <c r="E97" s="32">
        <f t="shared" si="45"/>
        <v>0</v>
      </c>
      <c r="F97" s="36">
        <f t="shared" si="50"/>
        <v>0</v>
      </c>
      <c r="G97" s="36">
        <f t="shared" si="50"/>
        <v>0</v>
      </c>
      <c r="H97" s="36">
        <f t="shared" si="50"/>
        <v>0</v>
      </c>
      <c r="I97" s="36">
        <f t="shared" si="50"/>
        <v>0</v>
      </c>
      <c r="J97" s="36">
        <f t="shared" si="50"/>
        <v>0</v>
      </c>
      <c r="K97" s="36">
        <f t="shared" si="50"/>
        <v>0</v>
      </c>
      <c r="L97" s="36">
        <f t="shared" si="50"/>
        <v>0</v>
      </c>
      <c r="M97" s="37">
        <f t="shared" si="50"/>
        <v>0</v>
      </c>
    </row>
    <row r="98" spans="1:13" s="4" customFormat="1" ht="12.75">
      <c r="A98" s="28"/>
      <c r="B98" s="29" t="s">
        <v>544</v>
      </c>
      <c r="C98" s="44"/>
      <c r="D98" s="31" t="s">
        <v>545</v>
      </c>
      <c r="E98" s="32">
        <f t="shared" si="45"/>
        <v>12057365</v>
      </c>
      <c r="F98" s="36">
        <f t="shared" si="50"/>
        <v>0</v>
      </c>
      <c r="G98" s="36">
        <f t="shared" si="50"/>
        <v>3537730</v>
      </c>
      <c r="H98" s="36">
        <f t="shared" si="50"/>
        <v>4130635</v>
      </c>
      <c r="I98" s="36">
        <f t="shared" si="50"/>
        <v>3089000</v>
      </c>
      <c r="J98" s="36">
        <f t="shared" si="50"/>
        <v>1300000</v>
      </c>
      <c r="K98" s="36">
        <f t="shared" si="50"/>
        <v>21551</v>
      </c>
      <c r="L98" s="36">
        <f t="shared" si="50"/>
        <v>19455</v>
      </c>
      <c r="M98" s="37">
        <f t="shared" si="50"/>
        <v>21741</v>
      </c>
    </row>
    <row r="99" spans="1:13" s="4" customFormat="1" ht="12.75">
      <c r="A99" s="28"/>
      <c r="B99" s="29"/>
      <c r="C99" s="44" t="s">
        <v>679</v>
      </c>
      <c r="D99" s="31" t="s">
        <v>678</v>
      </c>
      <c r="E99" s="32">
        <f t="shared" si="45"/>
        <v>12057365</v>
      </c>
      <c r="F99" s="36"/>
      <c r="G99" s="36">
        <f>G249+G388</f>
        <v>3537730</v>
      </c>
      <c r="H99" s="36">
        <f aca="true" t="shared" si="51" ref="H99:M99">H249+H388</f>
        <v>4130635</v>
      </c>
      <c r="I99" s="36">
        <f t="shared" si="51"/>
        <v>3089000</v>
      </c>
      <c r="J99" s="36">
        <f t="shared" si="51"/>
        <v>1300000</v>
      </c>
      <c r="K99" s="36">
        <f t="shared" si="51"/>
        <v>21551</v>
      </c>
      <c r="L99" s="36">
        <f t="shared" si="51"/>
        <v>19455</v>
      </c>
      <c r="M99" s="36">
        <f t="shared" si="51"/>
        <v>21741</v>
      </c>
    </row>
    <row r="100" spans="1:13" s="4" customFormat="1" ht="39.75" customHeight="1">
      <c r="A100" s="698" t="s">
        <v>648</v>
      </c>
      <c r="B100" s="710"/>
      <c r="C100" s="710"/>
      <c r="D100" s="377" t="s">
        <v>668</v>
      </c>
      <c r="E100" s="17">
        <f aca="true" t="shared" si="52" ref="E100:J100">E101+E112</f>
        <v>125968135</v>
      </c>
      <c r="F100" s="17">
        <f t="shared" si="52"/>
        <v>0</v>
      </c>
      <c r="G100" s="17">
        <f t="shared" si="52"/>
        <v>32313524</v>
      </c>
      <c r="H100" s="17">
        <f t="shared" si="52"/>
        <v>40058493</v>
      </c>
      <c r="I100" s="17">
        <f t="shared" si="52"/>
        <v>35997760</v>
      </c>
      <c r="J100" s="17">
        <f t="shared" si="52"/>
        <v>17598358</v>
      </c>
      <c r="K100" s="17">
        <f>K101+K112</f>
        <v>140342</v>
      </c>
      <c r="L100" s="17">
        <f>L101+L112</f>
        <v>141380</v>
      </c>
      <c r="M100" s="18">
        <f>M101+M112</f>
        <v>141545</v>
      </c>
    </row>
    <row r="101" spans="1:13" s="4" customFormat="1" ht="27.75" customHeight="1">
      <c r="A101" s="725" t="s">
        <v>546</v>
      </c>
      <c r="B101" s="726"/>
      <c r="C101" s="726"/>
      <c r="D101" s="22" t="s">
        <v>547</v>
      </c>
      <c r="E101" s="23">
        <f>G101+H101+I101+J101</f>
        <v>117734212</v>
      </c>
      <c r="F101" s="24">
        <f aca="true" t="shared" si="53" ref="F101:M101">F103+F106+F109+F110+F111</f>
        <v>0</v>
      </c>
      <c r="G101" s="24">
        <f t="shared" si="53"/>
        <v>29308524</v>
      </c>
      <c r="H101" s="24">
        <f t="shared" si="53"/>
        <v>37679570</v>
      </c>
      <c r="I101" s="24">
        <f t="shared" si="53"/>
        <v>34447760</v>
      </c>
      <c r="J101" s="24">
        <f t="shared" si="53"/>
        <v>16298358</v>
      </c>
      <c r="K101" s="24">
        <f t="shared" si="53"/>
        <v>130142</v>
      </c>
      <c r="L101" s="24">
        <f t="shared" si="53"/>
        <v>131180</v>
      </c>
      <c r="M101" s="25">
        <f t="shared" si="53"/>
        <v>131345</v>
      </c>
    </row>
    <row r="102" spans="1:13" s="4" customFormat="1" ht="12.75">
      <c r="A102" s="685" t="s">
        <v>401</v>
      </c>
      <c r="B102" s="686"/>
      <c r="C102" s="686"/>
      <c r="D102" s="686"/>
      <c r="E102" s="686"/>
      <c r="F102" s="686"/>
      <c r="G102" s="686"/>
      <c r="H102" s="686"/>
      <c r="I102" s="686"/>
      <c r="J102" s="687"/>
      <c r="K102" s="26"/>
      <c r="L102" s="26"/>
      <c r="M102" s="27"/>
    </row>
    <row r="103" spans="1:13" s="4" customFormat="1" ht="12.75">
      <c r="A103" s="70"/>
      <c r="B103" s="29" t="s">
        <v>548</v>
      </c>
      <c r="C103" s="74"/>
      <c r="D103" s="31" t="s">
        <v>549</v>
      </c>
      <c r="E103" s="32">
        <f aca="true" t="shared" si="54" ref="E103:E112">G103+H103+I103+J103</f>
        <v>25432866</v>
      </c>
      <c r="F103" s="33">
        <f aca="true" t="shared" si="55" ref="F103:M103">F104+F105</f>
        <v>0</v>
      </c>
      <c r="G103" s="33">
        <f t="shared" si="55"/>
        <v>2104076</v>
      </c>
      <c r="H103" s="33">
        <f t="shared" si="55"/>
        <v>10042340</v>
      </c>
      <c r="I103" s="33">
        <f t="shared" si="55"/>
        <v>8934760</v>
      </c>
      <c r="J103" s="33">
        <f t="shared" si="55"/>
        <v>4351690</v>
      </c>
      <c r="K103" s="33">
        <f t="shared" si="55"/>
        <v>26000</v>
      </c>
      <c r="L103" s="33">
        <f t="shared" si="55"/>
        <v>26000</v>
      </c>
      <c r="M103" s="34">
        <f t="shared" si="55"/>
        <v>26000</v>
      </c>
    </row>
    <row r="104" spans="1:13" s="4" customFormat="1" ht="12.75">
      <c r="A104" s="70"/>
      <c r="B104" s="29"/>
      <c r="C104" s="44" t="s">
        <v>550</v>
      </c>
      <c r="D104" s="35" t="s">
        <v>551</v>
      </c>
      <c r="E104" s="32">
        <f t="shared" si="54"/>
        <v>0</v>
      </c>
      <c r="F104" s="36">
        <f aca="true" t="shared" si="56" ref="F104:M105">F254+F393</f>
        <v>0</v>
      </c>
      <c r="G104" s="36">
        <f t="shared" si="56"/>
        <v>0</v>
      </c>
      <c r="H104" s="36">
        <f t="shared" si="56"/>
        <v>0</v>
      </c>
      <c r="I104" s="36">
        <f t="shared" si="56"/>
        <v>0</v>
      </c>
      <c r="J104" s="36">
        <f t="shared" si="56"/>
        <v>0</v>
      </c>
      <c r="K104" s="36">
        <f t="shared" si="56"/>
        <v>0</v>
      </c>
      <c r="L104" s="36">
        <f t="shared" si="56"/>
        <v>0</v>
      </c>
      <c r="M104" s="37">
        <f t="shared" si="56"/>
        <v>0</v>
      </c>
    </row>
    <row r="105" spans="1:13" s="4" customFormat="1" ht="15" customHeight="1">
      <c r="A105" s="70"/>
      <c r="B105" s="29"/>
      <c r="C105" s="42" t="s">
        <v>552</v>
      </c>
      <c r="D105" s="35" t="s">
        <v>553</v>
      </c>
      <c r="E105" s="32">
        <f t="shared" si="54"/>
        <v>25432866</v>
      </c>
      <c r="F105" s="36">
        <f t="shared" si="56"/>
        <v>0</v>
      </c>
      <c r="G105" s="36">
        <f t="shared" si="56"/>
        <v>2104076</v>
      </c>
      <c r="H105" s="36">
        <f t="shared" si="56"/>
        <v>10042340</v>
      </c>
      <c r="I105" s="36">
        <f t="shared" si="56"/>
        <v>8934760</v>
      </c>
      <c r="J105" s="36">
        <f t="shared" si="56"/>
        <v>4351690</v>
      </c>
      <c r="K105" s="36">
        <f t="shared" si="56"/>
        <v>26000</v>
      </c>
      <c r="L105" s="36">
        <f t="shared" si="56"/>
        <v>26000</v>
      </c>
      <c r="M105" s="37">
        <f t="shared" si="56"/>
        <v>26000</v>
      </c>
    </row>
    <row r="106" spans="1:13" s="4" customFormat="1" ht="12.75">
      <c r="A106" s="70"/>
      <c r="B106" s="44" t="s">
        <v>554</v>
      </c>
      <c r="C106" s="44"/>
      <c r="D106" s="31" t="s">
        <v>555</v>
      </c>
      <c r="E106" s="32">
        <f t="shared" si="54"/>
        <v>43499000</v>
      </c>
      <c r="F106" s="33">
        <f aca="true" t="shared" si="57" ref="F106:M106">F107+F108</f>
        <v>0</v>
      </c>
      <c r="G106" s="33">
        <f t="shared" si="57"/>
        <v>11119000</v>
      </c>
      <c r="H106" s="33">
        <f t="shared" si="57"/>
        <v>15705000</v>
      </c>
      <c r="I106" s="33">
        <f t="shared" si="57"/>
        <v>13640000</v>
      </c>
      <c r="J106" s="33">
        <f t="shared" si="57"/>
        <v>3035000</v>
      </c>
      <c r="K106" s="33">
        <f t="shared" si="57"/>
        <v>42000</v>
      </c>
      <c r="L106" s="33">
        <f t="shared" si="57"/>
        <v>42000</v>
      </c>
      <c r="M106" s="34">
        <f t="shared" si="57"/>
        <v>42000</v>
      </c>
    </row>
    <row r="107" spans="1:13" s="4" customFormat="1" ht="12.75">
      <c r="A107" s="70"/>
      <c r="B107" s="44"/>
      <c r="C107" s="29" t="s">
        <v>556</v>
      </c>
      <c r="D107" s="35" t="s">
        <v>557</v>
      </c>
      <c r="E107" s="32">
        <f t="shared" si="54"/>
        <v>43499000</v>
      </c>
      <c r="F107" s="36">
        <f aca="true" t="shared" si="58" ref="F107:M111">F257+F396</f>
        <v>0</v>
      </c>
      <c r="G107" s="36">
        <f t="shared" si="58"/>
        <v>11119000</v>
      </c>
      <c r="H107" s="36">
        <f t="shared" si="58"/>
        <v>15705000</v>
      </c>
      <c r="I107" s="36">
        <f t="shared" si="58"/>
        <v>13640000</v>
      </c>
      <c r="J107" s="36">
        <f t="shared" si="58"/>
        <v>3035000</v>
      </c>
      <c r="K107" s="36">
        <f t="shared" si="58"/>
        <v>42000</v>
      </c>
      <c r="L107" s="36">
        <f t="shared" si="58"/>
        <v>42000</v>
      </c>
      <c r="M107" s="37">
        <f t="shared" si="58"/>
        <v>42000</v>
      </c>
    </row>
    <row r="108" spans="1:13" s="4" customFormat="1" ht="12.75" customHeight="1">
      <c r="A108" s="70"/>
      <c r="B108" s="44"/>
      <c r="C108" s="29" t="s">
        <v>558</v>
      </c>
      <c r="D108" s="35" t="s">
        <v>559</v>
      </c>
      <c r="E108" s="32">
        <f t="shared" si="54"/>
        <v>0</v>
      </c>
      <c r="F108" s="36">
        <f t="shared" si="58"/>
        <v>0</v>
      </c>
      <c r="G108" s="36">
        <f t="shared" si="58"/>
        <v>0</v>
      </c>
      <c r="H108" s="36">
        <f t="shared" si="58"/>
        <v>0</v>
      </c>
      <c r="I108" s="36">
        <f t="shared" si="58"/>
        <v>0</v>
      </c>
      <c r="J108" s="36">
        <f t="shared" si="58"/>
        <v>0</v>
      </c>
      <c r="K108" s="36">
        <f t="shared" si="58"/>
        <v>0</v>
      </c>
      <c r="L108" s="36">
        <f t="shared" si="58"/>
        <v>0</v>
      </c>
      <c r="M108" s="37">
        <f t="shared" si="58"/>
        <v>0</v>
      </c>
    </row>
    <row r="109" spans="1:13" s="4" customFormat="1" ht="12.75">
      <c r="A109" s="70"/>
      <c r="B109" s="29" t="s">
        <v>560</v>
      </c>
      <c r="C109" s="29"/>
      <c r="D109" s="31" t="s">
        <v>561</v>
      </c>
      <c r="E109" s="32">
        <f t="shared" si="54"/>
        <v>18846800</v>
      </c>
      <c r="F109" s="36">
        <f t="shared" si="58"/>
        <v>0</v>
      </c>
      <c r="G109" s="36">
        <f t="shared" si="58"/>
        <v>5500000</v>
      </c>
      <c r="H109" s="36">
        <f t="shared" si="58"/>
        <v>4753000</v>
      </c>
      <c r="I109" s="36">
        <f t="shared" si="58"/>
        <v>5000000</v>
      </c>
      <c r="J109" s="36">
        <f t="shared" si="58"/>
        <v>3593800</v>
      </c>
      <c r="K109" s="36">
        <f t="shared" si="58"/>
        <v>24507</v>
      </c>
      <c r="L109" s="36">
        <f t="shared" si="58"/>
        <v>24806</v>
      </c>
      <c r="M109" s="37">
        <f t="shared" si="58"/>
        <v>24860</v>
      </c>
    </row>
    <row r="110" spans="1:13" s="4" customFormat="1" ht="12.75">
      <c r="A110" s="70"/>
      <c r="B110" s="29" t="s">
        <v>562</v>
      </c>
      <c r="C110" s="29"/>
      <c r="D110" s="31" t="s">
        <v>563</v>
      </c>
      <c r="E110" s="32">
        <f t="shared" si="54"/>
        <v>0</v>
      </c>
      <c r="F110" s="36">
        <f t="shared" si="58"/>
        <v>0</v>
      </c>
      <c r="G110" s="36">
        <f t="shared" si="58"/>
        <v>0</v>
      </c>
      <c r="H110" s="36">
        <f t="shared" si="58"/>
        <v>0</v>
      </c>
      <c r="I110" s="36">
        <f t="shared" si="58"/>
        <v>0</v>
      </c>
      <c r="J110" s="36">
        <f t="shared" si="58"/>
        <v>0</v>
      </c>
      <c r="K110" s="36">
        <f t="shared" si="58"/>
        <v>0</v>
      </c>
      <c r="L110" s="36">
        <f t="shared" si="58"/>
        <v>0</v>
      </c>
      <c r="M110" s="37">
        <f t="shared" si="58"/>
        <v>0</v>
      </c>
    </row>
    <row r="111" spans="1:13" s="4" customFormat="1" ht="12.75" customHeight="1">
      <c r="A111" s="70"/>
      <c r="B111" s="772" t="s">
        <v>564</v>
      </c>
      <c r="C111" s="773"/>
      <c r="D111" s="31" t="s">
        <v>565</v>
      </c>
      <c r="E111" s="32">
        <f t="shared" si="54"/>
        <v>29955546</v>
      </c>
      <c r="F111" s="36">
        <f t="shared" si="58"/>
        <v>0</v>
      </c>
      <c r="G111" s="36">
        <f t="shared" si="58"/>
        <v>10585448</v>
      </c>
      <c r="H111" s="36">
        <f t="shared" si="58"/>
        <v>7179230</v>
      </c>
      <c r="I111" s="36">
        <f t="shared" si="58"/>
        <v>6873000</v>
      </c>
      <c r="J111" s="36">
        <f t="shared" si="58"/>
        <v>5317868</v>
      </c>
      <c r="K111" s="36">
        <f t="shared" si="58"/>
        <v>37635</v>
      </c>
      <c r="L111" s="36">
        <f t="shared" si="58"/>
        <v>38374</v>
      </c>
      <c r="M111" s="37">
        <f t="shared" si="58"/>
        <v>38485</v>
      </c>
    </row>
    <row r="112" spans="1:13" s="4" customFormat="1" ht="12.75">
      <c r="A112" s="61" t="s">
        <v>566</v>
      </c>
      <c r="B112" s="68"/>
      <c r="C112" s="75"/>
      <c r="D112" s="22" t="s">
        <v>567</v>
      </c>
      <c r="E112" s="23">
        <f t="shared" si="54"/>
        <v>8233923</v>
      </c>
      <c r="F112" s="24">
        <f aca="true" t="shared" si="59" ref="F112:M112">F114+F115+F118</f>
        <v>0</v>
      </c>
      <c r="G112" s="24">
        <f t="shared" si="59"/>
        <v>3005000</v>
      </c>
      <c r="H112" s="24">
        <f t="shared" si="59"/>
        <v>2378923</v>
      </c>
      <c r="I112" s="24">
        <f t="shared" si="59"/>
        <v>1550000</v>
      </c>
      <c r="J112" s="24">
        <f t="shared" si="59"/>
        <v>1300000</v>
      </c>
      <c r="K112" s="24">
        <f t="shared" si="59"/>
        <v>10200</v>
      </c>
      <c r="L112" s="24">
        <f t="shared" si="59"/>
        <v>10200</v>
      </c>
      <c r="M112" s="25">
        <f t="shared" si="59"/>
        <v>10200</v>
      </c>
    </row>
    <row r="113" spans="1:13" s="4" customFormat="1" ht="12.75">
      <c r="A113" s="685" t="s">
        <v>401</v>
      </c>
      <c r="B113" s="686"/>
      <c r="C113" s="686"/>
      <c r="D113" s="686"/>
      <c r="E113" s="686"/>
      <c r="F113" s="686"/>
      <c r="G113" s="686"/>
      <c r="H113" s="686"/>
      <c r="I113" s="686"/>
      <c r="J113" s="687"/>
      <c r="K113" s="26"/>
      <c r="L113" s="26"/>
      <c r="M113" s="27"/>
    </row>
    <row r="114" spans="1:13" s="4" customFormat="1" ht="12.75">
      <c r="A114" s="55"/>
      <c r="B114" s="76" t="s">
        <v>568</v>
      </c>
      <c r="C114" s="56"/>
      <c r="D114" s="31" t="s">
        <v>569</v>
      </c>
      <c r="E114" s="32">
        <f>G114+H114+I114+J114</f>
        <v>0</v>
      </c>
      <c r="F114" s="36">
        <f aca="true" t="shared" si="60" ref="F114:M114">F264+F403</f>
        <v>0</v>
      </c>
      <c r="G114" s="36">
        <f t="shared" si="60"/>
        <v>0</v>
      </c>
      <c r="H114" s="36">
        <f t="shared" si="60"/>
        <v>0</v>
      </c>
      <c r="I114" s="36">
        <f t="shared" si="60"/>
        <v>0</v>
      </c>
      <c r="J114" s="36">
        <f t="shared" si="60"/>
        <v>0</v>
      </c>
      <c r="K114" s="36">
        <f t="shared" si="60"/>
        <v>0</v>
      </c>
      <c r="L114" s="36">
        <f t="shared" si="60"/>
        <v>0</v>
      </c>
      <c r="M114" s="37">
        <f t="shared" si="60"/>
        <v>0</v>
      </c>
    </row>
    <row r="115" spans="1:13" s="4" customFormat="1" ht="12.75">
      <c r="A115" s="70"/>
      <c r="B115" s="29" t="s">
        <v>570</v>
      </c>
      <c r="C115" s="29"/>
      <c r="D115" s="31" t="s">
        <v>571</v>
      </c>
      <c r="E115" s="32">
        <f>G115+H115+I115+J115</f>
        <v>8233923</v>
      </c>
      <c r="F115" s="33">
        <f aca="true" t="shared" si="61" ref="F115:M115">F116+F117</f>
        <v>0</v>
      </c>
      <c r="G115" s="33">
        <f t="shared" si="61"/>
        <v>3005000</v>
      </c>
      <c r="H115" s="33">
        <f t="shared" si="61"/>
        <v>2378923</v>
      </c>
      <c r="I115" s="33">
        <f t="shared" si="61"/>
        <v>1550000</v>
      </c>
      <c r="J115" s="33">
        <f t="shared" si="61"/>
        <v>1300000</v>
      </c>
      <c r="K115" s="33">
        <f t="shared" si="61"/>
        <v>10200</v>
      </c>
      <c r="L115" s="33">
        <f t="shared" si="61"/>
        <v>10200</v>
      </c>
      <c r="M115" s="34">
        <f t="shared" si="61"/>
        <v>10200</v>
      </c>
    </row>
    <row r="116" spans="1:13" s="4" customFormat="1" ht="12.75">
      <c r="A116" s="70"/>
      <c r="B116" s="29"/>
      <c r="C116" s="29" t="s">
        <v>572</v>
      </c>
      <c r="D116" s="31" t="s">
        <v>573</v>
      </c>
      <c r="E116" s="32">
        <f>G116+H116+I116+J116</f>
        <v>8233923</v>
      </c>
      <c r="F116" s="36">
        <f aca="true" t="shared" si="62" ref="F116:M118">F266+F405</f>
        <v>0</v>
      </c>
      <c r="G116" s="36">
        <f>G266+G405+G408</f>
        <v>3005000</v>
      </c>
      <c r="H116" s="36">
        <f>H266+H405+H408</f>
        <v>2378923</v>
      </c>
      <c r="I116" s="36">
        <f>I266+I405+I408</f>
        <v>1550000</v>
      </c>
      <c r="J116" s="36">
        <f>J266+J405+J408</f>
        <v>1300000</v>
      </c>
      <c r="K116" s="36">
        <f t="shared" si="62"/>
        <v>10200</v>
      </c>
      <c r="L116" s="36">
        <f t="shared" si="62"/>
        <v>10200</v>
      </c>
      <c r="M116" s="37">
        <f t="shared" si="62"/>
        <v>10200</v>
      </c>
    </row>
    <row r="117" spans="1:13" s="4" customFormat="1" ht="12.75">
      <c r="A117" s="70"/>
      <c r="B117" s="29"/>
      <c r="C117" s="29" t="s">
        <v>574</v>
      </c>
      <c r="D117" s="31" t="s">
        <v>575</v>
      </c>
      <c r="E117" s="32">
        <f>G117+H117+I117+J117</f>
        <v>0</v>
      </c>
      <c r="F117" s="36">
        <f t="shared" si="62"/>
        <v>0</v>
      </c>
      <c r="G117" s="36">
        <f t="shared" si="62"/>
        <v>0</v>
      </c>
      <c r="H117" s="36">
        <f t="shared" si="62"/>
        <v>0</v>
      </c>
      <c r="I117" s="36">
        <f t="shared" si="62"/>
        <v>0</v>
      </c>
      <c r="J117" s="36">
        <f t="shared" si="62"/>
        <v>0</v>
      </c>
      <c r="K117" s="36">
        <f t="shared" si="62"/>
        <v>0</v>
      </c>
      <c r="L117" s="36">
        <f t="shared" si="62"/>
        <v>0</v>
      </c>
      <c r="M117" s="37">
        <f t="shared" si="62"/>
        <v>0</v>
      </c>
    </row>
    <row r="118" spans="1:13" s="4" customFormat="1" ht="12.75">
      <c r="A118" s="70"/>
      <c r="B118" s="679" t="s">
        <v>818</v>
      </c>
      <c r="C118" s="680"/>
      <c r="D118" s="508" t="s">
        <v>819</v>
      </c>
      <c r="E118" s="32">
        <f>G118+H118+I118+J118</f>
        <v>0</v>
      </c>
      <c r="F118" s="36">
        <f t="shared" si="62"/>
        <v>0</v>
      </c>
      <c r="G118" s="36">
        <f t="shared" si="62"/>
        <v>0</v>
      </c>
      <c r="H118" s="36">
        <f t="shared" si="62"/>
        <v>0</v>
      </c>
      <c r="I118" s="36">
        <f t="shared" si="62"/>
        <v>0</v>
      </c>
      <c r="J118" s="36">
        <f t="shared" si="62"/>
        <v>0</v>
      </c>
      <c r="K118" s="36">
        <f t="shared" si="62"/>
        <v>0</v>
      </c>
      <c r="L118" s="36">
        <f t="shared" si="62"/>
        <v>0</v>
      </c>
      <c r="M118" s="37">
        <f t="shared" si="62"/>
        <v>0</v>
      </c>
    </row>
    <row r="119" spans="1:13" s="4" customFormat="1" ht="25.5" customHeight="1">
      <c r="A119" s="727" t="s">
        <v>578</v>
      </c>
      <c r="B119" s="699"/>
      <c r="C119" s="699"/>
      <c r="D119" s="377" t="s">
        <v>579</v>
      </c>
      <c r="E119" s="50">
        <f aca="true" t="shared" si="63" ref="E119:J119">E120+E127+E132+E138+E147</f>
        <v>148504869</v>
      </c>
      <c r="F119" s="50">
        <f t="shared" si="63"/>
        <v>0</v>
      </c>
      <c r="G119" s="50">
        <f t="shared" si="63"/>
        <v>44344980</v>
      </c>
      <c r="H119" s="50">
        <f t="shared" si="63"/>
        <v>30735000</v>
      </c>
      <c r="I119" s="50">
        <f t="shared" si="63"/>
        <v>38897000</v>
      </c>
      <c r="J119" s="50">
        <f t="shared" si="63"/>
        <v>34527889</v>
      </c>
      <c r="K119" s="50">
        <f>K120+K127+K132+K138+K147</f>
        <v>199249</v>
      </c>
      <c r="L119" s="50">
        <f>L120+L127+L132+L138+L147</f>
        <v>168087</v>
      </c>
      <c r="M119" s="51">
        <f>M120+M127+M132+M138+M147</f>
        <v>153600</v>
      </c>
    </row>
    <row r="120" spans="1:13" s="4" customFormat="1" ht="12.75" hidden="1">
      <c r="A120" s="61" t="s">
        <v>580</v>
      </c>
      <c r="B120" s="71"/>
      <c r="C120" s="77"/>
      <c r="D120" s="22" t="s">
        <v>581</v>
      </c>
      <c r="E120" s="23">
        <f aca="true" t="shared" si="64" ref="E120:E127">G120+H120+I120+J120</f>
        <v>0</v>
      </c>
      <c r="F120" s="24">
        <f aca="true" t="shared" si="65" ref="F120:M120">F122</f>
        <v>0</v>
      </c>
      <c r="G120" s="24">
        <f t="shared" si="65"/>
        <v>0</v>
      </c>
      <c r="H120" s="24">
        <f t="shared" si="65"/>
        <v>0</v>
      </c>
      <c r="I120" s="24">
        <f t="shared" si="65"/>
        <v>0</v>
      </c>
      <c r="J120" s="24">
        <f t="shared" si="65"/>
        <v>0</v>
      </c>
      <c r="K120" s="24">
        <f t="shared" si="65"/>
        <v>0</v>
      </c>
      <c r="L120" s="24">
        <f t="shared" si="65"/>
        <v>0</v>
      </c>
      <c r="M120" s="25">
        <f t="shared" si="65"/>
        <v>0</v>
      </c>
    </row>
    <row r="121" spans="1:13" s="4" customFormat="1" ht="12.75" hidden="1">
      <c r="A121" s="55" t="s">
        <v>401</v>
      </c>
      <c r="B121" s="56"/>
      <c r="C121" s="56"/>
      <c r="D121" s="31"/>
      <c r="E121" s="57">
        <f t="shared" si="64"/>
        <v>0</v>
      </c>
      <c r="F121" s="58"/>
      <c r="G121" s="58"/>
      <c r="H121" s="58"/>
      <c r="I121" s="58"/>
      <c r="J121" s="58"/>
      <c r="K121" s="58"/>
      <c r="L121" s="58"/>
      <c r="M121" s="59"/>
    </row>
    <row r="122" spans="1:13" s="4" customFormat="1" ht="27" customHeight="1" hidden="1">
      <c r="A122" s="70"/>
      <c r="B122" s="702" t="s">
        <v>582</v>
      </c>
      <c r="C122" s="702"/>
      <c r="D122" s="31" t="s">
        <v>583</v>
      </c>
      <c r="E122" s="32">
        <f t="shared" si="64"/>
        <v>0</v>
      </c>
      <c r="F122" s="33">
        <f aca="true" t="shared" si="66" ref="F122:M122">F123+F124+F125+F126</f>
        <v>0</v>
      </c>
      <c r="G122" s="33">
        <f t="shared" si="66"/>
        <v>0</v>
      </c>
      <c r="H122" s="33">
        <f t="shared" si="66"/>
        <v>0</v>
      </c>
      <c r="I122" s="33">
        <f t="shared" si="66"/>
        <v>0</v>
      </c>
      <c r="J122" s="33">
        <f t="shared" si="66"/>
        <v>0</v>
      </c>
      <c r="K122" s="33">
        <f t="shared" si="66"/>
        <v>0</v>
      </c>
      <c r="L122" s="33">
        <f t="shared" si="66"/>
        <v>0</v>
      </c>
      <c r="M122" s="34">
        <f t="shared" si="66"/>
        <v>0</v>
      </c>
    </row>
    <row r="123" spans="1:13" s="4" customFormat="1" ht="12.75" hidden="1">
      <c r="A123" s="70"/>
      <c r="B123" s="78"/>
      <c r="C123" s="29" t="s">
        <v>584</v>
      </c>
      <c r="D123" s="35" t="s">
        <v>585</v>
      </c>
      <c r="E123" s="32">
        <f t="shared" si="64"/>
        <v>0</v>
      </c>
      <c r="F123" s="36">
        <f aca="true" t="shared" si="67" ref="F123:M126">F273+F413</f>
        <v>0</v>
      </c>
      <c r="G123" s="36">
        <f t="shared" si="67"/>
        <v>0</v>
      </c>
      <c r="H123" s="36">
        <f t="shared" si="67"/>
        <v>0</v>
      </c>
      <c r="I123" s="36">
        <f t="shared" si="67"/>
        <v>0</v>
      </c>
      <c r="J123" s="36">
        <f t="shared" si="67"/>
        <v>0</v>
      </c>
      <c r="K123" s="36">
        <f t="shared" si="67"/>
        <v>0</v>
      </c>
      <c r="L123" s="36">
        <f t="shared" si="67"/>
        <v>0</v>
      </c>
      <c r="M123" s="37">
        <f t="shared" si="67"/>
        <v>0</v>
      </c>
    </row>
    <row r="124" spans="1:13" s="4" customFormat="1" ht="12.75" hidden="1">
      <c r="A124" s="70"/>
      <c r="B124" s="78"/>
      <c r="C124" s="29" t="s">
        <v>586</v>
      </c>
      <c r="D124" s="35" t="s">
        <v>587</v>
      </c>
      <c r="E124" s="32">
        <f t="shared" si="64"/>
        <v>0</v>
      </c>
      <c r="F124" s="36">
        <f t="shared" si="67"/>
        <v>0</v>
      </c>
      <c r="G124" s="36">
        <f t="shared" si="67"/>
        <v>0</v>
      </c>
      <c r="H124" s="36">
        <f t="shared" si="67"/>
        <v>0</v>
      </c>
      <c r="I124" s="36">
        <f t="shared" si="67"/>
        <v>0</v>
      </c>
      <c r="J124" s="36">
        <f t="shared" si="67"/>
        <v>0</v>
      </c>
      <c r="K124" s="36">
        <f t="shared" si="67"/>
        <v>0</v>
      </c>
      <c r="L124" s="36">
        <f t="shared" si="67"/>
        <v>0</v>
      </c>
      <c r="M124" s="37">
        <f t="shared" si="67"/>
        <v>0</v>
      </c>
    </row>
    <row r="125" spans="1:13" s="4" customFormat="1" ht="12.75" hidden="1">
      <c r="A125" s="70"/>
      <c r="B125" s="78"/>
      <c r="C125" s="29" t="s">
        <v>588</v>
      </c>
      <c r="D125" s="35" t="s">
        <v>589</v>
      </c>
      <c r="E125" s="32">
        <f t="shared" si="64"/>
        <v>0</v>
      </c>
      <c r="F125" s="36">
        <f t="shared" si="67"/>
        <v>0</v>
      </c>
      <c r="G125" s="36">
        <f t="shared" si="67"/>
        <v>0</v>
      </c>
      <c r="H125" s="36">
        <f t="shared" si="67"/>
        <v>0</v>
      </c>
      <c r="I125" s="36">
        <f t="shared" si="67"/>
        <v>0</v>
      </c>
      <c r="J125" s="36">
        <f t="shared" si="67"/>
        <v>0</v>
      </c>
      <c r="K125" s="36">
        <f t="shared" si="67"/>
        <v>0</v>
      </c>
      <c r="L125" s="36">
        <f t="shared" si="67"/>
        <v>0</v>
      </c>
      <c r="M125" s="37">
        <f t="shared" si="67"/>
        <v>0</v>
      </c>
    </row>
    <row r="126" spans="1:13" s="4" customFormat="1" ht="12.75" hidden="1">
      <c r="A126" s="70"/>
      <c r="B126" s="78"/>
      <c r="C126" s="44" t="s">
        <v>590</v>
      </c>
      <c r="D126" s="35" t="s">
        <v>591</v>
      </c>
      <c r="E126" s="32">
        <f t="shared" si="64"/>
        <v>0</v>
      </c>
      <c r="F126" s="36">
        <f t="shared" si="67"/>
        <v>0</v>
      </c>
      <c r="G126" s="36">
        <f t="shared" si="67"/>
        <v>0</v>
      </c>
      <c r="H126" s="36">
        <f t="shared" si="67"/>
        <v>0</v>
      </c>
      <c r="I126" s="36">
        <f t="shared" si="67"/>
        <v>0</v>
      </c>
      <c r="J126" s="36">
        <f t="shared" si="67"/>
        <v>0</v>
      </c>
      <c r="K126" s="36">
        <f t="shared" si="67"/>
        <v>0</v>
      </c>
      <c r="L126" s="36">
        <f t="shared" si="67"/>
        <v>0</v>
      </c>
      <c r="M126" s="37">
        <f t="shared" si="67"/>
        <v>0</v>
      </c>
    </row>
    <row r="127" spans="1:13" s="4" customFormat="1" ht="12.75" hidden="1">
      <c r="A127" s="61" t="s">
        <v>592</v>
      </c>
      <c r="B127" s="71"/>
      <c r="C127" s="72"/>
      <c r="D127" s="22" t="s">
        <v>593</v>
      </c>
      <c r="E127" s="23">
        <f t="shared" si="64"/>
        <v>0</v>
      </c>
      <c r="F127" s="24">
        <f aca="true" t="shared" si="68" ref="F127:M127">F129+F130+F131</f>
        <v>0</v>
      </c>
      <c r="G127" s="24">
        <f t="shared" si="68"/>
        <v>0</v>
      </c>
      <c r="H127" s="24">
        <f t="shared" si="68"/>
        <v>0</v>
      </c>
      <c r="I127" s="24">
        <f t="shared" si="68"/>
        <v>0</v>
      </c>
      <c r="J127" s="24">
        <f t="shared" si="68"/>
        <v>0</v>
      </c>
      <c r="K127" s="24">
        <f t="shared" si="68"/>
        <v>0</v>
      </c>
      <c r="L127" s="24">
        <f t="shared" si="68"/>
        <v>0</v>
      </c>
      <c r="M127" s="25">
        <f t="shared" si="68"/>
        <v>0</v>
      </c>
    </row>
    <row r="128" spans="1:13" s="4" customFormat="1" ht="12.75" hidden="1">
      <c r="A128" s="685" t="s">
        <v>401</v>
      </c>
      <c r="B128" s="686"/>
      <c r="C128" s="686"/>
      <c r="D128" s="686"/>
      <c r="E128" s="686"/>
      <c r="F128" s="686"/>
      <c r="G128" s="686"/>
      <c r="H128" s="686"/>
      <c r="I128" s="686"/>
      <c r="J128" s="687"/>
      <c r="K128" s="26"/>
      <c r="L128" s="26"/>
      <c r="M128" s="27"/>
    </row>
    <row r="129" spans="1:13" s="4" customFormat="1" ht="12.75" hidden="1">
      <c r="A129" s="79"/>
      <c r="B129" s="29" t="s">
        <v>594</v>
      </c>
      <c r="C129" s="44"/>
      <c r="D129" s="31" t="s">
        <v>595</v>
      </c>
      <c r="E129" s="32">
        <f>G129+H129+I129+J129</f>
        <v>0</v>
      </c>
      <c r="F129" s="36">
        <f aca="true" t="shared" si="69" ref="F129:M129">F279+F419</f>
        <v>0</v>
      </c>
      <c r="G129" s="36">
        <f t="shared" si="69"/>
        <v>0</v>
      </c>
      <c r="H129" s="36">
        <f t="shared" si="69"/>
        <v>0</v>
      </c>
      <c r="I129" s="36">
        <f t="shared" si="69"/>
        <v>0</v>
      </c>
      <c r="J129" s="36">
        <f t="shared" si="69"/>
        <v>0</v>
      </c>
      <c r="K129" s="36">
        <f t="shared" si="69"/>
        <v>0</v>
      </c>
      <c r="L129" s="36">
        <f t="shared" si="69"/>
        <v>0</v>
      </c>
      <c r="M129" s="37">
        <f t="shared" si="69"/>
        <v>0</v>
      </c>
    </row>
    <row r="130" spans="1:13" s="4" customFormat="1" ht="12.75" hidden="1">
      <c r="A130" s="79"/>
      <c r="B130" s="29" t="s">
        <v>596</v>
      </c>
      <c r="C130" s="44"/>
      <c r="D130" s="31" t="s">
        <v>597</v>
      </c>
      <c r="E130" s="32">
        <f>G130+H130+I130+J130</f>
        <v>0</v>
      </c>
      <c r="F130" s="36">
        <f aca="true" t="shared" si="70" ref="F130:M130">F420+F280</f>
        <v>0</v>
      </c>
      <c r="G130" s="36">
        <f t="shared" si="70"/>
        <v>0</v>
      </c>
      <c r="H130" s="36">
        <f t="shared" si="70"/>
        <v>0</v>
      </c>
      <c r="I130" s="36">
        <f t="shared" si="70"/>
        <v>0</v>
      </c>
      <c r="J130" s="36">
        <f t="shared" si="70"/>
        <v>0</v>
      </c>
      <c r="K130" s="36">
        <f t="shared" si="70"/>
        <v>0</v>
      </c>
      <c r="L130" s="36">
        <f t="shared" si="70"/>
        <v>0</v>
      </c>
      <c r="M130" s="37">
        <f t="shared" si="70"/>
        <v>0</v>
      </c>
    </row>
    <row r="131" spans="1:13" s="4" customFormat="1" ht="12.75" hidden="1">
      <c r="A131" s="41"/>
      <c r="B131" s="44" t="s">
        <v>598</v>
      </c>
      <c r="C131" s="44"/>
      <c r="D131" s="31" t="s">
        <v>599</v>
      </c>
      <c r="E131" s="32">
        <f>G131+H131+I131+J131</f>
        <v>0</v>
      </c>
      <c r="F131" s="36">
        <f aca="true" t="shared" si="71" ref="F131:M131">F281+F421</f>
        <v>0</v>
      </c>
      <c r="G131" s="36">
        <f t="shared" si="71"/>
        <v>0</v>
      </c>
      <c r="H131" s="36">
        <f t="shared" si="71"/>
        <v>0</v>
      </c>
      <c r="I131" s="36">
        <f t="shared" si="71"/>
        <v>0</v>
      </c>
      <c r="J131" s="36">
        <f t="shared" si="71"/>
        <v>0</v>
      </c>
      <c r="K131" s="36">
        <f t="shared" si="71"/>
        <v>0</v>
      </c>
      <c r="L131" s="36">
        <f t="shared" si="71"/>
        <v>0</v>
      </c>
      <c r="M131" s="37">
        <f t="shared" si="71"/>
        <v>0</v>
      </c>
    </row>
    <row r="132" spans="1:13" s="4" customFormat="1" ht="15.75" customHeight="1">
      <c r="A132" s="19" t="s">
        <v>600</v>
      </c>
      <c r="B132" s="68"/>
      <c r="C132" s="75"/>
      <c r="D132" s="22" t="s">
        <v>601</v>
      </c>
      <c r="E132" s="23">
        <f>G132+H132+I132+J132</f>
        <v>1199980</v>
      </c>
      <c r="F132" s="24">
        <f aca="true" t="shared" si="72" ref="F132:M132">F134</f>
        <v>0</v>
      </c>
      <c r="G132" s="24">
        <f t="shared" si="72"/>
        <v>399980</v>
      </c>
      <c r="H132" s="24">
        <f t="shared" si="72"/>
        <v>350000</v>
      </c>
      <c r="I132" s="24">
        <f t="shared" si="72"/>
        <v>250000</v>
      </c>
      <c r="J132" s="24">
        <f t="shared" si="72"/>
        <v>200000</v>
      </c>
      <c r="K132" s="24">
        <f t="shared" si="72"/>
        <v>1200</v>
      </c>
      <c r="L132" s="24">
        <f t="shared" si="72"/>
        <v>1200</v>
      </c>
      <c r="M132" s="25">
        <f t="shared" si="72"/>
        <v>1200</v>
      </c>
    </row>
    <row r="133" spans="1:13" s="4" customFormat="1" ht="12.75">
      <c r="A133" s="685" t="s">
        <v>401</v>
      </c>
      <c r="B133" s="686"/>
      <c r="C133" s="686"/>
      <c r="D133" s="686"/>
      <c r="E133" s="686"/>
      <c r="F133" s="686"/>
      <c r="G133" s="686"/>
      <c r="H133" s="686"/>
      <c r="I133" s="686"/>
      <c r="J133" s="687"/>
      <c r="K133" s="26"/>
      <c r="L133" s="26"/>
      <c r="M133" s="27"/>
    </row>
    <row r="134" spans="1:13" s="4" customFormat="1" ht="12.75">
      <c r="A134" s="70"/>
      <c r="B134" s="44" t="s">
        <v>602</v>
      </c>
      <c r="C134" s="80"/>
      <c r="D134" s="31" t="s">
        <v>603</v>
      </c>
      <c r="E134" s="32">
        <f>G134+H134+I134+J134</f>
        <v>1199980</v>
      </c>
      <c r="F134" s="33">
        <f aca="true" t="shared" si="73" ref="F134:M134">F135+F136+F137</f>
        <v>0</v>
      </c>
      <c r="G134" s="33">
        <f t="shared" si="73"/>
        <v>399980</v>
      </c>
      <c r="H134" s="33">
        <f t="shared" si="73"/>
        <v>350000</v>
      </c>
      <c r="I134" s="33">
        <f t="shared" si="73"/>
        <v>250000</v>
      </c>
      <c r="J134" s="33">
        <f t="shared" si="73"/>
        <v>200000</v>
      </c>
      <c r="K134" s="33">
        <f t="shared" si="73"/>
        <v>1200</v>
      </c>
      <c r="L134" s="33">
        <f t="shared" si="73"/>
        <v>1200</v>
      </c>
      <c r="M134" s="34">
        <f t="shared" si="73"/>
        <v>1200</v>
      </c>
    </row>
    <row r="135" spans="1:13" s="4" customFormat="1" ht="12.75">
      <c r="A135" s="70"/>
      <c r="B135" s="44"/>
      <c r="C135" s="29" t="s">
        <v>604</v>
      </c>
      <c r="D135" s="35" t="s">
        <v>605</v>
      </c>
      <c r="E135" s="32">
        <f>G135+H135+I135+J135</f>
        <v>0</v>
      </c>
      <c r="F135" s="36">
        <f aca="true" t="shared" si="74" ref="F135:M137">F285+F425</f>
        <v>0</v>
      </c>
      <c r="G135" s="36">
        <f t="shared" si="74"/>
        <v>0</v>
      </c>
      <c r="H135" s="36">
        <f t="shared" si="74"/>
        <v>0</v>
      </c>
      <c r="I135" s="36">
        <f t="shared" si="74"/>
        <v>0</v>
      </c>
      <c r="J135" s="36">
        <f t="shared" si="74"/>
        <v>0</v>
      </c>
      <c r="K135" s="36">
        <f t="shared" si="74"/>
        <v>0</v>
      </c>
      <c r="L135" s="36">
        <f t="shared" si="74"/>
        <v>0</v>
      </c>
      <c r="M135" s="37">
        <f t="shared" si="74"/>
        <v>0</v>
      </c>
    </row>
    <row r="136" spans="1:13" s="4" customFormat="1" ht="12.75">
      <c r="A136" s="70"/>
      <c r="B136" s="44"/>
      <c r="C136" s="29" t="s">
        <v>606</v>
      </c>
      <c r="D136" s="35" t="s">
        <v>607</v>
      </c>
      <c r="E136" s="32">
        <f>G136+H136+I136+J136</f>
        <v>0</v>
      </c>
      <c r="F136" s="36">
        <f t="shared" si="74"/>
        <v>0</v>
      </c>
      <c r="G136" s="36">
        <f t="shared" si="74"/>
        <v>0</v>
      </c>
      <c r="H136" s="36">
        <f t="shared" si="74"/>
        <v>0</v>
      </c>
      <c r="I136" s="36">
        <f t="shared" si="74"/>
        <v>0</v>
      </c>
      <c r="J136" s="36">
        <f t="shared" si="74"/>
        <v>0</v>
      </c>
      <c r="K136" s="36">
        <f t="shared" si="74"/>
        <v>0</v>
      </c>
      <c r="L136" s="36">
        <f t="shared" si="74"/>
        <v>0</v>
      </c>
      <c r="M136" s="37">
        <f t="shared" si="74"/>
        <v>0</v>
      </c>
    </row>
    <row r="137" spans="1:13" s="4" customFormat="1" ht="12.75">
      <c r="A137" s="70"/>
      <c r="B137" s="44"/>
      <c r="C137" s="44" t="s">
        <v>608</v>
      </c>
      <c r="D137" s="73" t="s">
        <v>609</v>
      </c>
      <c r="E137" s="32">
        <f>G137+H137+I137+J137</f>
        <v>1199980</v>
      </c>
      <c r="F137" s="36">
        <f t="shared" si="74"/>
        <v>0</v>
      </c>
      <c r="G137" s="36">
        <f t="shared" si="74"/>
        <v>399980</v>
      </c>
      <c r="H137" s="36">
        <f t="shared" si="74"/>
        <v>350000</v>
      </c>
      <c r="I137" s="36">
        <f t="shared" si="74"/>
        <v>250000</v>
      </c>
      <c r="J137" s="36">
        <f t="shared" si="74"/>
        <v>200000</v>
      </c>
      <c r="K137" s="36">
        <f t="shared" si="74"/>
        <v>1200</v>
      </c>
      <c r="L137" s="36">
        <f t="shared" si="74"/>
        <v>1200</v>
      </c>
      <c r="M137" s="37">
        <f t="shared" si="74"/>
        <v>1200</v>
      </c>
    </row>
    <row r="138" spans="1:13" s="4" customFormat="1" ht="12.75">
      <c r="A138" s="61" t="s">
        <v>610</v>
      </c>
      <c r="B138" s="68"/>
      <c r="C138" s="75"/>
      <c r="D138" s="22" t="s">
        <v>611</v>
      </c>
      <c r="E138" s="23">
        <f>G138+H138+I138+J138</f>
        <v>147304889</v>
      </c>
      <c r="F138" s="24">
        <f aca="true" t="shared" si="75" ref="F138:M138">F140+F144+F146</f>
        <v>0</v>
      </c>
      <c r="G138" s="24">
        <f t="shared" si="75"/>
        <v>43945000</v>
      </c>
      <c r="H138" s="24">
        <f t="shared" si="75"/>
        <v>30385000</v>
      </c>
      <c r="I138" s="24">
        <f t="shared" si="75"/>
        <v>38647000</v>
      </c>
      <c r="J138" s="24">
        <f t="shared" si="75"/>
        <v>34327889</v>
      </c>
      <c r="K138" s="24">
        <f t="shared" si="75"/>
        <v>198049</v>
      </c>
      <c r="L138" s="24">
        <f t="shared" si="75"/>
        <v>166887</v>
      </c>
      <c r="M138" s="25">
        <f t="shared" si="75"/>
        <v>152400</v>
      </c>
    </row>
    <row r="139" spans="1:13" s="4" customFormat="1" ht="12.75">
      <c r="A139" s="685" t="s">
        <v>401</v>
      </c>
      <c r="B139" s="686"/>
      <c r="C139" s="686"/>
      <c r="D139" s="686"/>
      <c r="E139" s="686"/>
      <c r="F139" s="686"/>
      <c r="G139" s="686"/>
      <c r="H139" s="686"/>
      <c r="I139" s="686"/>
      <c r="J139" s="687"/>
      <c r="K139" s="26"/>
      <c r="L139" s="26"/>
      <c r="M139" s="27"/>
    </row>
    <row r="140" spans="1:13" s="4" customFormat="1" ht="12.75">
      <c r="A140" s="70"/>
      <c r="B140" s="29" t="s">
        <v>612</v>
      </c>
      <c r="C140" s="74"/>
      <c r="D140" s="31" t="s">
        <v>613</v>
      </c>
      <c r="E140" s="32">
        <f aca="true" t="shared" si="76" ref="E140:E147">G140+H140+I140+J140</f>
        <v>141364109</v>
      </c>
      <c r="F140" s="33">
        <f aca="true" t="shared" si="77" ref="F140:M140">F141+F142+F143</f>
        <v>0</v>
      </c>
      <c r="G140" s="33">
        <f t="shared" si="77"/>
        <v>42645000</v>
      </c>
      <c r="H140" s="33">
        <f t="shared" si="77"/>
        <v>29385000</v>
      </c>
      <c r="I140" s="33">
        <f t="shared" si="77"/>
        <v>37647000</v>
      </c>
      <c r="J140" s="33">
        <f t="shared" si="77"/>
        <v>31687109</v>
      </c>
      <c r="K140" s="33">
        <f t="shared" si="77"/>
        <v>180848</v>
      </c>
      <c r="L140" s="33">
        <f t="shared" si="77"/>
        <v>150785</v>
      </c>
      <c r="M140" s="34">
        <f t="shared" si="77"/>
        <v>134000</v>
      </c>
    </row>
    <row r="141" spans="1:13" s="4" customFormat="1" ht="12.75">
      <c r="A141" s="70"/>
      <c r="B141" s="29"/>
      <c r="C141" s="44" t="s">
        <v>614</v>
      </c>
      <c r="D141" s="73" t="s">
        <v>615</v>
      </c>
      <c r="E141" s="32">
        <f t="shared" si="76"/>
        <v>31316860</v>
      </c>
      <c r="F141" s="36">
        <f aca="true" t="shared" si="78" ref="F141:M141">F431+F291</f>
        <v>0</v>
      </c>
      <c r="G141" s="36">
        <f t="shared" si="78"/>
        <v>12670000</v>
      </c>
      <c r="H141" s="36">
        <f t="shared" si="78"/>
        <v>10500000</v>
      </c>
      <c r="I141" s="36">
        <f t="shared" si="78"/>
        <v>5352000</v>
      </c>
      <c r="J141" s="36">
        <f t="shared" si="78"/>
        <v>2794860</v>
      </c>
      <c r="K141" s="36">
        <f t="shared" si="78"/>
        <v>48200</v>
      </c>
      <c r="L141" s="36">
        <f t="shared" si="78"/>
        <v>28000</v>
      </c>
      <c r="M141" s="36">
        <f t="shared" si="78"/>
        <v>21000</v>
      </c>
    </row>
    <row r="142" spans="1:13" s="4" customFormat="1" ht="12.75">
      <c r="A142" s="70"/>
      <c r="B142" s="29"/>
      <c r="C142" s="44" t="s">
        <v>616</v>
      </c>
      <c r="D142" s="73" t="s">
        <v>617</v>
      </c>
      <c r="E142" s="32">
        <f t="shared" si="76"/>
        <v>43779000</v>
      </c>
      <c r="F142" s="36">
        <f aca="true" t="shared" si="79" ref="F142:M143">F292+F432</f>
        <v>0</v>
      </c>
      <c r="G142" s="36">
        <f t="shared" si="79"/>
        <v>3975000</v>
      </c>
      <c r="H142" s="36">
        <f t="shared" si="79"/>
        <v>2885000</v>
      </c>
      <c r="I142" s="36">
        <f t="shared" si="79"/>
        <v>18455000</v>
      </c>
      <c r="J142" s="36">
        <f t="shared" si="79"/>
        <v>18464000</v>
      </c>
      <c r="K142" s="36">
        <f t="shared" si="79"/>
        <v>59863</v>
      </c>
      <c r="L142" s="36">
        <f t="shared" si="79"/>
        <v>50000</v>
      </c>
      <c r="M142" s="36">
        <f t="shared" si="79"/>
        <v>35000</v>
      </c>
    </row>
    <row r="143" spans="1:13" s="4" customFormat="1" ht="12.75">
      <c r="A143" s="70"/>
      <c r="B143" s="29"/>
      <c r="C143" s="29" t="s">
        <v>618</v>
      </c>
      <c r="D143" s="73" t="s">
        <v>619</v>
      </c>
      <c r="E143" s="32">
        <f t="shared" si="76"/>
        <v>66268249</v>
      </c>
      <c r="F143" s="36">
        <f t="shared" si="79"/>
        <v>0</v>
      </c>
      <c r="G143" s="36">
        <f t="shared" si="79"/>
        <v>26000000</v>
      </c>
      <c r="H143" s="36">
        <f t="shared" si="79"/>
        <v>16000000</v>
      </c>
      <c r="I143" s="36">
        <f t="shared" si="79"/>
        <v>13840000</v>
      </c>
      <c r="J143" s="36">
        <f t="shared" si="79"/>
        <v>10428249</v>
      </c>
      <c r="K143" s="36">
        <f t="shared" si="79"/>
        <v>72785</v>
      </c>
      <c r="L143" s="36">
        <f t="shared" si="79"/>
        <v>72785</v>
      </c>
      <c r="M143" s="36">
        <f t="shared" si="79"/>
        <v>78000</v>
      </c>
    </row>
    <row r="144" spans="1:13" s="4" customFormat="1" ht="12.75">
      <c r="A144" s="70"/>
      <c r="B144" s="29" t="s">
        <v>620</v>
      </c>
      <c r="C144" s="29"/>
      <c r="D144" s="31" t="s">
        <v>621</v>
      </c>
      <c r="E144" s="32">
        <f t="shared" si="76"/>
        <v>0</v>
      </c>
      <c r="F144" s="33">
        <f aca="true" t="shared" si="80" ref="F144:M144">F145</f>
        <v>0</v>
      </c>
      <c r="G144" s="33">
        <f t="shared" si="80"/>
        <v>0</v>
      </c>
      <c r="H144" s="33">
        <f t="shared" si="80"/>
        <v>0</v>
      </c>
      <c r="I144" s="33">
        <f t="shared" si="80"/>
        <v>0</v>
      </c>
      <c r="J144" s="33">
        <f t="shared" si="80"/>
        <v>0</v>
      </c>
      <c r="K144" s="33">
        <f t="shared" si="80"/>
        <v>0</v>
      </c>
      <c r="L144" s="33">
        <f t="shared" si="80"/>
        <v>0</v>
      </c>
      <c r="M144" s="34">
        <f t="shared" si="80"/>
        <v>0</v>
      </c>
    </row>
    <row r="145" spans="1:13" s="4" customFormat="1" ht="12.75">
      <c r="A145" s="70"/>
      <c r="B145" s="29"/>
      <c r="C145" s="29" t="s">
        <v>622</v>
      </c>
      <c r="D145" s="35" t="s">
        <v>623</v>
      </c>
      <c r="E145" s="32">
        <f t="shared" si="76"/>
        <v>0</v>
      </c>
      <c r="F145" s="36">
        <f aca="true" t="shared" si="81" ref="F145:M146">F295+F435</f>
        <v>0</v>
      </c>
      <c r="G145" s="36">
        <f t="shared" si="81"/>
        <v>0</v>
      </c>
      <c r="H145" s="36">
        <f t="shared" si="81"/>
        <v>0</v>
      </c>
      <c r="I145" s="36">
        <f t="shared" si="81"/>
        <v>0</v>
      </c>
      <c r="J145" s="36">
        <f t="shared" si="81"/>
        <v>0</v>
      </c>
      <c r="K145" s="36">
        <f t="shared" si="81"/>
        <v>0</v>
      </c>
      <c r="L145" s="36">
        <f t="shared" si="81"/>
        <v>0</v>
      </c>
      <c r="M145" s="37">
        <f t="shared" si="81"/>
        <v>0</v>
      </c>
    </row>
    <row r="146" spans="1:13" s="4" customFormat="1" ht="12.75">
      <c r="A146" s="81"/>
      <c r="B146" s="29" t="s">
        <v>624</v>
      </c>
      <c r="C146" s="82"/>
      <c r="D146" s="31" t="s">
        <v>625</v>
      </c>
      <c r="E146" s="32">
        <f t="shared" si="76"/>
        <v>5940780</v>
      </c>
      <c r="F146" s="36">
        <f t="shared" si="81"/>
        <v>0</v>
      </c>
      <c r="G146" s="36">
        <f t="shared" si="81"/>
        <v>1300000</v>
      </c>
      <c r="H146" s="36">
        <f t="shared" si="81"/>
        <v>1000000</v>
      </c>
      <c r="I146" s="36">
        <f t="shared" si="81"/>
        <v>1000000</v>
      </c>
      <c r="J146" s="36">
        <f t="shared" si="81"/>
        <v>2640780</v>
      </c>
      <c r="K146" s="36">
        <f t="shared" si="81"/>
        <v>17201</v>
      </c>
      <c r="L146" s="36">
        <f t="shared" si="81"/>
        <v>16102</v>
      </c>
      <c r="M146" s="36">
        <f t="shared" si="81"/>
        <v>18400</v>
      </c>
    </row>
    <row r="147" spans="1:13" s="4" customFormat="1" ht="12.75" customHeight="1" hidden="1">
      <c r="A147" s="61" t="s">
        <v>626</v>
      </c>
      <c r="B147" s="68"/>
      <c r="C147" s="77"/>
      <c r="D147" s="22" t="s">
        <v>627</v>
      </c>
      <c r="E147" s="23">
        <f t="shared" si="76"/>
        <v>0</v>
      </c>
      <c r="F147" s="24">
        <f aca="true" t="shared" si="82" ref="F147:M147">F149+F150+F151+F152+F153</f>
        <v>0</v>
      </c>
      <c r="G147" s="24">
        <f t="shared" si="82"/>
        <v>0</v>
      </c>
      <c r="H147" s="24">
        <f t="shared" si="82"/>
        <v>0</v>
      </c>
      <c r="I147" s="24">
        <f t="shared" si="82"/>
        <v>0</v>
      </c>
      <c r="J147" s="24">
        <f t="shared" si="82"/>
        <v>0</v>
      </c>
      <c r="K147" s="24">
        <f t="shared" si="82"/>
        <v>0</v>
      </c>
      <c r="L147" s="24">
        <f t="shared" si="82"/>
        <v>0</v>
      </c>
      <c r="M147" s="25">
        <f t="shared" si="82"/>
        <v>0</v>
      </c>
    </row>
    <row r="148" spans="1:13" s="4" customFormat="1" ht="12.75" hidden="1">
      <c r="A148" s="685" t="s">
        <v>401</v>
      </c>
      <c r="B148" s="686"/>
      <c r="C148" s="686"/>
      <c r="D148" s="686"/>
      <c r="E148" s="686"/>
      <c r="F148" s="686"/>
      <c r="G148" s="686"/>
      <c r="H148" s="686"/>
      <c r="I148" s="686"/>
      <c r="J148" s="687"/>
      <c r="K148" s="26"/>
      <c r="L148" s="26"/>
      <c r="M148" s="27"/>
    </row>
    <row r="149" spans="1:13" s="4" customFormat="1" ht="12.75" customHeight="1" hidden="1">
      <c r="A149" s="41"/>
      <c r="B149" s="714" t="s">
        <v>628</v>
      </c>
      <c r="C149" s="714"/>
      <c r="D149" s="31" t="s">
        <v>629</v>
      </c>
      <c r="E149" s="32">
        <f>G149+H149+I149+J149</f>
        <v>0</v>
      </c>
      <c r="F149" s="36">
        <f aca="true" t="shared" si="83" ref="F149:M149">F439+F299</f>
        <v>0</v>
      </c>
      <c r="G149" s="36">
        <f t="shared" si="83"/>
        <v>0</v>
      </c>
      <c r="H149" s="36">
        <f t="shared" si="83"/>
        <v>0</v>
      </c>
      <c r="I149" s="36">
        <f t="shared" si="83"/>
        <v>0</v>
      </c>
      <c r="J149" s="36">
        <f t="shared" si="83"/>
        <v>0</v>
      </c>
      <c r="K149" s="36">
        <f t="shared" si="83"/>
        <v>0</v>
      </c>
      <c r="L149" s="36">
        <f t="shared" si="83"/>
        <v>0</v>
      </c>
      <c r="M149" s="37">
        <f t="shared" si="83"/>
        <v>0</v>
      </c>
    </row>
    <row r="150" spans="1:18" s="4" customFormat="1" ht="12.75" hidden="1">
      <c r="A150" s="83"/>
      <c r="B150" s="29" t="s">
        <v>630</v>
      </c>
      <c r="C150" s="44"/>
      <c r="D150" s="31" t="s">
        <v>631</v>
      </c>
      <c r="E150" s="32">
        <f>G150+H150+I150+J150</f>
        <v>0</v>
      </c>
      <c r="F150" s="36">
        <f aca="true" t="shared" si="84" ref="F150:M152">F300+F440</f>
        <v>0</v>
      </c>
      <c r="G150" s="36">
        <f t="shared" si="84"/>
        <v>0</v>
      </c>
      <c r="H150" s="36">
        <f t="shared" si="84"/>
        <v>0</v>
      </c>
      <c r="I150" s="36">
        <f t="shared" si="84"/>
        <v>0</v>
      </c>
      <c r="J150" s="36">
        <f t="shared" si="84"/>
        <v>0</v>
      </c>
      <c r="K150" s="36">
        <f t="shared" si="84"/>
        <v>0</v>
      </c>
      <c r="L150" s="36">
        <f t="shared" si="84"/>
        <v>0</v>
      </c>
      <c r="M150" s="37">
        <f t="shared" si="84"/>
        <v>0</v>
      </c>
      <c r="R150" s="84"/>
    </row>
    <row r="151" spans="1:13" s="4" customFormat="1" ht="12.75" hidden="1">
      <c r="A151" s="41"/>
      <c r="B151" s="29" t="s">
        <v>632</v>
      </c>
      <c r="C151" s="44"/>
      <c r="D151" s="31" t="s">
        <v>633</v>
      </c>
      <c r="E151" s="32">
        <f>G151+H151+I151+J151</f>
        <v>0</v>
      </c>
      <c r="F151" s="36">
        <f t="shared" si="84"/>
        <v>0</v>
      </c>
      <c r="G151" s="36">
        <f t="shared" si="84"/>
        <v>0</v>
      </c>
      <c r="H151" s="36">
        <f t="shared" si="84"/>
        <v>0</v>
      </c>
      <c r="I151" s="36">
        <f t="shared" si="84"/>
        <v>0</v>
      </c>
      <c r="J151" s="36">
        <f t="shared" si="84"/>
        <v>0</v>
      </c>
      <c r="K151" s="36">
        <f t="shared" si="84"/>
        <v>0</v>
      </c>
      <c r="L151" s="36">
        <f t="shared" si="84"/>
        <v>0</v>
      </c>
      <c r="M151" s="37">
        <f t="shared" si="84"/>
        <v>0</v>
      </c>
    </row>
    <row r="152" spans="1:13" s="4" customFormat="1" ht="12.75" hidden="1">
      <c r="A152" s="41"/>
      <c r="B152" s="29" t="s">
        <v>634</v>
      </c>
      <c r="C152" s="44"/>
      <c r="D152" s="31" t="s">
        <v>635</v>
      </c>
      <c r="E152" s="32">
        <f>G152+H152+I152+J152</f>
        <v>0</v>
      </c>
      <c r="F152" s="36">
        <f t="shared" si="84"/>
        <v>0</v>
      </c>
      <c r="G152" s="36">
        <f t="shared" si="84"/>
        <v>0</v>
      </c>
      <c r="H152" s="36">
        <f t="shared" si="84"/>
        <v>0</v>
      </c>
      <c r="I152" s="36">
        <f t="shared" si="84"/>
        <v>0</v>
      </c>
      <c r="J152" s="36">
        <f t="shared" si="84"/>
        <v>0</v>
      </c>
      <c r="K152" s="36">
        <f t="shared" si="84"/>
        <v>0</v>
      </c>
      <c r="L152" s="36">
        <f t="shared" si="84"/>
        <v>0</v>
      </c>
      <c r="M152" s="37">
        <f t="shared" si="84"/>
        <v>0</v>
      </c>
    </row>
    <row r="153" spans="1:13" s="4" customFormat="1" ht="12.75" hidden="1">
      <c r="A153" s="41"/>
      <c r="B153" s="44" t="s">
        <v>636</v>
      </c>
      <c r="C153" s="44"/>
      <c r="D153" s="31" t="s">
        <v>637</v>
      </c>
      <c r="E153" s="32">
        <f>G153+H153+I153+J153</f>
        <v>0</v>
      </c>
      <c r="F153" s="36">
        <f>F443+F303</f>
        <v>0</v>
      </c>
      <c r="G153" s="36">
        <f aca="true" t="shared" si="85" ref="G153:M153">G303</f>
        <v>0</v>
      </c>
      <c r="H153" s="36">
        <f t="shared" si="85"/>
        <v>0</v>
      </c>
      <c r="I153" s="36">
        <f t="shared" si="85"/>
        <v>0</v>
      </c>
      <c r="J153" s="36">
        <f t="shared" si="85"/>
        <v>0</v>
      </c>
      <c r="K153" s="36">
        <f t="shared" si="85"/>
        <v>0</v>
      </c>
      <c r="L153" s="36">
        <f t="shared" si="85"/>
        <v>0</v>
      </c>
      <c r="M153" s="37">
        <f t="shared" si="85"/>
        <v>0</v>
      </c>
    </row>
    <row r="154" spans="1:13" s="4" customFormat="1" ht="12.75">
      <c r="A154" s="85" t="s">
        <v>638</v>
      </c>
      <c r="B154" s="86"/>
      <c r="C154" s="86"/>
      <c r="D154" s="22" t="s">
        <v>639</v>
      </c>
      <c r="E154" s="87"/>
      <c r="F154" s="48"/>
      <c r="G154" s="48"/>
      <c r="H154" s="48"/>
      <c r="I154" s="48"/>
      <c r="J154" s="48"/>
      <c r="K154" s="48"/>
      <c r="L154" s="48"/>
      <c r="M154" s="88"/>
    </row>
    <row r="155" spans="1:13" s="4" customFormat="1" ht="12.75" hidden="1">
      <c r="A155" s="89" t="s">
        <v>640</v>
      </c>
      <c r="B155" s="90"/>
      <c r="C155" s="90"/>
      <c r="D155" s="31" t="s">
        <v>641</v>
      </c>
      <c r="E155" s="91"/>
      <c r="F155" s="58"/>
      <c r="G155" s="58"/>
      <c r="H155" s="58"/>
      <c r="I155" s="58"/>
      <c r="J155" s="58"/>
      <c r="K155" s="58"/>
      <c r="L155" s="58"/>
      <c r="M155" s="59"/>
    </row>
    <row r="156" spans="1:13" s="4" customFormat="1" ht="12.75">
      <c r="A156" s="92" t="s">
        <v>642</v>
      </c>
      <c r="B156" s="93"/>
      <c r="C156" s="93"/>
      <c r="D156" s="94" t="s">
        <v>643</v>
      </c>
      <c r="E156" s="95">
        <f>'SURSA 02 VENITURI'!E10-'SURSA 02 CHELTUIELI'!E12</f>
        <v>-18858757</v>
      </c>
      <c r="F156" s="95"/>
      <c r="G156" s="95">
        <f>'SURSA 02 VENITURI'!G10-'SURSA 02 CHELTUIELI'!G12</f>
        <v>-18858757</v>
      </c>
      <c r="H156" s="95">
        <f>'SURSA 02 VENITURI'!H10-'SURSA 02 CHELTUIELI'!H12</f>
        <v>0</v>
      </c>
      <c r="I156" s="95">
        <f>'SURSA 02 VENITURI'!I10-'SURSA 02 CHELTUIELI'!I12</f>
        <v>0</v>
      </c>
      <c r="J156" s="95">
        <f>'SURSA 02 VENITURI'!J10-'SURSA 02 CHELTUIELI'!J12</f>
        <v>0</v>
      </c>
      <c r="K156" s="95">
        <f>'SURSA 02 VENITURI'!K10-'SURSA 02 CHELTUIELI'!K12</f>
        <v>-15562</v>
      </c>
      <c r="L156" s="95">
        <f>'SURSA 02 VENITURI'!L10-'SURSA 02 CHELTUIELI'!L12</f>
        <v>-18644</v>
      </c>
      <c r="M156" s="96">
        <f>'SURSA 02 VENITURI'!M10-'SURSA 02 CHELTUIELI'!M12</f>
        <v>9051</v>
      </c>
    </row>
    <row r="157" spans="1:13" s="4" customFormat="1" ht="14.25">
      <c r="A157" s="97" t="s">
        <v>646</v>
      </c>
      <c r="B157" s="98"/>
      <c r="C157" s="98"/>
      <c r="D157" s="94" t="s">
        <v>644</v>
      </c>
      <c r="E157" s="95">
        <f>E12-'SURSA 02 VENITURI'!E10</f>
        <v>18858757</v>
      </c>
      <c r="F157" s="95"/>
      <c r="G157" s="95">
        <f>G12-'SURSA 02 VENITURI'!G10</f>
        <v>18858757</v>
      </c>
      <c r="H157" s="95">
        <f>H12-'SURSA 02 VENITURI'!H10</f>
        <v>0</v>
      </c>
      <c r="I157" s="95">
        <f>I12-'SURSA 02 VENITURI'!I10</f>
        <v>0</v>
      </c>
      <c r="J157" s="95">
        <f>J12-'SURSA 02 VENITURI'!J10</f>
        <v>0</v>
      </c>
      <c r="K157" s="95">
        <f>K12-'SURSA 02 VENITURI'!K10</f>
        <v>15562</v>
      </c>
      <c r="L157" s="95">
        <f>L12-'SURSA 02 VENITURI'!L10</f>
        <v>18644</v>
      </c>
      <c r="M157" s="95">
        <f>M12-'SURSA 02 VENITURI'!M10</f>
        <v>-9051</v>
      </c>
    </row>
    <row r="158" spans="1:13" s="4" customFormat="1" ht="13.5" thickBot="1">
      <c r="A158" s="99"/>
      <c r="B158" s="100"/>
      <c r="C158" s="100"/>
      <c r="D158" s="101"/>
      <c r="E158" s="102"/>
      <c r="F158" s="103"/>
      <c r="G158" s="103"/>
      <c r="H158" s="103"/>
      <c r="I158" s="103"/>
      <c r="J158" s="103"/>
      <c r="K158" s="103"/>
      <c r="L158" s="103"/>
      <c r="M158" s="104"/>
    </row>
    <row r="159" spans="1:13" s="4" customFormat="1" ht="12.75" customHeight="1">
      <c r="A159" s="761" t="s">
        <v>816</v>
      </c>
      <c r="B159" s="762"/>
      <c r="C159" s="762"/>
      <c r="D159" s="762"/>
      <c r="E159" s="762"/>
      <c r="F159" s="762"/>
      <c r="G159" s="762"/>
      <c r="H159" s="762"/>
      <c r="I159" s="762"/>
      <c r="J159" s="763"/>
      <c r="K159" s="784" t="s">
        <v>781</v>
      </c>
      <c r="L159" s="785"/>
      <c r="M159" s="786"/>
    </row>
    <row r="160" spans="1:13" s="4" customFormat="1" ht="15" customHeight="1">
      <c r="A160" s="764"/>
      <c r="B160" s="765"/>
      <c r="C160" s="765"/>
      <c r="D160" s="765"/>
      <c r="E160" s="765"/>
      <c r="F160" s="765"/>
      <c r="G160" s="765"/>
      <c r="H160" s="765"/>
      <c r="I160" s="765"/>
      <c r="J160" s="766"/>
      <c r="K160" s="787"/>
      <c r="L160" s="788"/>
      <c r="M160" s="789"/>
    </row>
    <row r="161" spans="1:13" s="4" customFormat="1" ht="15.75" customHeight="1" thickBot="1">
      <c r="A161" s="767"/>
      <c r="B161" s="768"/>
      <c r="C161" s="768"/>
      <c r="D161" s="768"/>
      <c r="E161" s="768"/>
      <c r="F161" s="768"/>
      <c r="G161" s="768"/>
      <c r="H161" s="768"/>
      <c r="I161" s="768"/>
      <c r="J161" s="769"/>
      <c r="K161" s="790"/>
      <c r="L161" s="791"/>
      <c r="M161" s="792"/>
    </row>
    <row r="162" spans="1:13" s="4" customFormat="1" ht="64.5" customHeight="1" thickBot="1">
      <c r="A162" s="755" t="s">
        <v>647</v>
      </c>
      <c r="B162" s="756"/>
      <c r="C162" s="757"/>
      <c r="D162" s="712" t="s">
        <v>645</v>
      </c>
      <c r="E162" s="364" t="s">
        <v>393</v>
      </c>
      <c r="F162" s="369" t="s">
        <v>394</v>
      </c>
      <c r="G162" s="366" t="s">
        <v>3</v>
      </c>
      <c r="H162" s="366" t="s">
        <v>4</v>
      </c>
      <c r="I162" s="366" t="s">
        <v>5</v>
      </c>
      <c r="J162" s="366" t="s">
        <v>6</v>
      </c>
      <c r="K162" s="366">
        <v>2025</v>
      </c>
      <c r="L162" s="366">
        <v>2026</v>
      </c>
      <c r="M162" s="366">
        <v>2027</v>
      </c>
    </row>
    <row r="163" spans="1:14" s="4" customFormat="1" ht="19.5" customHeight="1" thickBot="1">
      <c r="A163" s="758"/>
      <c r="B163" s="759"/>
      <c r="C163" s="760"/>
      <c r="D163" s="713"/>
      <c r="E163" s="363">
        <f aca="true" t="shared" si="86" ref="E163:J163">E164+E182+E192+E250+E269</f>
        <v>311164087</v>
      </c>
      <c r="F163" s="368">
        <f t="shared" si="86"/>
        <v>0</v>
      </c>
      <c r="G163" s="365">
        <f t="shared" si="86"/>
        <v>108371703</v>
      </c>
      <c r="H163" s="365">
        <f t="shared" si="86"/>
        <v>95290303</v>
      </c>
      <c r="I163" s="365">
        <f t="shared" si="86"/>
        <v>69051447</v>
      </c>
      <c r="J163" s="365">
        <f t="shared" si="86"/>
        <v>38450634</v>
      </c>
      <c r="K163" s="365">
        <f>K164+K182+K192+K250+K269</f>
        <v>344424</v>
      </c>
      <c r="L163" s="365">
        <f>L164+L182+L192+L250+L269</f>
        <v>345167</v>
      </c>
      <c r="M163" s="367">
        <f>M164+M182+M192+M250+M269</f>
        <v>344684</v>
      </c>
      <c r="N163" s="105"/>
    </row>
    <row r="164" spans="1:13" s="4" customFormat="1" ht="34.5" customHeight="1">
      <c r="A164" s="721" t="s">
        <v>765</v>
      </c>
      <c r="B164" s="722"/>
      <c r="C164" s="722"/>
      <c r="D164" s="142" t="s">
        <v>398</v>
      </c>
      <c r="E164" s="50">
        <f aca="true" t="shared" si="87" ref="E164:J164">E165+E169+E176+E177</f>
        <v>49971874</v>
      </c>
      <c r="F164" s="50">
        <f t="shared" si="87"/>
        <v>0</v>
      </c>
      <c r="G164" s="50">
        <f t="shared" si="87"/>
        <v>16536214</v>
      </c>
      <c r="H164" s="50">
        <f t="shared" si="87"/>
        <v>17033660</v>
      </c>
      <c r="I164" s="50">
        <f t="shared" si="87"/>
        <v>12622500</v>
      </c>
      <c r="J164" s="50">
        <f t="shared" si="87"/>
        <v>3779500</v>
      </c>
      <c r="K164" s="50">
        <f>K165+K169+K176+K177</f>
        <v>54600</v>
      </c>
      <c r="L164" s="50">
        <f>L165+L169+L176+L177</f>
        <v>54600</v>
      </c>
      <c r="M164" s="51">
        <f>M165+M169+M176+M177</f>
        <v>54600</v>
      </c>
    </row>
    <row r="165" spans="1:13" s="4" customFormat="1" ht="12.75">
      <c r="A165" s="688" t="s">
        <v>399</v>
      </c>
      <c r="B165" s="689"/>
      <c r="C165" s="690"/>
      <c r="D165" s="22" t="s">
        <v>400</v>
      </c>
      <c r="E165" s="23">
        <f aca="true" t="shared" si="88" ref="E165:J165">E167</f>
        <v>42499874</v>
      </c>
      <c r="F165" s="23">
        <f t="shared" si="88"/>
        <v>0</v>
      </c>
      <c r="G165" s="23">
        <f t="shared" si="88"/>
        <v>14478214</v>
      </c>
      <c r="H165" s="23">
        <f t="shared" si="88"/>
        <v>14447660</v>
      </c>
      <c r="I165" s="23">
        <f t="shared" si="88"/>
        <v>10346000</v>
      </c>
      <c r="J165" s="23">
        <f t="shared" si="88"/>
        <v>3228000</v>
      </c>
      <c r="K165" s="23">
        <f>K167</f>
        <v>45200</v>
      </c>
      <c r="L165" s="23">
        <f>L167</f>
        <v>45200</v>
      </c>
      <c r="M165" s="106">
        <f>M167</f>
        <v>45200</v>
      </c>
    </row>
    <row r="166" spans="1:13" s="4" customFormat="1" ht="12.75">
      <c r="A166" s="685" t="s">
        <v>401</v>
      </c>
      <c r="B166" s="686"/>
      <c r="C166" s="686"/>
      <c r="D166" s="686"/>
      <c r="E166" s="686"/>
      <c r="F166" s="686"/>
      <c r="G166" s="686"/>
      <c r="H166" s="686"/>
      <c r="I166" s="686"/>
      <c r="J166" s="687"/>
      <c r="K166" s="26"/>
      <c r="L166" s="26"/>
      <c r="M166" s="27"/>
    </row>
    <row r="167" spans="1:17" s="4" customFormat="1" ht="26.25" customHeight="1">
      <c r="A167" s="28"/>
      <c r="B167" s="29" t="s">
        <v>402</v>
      </c>
      <c r="C167" s="30"/>
      <c r="D167" s="31" t="s">
        <v>403</v>
      </c>
      <c r="E167" s="57">
        <f aca="true" t="shared" si="89" ref="E167:M167">E168</f>
        <v>42499874</v>
      </c>
      <c r="F167" s="107">
        <f t="shared" si="89"/>
        <v>0</v>
      </c>
      <c r="G167" s="57">
        <f t="shared" si="89"/>
        <v>14478214</v>
      </c>
      <c r="H167" s="57">
        <f t="shared" si="89"/>
        <v>14447660</v>
      </c>
      <c r="I167" s="57">
        <f t="shared" si="89"/>
        <v>10346000</v>
      </c>
      <c r="J167" s="57">
        <f t="shared" si="89"/>
        <v>3228000</v>
      </c>
      <c r="K167" s="57">
        <f t="shared" si="89"/>
        <v>45200</v>
      </c>
      <c r="L167" s="57">
        <f t="shared" si="89"/>
        <v>45200</v>
      </c>
      <c r="M167" s="108">
        <f t="shared" si="89"/>
        <v>45200</v>
      </c>
      <c r="O167" s="383"/>
      <c r="P167" s="383"/>
      <c r="Q167" s="383"/>
    </row>
    <row r="168" spans="1:13" s="4" customFormat="1" ht="12.75">
      <c r="A168" s="28"/>
      <c r="B168" s="29"/>
      <c r="C168" s="29" t="s">
        <v>404</v>
      </c>
      <c r="D168" s="35" t="s">
        <v>405</v>
      </c>
      <c r="E168" s="57">
        <f>G168+H168+I168+J168</f>
        <v>42499874</v>
      </c>
      <c r="F168" s="109"/>
      <c r="G168" s="110">
        <v>14478214</v>
      </c>
      <c r="H168" s="110">
        <v>14447660</v>
      </c>
      <c r="I168" s="110">
        <v>10346000</v>
      </c>
      <c r="J168" s="110">
        <v>3228000</v>
      </c>
      <c r="K168" s="110">
        <v>45200</v>
      </c>
      <c r="L168" s="110">
        <v>45200</v>
      </c>
      <c r="M168" s="111">
        <v>45200</v>
      </c>
    </row>
    <row r="169" spans="1:13" s="4" customFormat="1" ht="30" customHeight="1">
      <c r="A169" s="711" t="s">
        <v>808</v>
      </c>
      <c r="B169" s="689"/>
      <c r="C169" s="690"/>
      <c r="D169" s="22" t="s">
        <v>407</v>
      </c>
      <c r="E169" s="23">
        <f>G169+H169+I169+J169</f>
        <v>3030000</v>
      </c>
      <c r="F169" s="23">
        <f aca="true" t="shared" si="90" ref="F169:M169">F171+F172+F173+F174+F175</f>
        <v>0</v>
      </c>
      <c r="G169" s="23">
        <f t="shared" si="90"/>
        <v>1058000</v>
      </c>
      <c r="H169" s="23">
        <f t="shared" si="90"/>
        <v>986000</v>
      </c>
      <c r="I169" s="23">
        <f t="shared" si="90"/>
        <v>644500</v>
      </c>
      <c r="J169" s="23">
        <f t="shared" si="90"/>
        <v>341500</v>
      </c>
      <c r="K169" s="23">
        <f t="shared" si="90"/>
        <v>3400</v>
      </c>
      <c r="L169" s="23">
        <f t="shared" si="90"/>
        <v>3400</v>
      </c>
      <c r="M169" s="106">
        <f t="shared" si="90"/>
        <v>3400</v>
      </c>
    </row>
    <row r="170" spans="1:13" s="4" customFormat="1" ht="12.75">
      <c r="A170" s="685" t="s">
        <v>401</v>
      </c>
      <c r="B170" s="686"/>
      <c r="C170" s="686"/>
      <c r="D170" s="686"/>
      <c r="E170" s="686"/>
      <c r="F170" s="686"/>
      <c r="G170" s="686"/>
      <c r="H170" s="686"/>
      <c r="I170" s="686"/>
      <c r="J170" s="687"/>
      <c r="K170" s="26"/>
      <c r="L170" s="26"/>
      <c r="M170" s="27"/>
    </row>
    <row r="171" spans="1:13" s="4" customFormat="1" ht="12.75">
      <c r="A171" s="39"/>
      <c r="B171" s="40" t="s">
        <v>408</v>
      </c>
      <c r="C171" s="30"/>
      <c r="D171" s="31" t="s">
        <v>409</v>
      </c>
      <c r="E171" s="57">
        <f aca="true" t="shared" si="91" ref="E171:E177">G171+H171+I171+J171</f>
        <v>10000</v>
      </c>
      <c r="F171" s="110"/>
      <c r="G171" s="110">
        <v>10000</v>
      </c>
      <c r="H171" s="110"/>
      <c r="I171" s="110"/>
      <c r="J171" s="110"/>
      <c r="K171" s="110"/>
      <c r="L171" s="110"/>
      <c r="M171" s="111"/>
    </row>
    <row r="172" spans="1:13" s="4" customFormat="1" ht="25.5" customHeight="1">
      <c r="A172" s="41"/>
      <c r="B172" s="44" t="s">
        <v>410</v>
      </c>
      <c r="C172" s="30"/>
      <c r="D172" s="31" t="s">
        <v>411</v>
      </c>
      <c r="E172" s="57">
        <f t="shared" si="91"/>
        <v>0</v>
      </c>
      <c r="F172" s="110"/>
      <c r="G172" s="110"/>
      <c r="H172" s="110"/>
      <c r="I172" s="110"/>
      <c r="J172" s="110"/>
      <c r="K172" s="110"/>
      <c r="L172" s="110"/>
      <c r="M172" s="111"/>
    </row>
    <row r="173" spans="1:13" s="4" customFormat="1" ht="12.75">
      <c r="A173" s="41"/>
      <c r="B173" s="692" t="s">
        <v>412</v>
      </c>
      <c r="C173" s="692"/>
      <c r="D173" s="31" t="s">
        <v>413</v>
      </c>
      <c r="E173" s="57">
        <f t="shared" si="91"/>
        <v>0</v>
      </c>
      <c r="F173" s="110"/>
      <c r="G173" s="110"/>
      <c r="H173" s="110"/>
      <c r="I173" s="110"/>
      <c r="J173" s="110"/>
      <c r="K173" s="110"/>
      <c r="L173" s="110"/>
      <c r="M173" s="111"/>
    </row>
    <row r="174" spans="1:13" s="4" customFormat="1" ht="25.5" customHeight="1">
      <c r="A174" s="41"/>
      <c r="B174" s="44" t="s">
        <v>414</v>
      </c>
      <c r="C174" s="30"/>
      <c r="D174" s="31" t="s">
        <v>415</v>
      </c>
      <c r="E174" s="57">
        <f t="shared" si="91"/>
        <v>3020000</v>
      </c>
      <c r="F174" s="109"/>
      <c r="G174" s="110">
        <v>1048000</v>
      </c>
      <c r="H174" s="110">
        <v>986000</v>
      </c>
      <c r="I174" s="110">
        <v>644500</v>
      </c>
      <c r="J174" s="110">
        <v>341500</v>
      </c>
      <c r="K174" s="110">
        <v>3400</v>
      </c>
      <c r="L174" s="110">
        <v>3400</v>
      </c>
      <c r="M174" s="111">
        <v>3400</v>
      </c>
    </row>
    <row r="175" spans="1:13" s="4" customFormat="1" ht="27.75" customHeight="1">
      <c r="A175" s="28"/>
      <c r="B175" s="29" t="s">
        <v>416</v>
      </c>
      <c r="C175" s="45"/>
      <c r="D175" s="31" t="s">
        <v>417</v>
      </c>
      <c r="E175" s="57">
        <f t="shared" si="91"/>
        <v>0</v>
      </c>
      <c r="F175" s="110"/>
      <c r="G175" s="110"/>
      <c r="H175" s="110"/>
      <c r="I175" s="110"/>
      <c r="J175" s="110"/>
      <c r="K175" s="110"/>
      <c r="L175" s="110"/>
      <c r="M175" s="111"/>
    </row>
    <row r="176" spans="1:13" s="4" customFormat="1" ht="12.75" customHeight="1">
      <c r="A176" s="703" t="s">
        <v>418</v>
      </c>
      <c r="B176" s="704"/>
      <c r="C176" s="705"/>
      <c r="D176" s="22" t="s">
        <v>419</v>
      </c>
      <c r="E176" s="23">
        <f t="shared" si="91"/>
        <v>4442000</v>
      </c>
      <c r="F176" s="112"/>
      <c r="G176" s="112">
        <v>1000000</v>
      </c>
      <c r="H176" s="112">
        <v>1600000</v>
      </c>
      <c r="I176" s="112">
        <v>1632000</v>
      </c>
      <c r="J176" s="112">
        <v>210000</v>
      </c>
      <c r="K176" s="112">
        <v>6000</v>
      </c>
      <c r="L176" s="112">
        <v>6000</v>
      </c>
      <c r="M176" s="113">
        <v>6000</v>
      </c>
    </row>
    <row r="177" spans="1:13" s="4" customFormat="1" ht="26.25" customHeight="1" hidden="1">
      <c r="A177" s="706" t="s">
        <v>420</v>
      </c>
      <c r="B177" s="707"/>
      <c r="C177" s="708"/>
      <c r="D177" s="22" t="s">
        <v>421</v>
      </c>
      <c r="E177" s="23">
        <f t="shared" si="91"/>
        <v>0</v>
      </c>
      <c r="F177" s="23">
        <f aca="true" t="shared" si="92" ref="F177:M177">F179+F180+F181</f>
        <v>0</v>
      </c>
      <c r="G177" s="23">
        <f t="shared" si="92"/>
        <v>0</v>
      </c>
      <c r="H177" s="23">
        <f t="shared" si="92"/>
        <v>0</v>
      </c>
      <c r="I177" s="23">
        <f t="shared" si="92"/>
        <v>0</v>
      </c>
      <c r="J177" s="23">
        <f t="shared" si="92"/>
        <v>0</v>
      </c>
      <c r="K177" s="23">
        <f t="shared" si="92"/>
        <v>0</v>
      </c>
      <c r="L177" s="23">
        <f t="shared" si="92"/>
        <v>0</v>
      </c>
      <c r="M177" s="106">
        <f t="shared" si="92"/>
        <v>0</v>
      </c>
    </row>
    <row r="178" spans="1:13" s="4" customFormat="1" ht="12.75" hidden="1">
      <c r="A178" s="685" t="s">
        <v>401</v>
      </c>
      <c r="B178" s="686"/>
      <c r="C178" s="686"/>
      <c r="D178" s="686"/>
      <c r="E178" s="686"/>
      <c r="F178" s="686"/>
      <c r="G178" s="686"/>
      <c r="H178" s="686"/>
      <c r="I178" s="686"/>
      <c r="J178" s="687"/>
      <c r="K178" s="26"/>
      <c r="L178" s="26"/>
      <c r="M178" s="27"/>
    </row>
    <row r="179" spans="1:13" s="4" customFormat="1" ht="23.25" customHeight="1" hidden="1">
      <c r="A179" s="49"/>
      <c r="B179" s="715" t="s">
        <v>422</v>
      </c>
      <c r="C179" s="715"/>
      <c r="D179" s="31" t="s">
        <v>423</v>
      </c>
      <c r="E179" s="57">
        <f>G179+H179+I179+J179</f>
        <v>0</v>
      </c>
      <c r="F179" s="110"/>
      <c r="G179" s="110"/>
      <c r="H179" s="110"/>
      <c r="I179" s="110"/>
      <c r="J179" s="110"/>
      <c r="K179" s="110"/>
      <c r="L179" s="110"/>
      <c r="M179" s="111"/>
    </row>
    <row r="180" spans="1:13" s="4" customFormat="1" ht="23.25" customHeight="1" hidden="1">
      <c r="A180" s="49"/>
      <c r="B180" s="715" t="s">
        <v>424</v>
      </c>
      <c r="C180" s="715"/>
      <c r="D180" s="31" t="s">
        <v>425</v>
      </c>
      <c r="E180" s="57">
        <f>G180+H180+I180+J180</f>
        <v>0</v>
      </c>
      <c r="F180" s="110"/>
      <c r="G180" s="110"/>
      <c r="H180" s="110"/>
      <c r="I180" s="110"/>
      <c r="J180" s="110"/>
      <c r="K180" s="110"/>
      <c r="L180" s="110"/>
      <c r="M180" s="111"/>
    </row>
    <row r="181" spans="1:13" s="4" customFormat="1" ht="18" customHeight="1" hidden="1">
      <c r="A181" s="49"/>
      <c r="B181" s="715" t="s">
        <v>426</v>
      </c>
      <c r="C181" s="715"/>
      <c r="D181" s="31" t="s">
        <v>427</v>
      </c>
      <c r="E181" s="57">
        <f>G181+H181+I181+J181</f>
        <v>0</v>
      </c>
      <c r="F181" s="110"/>
      <c r="G181" s="110"/>
      <c r="H181" s="110"/>
      <c r="I181" s="110"/>
      <c r="J181" s="110"/>
      <c r="K181" s="110"/>
      <c r="L181" s="110"/>
      <c r="M181" s="111"/>
    </row>
    <row r="182" spans="1:13" s="4" customFormat="1" ht="33" customHeight="1">
      <c r="A182" s="693" t="s">
        <v>428</v>
      </c>
      <c r="B182" s="694"/>
      <c r="C182" s="694"/>
      <c r="D182" s="378" t="s">
        <v>429</v>
      </c>
      <c r="E182" s="17">
        <f>G182+H182+I182+J182</f>
        <v>13800275</v>
      </c>
      <c r="F182" s="50">
        <f aca="true" t="shared" si="93" ref="F182:M182">F183+F186</f>
        <v>0</v>
      </c>
      <c r="G182" s="50">
        <f t="shared" si="93"/>
        <v>5008825</v>
      </c>
      <c r="H182" s="50">
        <f t="shared" si="93"/>
        <v>5015800</v>
      </c>
      <c r="I182" s="50">
        <f t="shared" si="93"/>
        <v>3766825</v>
      </c>
      <c r="J182" s="50">
        <f t="shared" si="93"/>
        <v>8825</v>
      </c>
      <c r="K182" s="50">
        <f t="shared" si="93"/>
        <v>15070</v>
      </c>
      <c r="L182" s="50">
        <f t="shared" si="93"/>
        <v>15070</v>
      </c>
      <c r="M182" s="51">
        <f t="shared" si="93"/>
        <v>15070</v>
      </c>
    </row>
    <row r="183" spans="1:13" s="4" customFormat="1" ht="12.75" customHeight="1">
      <c r="A183" s="695" t="s">
        <v>430</v>
      </c>
      <c r="B183" s="696"/>
      <c r="C183" s="697"/>
      <c r="D183" s="22" t="s">
        <v>431</v>
      </c>
      <c r="E183" s="23">
        <f>G183+H183+I183+J183</f>
        <v>0</v>
      </c>
      <c r="F183" s="24">
        <f aca="true" t="shared" si="94" ref="F183:M183">F185</f>
        <v>0</v>
      </c>
      <c r="G183" s="24">
        <f t="shared" si="94"/>
        <v>0</v>
      </c>
      <c r="H183" s="24">
        <f t="shared" si="94"/>
        <v>0</v>
      </c>
      <c r="I183" s="24">
        <f t="shared" si="94"/>
        <v>0</v>
      </c>
      <c r="J183" s="24">
        <f t="shared" si="94"/>
        <v>0</v>
      </c>
      <c r="K183" s="24">
        <f t="shared" si="94"/>
        <v>0</v>
      </c>
      <c r="L183" s="24">
        <f t="shared" si="94"/>
        <v>0</v>
      </c>
      <c r="M183" s="25">
        <f t="shared" si="94"/>
        <v>0</v>
      </c>
    </row>
    <row r="184" spans="1:13" s="4" customFormat="1" ht="12.75" customHeight="1">
      <c r="A184" s="685" t="s">
        <v>401</v>
      </c>
      <c r="B184" s="686"/>
      <c r="C184" s="686"/>
      <c r="D184" s="686"/>
      <c r="E184" s="686"/>
      <c r="F184" s="686"/>
      <c r="G184" s="686"/>
      <c r="H184" s="686"/>
      <c r="I184" s="686"/>
      <c r="J184" s="687"/>
      <c r="K184" s="26"/>
      <c r="L184" s="26"/>
      <c r="M184" s="27"/>
    </row>
    <row r="185" spans="1:13" s="4" customFormat="1" ht="12.75">
      <c r="A185" s="28"/>
      <c r="B185" s="29" t="s">
        <v>432</v>
      </c>
      <c r="C185" s="30"/>
      <c r="D185" s="31" t="s">
        <v>433</v>
      </c>
      <c r="E185" s="57">
        <f>G185+H185+I185+J185</f>
        <v>0</v>
      </c>
      <c r="F185" s="110"/>
      <c r="G185" s="110"/>
      <c r="H185" s="110"/>
      <c r="I185" s="110"/>
      <c r="J185" s="110"/>
      <c r="K185" s="110"/>
      <c r="L185" s="110"/>
      <c r="M185" s="111"/>
    </row>
    <row r="186" spans="1:13" s="4" customFormat="1" ht="12.75">
      <c r="A186" s="754" t="s">
        <v>807</v>
      </c>
      <c r="B186" s="704"/>
      <c r="C186" s="705"/>
      <c r="D186" s="22" t="s">
        <v>435</v>
      </c>
      <c r="E186" s="23">
        <f>G186+H186+I186+J186</f>
        <v>13800275</v>
      </c>
      <c r="F186" s="24">
        <f aca="true" t="shared" si="95" ref="F186:M186">F188+F190+F191</f>
        <v>0</v>
      </c>
      <c r="G186" s="24">
        <f t="shared" si="95"/>
        <v>5008825</v>
      </c>
      <c r="H186" s="24">
        <f t="shared" si="95"/>
        <v>5015800</v>
      </c>
      <c r="I186" s="24">
        <f t="shared" si="95"/>
        <v>3766825</v>
      </c>
      <c r="J186" s="24">
        <f t="shared" si="95"/>
        <v>8825</v>
      </c>
      <c r="K186" s="24">
        <f t="shared" si="95"/>
        <v>15070</v>
      </c>
      <c r="L186" s="24">
        <f t="shared" si="95"/>
        <v>15070</v>
      </c>
      <c r="M186" s="25">
        <f t="shared" si="95"/>
        <v>15070</v>
      </c>
    </row>
    <row r="187" spans="1:13" s="4" customFormat="1" ht="14.25" customHeight="1">
      <c r="A187" s="685" t="s">
        <v>401</v>
      </c>
      <c r="B187" s="686"/>
      <c r="C187" s="686"/>
      <c r="D187" s="686"/>
      <c r="E187" s="686"/>
      <c r="F187" s="686"/>
      <c r="G187" s="686"/>
      <c r="H187" s="686"/>
      <c r="I187" s="686"/>
      <c r="J187" s="687"/>
      <c r="K187" s="26"/>
      <c r="L187" s="26"/>
      <c r="M187" s="27"/>
    </row>
    <row r="188" spans="1:13" s="4" customFormat="1" ht="12.75" customHeight="1">
      <c r="A188" s="28"/>
      <c r="B188" s="45" t="s">
        <v>436</v>
      </c>
      <c r="C188" s="30"/>
      <c r="D188" s="31" t="s">
        <v>437</v>
      </c>
      <c r="E188" s="57">
        <f aca="true" t="shared" si="96" ref="E188:E193">G188+H188+I188+J188</f>
        <v>13740275</v>
      </c>
      <c r="F188" s="114">
        <f aca="true" t="shared" si="97" ref="F188:M188">F189</f>
        <v>0</v>
      </c>
      <c r="G188" s="115">
        <f t="shared" si="97"/>
        <v>5000000</v>
      </c>
      <c r="H188" s="115">
        <f t="shared" si="97"/>
        <v>4990275</v>
      </c>
      <c r="I188" s="115">
        <f t="shared" si="97"/>
        <v>3750000</v>
      </c>
      <c r="J188" s="115">
        <f t="shared" si="97"/>
        <v>0</v>
      </c>
      <c r="K188" s="115">
        <f t="shared" si="97"/>
        <v>15000</v>
      </c>
      <c r="L188" s="115">
        <f t="shared" si="97"/>
        <v>15000</v>
      </c>
      <c r="M188" s="116">
        <f t="shared" si="97"/>
        <v>15000</v>
      </c>
    </row>
    <row r="189" spans="1:13" s="4" customFormat="1" ht="12.75" customHeight="1">
      <c r="A189" s="28"/>
      <c r="B189" s="45"/>
      <c r="C189" s="29" t="s">
        <v>438</v>
      </c>
      <c r="D189" s="35" t="s">
        <v>439</v>
      </c>
      <c r="E189" s="57">
        <f t="shared" si="96"/>
        <v>13740275</v>
      </c>
      <c r="F189" s="109"/>
      <c r="G189" s="110">
        <v>5000000</v>
      </c>
      <c r="H189" s="110">
        <v>4990275</v>
      </c>
      <c r="I189" s="110">
        <v>3750000</v>
      </c>
      <c r="J189" s="110"/>
      <c r="K189" s="110">
        <v>15000</v>
      </c>
      <c r="L189" s="110">
        <v>15000</v>
      </c>
      <c r="M189" s="111">
        <v>15000</v>
      </c>
    </row>
    <row r="190" spans="1:13" s="4" customFormat="1" ht="12.75">
      <c r="A190" s="28"/>
      <c r="B190" s="45" t="s">
        <v>440</v>
      </c>
      <c r="C190" s="30"/>
      <c r="D190" s="31" t="s">
        <v>441</v>
      </c>
      <c r="E190" s="57">
        <f t="shared" si="96"/>
        <v>60000</v>
      </c>
      <c r="F190" s="110"/>
      <c r="G190" s="110">
        <v>8825</v>
      </c>
      <c r="H190" s="110">
        <v>25525</v>
      </c>
      <c r="I190" s="110">
        <v>16825</v>
      </c>
      <c r="J190" s="110">
        <v>8825</v>
      </c>
      <c r="K190" s="110">
        <v>70</v>
      </c>
      <c r="L190" s="110">
        <v>70</v>
      </c>
      <c r="M190" s="111">
        <v>70</v>
      </c>
    </row>
    <row r="191" spans="1:13" s="4" customFormat="1" ht="12.75">
      <c r="A191" s="28"/>
      <c r="B191" s="45" t="s">
        <v>442</v>
      </c>
      <c r="C191" s="30"/>
      <c r="D191" s="31" t="s">
        <v>443</v>
      </c>
      <c r="E191" s="57">
        <f t="shared" si="96"/>
        <v>0</v>
      </c>
      <c r="F191" s="110"/>
      <c r="G191" s="110"/>
      <c r="H191" s="110"/>
      <c r="I191" s="110"/>
      <c r="J191" s="110"/>
      <c r="K191" s="110"/>
      <c r="L191" s="110"/>
      <c r="M191" s="111"/>
    </row>
    <row r="192" spans="1:13" s="4" customFormat="1" ht="34.5" customHeight="1">
      <c r="A192" s="716" t="s">
        <v>444</v>
      </c>
      <c r="B192" s="717"/>
      <c r="C192" s="718"/>
      <c r="D192" s="377" t="s">
        <v>445</v>
      </c>
      <c r="E192" s="17">
        <f t="shared" si="96"/>
        <v>142799512</v>
      </c>
      <c r="F192" s="117">
        <f aca="true" t="shared" si="98" ref="F192:M192">F193+F210+F218+F236</f>
        <v>0</v>
      </c>
      <c r="G192" s="50">
        <f t="shared" si="98"/>
        <v>47199236</v>
      </c>
      <c r="H192" s="50">
        <f t="shared" si="98"/>
        <v>46077290</v>
      </c>
      <c r="I192" s="50">
        <f t="shared" si="98"/>
        <v>31465122</v>
      </c>
      <c r="J192" s="50">
        <f t="shared" si="98"/>
        <v>18057864</v>
      </c>
      <c r="K192" s="50">
        <f t="shared" si="98"/>
        <v>146606</v>
      </c>
      <c r="L192" s="50">
        <f t="shared" si="98"/>
        <v>146712</v>
      </c>
      <c r="M192" s="51">
        <f t="shared" si="98"/>
        <v>150864</v>
      </c>
    </row>
    <row r="193" spans="1:13" s="4" customFormat="1" ht="12.75">
      <c r="A193" s="688" t="s">
        <v>446</v>
      </c>
      <c r="B193" s="689"/>
      <c r="C193" s="690"/>
      <c r="D193" s="22" t="s">
        <v>447</v>
      </c>
      <c r="E193" s="23">
        <f t="shared" si="96"/>
        <v>33354989</v>
      </c>
      <c r="F193" s="118">
        <f aca="true" t="shared" si="99" ref="F193:M193">F196+F199+F203+F204+F206+F209</f>
        <v>0</v>
      </c>
      <c r="G193" s="24">
        <f>G195+G196+G199+G209+G204+G208</f>
        <v>12989206</v>
      </c>
      <c r="H193" s="24">
        <f>H195+H196+H199+H209+H204+H208</f>
        <v>9389797</v>
      </c>
      <c r="I193" s="24">
        <f>I195+I196+I199+I209+I204+I208</f>
        <v>5355122</v>
      </c>
      <c r="J193" s="24">
        <f>J195+J196+J199+J209+J204+J208</f>
        <v>5620864</v>
      </c>
      <c r="K193" s="24">
        <f t="shared" si="99"/>
        <v>24100</v>
      </c>
      <c r="L193" s="24">
        <f t="shared" si="99"/>
        <v>24100</v>
      </c>
      <c r="M193" s="25">
        <f t="shared" si="99"/>
        <v>24100</v>
      </c>
    </row>
    <row r="194" spans="1:13" s="4" customFormat="1" ht="12.75">
      <c r="A194" s="685" t="s">
        <v>401</v>
      </c>
      <c r="B194" s="686"/>
      <c r="C194" s="686"/>
      <c r="D194" s="686"/>
      <c r="E194" s="686"/>
      <c r="F194" s="686"/>
      <c r="G194" s="686"/>
      <c r="H194" s="686"/>
      <c r="I194" s="686"/>
      <c r="J194" s="687"/>
      <c r="K194" s="26"/>
      <c r="L194" s="26"/>
      <c r="M194" s="27"/>
    </row>
    <row r="195" spans="1:13" s="4" customFormat="1" ht="12.75">
      <c r="A195" s="402"/>
      <c r="B195" s="709" t="s">
        <v>784</v>
      </c>
      <c r="C195" s="709"/>
      <c r="D195" s="405" t="s">
        <v>783</v>
      </c>
      <c r="E195" s="57">
        <f aca="true" t="shared" si="100" ref="E195:E210">G195+H195+I195+J195</f>
        <v>1079169</v>
      </c>
      <c r="F195" s="403"/>
      <c r="G195" s="410">
        <v>524790</v>
      </c>
      <c r="H195" s="410">
        <v>214523</v>
      </c>
      <c r="I195" s="410">
        <v>268490</v>
      </c>
      <c r="J195" s="411">
        <v>71366</v>
      </c>
      <c r="K195" s="26"/>
      <c r="L195" s="26"/>
      <c r="M195" s="27"/>
    </row>
    <row r="196" spans="1:13" s="4" customFormat="1" ht="12.75">
      <c r="A196" s="28"/>
      <c r="B196" s="63" t="s">
        <v>448</v>
      </c>
      <c r="C196" s="64"/>
      <c r="D196" s="31" t="s">
        <v>449</v>
      </c>
      <c r="E196" s="57">
        <f t="shared" si="100"/>
        <v>4670735</v>
      </c>
      <c r="F196" s="57">
        <f aca="true" t="shared" si="101" ref="F196:M196">F197+F198</f>
        <v>0</v>
      </c>
      <c r="G196" s="57">
        <f t="shared" si="101"/>
        <v>1973841</v>
      </c>
      <c r="H196" s="57">
        <f t="shared" si="101"/>
        <v>1255024</v>
      </c>
      <c r="I196" s="57">
        <f t="shared" si="101"/>
        <v>725087</v>
      </c>
      <c r="J196" s="57">
        <f t="shared" si="101"/>
        <v>716783</v>
      </c>
      <c r="K196" s="115">
        <f t="shared" si="101"/>
        <v>4100</v>
      </c>
      <c r="L196" s="115">
        <f t="shared" si="101"/>
        <v>4100</v>
      </c>
      <c r="M196" s="116">
        <f t="shared" si="101"/>
        <v>4100</v>
      </c>
    </row>
    <row r="197" spans="1:13" s="4" customFormat="1" ht="12.75">
      <c r="A197" s="28"/>
      <c r="B197" s="63"/>
      <c r="C197" s="63" t="s">
        <v>450</v>
      </c>
      <c r="D197" s="35" t="s">
        <v>451</v>
      </c>
      <c r="E197" s="57">
        <f t="shared" si="100"/>
        <v>3924988</v>
      </c>
      <c r="F197" s="119"/>
      <c r="G197" s="119">
        <v>1693117</v>
      </c>
      <c r="H197" s="119">
        <v>1058818</v>
      </c>
      <c r="I197" s="119">
        <v>589725</v>
      </c>
      <c r="J197" s="119">
        <v>583328</v>
      </c>
      <c r="K197" s="110">
        <v>3500</v>
      </c>
      <c r="L197" s="110">
        <v>3500</v>
      </c>
      <c r="M197" s="111">
        <v>3500</v>
      </c>
    </row>
    <row r="198" spans="1:13" s="4" customFormat="1" ht="12.75">
      <c r="A198" s="28"/>
      <c r="B198" s="63"/>
      <c r="C198" s="63" t="s">
        <v>452</v>
      </c>
      <c r="D198" s="35" t="s">
        <v>453</v>
      </c>
      <c r="E198" s="57">
        <f t="shared" si="100"/>
        <v>745747</v>
      </c>
      <c r="F198" s="119"/>
      <c r="G198" s="119">
        <v>280724</v>
      </c>
      <c r="H198" s="119">
        <v>196206</v>
      </c>
      <c r="I198" s="119">
        <v>135362</v>
      </c>
      <c r="J198" s="119">
        <v>133455</v>
      </c>
      <c r="K198" s="110">
        <v>600</v>
      </c>
      <c r="L198" s="110">
        <v>600</v>
      </c>
      <c r="M198" s="111">
        <v>600</v>
      </c>
    </row>
    <row r="199" spans="1:13" s="4" customFormat="1" ht="12.75">
      <c r="A199" s="28"/>
      <c r="B199" s="63" t="s">
        <v>454</v>
      </c>
      <c r="C199" s="65"/>
      <c r="D199" s="31" t="s">
        <v>455</v>
      </c>
      <c r="E199" s="57">
        <f t="shared" si="100"/>
        <v>24879085</v>
      </c>
      <c r="F199" s="120">
        <f aca="true" t="shared" si="102" ref="F199:M199">F200+F201+F202</f>
        <v>0</v>
      </c>
      <c r="G199" s="57">
        <f t="shared" si="102"/>
        <v>9505575</v>
      </c>
      <c r="H199" s="57">
        <f t="shared" si="102"/>
        <v>6750250</v>
      </c>
      <c r="I199" s="57">
        <f t="shared" si="102"/>
        <v>4261545</v>
      </c>
      <c r="J199" s="57">
        <f t="shared" si="102"/>
        <v>4361715</v>
      </c>
      <c r="K199" s="115">
        <f t="shared" si="102"/>
        <v>19500</v>
      </c>
      <c r="L199" s="115">
        <f t="shared" si="102"/>
        <v>19500</v>
      </c>
      <c r="M199" s="116">
        <f t="shared" si="102"/>
        <v>19500</v>
      </c>
    </row>
    <row r="200" spans="1:13" s="4" customFormat="1" ht="12.75">
      <c r="A200" s="28"/>
      <c r="B200" s="63"/>
      <c r="C200" s="29" t="s">
        <v>456</v>
      </c>
      <c r="D200" s="35" t="s">
        <v>457</v>
      </c>
      <c r="E200" s="57">
        <f t="shared" si="100"/>
        <v>6673137</v>
      </c>
      <c r="F200" s="121"/>
      <c r="G200" s="119">
        <v>2588295</v>
      </c>
      <c r="H200" s="119">
        <v>1879522</v>
      </c>
      <c r="I200" s="119">
        <v>1119542</v>
      </c>
      <c r="J200" s="119">
        <v>1085778</v>
      </c>
      <c r="K200" s="119">
        <v>5500</v>
      </c>
      <c r="L200" s="119">
        <v>5500</v>
      </c>
      <c r="M200" s="122">
        <v>5500</v>
      </c>
    </row>
    <row r="201" spans="1:13" s="4" customFormat="1" ht="12.75">
      <c r="A201" s="28"/>
      <c r="B201" s="63"/>
      <c r="C201" s="29" t="s">
        <v>458</v>
      </c>
      <c r="D201" s="35" t="s">
        <v>459</v>
      </c>
      <c r="E201" s="57">
        <f t="shared" si="100"/>
        <v>18205948</v>
      </c>
      <c r="F201" s="123"/>
      <c r="G201" s="119">
        <v>6917280</v>
      </c>
      <c r="H201" s="119">
        <v>4870728</v>
      </c>
      <c r="I201" s="119">
        <v>3142003</v>
      </c>
      <c r="J201" s="119">
        <v>3275937</v>
      </c>
      <c r="K201" s="119">
        <v>14000</v>
      </c>
      <c r="L201" s="119">
        <v>14000</v>
      </c>
      <c r="M201" s="122">
        <v>14000</v>
      </c>
    </row>
    <row r="202" spans="1:13" s="4" customFormat="1" ht="12.75">
      <c r="A202" s="28"/>
      <c r="B202" s="63"/>
      <c r="C202" s="44" t="s">
        <v>460</v>
      </c>
      <c r="D202" s="35" t="s">
        <v>461</v>
      </c>
      <c r="E202" s="57">
        <f t="shared" si="100"/>
        <v>0</v>
      </c>
      <c r="F202" s="119"/>
      <c r="G202" s="119"/>
      <c r="H202" s="119"/>
      <c r="I202" s="119"/>
      <c r="J202" s="119"/>
      <c r="K202" s="110"/>
      <c r="L202" s="110"/>
      <c r="M202" s="111"/>
    </row>
    <row r="203" spans="1:13" s="4" customFormat="1" ht="12.75">
      <c r="A203" s="28"/>
      <c r="B203" s="29" t="s">
        <v>462</v>
      </c>
      <c r="C203" s="29"/>
      <c r="D203" s="31" t="s">
        <v>463</v>
      </c>
      <c r="E203" s="57">
        <f t="shared" si="100"/>
        <v>0</v>
      </c>
      <c r="F203" s="119"/>
      <c r="G203" s="119"/>
      <c r="H203" s="119"/>
      <c r="I203" s="119"/>
      <c r="J203" s="119"/>
      <c r="K203" s="110"/>
      <c r="L203" s="110"/>
      <c r="M203" s="111"/>
    </row>
    <row r="204" spans="1:13" s="4" customFormat="1" ht="12.75">
      <c r="A204" s="28"/>
      <c r="B204" s="29" t="s">
        <v>464</v>
      </c>
      <c r="C204" s="42"/>
      <c r="D204" s="31" t="s">
        <v>465</v>
      </c>
      <c r="E204" s="57">
        <f t="shared" si="100"/>
        <v>211000</v>
      </c>
      <c r="F204" s="57">
        <f aca="true" t="shared" si="103" ref="F204:M204">F205</f>
        <v>0</v>
      </c>
      <c r="G204" s="57">
        <f>G205</f>
        <v>211000</v>
      </c>
      <c r="H204" s="57">
        <f>H205</f>
        <v>0</v>
      </c>
      <c r="I204" s="57">
        <f>I205</f>
        <v>0</v>
      </c>
      <c r="J204" s="57">
        <f>J205</f>
        <v>0</v>
      </c>
      <c r="K204" s="57">
        <f t="shared" si="103"/>
        <v>0</v>
      </c>
      <c r="L204" s="57">
        <f t="shared" si="103"/>
        <v>0</v>
      </c>
      <c r="M204" s="108">
        <f t="shared" si="103"/>
        <v>0</v>
      </c>
    </row>
    <row r="205" spans="1:13" s="4" customFormat="1" ht="12.75">
      <c r="A205" s="28"/>
      <c r="B205" s="29"/>
      <c r="C205" s="29" t="s">
        <v>466</v>
      </c>
      <c r="D205" s="35" t="s">
        <v>467</v>
      </c>
      <c r="E205" s="57">
        <f t="shared" si="100"/>
        <v>211000</v>
      </c>
      <c r="F205" s="119"/>
      <c r="G205" s="119">
        <v>211000</v>
      </c>
      <c r="H205" s="119"/>
      <c r="I205" s="119"/>
      <c r="J205" s="119"/>
      <c r="K205" s="110"/>
      <c r="L205" s="110"/>
      <c r="M205" s="111"/>
    </row>
    <row r="206" spans="1:13" s="4" customFormat="1" ht="12.75">
      <c r="A206" s="28"/>
      <c r="B206" s="29" t="s">
        <v>468</v>
      </c>
      <c r="C206" s="29"/>
      <c r="D206" s="31" t="s">
        <v>469</v>
      </c>
      <c r="E206" s="57">
        <f t="shared" si="100"/>
        <v>0</v>
      </c>
      <c r="F206" s="57">
        <f aca="true" t="shared" si="104" ref="F206:M206">F207+F208</f>
        <v>0</v>
      </c>
      <c r="G206" s="57"/>
      <c r="H206" s="57"/>
      <c r="I206" s="57"/>
      <c r="J206" s="57"/>
      <c r="K206" s="57">
        <f t="shared" si="104"/>
        <v>0</v>
      </c>
      <c r="L206" s="57">
        <f t="shared" si="104"/>
        <v>0</v>
      </c>
      <c r="M206" s="108">
        <f t="shared" si="104"/>
        <v>0</v>
      </c>
    </row>
    <row r="207" spans="1:13" s="4" customFormat="1" ht="12.75">
      <c r="A207" s="28"/>
      <c r="B207" s="29"/>
      <c r="C207" s="63" t="s">
        <v>470</v>
      </c>
      <c r="D207" s="35" t="s">
        <v>471</v>
      </c>
      <c r="E207" s="57">
        <f t="shared" si="100"/>
        <v>0</v>
      </c>
      <c r="F207" s="119"/>
      <c r="G207" s="119"/>
      <c r="H207" s="119"/>
      <c r="I207" s="119"/>
      <c r="J207" s="119"/>
      <c r="K207" s="110"/>
      <c r="L207" s="110"/>
      <c r="M207" s="111"/>
    </row>
    <row r="208" spans="1:13" s="4" customFormat="1" ht="12.75">
      <c r="A208" s="28"/>
      <c r="B208" s="29"/>
      <c r="C208" s="29" t="s">
        <v>472</v>
      </c>
      <c r="D208" s="35" t="s">
        <v>473</v>
      </c>
      <c r="E208" s="57">
        <f t="shared" si="100"/>
        <v>1071000</v>
      </c>
      <c r="F208" s="119"/>
      <c r="G208" s="119"/>
      <c r="H208" s="119">
        <v>500000</v>
      </c>
      <c r="I208" s="119">
        <v>100000</v>
      </c>
      <c r="J208" s="119">
        <v>471000</v>
      </c>
      <c r="K208" s="110"/>
      <c r="L208" s="110"/>
      <c r="M208" s="111"/>
    </row>
    <row r="209" spans="1:13" s="4" customFormat="1" ht="12.75">
      <c r="A209" s="28"/>
      <c r="B209" s="44" t="s">
        <v>474</v>
      </c>
      <c r="C209" s="44"/>
      <c r="D209" s="31" t="s">
        <v>475</v>
      </c>
      <c r="E209" s="57">
        <f t="shared" si="100"/>
        <v>1444000</v>
      </c>
      <c r="F209" s="121"/>
      <c r="G209" s="119">
        <v>774000</v>
      </c>
      <c r="H209" s="119">
        <v>670000</v>
      </c>
      <c r="I209" s="119"/>
      <c r="J209" s="119"/>
      <c r="K209" s="110">
        <v>500</v>
      </c>
      <c r="L209" s="110">
        <v>500</v>
      </c>
      <c r="M209" s="111">
        <v>500</v>
      </c>
    </row>
    <row r="210" spans="1:13" s="4" customFormat="1" ht="12.75">
      <c r="A210" s="688" t="s">
        <v>476</v>
      </c>
      <c r="B210" s="689"/>
      <c r="C210" s="690"/>
      <c r="D210" s="22" t="s">
        <v>477</v>
      </c>
      <c r="E210" s="23">
        <f t="shared" si="100"/>
        <v>4997000</v>
      </c>
      <c r="F210" s="23">
        <f aca="true" t="shared" si="105" ref="F210:M210">F212+F215+F216</f>
        <v>0</v>
      </c>
      <c r="G210" s="23">
        <f t="shared" si="105"/>
        <v>1606000</v>
      </c>
      <c r="H210" s="23">
        <f t="shared" si="105"/>
        <v>1805000</v>
      </c>
      <c r="I210" s="23">
        <f t="shared" si="105"/>
        <v>1205000</v>
      </c>
      <c r="J210" s="23">
        <f t="shared" si="105"/>
        <v>381000</v>
      </c>
      <c r="K210" s="23">
        <f t="shared" si="105"/>
        <v>8600</v>
      </c>
      <c r="L210" s="23">
        <f t="shared" si="105"/>
        <v>8600</v>
      </c>
      <c r="M210" s="106">
        <f t="shared" si="105"/>
        <v>8600</v>
      </c>
    </row>
    <row r="211" spans="1:13" s="4" customFormat="1" ht="16.5" customHeight="1">
      <c r="A211" s="685" t="s">
        <v>401</v>
      </c>
      <c r="B211" s="686"/>
      <c r="C211" s="686"/>
      <c r="D211" s="686"/>
      <c r="E211" s="686"/>
      <c r="F211" s="686"/>
      <c r="G211" s="686"/>
      <c r="H211" s="686"/>
      <c r="I211" s="686"/>
      <c r="J211" s="687"/>
      <c r="K211" s="26"/>
      <c r="L211" s="26"/>
      <c r="M211" s="27"/>
    </row>
    <row r="212" spans="1:13" s="4" customFormat="1" ht="12.75">
      <c r="A212" s="70"/>
      <c r="B212" s="44" t="s">
        <v>478</v>
      </c>
      <c r="C212" s="44"/>
      <c r="D212" s="31" t="s">
        <v>479</v>
      </c>
      <c r="E212" s="57">
        <f aca="true" t="shared" si="106" ref="E212:E218">G212+H212+I212+J212</f>
        <v>0</v>
      </c>
      <c r="F212" s="57">
        <f aca="true" t="shared" si="107" ref="F212:M212">F213+F214</f>
        <v>0</v>
      </c>
      <c r="G212" s="57">
        <f t="shared" si="107"/>
        <v>0</v>
      </c>
      <c r="H212" s="57">
        <f t="shared" si="107"/>
        <v>0</v>
      </c>
      <c r="I212" s="57">
        <f t="shared" si="107"/>
        <v>0</v>
      </c>
      <c r="J212" s="57">
        <f t="shared" si="107"/>
        <v>0</v>
      </c>
      <c r="K212" s="57">
        <f t="shared" si="107"/>
        <v>0</v>
      </c>
      <c r="L212" s="57">
        <f t="shared" si="107"/>
        <v>0</v>
      </c>
      <c r="M212" s="108">
        <f t="shared" si="107"/>
        <v>0</v>
      </c>
    </row>
    <row r="213" spans="1:13" s="4" customFormat="1" ht="12.75">
      <c r="A213" s="70"/>
      <c r="B213" s="44"/>
      <c r="C213" s="44" t="s">
        <v>480</v>
      </c>
      <c r="D213" s="35" t="s">
        <v>481</v>
      </c>
      <c r="E213" s="57">
        <f t="shared" si="106"/>
        <v>0</v>
      </c>
      <c r="F213" s="124"/>
      <c r="G213" s="124"/>
      <c r="H213" s="124"/>
      <c r="I213" s="110"/>
      <c r="J213" s="110"/>
      <c r="K213" s="110"/>
      <c r="L213" s="110"/>
      <c r="M213" s="111"/>
    </row>
    <row r="214" spans="1:13" s="4" customFormat="1" ht="12.75">
      <c r="A214" s="70"/>
      <c r="B214" s="44"/>
      <c r="C214" s="44" t="s">
        <v>482</v>
      </c>
      <c r="D214" s="35" t="s">
        <v>483</v>
      </c>
      <c r="E214" s="57">
        <f t="shared" si="106"/>
        <v>0</v>
      </c>
      <c r="F214" s="124"/>
      <c r="G214" s="124"/>
      <c r="H214" s="124"/>
      <c r="I214" s="110"/>
      <c r="J214" s="110"/>
      <c r="K214" s="110"/>
      <c r="L214" s="110"/>
      <c r="M214" s="111"/>
    </row>
    <row r="215" spans="1:13" s="4" customFormat="1" ht="12.75">
      <c r="A215" s="70"/>
      <c r="B215" s="44" t="s">
        <v>484</v>
      </c>
      <c r="C215" s="44"/>
      <c r="D215" s="31" t="s">
        <v>485</v>
      </c>
      <c r="E215" s="57">
        <f t="shared" si="106"/>
        <v>4997000</v>
      </c>
      <c r="F215" s="124"/>
      <c r="G215" s="119">
        <v>1606000</v>
      </c>
      <c r="H215" s="119">
        <v>1805000</v>
      </c>
      <c r="I215" s="119">
        <v>1205000</v>
      </c>
      <c r="J215" s="119">
        <v>381000</v>
      </c>
      <c r="K215" s="110">
        <v>8600</v>
      </c>
      <c r="L215" s="110">
        <v>8600</v>
      </c>
      <c r="M215" s="111">
        <v>8600</v>
      </c>
    </row>
    <row r="216" spans="1:13" s="4" customFormat="1" ht="12.75">
      <c r="A216" s="28"/>
      <c r="B216" s="29" t="s">
        <v>486</v>
      </c>
      <c r="C216" s="29"/>
      <c r="D216" s="31" t="s">
        <v>487</v>
      </c>
      <c r="E216" s="57">
        <f t="shared" si="106"/>
        <v>0</v>
      </c>
      <c r="F216" s="57">
        <f aca="true" t="shared" si="108" ref="F216:M216">F217</f>
        <v>0</v>
      </c>
      <c r="G216" s="115">
        <f t="shared" si="108"/>
        <v>0</v>
      </c>
      <c r="H216" s="115">
        <f t="shared" si="108"/>
        <v>0</v>
      </c>
      <c r="I216" s="115">
        <f t="shared" si="108"/>
        <v>0</v>
      </c>
      <c r="J216" s="115">
        <f t="shared" si="108"/>
        <v>0</v>
      </c>
      <c r="K216" s="115">
        <f t="shared" si="108"/>
        <v>0</v>
      </c>
      <c r="L216" s="115">
        <f t="shared" si="108"/>
        <v>0</v>
      </c>
      <c r="M216" s="116">
        <f t="shared" si="108"/>
        <v>0</v>
      </c>
    </row>
    <row r="217" spans="1:14" s="4" customFormat="1" ht="12.75">
      <c r="A217" s="28"/>
      <c r="B217" s="29"/>
      <c r="C217" s="44" t="s">
        <v>488</v>
      </c>
      <c r="D217" s="35" t="s">
        <v>489</v>
      </c>
      <c r="E217" s="57">
        <f t="shared" si="106"/>
        <v>0</v>
      </c>
      <c r="F217" s="124"/>
      <c r="G217" s="110">
        <v>0</v>
      </c>
      <c r="H217" s="110"/>
      <c r="I217" s="110"/>
      <c r="J217" s="110"/>
      <c r="K217" s="110">
        <v>0</v>
      </c>
      <c r="L217" s="110">
        <v>0</v>
      </c>
      <c r="M217" s="111">
        <v>0</v>
      </c>
      <c r="N217" s="394"/>
    </row>
    <row r="218" spans="1:13" s="4" customFormat="1" ht="27" customHeight="1">
      <c r="A218" s="711" t="s">
        <v>814</v>
      </c>
      <c r="B218" s="689"/>
      <c r="C218" s="690"/>
      <c r="D218" s="22" t="s">
        <v>491</v>
      </c>
      <c r="E218" s="23">
        <f t="shared" si="106"/>
        <v>34869158</v>
      </c>
      <c r="F218" s="23">
        <f aca="true" t="shared" si="109" ref="F218:M218">F220+F230+F234+F235</f>
        <v>0</v>
      </c>
      <c r="G218" s="23">
        <f t="shared" si="109"/>
        <v>13799800</v>
      </c>
      <c r="H218" s="23">
        <f t="shared" si="109"/>
        <v>14189358</v>
      </c>
      <c r="I218" s="23">
        <f t="shared" si="109"/>
        <v>4375000</v>
      </c>
      <c r="J218" s="23">
        <f t="shared" si="109"/>
        <v>2505000</v>
      </c>
      <c r="K218" s="23">
        <f t="shared" si="109"/>
        <v>37805</v>
      </c>
      <c r="L218" s="23">
        <f t="shared" si="109"/>
        <v>40007</v>
      </c>
      <c r="M218" s="106">
        <f t="shared" si="109"/>
        <v>41873</v>
      </c>
    </row>
    <row r="219" spans="1:13" s="4" customFormat="1" ht="14.25" customHeight="1">
      <c r="A219" s="685" t="s">
        <v>401</v>
      </c>
      <c r="B219" s="686"/>
      <c r="C219" s="686"/>
      <c r="D219" s="686"/>
      <c r="E219" s="686"/>
      <c r="F219" s="686"/>
      <c r="G219" s="686"/>
      <c r="H219" s="686"/>
      <c r="I219" s="686"/>
      <c r="J219" s="687"/>
      <c r="K219" s="26"/>
      <c r="L219" s="26"/>
      <c r="M219" s="27"/>
    </row>
    <row r="220" spans="1:13" s="4" customFormat="1" ht="12" customHeight="1">
      <c r="A220" s="70"/>
      <c r="B220" s="702" t="s">
        <v>492</v>
      </c>
      <c r="C220" s="702"/>
      <c r="D220" s="31" t="s">
        <v>493</v>
      </c>
      <c r="E220" s="57">
        <f aca="true" t="shared" si="110" ref="E220:E236">G220+H220+I220+J220</f>
        <v>18374579</v>
      </c>
      <c r="F220" s="57">
        <f aca="true" t="shared" si="111" ref="F220:M220">F221+F222+F223+F224+F225+F226+F227+F228+F229</f>
        <v>0</v>
      </c>
      <c r="G220" s="57">
        <f t="shared" si="111"/>
        <v>8079800</v>
      </c>
      <c r="H220" s="57">
        <f t="shared" si="111"/>
        <v>9114779</v>
      </c>
      <c r="I220" s="57">
        <f t="shared" si="111"/>
        <v>755000</v>
      </c>
      <c r="J220" s="57">
        <f t="shared" si="111"/>
        <v>425000</v>
      </c>
      <c r="K220" s="57">
        <f t="shared" si="111"/>
        <v>16750</v>
      </c>
      <c r="L220" s="57">
        <f t="shared" si="111"/>
        <v>16750</v>
      </c>
      <c r="M220" s="108">
        <f t="shared" si="111"/>
        <v>16750</v>
      </c>
    </row>
    <row r="221" spans="1:13" s="4" customFormat="1" ht="12.75">
      <c r="A221" s="70"/>
      <c r="B221" s="29"/>
      <c r="C221" s="44" t="s">
        <v>494</v>
      </c>
      <c r="D221" s="125" t="s">
        <v>495</v>
      </c>
      <c r="E221" s="57">
        <f t="shared" si="110"/>
        <v>0</v>
      </c>
      <c r="F221" s="124"/>
      <c r="G221" s="124"/>
      <c r="H221" s="124"/>
      <c r="I221" s="110"/>
      <c r="J221" s="110"/>
      <c r="K221" s="110"/>
      <c r="L221" s="110"/>
      <c r="M221" s="111"/>
    </row>
    <row r="222" spans="1:13" s="4" customFormat="1" ht="12.75">
      <c r="A222" s="70"/>
      <c r="B222" s="29"/>
      <c r="C222" s="43" t="s">
        <v>496</v>
      </c>
      <c r="D222" s="125" t="s">
        <v>497</v>
      </c>
      <c r="E222" s="57">
        <f t="shared" si="110"/>
        <v>0</v>
      </c>
      <c r="F222" s="110"/>
      <c r="G222" s="110"/>
      <c r="H222" s="110"/>
      <c r="I222" s="110"/>
      <c r="J222" s="110"/>
      <c r="K222" s="110"/>
      <c r="L222" s="110"/>
      <c r="M222" s="111"/>
    </row>
    <row r="223" spans="1:13" s="4" customFormat="1" ht="12.75">
      <c r="A223" s="70"/>
      <c r="B223" s="29"/>
      <c r="C223" s="44" t="s">
        <v>498</v>
      </c>
      <c r="D223" s="125" t="s">
        <v>499</v>
      </c>
      <c r="E223" s="57">
        <f t="shared" si="110"/>
        <v>11500000</v>
      </c>
      <c r="F223" s="110"/>
      <c r="G223" s="110">
        <v>5344800</v>
      </c>
      <c r="H223" s="110">
        <v>6155200</v>
      </c>
      <c r="I223" s="110"/>
      <c r="J223" s="110"/>
      <c r="K223" s="110">
        <v>10000</v>
      </c>
      <c r="L223" s="110">
        <v>10000</v>
      </c>
      <c r="M223" s="111">
        <v>10000</v>
      </c>
    </row>
    <row r="224" spans="1:13" s="4" customFormat="1" ht="12.75">
      <c r="A224" s="70"/>
      <c r="B224" s="29"/>
      <c r="C224" s="43" t="s">
        <v>500</v>
      </c>
      <c r="D224" s="125" t="s">
        <v>501</v>
      </c>
      <c r="E224" s="57">
        <f t="shared" si="110"/>
        <v>0</v>
      </c>
      <c r="F224" s="110"/>
      <c r="G224" s="110"/>
      <c r="H224" s="110"/>
      <c r="I224" s="110"/>
      <c r="J224" s="110"/>
      <c r="K224" s="110"/>
      <c r="L224" s="110"/>
      <c r="M224" s="111"/>
    </row>
    <row r="225" spans="1:13" s="4" customFormat="1" ht="12.75">
      <c r="A225" s="70"/>
      <c r="B225" s="29"/>
      <c r="C225" s="512" t="s">
        <v>826</v>
      </c>
      <c r="D225" s="125" t="s">
        <v>827</v>
      </c>
      <c r="E225" s="57">
        <f t="shared" si="110"/>
        <v>6494579</v>
      </c>
      <c r="F225" s="110"/>
      <c r="G225" s="110">
        <v>2625000</v>
      </c>
      <c r="H225" s="110">
        <v>2719579</v>
      </c>
      <c r="I225" s="110">
        <v>725000</v>
      </c>
      <c r="J225" s="110">
        <v>425000</v>
      </c>
      <c r="K225" s="110">
        <v>6250</v>
      </c>
      <c r="L225" s="110">
        <v>6250</v>
      </c>
      <c r="M225" s="111">
        <v>6250</v>
      </c>
    </row>
    <row r="226" spans="1:13" s="4" customFormat="1" ht="12.75" hidden="1">
      <c r="A226" s="70"/>
      <c r="B226" s="29"/>
      <c r="C226" s="43" t="s">
        <v>502</v>
      </c>
      <c r="D226" s="125" t="s">
        <v>503</v>
      </c>
      <c r="E226" s="57">
        <f t="shared" si="110"/>
        <v>0</v>
      </c>
      <c r="F226" s="110"/>
      <c r="G226" s="110"/>
      <c r="H226" s="110"/>
      <c r="I226" s="110"/>
      <c r="J226" s="110"/>
      <c r="K226" s="110"/>
      <c r="L226" s="110"/>
      <c r="M226" s="111"/>
    </row>
    <row r="227" spans="1:13" s="4" customFormat="1" ht="14.25" customHeight="1" hidden="1">
      <c r="A227" s="70"/>
      <c r="B227" s="29"/>
      <c r="C227" s="43" t="s">
        <v>504</v>
      </c>
      <c r="D227" s="125" t="s">
        <v>505</v>
      </c>
      <c r="E227" s="57">
        <f t="shared" si="110"/>
        <v>0</v>
      </c>
      <c r="F227" s="110"/>
      <c r="G227" s="110"/>
      <c r="H227" s="110"/>
      <c r="I227" s="110"/>
      <c r="J227" s="110"/>
      <c r="K227" s="110"/>
      <c r="L227" s="110"/>
      <c r="M227" s="111"/>
    </row>
    <row r="228" spans="1:13" s="4" customFormat="1" ht="12.75" customHeight="1" hidden="1">
      <c r="A228" s="70"/>
      <c r="B228" s="29"/>
      <c r="C228" s="43" t="s">
        <v>506</v>
      </c>
      <c r="D228" s="125" t="s">
        <v>507</v>
      </c>
      <c r="E228" s="57">
        <f t="shared" si="110"/>
        <v>0</v>
      </c>
      <c r="F228" s="110"/>
      <c r="G228" s="110"/>
      <c r="H228" s="110"/>
      <c r="I228" s="110"/>
      <c r="J228" s="110"/>
      <c r="K228" s="110"/>
      <c r="L228" s="110"/>
      <c r="M228" s="111"/>
    </row>
    <row r="229" spans="1:13" s="4" customFormat="1" ht="14.25" customHeight="1">
      <c r="A229" s="70"/>
      <c r="B229" s="29"/>
      <c r="C229" s="44" t="s">
        <v>508</v>
      </c>
      <c r="D229" s="125" t="s">
        <v>509</v>
      </c>
      <c r="E229" s="57">
        <f t="shared" si="110"/>
        <v>380000</v>
      </c>
      <c r="F229" s="110"/>
      <c r="G229" s="110">
        <v>110000</v>
      </c>
      <c r="H229" s="110">
        <v>240000</v>
      </c>
      <c r="I229" s="110">
        <v>30000</v>
      </c>
      <c r="J229" s="110"/>
      <c r="K229" s="110">
        <v>500</v>
      </c>
      <c r="L229" s="110">
        <v>500</v>
      </c>
      <c r="M229" s="111">
        <v>500</v>
      </c>
    </row>
    <row r="230" spans="1:13" s="4" customFormat="1" ht="14.25" customHeight="1">
      <c r="A230" s="70"/>
      <c r="B230" s="29" t="s">
        <v>510</v>
      </c>
      <c r="C230" s="44"/>
      <c r="D230" s="31" t="s">
        <v>511</v>
      </c>
      <c r="E230" s="57">
        <f t="shared" si="110"/>
        <v>16494579</v>
      </c>
      <c r="F230" s="126">
        <f aca="true" t="shared" si="112" ref="F230:M230">F231+F232+F233</f>
        <v>0</v>
      </c>
      <c r="G230" s="115">
        <f t="shared" si="112"/>
        <v>5720000</v>
      </c>
      <c r="H230" s="115">
        <f t="shared" si="112"/>
        <v>5074579</v>
      </c>
      <c r="I230" s="115">
        <f t="shared" si="112"/>
        <v>3620000</v>
      </c>
      <c r="J230" s="115">
        <f t="shared" si="112"/>
        <v>2080000</v>
      </c>
      <c r="K230" s="115">
        <f t="shared" si="112"/>
        <v>21055</v>
      </c>
      <c r="L230" s="115">
        <f t="shared" si="112"/>
        <v>23257</v>
      </c>
      <c r="M230" s="116">
        <f t="shared" si="112"/>
        <v>25123</v>
      </c>
    </row>
    <row r="231" spans="1:13" s="4" customFormat="1" ht="15" customHeight="1">
      <c r="A231" s="70"/>
      <c r="B231" s="29"/>
      <c r="C231" s="44" t="s">
        <v>512</v>
      </c>
      <c r="D231" s="125" t="s">
        <v>513</v>
      </c>
      <c r="E231" s="57">
        <f t="shared" si="110"/>
        <v>6394579</v>
      </c>
      <c r="F231" s="127"/>
      <c r="G231" s="110">
        <v>2220000</v>
      </c>
      <c r="H231" s="110">
        <v>1574579</v>
      </c>
      <c r="I231" s="110">
        <v>1620000</v>
      </c>
      <c r="J231" s="110">
        <v>980000</v>
      </c>
      <c r="K231" s="110">
        <v>6950</v>
      </c>
      <c r="L231" s="110">
        <v>6950</v>
      </c>
      <c r="M231" s="111">
        <v>6950</v>
      </c>
    </row>
    <row r="232" spans="1:13" s="4" customFormat="1" ht="12.75">
      <c r="A232" s="70"/>
      <c r="B232" s="29"/>
      <c r="C232" s="44" t="s">
        <v>514</v>
      </c>
      <c r="D232" s="125" t="s">
        <v>515</v>
      </c>
      <c r="E232" s="57">
        <f t="shared" si="110"/>
        <v>0</v>
      </c>
      <c r="F232" s="109"/>
      <c r="G232" s="110"/>
      <c r="H232" s="110"/>
      <c r="I232" s="110"/>
      <c r="J232" s="110"/>
      <c r="K232" s="110"/>
      <c r="L232" s="110"/>
      <c r="M232" s="111"/>
    </row>
    <row r="233" spans="1:13" s="4" customFormat="1" ht="25.5">
      <c r="A233" s="70"/>
      <c r="B233" s="29"/>
      <c r="C233" s="43" t="s">
        <v>516</v>
      </c>
      <c r="D233" s="125" t="s">
        <v>517</v>
      </c>
      <c r="E233" s="57">
        <f t="shared" si="110"/>
        <v>10100000</v>
      </c>
      <c r="F233" s="109"/>
      <c r="G233" s="110">
        <v>3500000</v>
      </c>
      <c r="H233" s="110">
        <v>3500000</v>
      </c>
      <c r="I233" s="110">
        <v>2000000</v>
      </c>
      <c r="J233" s="110">
        <v>1100000</v>
      </c>
      <c r="K233" s="110">
        <v>14105</v>
      </c>
      <c r="L233" s="110">
        <v>16307</v>
      </c>
      <c r="M233" s="111">
        <v>18173</v>
      </c>
    </row>
    <row r="234" spans="1:13" s="4" customFormat="1" ht="12.75">
      <c r="A234" s="70"/>
      <c r="B234" s="29" t="s">
        <v>518</v>
      </c>
      <c r="C234" s="74"/>
      <c r="D234" s="31" t="s">
        <v>519</v>
      </c>
      <c r="E234" s="57">
        <f t="shared" si="110"/>
        <v>0</v>
      </c>
      <c r="F234" s="110"/>
      <c r="G234" s="110"/>
      <c r="H234" s="110"/>
      <c r="I234" s="110"/>
      <c r="J234" s="110"/>
      <c r="K234" s="110"/>
      <c r="L234" s="110"/>
      <c r="M234" s="111"/>
    </row>
    <row r="235" spans="1:13" s="4" customFormat="1" ht="12.75">
      <c r="A235" s="70"/>
      <c r="B235" s="29" t="s">
        <v>520</v>
      </c>
      <c r="C235" s="74"/>
      <c r="D235" s="31" t="s">
        <v>521</v>
      </c>
      <c r="E235" s="57">
        <f t="shared" si="110"/>
        <v>0</v>
      </c>
      <c r="F235" s="110"/>
      <c r="G235" s="110"/>
      <c r="H235" s="110">
        <v>0</v>
      </c>
      <c r="I235" s="110"/>
      <c r="J235" s="110"/>
      <c r="K235" s="110"/>
      <c r="L235" s="110"/>
      <c r="M235" s="111"/>
    </row>
    <row r="236" spans="1:13" s="4" customFormat="1" ht="24" customHeight="1">
      <c r="A236" s="706" t="s">
        <v>522</v>
      </c>
      <c r="B236" s="707"/>
      <c r="C236" s="708"/>
      <c r="D236" s="22" t="s">
        <v>523</v>
      </c>
      <c r="E236" s="23">
        <f t="shared" si="110"/>
        <v>69578365</v>
      </c>
      <c r="F236" s="24">
        <f aca="true" t="shared" si="113" ref="F236:M236">F238+F239+F241+F242+F243+F244+F245+F248</f>
        <v>0</v>
      </c>
      <c r="G236" s="24">
        <f t="shared" si="113"/>
        <v>18804230</v>
      </c>
      <c r="H236" s="24">
        <f t="shared" si="113"/>
        <v>20693135</v>
      </c>
      <c r="I236" s="24">
        <f t="shared" si="113"/>
        <v>20530000</v>
      </c>
      <c r="J236" s="24">
        <f t="shared" si="113"/>
        <v>9551000</v>
      </c>
      <c r="K236" s="24">
        <f t="shared" si="113"/>
        <v>76101</v>
      </c>
      <c r="L236" s="24">
        <f t="shared" si="113"/>
        <v>74005</v>
      </c>
      <c r="M236" s="25">
        <f t="shared" si="113"/>
        <v>76291</v>
      </c>
    </row>
    <row r="237" spans="1:13" s="4" customFormat="1" ht="12.75">
      <c r="A237" s="685" t="s">
        <v>401</v>
      </c>
      <c r="B237" s="686"/>
      <c r="C237" s="686"/>
      <c r="D237" s="686"/>
      <c r="E237" s="686"/>
      <c r="F237" s="686"/>
      <c r="G237" s="686"/>
      <c r="H237" s="686"/>
      <c r="I237" s="686"/>
      <c r="J237" s="687"/>
      <c r="K237" s="26"/>
      <c r="L237" s="26"/>
      <c r="M237" s="27"/>
    </row>
    <row r="238" spans="1:13" s="4" customFormat="1" ht="12.75">
      <c r="A238" s="28"/>
      <c r="B238" s="29" t="s">
        <v>524</v>
      </c>
      <c r="C238" s="29"/>
      <c r="D238" s="31" t="s">
        <v>525</v>
      </c>
      <c r="E238" s="57">
        <f aca="true" t="shared" si="114" ref="E238:E251">G238+H238+I238+J238</f>
        <v>0</v>
      </c>
      <c r="F238" s="91"/>
      <c r="G238" s="91"/>
      <c r="H238" s="91"/>
      <c r="I238" s="91"/>
      <c r="J238" s="91"/>
      <c r="K238" s="91"/>
      <c r="L238" s="91"/>
      <c r="M238" s="128"/>
    </row>
    <row r="239" spans="1:13" s="4" customFormat="1" ht="12.75">
      <c r="A239" s="382"/>
      <c r="B239" s="500" t="s">
        <v>526</v>
      </c>
      <c r="C239" s="501"/>
      <c r="D239" s="502" t="s">
        <v>527</v>
      </c>
      <c r="E239" s="388">
        <f t="shared" si="114"/>
        <v>48590000</v>
      </c>
      <c r="F239" s="388">
        <f aca="true" t="shared" si="115" ref="F239:M239">F240</f>
        <v>0</v>
      </c>
      <c r="G239" s="388">
        <f t="shared" si="115"/>
        <v>13400000</v>
      </c>
      <c r="H239" s="388">
        <f t="shared" si="115"/>
        <v>13700000</v>
      </c>
      <c r="I239" s="388">
        <f t="shared" si="115"/>
        <v>14500000</v>
      </c>
      <c r="J239" s="388">
        <f t="shared" si="115"/>
        <v>6990000</v>
      </c>
      <c r="K239" s="388">
        <f t="shared" si="115"/>
        <v>45050</v>
      </c>
      <c r="L239" s="388">
        <f t="shared" si="115"/>
        <v>45050</v>
      </c>
      <c r="M239" s="503">
        <f t="shared" si="115"/>
        <v>45050</v>
      </c>
    </row>
    <row r="240" spans="1:13" s="4" customFormat="1" ht="12.75">
      <c r="A240" s="382"/>
      <c r="B240" s="500"/>
      <c r="C240" s="501" t="s">
        <v>528</v>
      </c>
      <c r="D240" s="504" t="s">
        <v>529</v>
      </c>
      <c r="E240" s="388">
        <f t="shared" si="114"/>
        <v>48590000</v>
      </c>
      <c r="F240" s="389"/>
      <c r="G240" s="389">
        <v>13400000</v>
      </c>
      <c r="H240" s="389">
        <v>13700000</v>
      </c>
      <c r="I240" s="389">
        <v>14500000</v>
      </c>
      <c r="J240" s="389">
        <v>6990000</v>
      </c>
      <c r="K240" s="389">
        <f>76101-31051</f>
        <v>45050</v>
      </c>
      <c r="L240" s="389">
        <f>74005-28955</f>
        <v>45050</v>
      </c>
      <c r="M240" s="505">
        <f>76291-31241</f>
        <v>45050</v>
      </c>
    </row>
    <row r="241" spans="1:13" s="4" customFormat="1" ht="12.75">
      <c r="A241" s="28"/>
      <c r="B241" s="44" t="s">
        <v>530</v>
      </c>
      <c r="C241" s="44"/>
      <c r="D241" s="31" t="s">
        <v>531</v>
      </c>
      <c r="E241" s="57">
        <f t="shared" si="114"/>
        <v>0</v>
      </c>
      <c r="F241" s="119"/>
      <c r="G241" s="119">
        <v>0</v>
      </c>
      <c r="H241" s="119">
        <v>0</v>
      </c>
      <c r="I241" s="119">
        <v>0</v>
      </c>
      <c r="J241" s="119">
        <v>0</v>
      </c>
      <c r="K241" s="119">
        <v>0</v>
      </c>
      <c r="L241" s="119">
        <v>0</v>
      </c>
      <c r="M241" s="122">
        <v>0</v>
      </c>
    </row>
    <row r="242" spans="1:13" s="4" customFormat="1" ht="12.75" hidden="1">
      <c r="A242" s="70"/>
      <c r="B242" s="44" t="s">
        <v>532</v>
      </c>
      <c r="C242" s="44"/>
      <c r="D242" s="31" t="s">
        <v>533</v>
      </c>
      <c r="E242" s="57">
        <f t="shared" si="114"/>
        <v>0</v>
      </c>
      <c r="F242" s="119"/>
      <c r="G242" s="119"/>
      <c r="H242" s="119"/>
      <c r="I242" s="119"/>
      <c r="J242" s="119"/>
      <c r="K242" s="119"/>
      <c r="L242" s="119"/>
      <c r="M242" s="122"/>
    </row>
    <row r="243" spans="1:13" s="4" customFormat="1" ht="12.75" hidden="1">
      <c r="A243" s="70"/>
      <c r="B243" s="44" t="s">
        <v>534</v>
      </c>
      <c r="C243" s="44"/>
      <c r="D243" s="31" t="s">
        <v>535</v>
      </c>
      <c r="E243" s="57">
        <f t="shared" si="114"/>
        <v>0</v>
      </c>
      <c r="F243" s="119"/>
      <c r="G243" s="119"/>
      <c r="H243" s="119"/>
      <c r="I243" s="119"/>
      <c r="J243" s="119"/>
      <c r="K243" s="119">
        <v>0</v>
      </c>
      <c r="L243" s="119">
        <v>0</v>
      </c>
      <c r="M243" s="122">
        <v>0</v>
      </c>
    </row>
    <row r="244" spans="1:13" s="4" customFormat="1" ht="12.75">
      <c r="A244" s="70"/>
      <c r="B244" s="44" t="s">
        <v>536</v>
      </c>
      <c r="C244" s="44"/>
      <c r="D244" s="31" t="s">
        <v>537</v>
      </c>
      <c r="E244" s="57">
        <f t="shared" si="114"/>
        <v>0</v>
      </c>
      <c r="F244" s="119"/>
      <c r="G244" s="119"/>
      <c r="H244" s="119"/>
      <c r="I244" s="119"/>
      <c r="J244" s="119"/>
      <c r="K244" s="119"/>
      <c r="L244" s="119"/>
      <c r="M244" s="122"/>
    </row>
    <row r="245" spans="1:13" s="4" customFormat="1" ht="12.75">
      <c r="A245" s="70"/>
      <c r="B245" s="44" t="s">
        <v>538</v>
      </c>
      <c r="C245" s="44"/>
      <c r="D245" s="31" t="s">
        <v>539</v>
      </c>
      <c r="E245" s="57">
        <f t="shared" si="114"/>
        <v>9341000</v>
      </c>
      <c r="F245" s="57">
        <f aca="true" t="shared" si="116" ref="F245:M245">F246+F247</f>
        <v>0</v>
      </c>
      <c r="G245" s="57">
        <f t="shared" si="116"/>
        <v>2030000</v>
      </c>
      <c r="H245" s="57">
        <f t="shared" si="116"/>
        <v>3020000</v>
      </c>
      <c r="I245" s="57">
        <f t="shared" si="116"/>
        <v>3030000</v>
      </c>
      <c r="J245" s="57">
        <f t="shared" si="116"/>
        <v>1261000</v>
      </c>
      <c r="K245" s="57">
        <f t="shared" si="116"/>
        <v>10000</v>
      </c>
      <c r="L245" s="57">
        <f t="shared" si="116"/>
        <v>10000</v>
      </c>
      <c r="M245" s="108">
        <f t="shared" si="116"/>
        <v>10000</v>
      </c>
    </row>
    <row r="246" spans="1:13" s="4" customFormat="1" ht="12.75">
      <c r="A246" s="70"/>
      <c r="B246" s="44"/>
      <c r="C246" s="29" t="s">
        <v>540</v>
      </c>
      <c r="D246" s="35" t="s">
        <v>541</v>
      </c>
      <c r="E246" s="57">
        <f t="shared" si="114"/>
        <v>9341000</v>
      </c>
      <c r="F246" s="119"/>
      <c r="G246" s="119">
        <v>2030000</v>
      </c>
      <c r="H246" s="119">
        <v>3020000</v>
      </c>
      <c r="I246" s="119">
        <v>3030000</v>
      </c>
      <c r="J246" s="119">
        <v>1261000</v>
      </c>
      <c r="K246" s="119">
        <v>10000</v>
      </c>
      <c r="L246" s="119">
        <v>10000</v>
      </c>
      <c r="M246" s="122">
        <v>10000</v>
      </c>
    </row>
    <row r="247" spans="1:13" s="4" customFormat="1" ht="12.75" customHeight="1">
      <c r="A247" s="70"/>
      <c r="B247" s="44"/>
      <c r="C247" s="29" t="s">
        <v>542</v>
      </c>
      <c r="D247" s="35" t="s">
        <v>543</v>
      </c>
      <c r="E247" s="57">
        <f t="shared" si="114"/>
        <v>0</v>
      </c>
      <c r="F247" s="119"/>
      <c r="G247" s="119"/>
      <c r="H247" s="119"/>
      <c r="I247" s="119"/>
      <c r="J247" s="119"/>
      <c r="K247" s="119"/>
      <c r="L247" s="119"/>
      <c r="M247" s="122"/>
    </row>
    <row r="248" spans="1:13" s="4" customFormat="1" ht="12.75">
      <c r="A248" s="28"/>
      <c r="B248" s="501" t="s">
        <v>544</v>
      </c>
      <c r="C248" s="500"/>
      <c r="D248" s="502" t="s">
        <v>545</v>
      </c>
      <c r="E248" s="388">
        <f t="shared" si="114"/>
        <v>11647365</v>
      </c>
      <c r="F248" s="389"/>
      <c r="G248" s="506">
        <f aca="true" t="shared" si="117" ref="G248:M248">G249</f>
        <v>3374230</v>
      </c>
      <c r="H248" s="506">
        <f t="shared" si="117"/>
        <v>3973135</v>
      </c>
      <c r="I248" s="506">
        <f t="shared" si="117"/>
        <v>3000000</v>
      </c>
      <c r="J248" s="506">
        <f t="shared" si="117"/>
        <v>1300000</v>
      </c>
      <c r="K248" s="507">
        <f t="shared" si="117"/>
        <v>21051</v>
      </c>
      <c r="L248" s="507">
        <f t="shared" si="117"/>
        <v>18955</v>
      </c>
      <c r="M248" s="507">
        <f t="shared" si="117"/>
        <v>21241</v>
      </c>
    </row>
    <row r="249" spans="1:13" s="4" customFormat="1" ht="12.75">
      <c r="A249" s="28"/>
      <c r="B249" s="501"/>
      <c r="C249" s="500"/>
      <c r="D249" s="502" t="s">
        <v>678</v>
      </c>
      <c r="E249" s="388">
        <f t="shared" si="114"/>
        <v>11647365</v>
      </c>
      <c r="F249" s="389"/>
      <c r="G249" s="389">
        <v>3374230</v>
      </c>
      <c r="H249" s="389">
        <v>3973135</v>
      </c>
      <c r="I249" s="389">
        <v>3000000</v>
      </c>
      <c r="J249" s="389">
        <v>1300000</v>
      </c>
      <c r="K249" s="389">
        <v>21051</v>
      </c>
      <c r="L249" s="389">
        <v>18955</v>
      </c>
      <c r="M249" s="505">
        <v>21241</v>
      </c>
    </row>
    <row r="250" spans="1:13" s="4" customFormat="1" ht="39.75" customHeight="1">
      <c r="A250" s="698" t="s">
        <v>651</v>
      </c>
      <c r="B250" s="710"/>
      <c r="C250" s="710"/>
      <c r="D250" s="377" t="s">
        <v>668</v>
      </c>
      <c r="E250" s="17">
        <f t="shared" si="114"/>
        <v>43984129</v>
      </c>
      <c r="F250" s="17">
        <f aca="true" t="shared" si="118" ref="F250:M250">F251+F262</f>
        <v>0</v>
      </c>
      <c r="G250" s="17">
        <f t="shared" si="118"/>
        <v>14842448</v>
      </c>
      <c r="H250" s="17">
        <f t="shared" si="118"/>
        <v>12428553</v>
      </c>
      <c r="I250" s="17">
        <f t="shared" si="118"/>
        <v>8870000</v>
      </c>
      <c r="J250" s="17">
        <f t="shared" si="118"/>
        <v>7843128</v>
      </c>
      <c r="K250" s="17">
        <f t="shared" si="118"/>
        <v>52300</v>
      </c>
      <c r="L250" s="17">
        <f t="shared" si="118"/>
        <v>52800</v>
      </c>
      <c r="M250" s="18">
        <f t="shared" si="118"/>
        <v>52950</v>
      </c>
    </row>
    <row r="251" spans="1:13" s="4" customFormat="1" ht="30" customHeight="1">
      <c r="A251" s="711" t="s">
        <v>811</v>
      </c>
      <c r="B251" s="689"/>
      <c r="C251" s="690"/>
      <c r="D251" s="22" t="s">
        <v>547</v>
      </c>
      <c r="E251" s="23">
        <f t="shared" si="114"/>
        <v>35755206</v>
      </c>
      <c r="F251" s="24">
        <f aca="true" t="shared" si="119" ref="F251:M251">F253+F256+F259+F260+F261</f>
        <v>0</v>
      </c>
      <c r="G251" s="24">
        <f t="shared" si="119"/>
        <v>11842448</v>
      </c>
      <c r="H251" s="24">
        <f t="shared" si="119"/>
        <v>10049630</v>
      </c>
      <c r="I251" s="24">
        <f t="shared" si="119"/>
        <v>7320000</v>
      </c>
      <c r="J251" s="24">
        <f t="shared" si="119"/>
        <v>6543128</v>
      </c>
      <c r="K251" s="24">
        <f t="shared" si="119"/>
        <v>42100</v>
      </c>
      <c r="L251" s="24">
        <f t="shared" si="119"/>
        <v>42600</v>
      </c>
      <c r="M251" s="25">
        <f t="shared" si="119"/>
        <v>42750</v>
      </c>
    </row>
    <row r="252" spans="1:13" s="4" customFormat="1" ht="12.75">
      <c r="A252" s="685" t="s">
        <v>401</v>
      </c>
      <c r="B252" s="686"/>
      <c r="C252" s="686"/>
      <c r="D252" s="686"/>
      <c r="E252" s="686"/>
      <c r="F252" s="686"/>
      <c r="G252" s="686"/>
      <c r="H252" s="686"/>
      <c r="I252" s="686"/>
      <c r="J252" s="687"/>
      <c r="K252" s="26"/>
      <c r="L252" s="26"/>
      <c r="M252" s="27"/>
    </row>
    <row r="253" spans="1:13" s="4" customFormat="1" ht="12.75" hidden="1">
      <c r="A253" s="70"/>
      <c r="B253" s="29" t="s">
        <v>548</v>
      </c>
      <c r="C253" s="74"/>
      <c r="D253" s="31" t="s">
        <v>549</v>
      </c>
      <c r="E253" s="57">
        <f aca="true" t="shared" si="120" ref="E253:E262">G253+H253+I253+J253</f>
        <v>0</v>
      </c>
      <c r="F253" s="115">
        <f aca="true" t="shared" si="121" ref="F253:M253">F254+F255</f>
        <v>0</v>
      </c>
      <c r="G253" s="57">
        <f t="shared" si="121"/>
        <v>0</v>
      </c>
      <c r="H253" s="57">
        <f t="shared" si="121"/>
        <v>0</v>
      </c>
      <c r="I253" s="57">
        <f t="shared" si="121"/>
        <v>0</v>
      </c>
      <c r="J253" s="57">
        <f t="shared" si="121"/>
        <v>0</v>
      </c>
      <c r="K253" s="57">
        <f t="shared" si="121"/>
        <v>0</v>
      </c>
      <c r="L253" s="57">
        <f t="shared" si="121"/>
        <v>0</v>
      </c>
      <c r="M253" s="108">
        <f t="shared" si="121"/>
        <v>0</v>
      </c>
    </row>
    <row r="254" spans="1:13" s="4" customFormat="1" ht="12.75" hidden="1">
      <c r="A254" s="70"/>
      <c r="B254" s="29"/>
      <c r="C254" s="44" t="s">
        <v>550</v>
      </c>
      <c r="D254" s="35" t="s">
        <v>551</v>
      </c>
      <c r="E254" s="57">
        <f t="shared" si="120"/>
        <v>0</v>
      </c>
      <c r="F254" s="124"/>
      <c r="G254" s="119"/>
      <c r="H254" s="119"/>
      <c r="I254" s="119"/>
      <c r="J254" s="119"/>
      <c r="K254" s="119"/>
      <c r="L254" s="119"/>
      <c r="M254" s="122"/>
    </row>
    <row r="255" spans="1:13" s="4" customFormat="1" ht="12.75">
      <c r="A255" s="70"/>
      <c r="B255" s="29"/>
      <c r="C255" s="42" t="s">
        <v>552</v>
      </c>
      <c r="D255" s="35" t="s">
        <v>553</v>
      </c>
      <c r="E255" s="57">
        <f t="shared" si="120"/>
        <v>0</v>
      </c>
      <c r="F255" s="124"/>
      <c r="G255" s="119"/>
      <c r="H255" s="119"/>
      <c r="I255" s="119"/>
      <c r="J255" s="119"/>
      <c r="K255" s="119"/>
      <c r="L255" s="119"/>
      <c r="M255" s="122"/>
    </row>
    <row r="256" spans="1:13" s="4" customFormat="1" ht="12.75">
      <c r="A256" s="70"/>
      <c r="B256" s="44" t="s">
        <v>554</v>
      </c>
      <c r="C256" s="44"/>
      <c r="D256" s="31" t="s">
        <v>555</v>
      </c>
      <c r="E256" s="57">
        <f t="shared" si="120"/>
        <v>10590000</v>
      </c>
      <c r="F256" s="57">
        <f aca="true" t="shared" si="122" ref="F256:M256">F257+F258</f>
        <v>0</v>
      </c>
      <c r="G256" s="57">
        <f t="shared" si="122"/>
        <v>1795000</v>
      </c>
      <c r="H256" s="57">
        <f t="shared" si="122"/>
        <v>4000000</v>
      </c>
      <c r="I256" s="57">
        <f t="shared" si="122"/>
        <v>1760000</v>
      </c>
      <c r="J256" s="57">
        <f t="shared" si="122"/>
        <v>3035000</v>
      </c>
      <c r="K256" s="57">
        <f t="shared" si="122"/>
        <v>7000</v>
      </c>
      <c r="L256" s="57">
        <f t="shared" si="122"/>
        <v>7000</v>
      </c>
      <c r="M256" s="108">
        <f t="shared" si="122"/>
        <v>7000</v>
      </c>
    </row>
    <row r="257" spans="1:13" s="4" customFormat="1" ht="12.75">
      <c r="A257" s="70"/>
      <c r="B257" s="44"/>
      <c r="C257" s="29" t="s">
        <v>556</v>
      </c>
      <c r="D257" s="35" t="s">
        <v>557</v>
      </c>
      <c r="E257" s="57">
        <f t="shared" si="120"/>
        <v>10590000</v>
      </c>
      <c r="F257" s="124"/>
      <c r="G257" s="119">
        <v>1795000</v>
      </c>
      <c r="H257" s="119">
        <v>4000000</v>
      </c>
      <c r="I257" s="119">
        <v>1760000</v>
      </c>
      <c r="J257" s="119">
        <v>3035000</v>
      </c>
      <c r="K257" s="119">
        <f>42100-35100</f>
        <v>7000</v>
      </c>
      <c r="L257" s="119">
        <f>42600-35600</f>
        <v>7000</v>
      </c>
      <c r="M257" s="122">
        <f>42750-35750</f>
        <v>7000</v>
      </c>
    </row>
    <row r="258" spans="1:13" s="4" customFormat="1" ht="12.75" customHeight="1">
      <c r="A258" s="70"/>
      <c r="B258" s="44"/>
      <c r="C258" s="29" t="s">
        <v>558</v>
      </c>
      <c r="D258" s="35" t="s">
        <v>559</v>
      </c>
      <c r="E258" s="57">
        <f t="shared" si="120"/>
        <v>0</v>
      </c>
      <c r="F258" s="124"/>
      <c r="G258" s="119"/>
      <c r="H258" s="119"/>
      <c r="I258" s="119"/>
      <c r="J258" s="119"/>
      <c r="K258" s="119"/>
      <c r="L258" s="119"/>
      <c r="M258" s="122"/>
    </row>
    <row r="259" spans="1:13" s="4" customFormat="1" ht="12.75">
      <c r="A259" s="70"/>
      <c r="B259" s="29" t="s">
        <v>560</v>
      </c>
      <c r="C259" s="29"/>
      <c r="D259" s="31" t="s">
        <v>561</v>
      </c>
      <c r="E259" s="57">
        <f t="shared" si="120"/>
        <v>10500000</v>
      </c>
      <c r="F259" s="130"/>
      <c r="G259" s="119">
        <v>4000000</v>
      </c>
      <c r="H259" s="119">
        <v>3000000</v>
      </c>
      <c r="I259" s="119">
        <v>2000000</v>
      </c>
      <c r="J259" s="119">
        <v>1500000</v>
      </c>
      <c r="K259" s="119">
        <v>18100</v>
      </c>
      <c r="L259" s="119">
        <v>18600</v>
      </c>
      <c r="M259" s="122">
        <v>18750</v>
      </c>
    </row>
    <row r="260" spans="1:13" s="4" customFormat="1" ht="12.75">
      <c r="A260" s="70"/>
      <c r="B260" s="29" t="s">
        <v>562</v>
      </c>
      <c r="C260" s="29"/>
      <c r="D260" s="31" t="s">
        <v>563</v>
      </c>
      <c r="E260" s="57">
        <f t="shared" si="120"/>
        <v>0</v>
      </c>
      <c r="F260" s="130"/>
      <c r="G260" s="119"/>
      <c r="H260" s="119"/>
      <c r="I260" s="119"/>
      <c r="J260" s="119"/>
      <c r="K260" s="119"/>
      <c r="L260" s="119"/>
      <c r="M260" s="122"/>
    </row>
    <row r="261" spans="1:13" s="4" customFormat="1" ht="12.75" customHeight="1">
      <c r="A261" s="70"/>
      <c r="B261" s="29" t="s">
        <v>564</v>
      </c>
      <c r="C261" s="74"/>
      <c r="D261" s="31" t="s">
        <v>565</v>
      </c>
      <c r="E261" s="57">
        <f t="shared" si="120"/>
        <v>14665206</v>
      </c>
      <c r="F261" s="130"/>
      <c r="G261" s="119">
        <v>6047448</v>
      </c>
      <c r="H261" s="119">
        <v>3049630</v>
      </c>
      <c r="I261" s="119">
        <v>3560000</v>
      </c>
      <c r="J261" s="119">
        <v>2008128</v>
      </c>
      <c r="K261" s="119">
        <v>17000</v>
      </c>
      <c r="L261" s="119">
        <v>17000</v>
      </c>
      <c r="M261" s="122">
        <v>17000</v>
      </c>
    </row>
    <row r="262" spans="1:13" s="4" customFormat="1" ht="12.75">
      <c r="A262" s="688" t="s">
        <v>566</v>
      </c>
      <c r="B262" s="689"/>
      <c r="C262" s="690"/>
      <c r="D262" s="22" t="s">
        <v>567</v>
      </c>
      <c r="E262" s="23">
        <f t="shared" si="120"/>
        <v>8228923</v>
      </c>
      <c r="F262" s="23">
        <f aca="true" t="shared" si="123" ref="F262:M262">F264+F265+F268</f>
        <v>0</v>
      </c>
      <c r="G262" s="23">
        <f t="shared" si="123"/>
        <v>3000000</v>
      </c>
      <c r="H262" s="23">
        <f t="shared" si="123"/>
        <v>2378923</v>
      </c>
      <c r="I262" s="23">
        <f t="shared" si="123"/>
        <v>1550000</v>
      </c>
      <c r="J262" s="23">
        <f t="shared" si="123"/>
        <v>1300000</v>
      </c>
      <c r="K262" s="23">
        <f t="shared" si="123"/>
        <v>10200</v>
      </c>
      <c r="L262" s="23">
        <f t="shared" si="123"/>
        <v>10200</v>
      </c>
      <c r="M262" s="106">
        <f t="shared" si="123"/>
        <v>10200</v>
      </c>
    </row>
    <row r="263" spans="1:13" s="4" customFormat="1" ht="12.75">
      <c r="A263" s="685" t="s">
        <v>401</v>
      </c>
      <c r="B263" s="686"/>
      <c r="C263" s="686"/>
      <c r="D263" s="686"/>
      <c r="E263" s="686"/>
      <c r="F263" s="686"/>
      <c r="G263" s="686"/>
      <c r="H263" s="686"/>
      <c r="I263" s="686"/>
      <c r="J263" s="687"/>
      <c r="K263" s="26"/>
      <c r="L263" s="26"/>
      <c r="M263" s="27"/>
    </row>
    <row r="264" spans="1:13" s="4" customFormat="1" ht="12.75">
      <c r="A264" s="55"/>
      <c r="B264" s="76" t="s">
        <v>568</v>
      </c>
      <c r="C264" s="56"/>
      <c r="D264" s="31" t="s">
        <v>569</v>
      </c>
      <c r="E264" s="57">
        <f aca="true" t="shared" si="124" ref="E264:E270">G264+H264+I264+J264</f>
        <v>0</v>
      </c>
      <c r="F264" s="110"/>
      <c r="G264" s="124"/>
      <c r="H264" s="124"/>
      <c r="I264" s="110"/>
      <c r="J264" s="110"/>
      <c r="K264" s="110"/>
      <c r="L264" s="110"/>
      <c r="M264" s="111"/>
    </row>
    <row r="265" spans="1:13" s="4" customFormat="1" ht="12.75">
      <c r="A265" s="70"/>
      <c r="B265" s="29" t="s">
        <v>570</v>
      </c>
      <c r="C265" s="29"/>
      <c r="D265" s="31" t="s">
        <v>571</v>
      </c>
      <c r="E265" s="57">
        <f t="shared" si="124"/>
        <v>8228923</v>
      </c>
      <c r="F265" s="114">
        <f aca="true" t="shared" si="125" ref="F265:M265">F266+F267</f>
        <v>0</v>
      </c>
      <c r="G265" s="57">
        <f t="shared" si="125"/>
        <v>3000000</v>
      </c>
      <c r="H265" s="57">
        <f t="shared" si="125"/>
        <v>2378923</v>
      </c>
      <c r="I265" s="57">
        <f t="shared" si="125"/>
        <v>1550000</v>
      </c>
      <c r="J265" s="57">
        <f t="shared" si="125"/>
        <v>1300000</v>
      </c>
      <c r="K265" s="57">
        <f t="shared" si="125"/>
        <v>10200</v>
      </c>
      <c r="L265" s="57">
        <f t="shared" si="125"/>
        <v>10200</v>
      </c>
      <c r="M265" s="108">
        <f t="shared" si="125"/>
        <v>10200</v>
      </c>
    </row>
    <row r="266" spans="1:13" s="4" customFormat="1" ht="12.75">
      <c r="A266" s="70"/>
      <c r="B266" s="29"/>
      <c r="C266" s="29" t="s">
        <v>572</v>
      </c>
      <c r="D266" s="31" t="s">
        <v>573</v>
      </c>
      <c r="E266" s="57">
        <f t="shared" si="124"/>
        <v>8228923</v>
      </c>
      <c r="F266" s="109"/>
      <c r="G266" s="119">
        <v>3000000</v>
      </c>
      <c r="H266" s="119">
        <v>2378923</v>
      </c>
      <c r="I266" s="119">
        <v>1550000</v>
      </c>
      <c r="J266" s="119">
        <v>1300000</v>
      </c>
      <c r="K266" s="119">
        <v>10200</v>
      </c>
      <c r="L266" s="119">
        <v>10200</v>
      </c>
      <c r="M266" s="122">
        <v>10200</v>
      </c>
    </row>
    <row r="267" spans="1:13" s="4" customFormat="1" ht="12.75">
      <c r="A267" s="70"/>
      <c r="B267" s="29"/>
      <c r="C267" s="29" t="s">
        <v>574</v>
      </c>
      <c r="D267" s="31" t="s">
        <v>575</v>
      </c>
      <c r="E267" s="57">
        <f t="shared" si="124"/>
        <v>0</v>
      </c>
      <c r="F267" s="110"/>
      <c r="G267" s="110"/>
      <c r="H267" s="110"/>
      <c r="I267" s="110"/>
      <c r="J267" s="124"/>
      <c r="K267" s="124"/>
      <c r="L267" s="124"/>
      <c r="M267" s="131"/>
    </row>
    <row r="268" spans="1:13" s="4" customFormat="1" ht="12.75" hidden="1">
      <c r="A268" s="70"/>
      <c r="D268" s="508" t="s">
        <v>819</v>
      </c>
      <c r="E268" s="57">
        <f t="shared" si="124"/>
        <v>0</v>
      </c>
      <c r="F268" s="110"/>
      <c r="G268" s="119"/>
      <c r="H268" s="119">
        <f>H408</f>
        <v>0</v>
      </c>
      <c r="I268" s="119">
        <f>I408</f>
        <v>0</v>
      </c>
      <c r="J268" s="119">
        <f>J408</f>
        <v>0</v>
      </c>
      <c r="K268" s="124"/>
      <c r="L268" s="124"/>
      <c r="M268" s="131"/>
    </row>
    <row r="269" spans="1:13" s="4" customFormat="1" ht="25.5" customHeight="1">
      <c r="A269" s="698" t="s">
        <v>825</v>
      </c>
      <c r="B269" s="699"/>
      <c r="C269" s="699"/>
      <c r="D269" s="377" t="s">
        <v>579</v>
      </c>
      <c r="E269" s="17">
        <f t="shared" si="124"/>
        <v>60608297</v>
      </c>
      <c r="F269" s="50">
        <f aca="true" t="shared" si="126" ref="F269:M269">F270+F277+F282+F288+F297</f>
        <v>0</v>
      </c>
      <c r="G269" s="50">
        <f t="shared" si="126"/>
        <v>24784980</v>
      </c>
      <c r="H269" s="50">
        <f t="shared" si="126"/>
        <v>14735000</v>
      </c>
      <c r="I269" s="50">
        <f t="shared" si="126"/>
        <v>12327000</v>
      </c>
      <c r="J269" s="50">
        <f t="shared" si="126"/>
        <v>8761317</v>
      </c>
      <c r="K269" s="50">
        <f t="shared" si="126"/>
        <v>75848</v>
      </c>
      <c r="L269" s="50">
        <f t="shared" si="126"/>
        <v>75985</v>
      </c>
      <c r="M269" s="51">
        <f t="shared" si="126"/>
        <v>71200</v>
      </c>
    </row>
    <row r="270" spans="1:13" s="4" customFormat="1" ht="12.75">
      <c r="A270" s="688" t="s">
        <v>580</v>
      </c>
      <c r="B270" s="689"/>
      <c r="C270" s="690"/>
      <c r="D270" s="22" t="s">
        <v>581</v>
      </c>
      <c r="E270" s="23">
        <f t="shared" si="124"/>
        <v>0</v>
      </c>
      <c r="F270" s="24">
        <f aca="true" t="shared" si="127" ref="F270:M270">F272</f>
        <v>0</v>
      </c>
      <c r="G270" s="24">
        <f t="shared" si="127"/>
        <v>0</v>
      </c>
      <c r="H270" s="24">
        <f t="shared" si="127"/>
        <v>0</v>
      </c>
      <c r="I270" s="24">
        <f t="shared" si="127"/>
        <v>0</v>
      </c>
      <c r="J270" s="24">
        <f t="shared" si="127"/>
        <v>0</v>
      </c>
      <c r="K270" s="24">
        <f t="shared" si="127"/>
        <v>0</v>
      </c>
      <c r="L270" s="24">
        <f t="shared" si="127"/>
        <v>0</v>
      </c>
      <c r="M270" s="25">
        <f t="shared" si="127"/>
        <v>0</v>
      </c>
    </row>
    <row r="271" spans="1:13" s="4" customFormat="1" ht="25.5" customHeight="1" hidden="1">
      <c r="A271" s="685" t="s">
        <v>401</v>
      </c>
      <c r="B271" s="686"/>
      <c r="C271" s="686"/>
      <c r="D271" s="686"/>
      <c r="E271" s="686"/>
      <c r="F271" s="686"/>
      <c r="G271" s="686"/>
      <c r="H271" s="686"/>
      <c r="I271" s="686"/>
      <c r="J271" s="687"/>
      <c r="K271" s="26"/>
      <c r="L271" s="26"/>
      <c r="M271" s="27"/>
    </row>
    <row r="272" spans="1:13" s="4" customFormat="1" ht="27" customHeight="1" hidden="1">
      <c r="A272" s="70"/>
      <c r="B272" s="702" t="s">
        <v>582</v>
      </c>
      <c r="C272" s="702"/>
      <c r="D272" s="31" t="s">
        <v>583</v>
      </c>
      <c r="E272" s="57">
        <f aca="true" t="shared" si="128" ref="E272:E277">G272+H272+I272+J272</f>
        <v>0</v>
      </c>
      <c r="F272" s="115">
        <f aca="true" t="shared" si="129" ref="F272:M272">F273+F274+F275+F276</f>
        <v>0</v>
      </c>
      <c r="G272" s="115">
        <f t="shared" si="129"/>
        <v>0</v>
      </c>
      <c r="H272" s="115">
        <f t="shared" si="129"/>
        <v>0</v>
      </c>
      <c r="I272" s="115">
        <f t="shared" si="129"/>
        <v>0</v>
      </c>
      <c r="J272" s="115">
        <f t="shared" si="129"/>
        <v>0</v>
      </c>
      <c r="K272" s="115">
        <f t="shared" si="129"/>
        <v>0</v>
      </c>
      <c r="L272" s="115">
        <f t="shared" si="129"/>
        <v>0</v>
      </c>
      <c r="M272" s="116">
        <f t="shared" si="129"/>
        <v>0</v>
      </c>
    </row>
    <row r="273" spans="1:13" s="4" customFormat="1" ht="12.75" hidden="1">
      <c r="A273" s="70"/>
      <c r="B273" s="78"/>
      <c r="C273" s="29" t="s">
        <v>584</v>
      </c>
      <c r="D273" s="35" t="s">
        <v>585</v>
      </c>
      <c r="E273" s="57">
        <f t="shared" si="128"/>
        <v>0</v>
      </c>
      <c r="F273" s="110"/>
      <c r="G273" s="110"/>
      <c r="H273" s="110"/>
      <c r="I273" s="110"/>
      <c r="J273" s="124"/>
      <c r="K273" s="124"/>
      <c r="L273" s="124"/>
      <c r="M273" s="131"/>
    </row>
    <row r="274" spans="1:13" s="4" customFormat="1" ht="12.75" hidden="1">
      <c r="A274" s="70"/>
      <c r="B274" s="78"/>
      <c r="C274" s="29" t="s">
        <v>586</v>
      </c>
      <c r="D274" s="35" t="s">
        <v>587</v>
      </c>
      <c r="E274" s="57">
        <f t="shared" si="128"/>
        <v>0</v>
      </c>
      <c r="F274" s="110"/>
      <c r="G274" s="110"/>
      <c r="H274" s="110"/>
      <c r="I274" s="110"/>
      <c r="J274" s="124"/>
      <c r="K274" s="124"/>
      <c r="L274" s="124"/>
      <c r="M274" s="131"/>
    </row>
    <row r="275" spans="1:13" s="4" customFormat="1" ht="12.75" hidden="1">
      <c r="A275" s="70"/>
      <c r="B275" s="78"/>
      <c r="C275" s="29" t="s">
        <v>588</v>
      </c>
      <c r="D275" s="35" t="s">
        <v>589</v>
      </c>
      <c r="E275" s="57">
        <f t="shared" si="128"/>
        <v>0</v>
      </c>
      <c r="F275" s="110"/>
      <c r="G275" s="110"/>
      <c r="H275" s="110"/>
      <c r="I275" s="110"/>
      <c r="J275" s="124"/>
      <c r="K275" s="124"/>
      <c r="L275" s="124"/>
      <c r="M275" s="131"/>
    </row>
    <row r="276" spans="1:13" s="4" customFormat="1" ht="12.75" hidden="1">
      <c r="A276" s="70"/>
      <c r="B276" s="78"/>
      <c r="C276" s="44" t="s">
        <v>590</v>
      </c>
      <c r="D276" s="35" t="s">
        <v>591</v>
      </c>
      <c r="E276" s="57">
        <f t="shared" si="128"/>
        <v>0</v>
      </c>
      <c r="F276" s="110"/>
      <c r="G276" s="110"/>
      <c r="H276" s="110"/>
      <c r="I276" s="110"/>
      <c r="J276" s="124"/>
      <c r="K276" s="124"/>
      <c r="L276" s="124"/>
      <c r="M276" s="131"/>
    </row>
    <row r="277" spans="1:13" s="4" customFormat="1" ht="12.75" hidden="1">
      <c r="A277" s="688" t="s">
        <v>592</v>
      </c>
      <c r="B277" s="689"/>
      <c r="C277" s="690"/>
      <c r="D277" s="22" t="s">
        <v>593</v>
      </c>
      <c r="E277" s="23">
        <f t="shared" si="128"/>
        <v>0</v>
      </c>
      <c r="F277" s="24">
        <f aca="true" t="shared" si="130" ref="F277:M277">F279+F280+F281</f>
        <v>0</v>
      </c>
      <c r="G277" s="24">
        <f t="shared" si="130"/>
        <v>0</v>
      </c>
      <c r="H277" s="24">
        <f t="shared" si="130"/>
        <v>0</v>
      </c>
      <c r="I277" s="24">
        <f t="shared" si="130"/>
        <v>0</v>
      </c>
      <c r="J277" s="24">
        <f t="shared" si="130"/>
        <v>0</v>
      </c>
      <c r="K277" s="24">
        <f t="shared" si="130"/>
        <v>0</v>
      </c>
      <c r="L277" s="24">
        <f t="shared" si="130"/>
        <v>0</v>
      </c>
      <c r="M277" s="25">
        <f t="shared" si="130"/>
        <v>0</v>
      </c>
    </row>
    <row r="278" spans="1:13" s="4" customFormat="1" ht="12.75" hidden="1">
      <c r="A278" s="685" t="s">
        <v>401</v>
      </c>
      <c r="B278" s="686"/>
      <c r="C278" s="686"/>
      <c r="D278" s="686"/>
      <c r="E278" s="686"/>
      <c r="F278" s="686"/>
      <c r="G278" s="686"/>
      <c r="H278" s="686"/>
      <c r="I278" s="686"/>
      <c r="J278" s="687"/>
      <c r="K278" s="26"/>
      <c r="L278" s="26"/>
      <c r="M278" s="27"/>
    </row>
    <row r="279" spans="1:13" s="4" customFormat="1" ht="12.75" hidden="1">
      <c r="A279" s="79"/>
      <c r="B279" s="29" t="s">
        <v>594</v>
      </c>
      <c r="C279" s="44"/>
      <c r="D279" s="31" t="s">
        <v>595</v>
      </c>
      <c r="E279" s="57">
        <f>G279+H279+I279+J279</f>
        <v>0</v>
      </c>
      <c r="F279" s="110"/>
      <c r="G279" s="110"/>
      <c r="H279" s="110"/>
      <c r="I279" s="110"/>
      <c r="J279" s="110"/>
      <c r="K279" s="110"/>
      <c r="L279" s="110"/>
      <c r="M279" s="111"/>
    </row>
    <row r="280" spans="1:13" s="4" customFormat="1" ht="12.75" hidden="1">
      <c r="A280" s="79"/>
      <c r="B280" s="29" t="s">
        <v>596</v>
      </c>
      <c r="C280" s="44"/>
      <c r="D280" s="31" t="s">
        <v>597</v>
      </c>
      <c r="E280" s="57">
        <f>G280+H280+I280+J280</f>
        <v>0</v>
      </c>
      <c r="F280" s="110"/>
      <c r="G280" s="110"/>
      <c r="H280" s="110"/>
      <c r="I280" s="110"/>
      <c r="J280" s="110"/>
      <c r="K280" s="110"/>
      <c r="L280" s="110"/>
      <c r="M280" s="111"/>
    </row>
    <row r="281" spans="1:13" s="4" customFormat="1" ht="12.75" hidden="1">
      <c r="A281" s="41"/>
      <c r="B281" s="44" t="s">
        <v>598</v>
      </c>
      <c r="C281" s="44"/>
      <c r="D281" s="31" t="s">
        <v>599</v>
      </c>
      <c r="E281" s="57">
        <f>G281+H281+I281+J281</f>
        <v>0</v>
      </c>
      <c r="F281" s="110"/>
      <c r="G281" s="110"/>
      <c r="H281" s="110"/>
      <c r="I281" s="110"/>
      <c r="J281" s="110"/>
      <c r="K281" s="110"/>
      <c r="L281" s="110"/>
      <c r="M281" s="111"/>
    </row>
    <row r="282" spans="1:13" s="4" customFormat="1" ht="15.75" customHeight="1">
      <c r="A282" s="688" t="s">
        <v>600</v>
      </c>
      <c r="B282" s="689"/>
      <c r="C282" s="690"/>
      <c r="D282" s="22" t="s">
        <v>601</v>
      </c>
      <c r="E282" s="23">
        <f>G282+H282+I282+J282</f>
        <v>1199980</v>
      </c>
      <c r="F282" s="24">
        <f aca="true" t="shared" si="131" ref="F282:M282">F284</f>
        <v>0</v>
      </c>
      <c r="G282" s="24">
        <f t="shared" si="131"/>
        <v>399980</v>
      </c>
      <c r="H282" s="24">
        <f t="shared" si="131"/>
        <v>350000</v>
      </c>
      <c r="I282" s="24">
        <f t="shared" si="131"/>
        <v>250000</v>
      </c>
      <c r="J282" s="24">
        <f t="shared" si="131"/>
        <v>200000</v>
      </c>
      <c r="K282" s="24">
        <f t="shared" si="131"/>
        <v>1200</v>
      </c>
      <c r="L282" s="24">
        <f t="shared" si="131"/>
        <v>1200</v>
      </c>
      <c r="M282" s="25">
        <f t="shared" si="131"/>
        <v>1200</v>
      </c>
    </row>
    <row r="283" spans="1:13" s="4" customFormat="1" ht="12.75">
      <c r="A283" s="685" t="s">
        <v>401</v>
      </c>
      <c r="B283" s="686"/>
      <c r="C283" s="686"/>
      <c r="D283" s="686"/>
      <c r="E283" s="686"/>
      <c r="F283" s="686"/>
      <c r="G283" s="686"/>
      <c r="H283" s="686"/>
      <c r="I283" s="686"/>
      <c r="J283" s="687"/>
      <c r="K283" s="26"/>
      <c r="L283" s="26"/>
      <c r="M283" s="27"/>
    </row>
    <row r="284" spans="1:13" s="4" customFormat="1" ht="12.75">
      <c r="A284" s="70"/>
      <c r="B284" s="44" t="s">
        <v>602</v>
      </c>
      <c r="C284" s="80"/>
      <c r="D284" s="31" t="s">
        <v>603</v>
      </c>
      <c r="E284" s="57">
        <f>G284+H284+I284+J284</f>
        <v>1199980</v>
      </c>
      <c r="F284" s="115">
        <f aca="true" t="shared" si="132" ref="F284:M284">F285+F286+F287</f>
        <v>0</v>
      </c>
      <c r="G284" s="115">
        <f t="shared" si="132"/>
        <v>399980</v>
      </c>
      <c r="H284" s="115">
        <f t="shared" si="132"/>
        <v>350000</v>
      </c>
      <c r="I284" s="115">
        <f t="shared" si="132"/>
        <v>250000</v>
      </c>
      <c r="J284" s="115">
        <f t="shared" si="132"/>
        <v>200000</v>
      </c>
      <c r="K284" s="115">
        <f t="shared" si="132"/>
        <v>1200</v>
      </c>
      <c r="L284" s="115">
        <f t="shared" si="132"/>
        <v>1200</v>
      </c>
      <c r="M284" s="116">
        <f t="shared" si="132"/>
        <v>1200</v>
      </c>
    </row>
    <row r="285" spans="1:13" s="4" customFormat="1" ht="12.75">
      <c r="A285" s="70"/>
      <c r="B285" s="44"/>
      <c r="C285" s="29" t="s">
        <v>604</v>
      </c>
      <c r="D285" s="35" t="s">
        <v>605</v>
      </c>
      <c r="E285" s="57">
        <f>G285+H285+I285+J285</f>
        <v>0</v>
      </c>
      <c r="F285" s="110"/>
      <c r="G285" s="110"/>
      <c r="H285" s="110"/>
      <c r="I285" s="110"/>
      <c r="J285" s="124"/>
      <c r="K285" s="124"/>
      <c r="L285" s="124"/>
      <c r="M285" s="131"/>
    </row>
    <row r="286" spans="1:13" s="4" customFormat="1" ht="12.75">
      <c r="A286" s="70"/>
      <c r="B286" s="44"/>
      <c r="C286" s="29" t="s">
        <v>606</v>
      </c>
      <c r="D286" s="35" t="s">
        <v>607</v>
      </c>
      <c r="E286" s="57">
        <f>G286+H286+I286+J286</f>
        <v>0</v>
      </c>
      <c r="F286" s="110"/>
      <c r="G286" s="110"/>
      <c r="H286" s="110"/>
      <c r="I286" s="110"/>
      <c r="J286" s="124"/>
      <c r="K286" s="124"/>
      <c r="L286" s="124"/>
      <c r="M286" s="131"/>
    </row>
    <row r="287" spans="1:13" s="4" customFormat="1" ht="12.75">
      <c r="A287" s="70"/>
      <c r="B287" s="44"/>
      <c r="C287" s="44" t="s">
        <v>608</v>
      </c>
      <c r="D287" s="73" t="s">
        <v>609</v>
      </c>
      <c r="E287" s="57">
        <f>G287+H287+I287+J287</f>
        <v>1199980</v>
      </c>
      <c r="F287" s="110"/>
      <c r="G287" s="110">
        <v>399980</v>
      </c>
      <c r="H287" s="110">
        <v>350000</v>
      </c>
      <c r="I287" s="110">
        <v>250000</v>
      </c>
      <c r="J287" s="110">
        <v>200000</v>
      </c>
      <c r="K287" s="110">
        <v>1200</v>
      </c>
      <c r="L287" s="110">
        <v>1200</v>
      </c>
      <c r="M287" s="111">
        <v>1200</v>
      </c>
    </row>
    <row r="288" spans="1:13" s="4" customFormat="1" ht="12.75">
      <c r="A288" s="61" t="s">
        <v>610</v>
      </c>
      <c r="B288" s="132"/>
      <c r="C288" s="75"/>
      <c r="D288" s="22" t="s">
        <v>611</v>
      </c>
      <c r="E288" s="23">
        <f>G288+H288+I288+J288</f>
        <v>59408317</v>
      </c>
      <c r="F288" s="23">
        <f aca="true" t="shared" si="133" ref="F288:M288">F290+F294+F296</f>
        <v>0</v>
      </c>
      <c r="G288" s="23">
        <f t="shared" si="133"/>
        <v>24385000</v>
      </c>
      <c r="H288" s="23">
        <f t="shared" si="133"/>
        <v>14385000</v>
      </c>
      <c r="I288" s="23">
        <f t="shared" si="133"/>
        <v>12077000</v>
      </c>
      <c r="J288" s="23">
        <f t="shared" si="133"/>
        <v>8561317</v>
      </c>
      <c r="K288" s="23">
        <f t="shared" si="133"/>
        <v>74648</v>
      </c>
      <c r="L288" s="23">
        <f t="shared" si="133"/>
        <v>74785</v>
      </c>
      <c r="M288" s="106">
        <f t="shared" si="133"/>
        <v>70000</v>
      </c>
    </row>
    <row r="289" spans="1:13" s="4" customFormat="1" ht="12.75">
      <c r="A289" s="685" t="s">
        <v>401</v>
      </c>
      <c r="B289" s="686"/>
      <c r="C289" s="686"/>
      <c r="D289" s="686"/>
      <c r="E289" s="686"/>
      <c r="F289" s="686"/>
      <c r="G289" s="686"/>
      <c r="H289" s="686"/>
      <c r="I289" s="686"/>
      <c r="J289" s="687"/>
      <c r="K289" s="26"/>
      <c r="L289" s="26"/>
      <c r="M289" s="27"/>
    </row>
    <row r="290" spans="1:13" s="4" customFormat="1" ht="12.75">
      <c r="A290" s="70"/>
      <c r="B290" s="29" t="s">
        <v>612</v>
      </c>
      <c r="C290" s="74"/>
      <c r="D290" s="31" t="s">
        <v>613</v>
      </c>
      <c r="E290" s="57">
        <f aca="true" t="shared" si="134" ref="E290:E296">G290+H290+I290+J290</f>
        <v>59408317</v>
      </c>
      <c r="F290" s="115">
        <f aca="true" t="shared" si="135" ref="F290:M290">F291+F292+F293</f>
        <v>0</v>
      </c>
      <c r="G290" s="115">
        <f t="shared" si="135"/>
        <v>24385000</v>
      </c>
      <c r="H290" s="115">
        <f t="shared" si="135"/>
        <v>14385000</v>
      </c>
      <c r="I290" s="115">
        <f t="shared" si="135"/>
        <v>12077000</v>
      </c>
      <c r="J290" s="115">
        <f t="shared" si="135"/>
        <v>8561317</v>
      </c>
      <c r="K290" s="115">
        <f t="shared" si="135"/>
        <v>74648</v>
      </c>
      <c r="L290" s="115">
        <f t="shared" si="135"/>
        <v>74785</v>
      </c>
      <c r="M290" s="115">
        <f t="shared" si="135"/>
        <v>70000</v>
      </c>
    </row>
    <row r="291" spans="1:13" s="4" customFormat="1" ht="12.75">
      <c r="A291" s="70"/>
      <c r="B291" s="29"/>
      <c r="C291" s="44" t="s">
        <v>614</v>
      </c>
      <c r="D291" s="73" t="s">
        <v>615</v>
      </c>
      <c r="E291" s="57">
        <f t="shared" si="134"/>
        <v>1352000</v>
      </c>
      <c r="F291" s="110"/>
      <c r="G291" s="110">
        <v>500000</v>
      </c>
      <c r="H291" s="110">
        <v>500000</v>
      </c>
      <c r="I291" s="110">
        <v>352000</v>
      </c>
      <c r="J291" s="110">
        <v>0</v>
      </c>
      <c r="K291" s="110"/>
      <c r="L291" s="110"/>
      <c r="M291" s="111"/>
    </row>
    <row r="292" spans="1:13" s="4" customFormat="1" ht="12.75">
      <c r="A292" s="70"/>
      <c r="B292" s="29"/>
      <c r="C292" s="44" t="s">
        <v>616</v>
      </c>
      <c r="D292" s="73" t="s">
        <v>617</v>
      </c>
      <c r="E292" s="57">
        <f t="shared" si="134"/>
        <v>11539000</v>
      </c>
      <c r="F292" s="110"/>
      <c r="G292" s="110">
        <v>2885000</v>
      </c>
      <c r="H292" s="110">
        <v>2885000</v>
      </c>
      <c r="I292" s="110">
        <v>2885000</v>
      </c>
      <c r="J292" s="110">
        <v>2884000</v>
      </c>
      <c r="K292" s="110">
        <v>29863</v>
      </c>
      <c r="L292" s="110">
        <v>30000</v>
      </c>
      <c r="M292" s="111">
        <v>20000</v>
      </c>
    </row>
    <row r="293" spans="1:13" s="4" customFormat="1" ht="12.75">
      <c r="A293" s="70"/>
      <c r="B293" s="29"/>
      <c r="C293" s="29" t="s">
        <v>618</v>
      </c>
      <c r="D293" s="73" t="s">
        <v>619</v>
      </c>
      <c r="E293" s="57">
        <f t="shared" si="134"/>
        <v>46517317</v>
      </c>
      <c r="F293" s="110"/>
      <c r="G293" s="110">
        <v>21000000</v>
      </c>
      <c r="H293" s="110">
        <v>11000000</v>
      </c>
      <c r="I293" s="110">
        <v>8840000</v>
      </c>
      <c r="J293" s="110">
        <v>5677317</v>
      </c>
      <c r="K293" s="110">
        <v>44785</v>
      </c>
      <c r="L293" s="110">
        <v>44785</v>
      </c>
      <c r="M293" s="111">
        <v>50000</v>
      </c>
    </row>
    <row r="294" spans="1:13" s="4" customFormat="1" ht="12.75">
      <c r="A294" s="70"/>
      <c r="B294" s="29" t="s">
        <v>620</v>
      </c>
      <c r="C294" s="29"/>
      <c r="D294" s="31" t="s">
        <v>621</v>
      </c>
      <c r="E294" s="57">
        <f t="shared" si="134"/>
        <v>0</v>
      </c>
      <c r="F294" s="115">
        <f aca="true" t="shared" si="136" ref="F294:M294">F295</f>
        <v>0</v>
      </c>
      <c r="G294" s="115">
        <f t="shared" si="136"/>
        <v>0</v>
      </c>
      <c r="H294" s="115">
        <f t="shared" si="136"/>
        <v>0</v>
      </c>
      <c r="I294" s="115">
        <f t="shared" si="136"/>
        <v>0</v>
      </c>
      <c r="J294" s="115">
        <f t="shared" si="136"/>
        <v>0</v>
      </c>
      <c r="K294" s="115">
        <f t="shared" si="136"/>
        <v>0</v>
      </c>
      <c r="L294" s="115">
        <f t="shared" si="136"/>
        <v>0</v>
      </c>
      <c r="M294" s="116">
        <f t="shared" si="136"/>
        <v>0</v>
      </c>
    </row>
    <row r="295" spans="1:13" s="4" customFormat="1" ht="12.75">
      <c r="A295" s="70"/>
      <c r="B295" s="29"/>
      <c r="C295" s="29" t="s">
        <v>622</v>
      </c>
      <c r="D295" s="35" t="s">
        <v>623</v>
      </c>
      <c r="E295" s="57">
        <f t="shared" si="134"/>
        <v>0</v>
      </c>
      <c r="F295" s="124"/>
      <c r="G295" s="110"/>
      <c r="H295" s="110"/>
      <c r="I295" s="110"/>
      <c r="J295" s="110"/>
      <c r="K295" s="110"/>
      <c r="L295" s="110"/>
      <c r="M295" s="111"/>
    </row>
    <row r="296" spans="1:13" s="4" customFormat="1" ht="12.75">
      <c r="A296" s="81"/>
      <c r="B296" s="29" t="s">
        <v>624</v>
      </c>
      <c r="C296" s="82"/>
      <c r="D296" s="31" t="s">
        <v>625</v>
      </c>
      <c r="E296" s="57">
        <f t="shared" si="134"/>
        <v>0</v>
      </c>
      <c r="F296" s="124"/>
      <c r="G296" s="110"/>
      <c r="H296" s="110"/>
      <c r="I296" s="110"/>
      <c r="J296" s="124"/>
      <c r="K296" s="124"/>
      <c r="L296" s="124"/>
      <c r="M296" s="131"/>
    </row>
    <row r="297" spans="1:13" s="4" customFormat="1" ht="12.75" customHeight="1" hidden="1">
      <c r="A297" s="61" t="s">
        <v>626</v>
      </c>
      <c r="B297" s="132"/>
      <c r="C297" s="20"/>
      <c r="D297" s="22" t="s">
        <v>627</v>
      </c>
      <c r="E297" s="23">
        <f aca="true" t="shared" si="137" ref="E297:M297">E299+E300+E302+E301+E303</f>
        <v>0</v>
      </c>
      <c r="F297" s="23">
        <f t="shared" si="137"/>
        <v>0</v>
      </c>
      <c r="G297" s="23">
        <f t="shared" si="137"/>
        <v>0</v>
      </c>
      <c r="H297" s="23">
        <f t="shared" si="137"/>
        <v>0</v>
      </c>
      <c r="I297" s="23">
        <f t="shared" si="137"/>
        <v>0</v>
      </c>
      <c r="J297" s="23">
        <f t="shared" si="137"/>
        <v>0</v>
      </c>
      <c r="K297" s="23">
        <f t="shared" si="137"/>
        <v>0</v>
      </c>
      <c r="L297" s="23">
        <f t="shared" si="137"/>
        <v>0</v>
      </c>
      <c r="M297" s="106">
        <f t="shared" si="137"/>
        <v>0</v>
      </c>
    </row>
    <row r="298" spans="1:13" s="4" customFormat="1" ht="12.75" hidden="1">
      <c r="A298" s="685" t="s">
        <v>401</v>
      </c>
      <c r="B298" s="686"/>
      <c r="C298" s="686"/>
      <c r="D298" s="686"/>
      <c r="E298" s="686"/>
      <c r="F298" s="686"/>
      <c r="G298" s="686"/>
      <c r="H298" s="686"/>
      <c r="I298" s="686"/>
      <c r="J298" s="687"/>
      <c r="K298" s="26"/>
      <c r="L298" s="26"/>
      <c r="M298" s="27"/>
    </row>
    <row r="299" spans="1:13" s="4" customFormat="1" ht="12.75" customHeight="1" hidden="1">
      <c r="A299" s="41"/>
      <c r="B299" s="714" t="s">
        <v>628</v>
      </c>
      <c r="C299" s="714"/>
      <c r="D299" s="31" t="s">
        <v>629</v>
      </c>
      <c r="E299" s="57">
        <f>G299+H299+I299+J299</f>
        <v>0</v>
      </c>
      <c r="F299" s="110"/>
      <c r="G299" s="110"/>
      <c r="H299" s="110"/>
      <c r="I299" s="110"/>
      <c r="J299" s="124"/>
      <c r="K299" s="124"/>
      <c r="L299" s="124"/>
      <c r="M299" s="131"/>
    </row>
    <row r="300" spans="1:13" s="4" customFormat="1" ht="12.75" hidden="1">
      <c r="A300" s="83"/>
      <c r="B300" s="29" t="s">
        <v>630</v>
      </c>
      <c r="C300" s="44"/>
      <c r="D300" s="31" t="s">
        <v>631</v>
      </c>
      <c r="E300" s="57">
        <f>G300+H300+I300+J300</f>
        <v>0</v>
      </c>
      <c r="F300" s="110"/>
      <c r="G300" s="110"/>
      <c r="H300" s="110"/>
      <c r="I300" s="110"/>
      <c r="J300" s="124"/>
      <c r="K300" s="124"/>
      <c r="L300" s="124"/>
      <c r="M300" s="131"/>
    </row>
    <row r="301" spans="1:13" s="4" customFormat="1" ht="12.75" hidden="1">
      <c r="A301" s="41"/>
      <c r="B301" s="29" t="s">
        <v>632</v>
      </c>
      <c r="C301" s="44"/>
      <c r="D301" s="31" t="s">
        <v>633</v>
      </c>
      <c r="E301" s="57">
        <f>G301+H301+I301+J301</f>
        <v>0</v>
      </c>
      <c r="F301" s="110"/>
      <c r="G301" s="110"/>
      <c r="H301" s="110"/>
      <c r="I301" s="110"/>
      <c r="J301" s="124"/>
      <c r="K301" s="124"/>
      <c r="L301" s="124"/>
      <c r="M301" s="131"/>
    </row>
    <row r="302" spans="1:13" s="4" customFormat="1" ht="12.75" hidden="1">
      <c r="A302" s="41"/>
      <c r="B302" s="29" t="s">
        <v>634</v>
      </c>
      <c r="C302" s="44"/>
      <c r="D302" s="31" t="s">
        <v>635</v>
      </c>
      <c r="E302" s="57">
        <f>G302+H302+I302+J302</f>
        <v>0</v>
      </c>
      <c r="F302" s="110"/>
      <c r="G302" s="110"/>
      <c r="H302" s="110"/>
      <c r="I302" s="110"/>
      <c r="J302" s="124"/>
      <c r="K302" s="124"/>
      <c r="L302" s="124"/>
      <c r="M302" s="131"/>
    </row>
    <row r="303" spans="1:13" s="4" customFormat="1" ht="12.75" hidden="1">
      <c r="A303" s="41"/>
      <c r="B303" s="44" t="s">
        <v>636</v>
      </c>
      <c r="C303" s="44"/>
      <c r="D303" s="31" t="s">
        <v>637</v>
      </c>
      <c r="E303" s="57">
        <f>G303+H303+I303+J303</f>
        <v>0</v>
      </c>
      <c r="F303" s="110"/>
      <c r="G303" s="110"/>
      <c r="H303" s="110"/>
      <c r="I303" s="110"/>
      <c r="J303" s="110"/>
      <c r="K303" s="110"/>
      <c r="L303" s="110"/>
      <c r="M303" s="111"/>
    </row>
    <row r="304" spans="1:13" s="4" customFormat="1" ht="12.75">
      <c r="A304" s="133" t="s">
        <v>638</v>
      </c>
      <c r="B304" s="134"/>
      <c r="C304" s="134"/>
      <c r="D304" s="135" t="s">
        <v>639</v>
      </c>
      <c r="E304" s="91"/>
      <c r="F304" s="58"/>
      <c r="G304" s="58"/>
      <c r="H304" s="58"/>
      <c r="I304" s="58"/>
      <c r="J304" s="58"/>
      <c r="K304" s="58"/>
      <c r="L304" s="58"/>
      <c r="M304" s="59"/>
    </row>
    <row r="305" spans="1:13" s="4" customFormat="1" ht="12.75">
      <c r="A305" s="89" t="s">
        <v>640</v>
      </c>
      <c r="B305" s="90"/>
      <c r="C305" s="90"/>
      <c r="D305" s="31" t="s">
        <v>641</v>
      </c>
      <c r="E305" s="91"/>
      <c r="F305" s="58"/>
      <c r="G305" s="58"/>
      <c r="H305" s="58"/>
      <c r="I305" s="58"/>
      <c r="J305" s="58"/>
      <c r="K305" s="58"/>
      <c r="L305" s="58"/>
      <c r="M305" s="59"/>
    </row>
    <row r="306" spans="1:13" s="4" customFormat="1" ht="12.75">
      <c r="A306" s="89" t="s">
        <v>642</v>
      </c>
      <c r="B306" s="90"/>
      <c r="C306" s="90"/>
      <c r="D306" s="31" t="s">
        <v>643</v>
      </c>
      <c r="E306" s="136">
        <f>'SURSA 02 VENITURI'!E311-'SURSA 02 CHELTUIELI'!E163</f>
        <v>0</v>
      </c>
      <c r="F306" s="137">
        <f>'SURSA 02 VENITURI'!F311-'SURSA 02 CHELTUIELI'!F163</f>
        <v>0</v>
      </c>
      <c r="G306" s="137">
        <f>'SURSA 02 VENITURI'!G311-'SURSA 02 CHELTUIELI'!G163</f>
        <v>0</v>
      </c>
      <c r="H306" s="137">
        <f>'SURSA 02 VENITURI'!H311-'SURSA 02 CHELTUIELI'!H163</f>
        <v>0</v>
      </c>
      <c r="I306" s="137">
        <f>'SURSA 02 VENITURI'!I311-'SURSA 02 CHELTUIELI'!I163</f>
        <v>0</v>
      </c>
      <c r="J306" s="137">
        <f>'SURSA 02 VENITURI'!J311-'SURSA 02 CHELTUIELI'!J163</f>
        <v>0</v>
      </c>
      <c r="K306" s="137">
        <f>'SURSA 02 VENITURI'!K311-'SURSA 02 CHELTUIELI'!K163</f>
        <v>0</v>
      </c>
      <c r="L306" s="137">
        <f>'SURSA 02 VENITURI'!L311-'SURSA 02 CHELTUIELI'!L163</f>
        <v>0</v>
      </c>
      <c r="M306" s="138">
        <f>'SURSA 02 VENITURI'!M311-'SURSA 02 CHELTUIELI'!M163</f>
        <v>0</v>
      </c>
    </row>
    <row r="307" spans="1:13" s="4" customFormat="1" ht="15" thickBot="1">
      <c r="A307" s="99" t="s">
        <v>646</v>
      </c>
      <c r="B307" s="100"/>
      <c r="C307" s="100"/>
      <c r="D307" s="101" t="s">
        <v>644</v>
      </c>
      <c r="E307" s="139">
        <f>E163-'SURSA 02 VENITURI'!E311</f>
        <v>0</v>
      </c>
      <c r="F307" s="139">
        <f>F163-'SURSA 02 VENITURI'!F311</f>
        <v>0</v>
      </c>
      <c r="G307" s="140">
        <f>G163-'SURSA 02 VENITURI'!G311</f>
        <v>0</v>
      </c>
      <c r="H307" s="140">
        <f>H163-'SURSA 02 VENITURI'!H311</f>
        <v>0</v>
      </c>
      <c r="I307" s="140">
        <f>I163-'SURSA 02 VENITURI'!I311</f>
        <v>0</v>
      </c>
      <c r="J307" s="140">
        <f>J163-'SURSA 02 VENITURI'!J311</f>
        <v>0</v>
      </c>
      <c r="K307" s="140">
        <f>K163-'SURSA 02 VENITURI'!K311</f>
        <v>0</v>
      </c>
      <c r="L307" s="140">
        <f>L163-'SURSA 02 VENITURI'!L311</f>
        <v>0</v>
      </c>
      <c r="M307" s="352">
        <f>M163-'SURSA 02 VENITURI'!M311</f>
        <v>0</v>
      </c>
    </row>
    <row r="308" spans="1:13" s="4" customFormat="1" ht="36" customHeight="1" thickBot="1">
      <c r="A308" s="774" t="s">
        <v>650</v>
      </c>
      <c r="B308" s="775"/>
      <c r="C308" s="776"/>
      <c r="D308" s="380" t="s">
        <v>645</v>
      </c>
      <c r="E308" s="141">
        <f aca="true" t="shared" si="138" ref="E308:J308">E309+E321+E331+E389+E409</f>
        <v>285322865</v>
      </c>
      <c r="F308" s="141">
        <f t="shared" si="138"/>
        <v>0</v>
      </c>
      <c r="G308" s="141">
        <f t="shared" si="138"/>
        <v>76467321</v>
      </c>
      <c r="H308" s="141">
        <f t="shared" si="138"/>
        <v>63806153</v>
      </c>
      <c r="I308" s="141">
        <f t="shared" si="138"/>
        <v>100249246</v>
      </c>
      <c r="J308" s="141">
        <f t="shared" si="138"/>
        <v>44800145</v>
      </c>
      <c r="K308" s="141">
        <f>K309+K321+K331+K389+K409</f>
        <v>243579</v>
      </c>
      <c r="L308" s="141">
        <f>L309+L321+L331+L389+L409</f>
        <v>220339</v>
      </c>
      <c r="M308" s="141">
        <f>M309+M321+M331+M389+M409</f>
        <v>206766</v>
      </c>
    </row>
    <row r="309" spans="1:13" s="4" customFormat="1" ht="30" customHeight="1">
      <c r="A309" s="700" t="s">
        <v>699</v>
      </c>
      <c r="B309" s="701"/>
      <c r="C309" s="701"/>
      <c r="D309" s="379" t="s">
        <v>398</v>
      </c>
      <c r="E309" s="143">
        <f aca="true" t="shared" si="139" ref="E309:J309">E310+E314</f>
        <v>260000</v>
      </c>
      <c r="F309" s="143">
        <f t="shared" si="139"/>
        <v>0</v>
      </c>
      <c r="G309" s="143">
        <f t="shared" si="139"/>
        <v>0</v>
      </c>
      <c r="H309" s="143">
        <f t="shared" si="139"/>
        <v>260000</v>
      </c>
      <c r="I309" s="143">
        <f t="shared" si="139"/>
        <v>0</v>
      </c>
      <c r="J309" s="143">
        <f t="shared" si="139"/>
        <v>0</v>
      </c>
      <c r="K309" s="143">
        <f>K310+K314</f>
        <v>2438</v>
      </c>
      <c r="L309" s="143">
        <f>L310+L314</f>
        <v>2370</v>
      </c>
      <c r="M309" s="353">
        <f>M310+M314</f>
        <v>2768</v>
      </c>
    </row>
    <row r="310" spans="1:13" s="4" customFormat="1" ht="12" customHeight="1">
      <c r="A310" s="688" t="s">
        <v>399</v>
      </c>
      <c r="B310" s="689"/>
      <c r="C310" s="690"/>
      <c r="D310" s="22" t="s">
        <v>400</v>
      </c>
      <c r="E310" s="23">
        <f aca="true" t="shared" si="140" ref="E310:J310">E312</f>
        <v>0</v>
      </c>
      <c r="F310" s="23">
        <f t="shared" si="140"/>
        <v>0</v>
      </c>
      <c r="G310" s="23">
        <f t="shared" si="140"/>
        <v>0</v>
      </c>
      <c r="H310" s="23">
        <f t="shared" si="140"/>
        <v>0</v>
      </c>
      <c r="I310" s="23">
        <f t="shared" si="140"/>
        <v>0</v>
      </c>
      <c r="J310" s="23">
        <f t="shared" si="140"/>
        <v>0</v>
      </c>
      <c r="K310" s="23">
        <f>K312</f>
        <v>2438</v>
      </c>
      <c r="L310" s="23">
        <f>L312</f>
        <v>2370</v>
      </c>
      <c r="M310" s="106">
        <f>M312</f>
        <v>2768</v>
      </c>
    </row>
    <row r="311" spans="1:13" s="4" customFormat="1" ht="12" customHeight="1">
      <c r="A311" s="685" t="s">
        <v>401</v>
      </c>
      <c r="B311" s="686"/>
      <c r="C311" s="686"/>
      <c r="D311" s="686"/>
      <c r="E311" s="686"/>
      <c r="F311" s="686"/>
      <c r="G311" s="686"/>
      <c r="H311" s="686"/>
      <c r="I311" s="686"/>
      <c r="J311" s="687"/>
      <c r="K311" s="26"/>
      <c r="L311" s="26"/>
      <c r="M311" s="27"/>
    </row>
    <row r="312" spans="1:13" s="4" customFormat="1" ht="12" customHeight="1">
      <c r="A312" s="28"/>
      <c r="B312" s="29" t="s">
        <v>402</v>
      </c>
      <c r="C312" s="30"/>
      <c r="D312" s="31" t="s">
        <v>403</v>
      </c>
      <c r="E312" s="57">
        <f aca="true" t="shared" si="141" ref="E312:M312">E313</f>
        <v>0</v>
      </c>
      <c r="F312" s="57">
        <f t="shared" si="141"/>
        <v>0</v>
      </c>
      <c r="G312" s="57">
        <f t="shared" si="141"/>
        <v>0</v>
      </c>
      <c r="H312" s="57">
        <f t="shared" si="141"/>
        <v>0</v>
      </c>
      <c r="I312" s="57">
        <f t="shared" si="141"/>
        <v>0</v>
      </c>
      <c r="J312" s="57">
        <f t="shared" si="141"/>
        <v>0</v>
      </c>
      <c r="K312" s="57">
        <f t="shared" si="141"/>
        <v>2438</v>
      </c>
      <c r="L312" s="57">
        <f t="shared" si="141"/>
        <v>2370</v>
      </c>
      <c r="M312" s="108">
        <f t="shared" si="141"/>
        <v>2768</v>
      </c>
    </row>
    <row r="313" spans="1:13" s="4" customFormat="1" ht="12" customHeight="1">
      <c r="A313" s="28"/>
      <c r="B313" s="29"/>
      <c r="C313" s="29" t="s">
        <v>404</v>
      </c>
      <c r="D313" s="35" t="s">
        <v>405</v>
      </c>
      <c r="E313" s="57">
        <f>G313+H313+I313+J313</f>
        <v>0</v>
      </c>
      <c r="F313" s="110"/>
      <c r="G313" s="110">
        <v>0</v>
      </c>
      <c r="H313" s="110">
        <v>0</v>
      </c>
      <c r="I313" s="110">
        <v>0</v>
      </c>
      <c r="J313" s="110">
        <v>0</v>
      </c>
      <c r="K313" s="110">
        <v>2438</v>
      </c>
      <c r="L313" s="110">
        <v>2370</v>
      </c>
      <c r="M313" s="111">
        <v>2768</v>
      </c>
    </row>
    <row r="314" spans="1:13" s="4" customFormat="1" ht="12" customHeight="1">
      <c r="A314" s="688" t="s">
        <v>406</v>
      </c>
      <c r="B314" s="689"/>
      <c r="C314" s="690"/>
      <c r="D314" s="22" t="s">
        <v>407</v>
      </c>
      <c r="E314" s="144">
        <f>G314+H314+I314+J314</f>
        <v>260000</v>
      </c>
      <c r="F314" s="144">
        <f aca="true" t="shared" si="142" ref="F314:M314">F316+F317+F318+F319+F320</f>
        <v>0</v>
      </c>
      <c r="G314" s="144">
        <f t="shared" si="142"/>
        <v>0</v>
      </c>
      <c r="H314" s="144">
        <f t="shared" si="142"/>
        <v>260000</v>
      </c>
      <c r="I314" s="144">
        <f t="shared" si="142"/>
        <v>0</v>
      </c>
      <c r="J314" s="23">
        <f t="shared" si="142"/>
        <v>0</v>
      </c>
      <c r="K314" s="23">
        <f t="shared" si="142"/>
        <v>0</v>
      </c>
      <c r="L314" s="23">
        <f t="shared" si="142"/>
        <v>0</v>
      </c>
      <c r="M314" s="106">
        <f t="shared" si="142"/>
        <v>0</v>
      </c>
    </row>
    <row r="315" spans="1:13" s="4" customFormat="1" ht="12" customHeight="1">
      <c r="A315" s="685" t="s">
        <v>401</v>
      </c>
      <c r="B315" s="686"/>
      <c r="C315" s="686"/>
      <c r="D315" s="686"/>
      <c r="E315" s="686"/>
      <c r="F315" s="686"/>
      <c r="G315" s="686"/>
      <c r="H315" s="686"/>
      <c r="I315" s="686"/>
      <c r="J315" s="687"/>
      <c r="K315" s="26"/>
      <c r="L315" s="26"/>
      <c r="M315" s="27"/>
    </row>
    <row r="316" spans="1:13" s="4" customFormat="1" ht="12" customHeight="1">
      <c r="A316" s="39"/>
      <c r="B316" s="40" t="s">
        <v>408</v>
      </c>
      <c r="C316" s="30"/>
      <c r="D316" s="31" t="s">
        <v>409</v>
      </c>
      <c r="E316" s="57">
        <f aca="true" t="shared" si="143" ref="E316:E322">G316+H316+I316+J316</f>
        <v>0</v>
      </c>
      <c r="F316" s="110"/>
      <c r="G316" s="110"/>
      <c r="H316" s="110"/>
      <c r="I316" s="110"/>
      <c r="J316" s="110"/>
      <c r="K316" s="110"/>
      <c r="L316" s="110"/>
      <c r="M316" s="111"/>
    </row>
    <row r="317" spans="1:13" s="4" customFormat="1" ht="12" customHeight="1">
      <c r="A317" s="41"/>
      <c r="B317" s="44" t="s">
        <v>410</v>
      </c>
      <c r="C317" s="30"/>
      <c r="D317" s="31" t="s">
        <v>411</v>
      </c>
      <c r="E317" s="57">
        <f t="shared" si="143"/>
        <v>0</v>
      </c>
      <c r="F317" s="110"/>
      <c r="G317" s="110"/>
      <c r="H317" s="110"/>
      <c r="I317" s="110"/>
      <c r="J317" s="110"/>
      <c r="K317" s="110"/>
      <c r="L317" s="110"/>
      <c r="M317" s="111"/>
    </row>
    <row r="318" spans="1:13" s="4" customFormat="1" ht="12" customHeight="1">
      <c r="A318" s="41"/>
      <c r="B318" s="692" t="s">
        <v>412</v>
      </c>
      <c r="C318" s="692"/>
      <c r="D318" s="31" t="s">
        <v>413</v>
      </c>
      <c r="E318" s="57">
        <f t="shared" si="143"/>
        <v>0</v>
      </c>
      <c r="F318" s="110"/>
      <c r="G318" s="110"/>
      <c r="H318" s="110"/>
      <c r="I318" s="110"/>
      <c r="J318" s="110"/>
      <c r="K318" s="110"/>
      <c r="L318" s="110"/>
      <c r="M318" s="111"/>
    </row>
    <row r="319" spans="1:13" s="4" customFormat="1" ht="12" customHeight="1">
      <c r="A319" s="41"/>
      <c r="B319" s="44" t="s">
        <v>414</v>
      </c>
      <c r="C319" s="30"/>
      <c r="D319" s="31" t="s">
        <v>415</v>
      </c>
      <c r="E319" s="57">
        <f t="shared" si="143"/>
        <v>260000</v>
      </c>
      <c r="F319" s="110"/>
      <c r="G319" s="110"/>
      <c r="H319" s="110">
        <v>260000</v>
      </c>
      <c r="I319" s="110"/>
      <c r="J319" s="110"/>
      <c r="K319" s="110">
        <v>0</v>
      </c>
      <c r="L319" s="110">
        <v>0</v>
      </c>
      <c r="M319" s="111">
        <v>0</v>
      </c>
    </row>
    <row r="320" spans="1:13" s="4" customFormat="1" ht="12" customHeight="1">
      <c r="A320" s="28"/>
      <c r="B320" s="29" t="s">
        <v>416</v>
      </c>
      <c r="C320" s="45"/>
      <c r="D320" s="31" t="s">
        <v>417</v>
      </c>
      <c r="E320" s="57">
        <f t="shared" si="143"/>
        <v>0</v>
      </c>
      <c r="F320" s="110"/>
      <c r="G320" s="110"/>
      <c r="H320" s="110"/>
      <c r="I320" s="110"/>
      <c r="J320" s="110"/>
      <c r="K320" s="110"/>
      <c r="L320" s="110"/>
      <c r="M320" s="111"/>
    </row>
    <row r="321" spans="1:17" s="4" customFormat="1" ht="34.5" customHeight="1">
      <c r="A321" s="693" t="s">
        <v>428</v>
      </c>
      <c r="B321" s="694"/>
      <c r="C321" s="694"/>
      <c r="D321" s="378" t="s">
        <v>429</v>
      </c>
      <c r="E321" s="17">
        <f t="shared" si="143"/>
        <v>406400</v>
      </c>
      <c r="F321" s="50">
        <f aca="true" t="shared" si="144" ref="F321:M321">F322+F325</f>
        <v>0</v>
      </c>
      <c r="G321" s="50">
        <f t="shared" si="144"/>
        <v>406400</v>
      </c>
      <c r="H321" s="50">
        <f t="shared" si="144"/>
        <v>0</v>
      </c>
      <c r="I321" s="50">
        <f t="shared" si="144"/>
        <v>0</v>
      </c>
      <c r="J321" s="50">
        <f t="shared" si="144"/>
        <v>0</v>
      </c>
      <c r="K321" s="50">
        <f t="shared" si="144"/>
        <v>707</v>
      </c>
      <c r="L321" s="50">
        <f t="shared" si="144"/>
        <v>770</v>
      </c>
      <c r="M321" s="51">
        <f t="shared" si="144"/>
        <v>778</v>
      </c>
      <c r="O321" s="383"/>
      <c r="P321" s="383"/>
      <c r="Q321" s="383"/>
    </row>
    <row r="322" spans="1:13" s="4" customFormat="1" ht="12" customHeight="1">
      <c r="A322" s="695" t="s">
        <v>430</v>
      </c>
      <c r="B322" s="696"/>
      <c r="C322" s="697"/>
      <c r="D322" s="22" t="s">
        <v>431</v>
      </c>
      <c r="E322" s="23">
        <f t="shared" si="143"/>
        <v>0</v>
      </c>
      <c r="F322" s="24">
        <f aca="true" t="shared" si="145" ref="F322:M322">F324</f>
        <v>0</v>
      </c>
      <c r="G322" s="24">
        <f t="shared" si="145"/>
        <v>0</v>
      </c>
      <c r="H322" s="24">
        <f t="shared" si="145"/>
        <v>0</v>
      </c>
      <c r="I322" s="24">
        <f t="shared" si="145"/>
        <v>0</v>
      </c>
      <c r="J322" s="24">
        <f t="shared" si="145"/>
        <v>0</v>
      </c>
      <c r="K322" s="24">
        <f t="shared" si="145"/>
        <v>0</v>
      </c>
      <c r="L322" s="24">
        <f t="shared" si="145"/>
        <v>0</v>
      </c>
      <c r="M322" s="25">
        <f t="shared" si="145"/>
        <v>0</v>
      </c>
    </row>
    <row r="323" spans="1:13" s="4" customFormat="1" ht="12" customHeight="1">
      <c r="A323" s="685" t="s">
        <v>401</v>
      </c>
      <c r="B323" s="686"/>
      <c r="C323" s="686"/>
      <c r="D323" s="686"/>
      <c r="E323" s="686"/>
      <c r="F323" s="686"/>
      <c r="G323" s="686"/>
      <c r="H323" s="686"/>
      <c r="I323" s="686"/>
      <c r="J323" s="687"/>
      <c r="K323" s="26"/>
      <c r="L323" s="26"/>
      <c r="M323" s="27"/>
    </row>
    <row r="324" spans="1:13" s="4" customFormat="1" ht="12" customHeight="1">
      <c r="A324" s="28"/>
      <c r="B324" s="29" t="s">
        <v>432</v>
      </c>
      <c r="C324" s="30"/>
      <c r="D324" s="31" t="s">
        <v>433</v>
      </c>
      <c r="E324" s="57">
        <f>G324+H324+I324+J324</f>
        <v>0</v>
      </c>
      <c r="F324" s="110"/>
      <c r="G324" s="110"/>
      <c r="H324" s="110"/>
      <c r="I324" s="110"/>
      <c r="J324" s="110"/>
      <c r="K324" s="110"/>
      <c r="L324" s="110"/>
      <c r="M324" s="111"/>
    </row>
    <row r="325" spans="1:13" s="4" customFormat="1" ht="12" customHeight="1">
      <c r="A325" s="703" t="s">
        <v>434</v>
      </c>
      <c r="B325" s="704"/>
      <c r="C325" s="705"/>
      <c r="D325" s="22" t="s">
        <v>435</v>
      </c>
      <c r="E325" s="23">
        <f>G325+H325+I325+J325</f>
        <v>406400</v>
      </c>
      <c r="F325" s="24">
        <f aca="true" t="shared" si="146" ref="F325:M325">F327+F329+F330</f>
        <v>0</v>
      </c>
      <c r="G325" s="24">
        <f t="shared" si="146"/>
        <v>406400</v>
      </c>
      <c r="H325" s="24">
        <f t="shared" si="146"/>
        <v>0</v>
      </c>
      <c r="I325" s="24">
        <f t="shared" si="146"/>
        <v>0</v>
      </c>
      <c r="J325" s="24">
        <f t="shared" si="146"/>
        <v>0</v>
      </c>
      <c r="K325" s="24">
        <f t="shared" si="146"/>
        <v>707</v>
      </c>
      <c r="L325" s="24">
        <f t="shared" si="146"/>
        <v>770</v>
      </c>
      <c r="M325" s="25">
        <f t="shared" si="146"/>
        <v>778</v>
      </c>
    </row>
    <row r="326" spans="1:13" s="4" customFormat="1" ht="12" customHeight="1">
      <c r="A326" s="685" t="s">
        <v>401</v>
      </c>
      <c r="B326" s="686"/>
      <c r="C326" s="686"/>
      <c r="D326" s="686"/>
      <c r="E326" s="686"/>
      <c r="F326" s="686"/>
      <c r="G326" s="686"/>
      <c r="H326" s="686"/>
      <c r="I326" s="686"/>
      <c r="J326" s="687"/>
      <c r="K326" s="26"/>
      <c r="L326" s="26"/>
      <c r="M326" s="27"/>
    </row>
    <row r="327" spans="1:13" s="4" customFormat="1" ht="12" customHeight="1">
      <c r="A327" s="28"/>
      <c r="B327" s="45" t="s">
        <v>436</v>
      </c>
      <c r="C327" s="30"/>
      <c r="D327" s="31" t="s">
        <v>437</v>
      </c>
      <c r="E327" s="57">
        <f aca="true" t="shared" si="147" ref="E327:E332">G327+H327+I327+J327</f>
        <v>406400</v>
      </c>
      <c r="F327" s="115">
        <f aca="true" t="shared" si="148" ref="F327:M327">F328</f>
        <v>0</v>
      </c>
      <c r="G327" s="115">
        <f t="shared" si="148"/>
        <v>406400</v>
      </c>
      <c r="H327" s="115">
        <f t="shared" si="148"/>
        <v>0</v>
      </c>
      <c r="I327" s="115">
        <f t="shared" si="148"/>
        <v>0</v>
      </c>
      <c r="J327" s="115">
        <f t="shared" si="148"/>
        <v>0</v>
      </c>
      <c r="K327" s="115">
        <f t="shared" si="148"/>
        <v>707</v>
      </c>
      <c r="L327" s="115">
        <f t="shared" si="148"/>
        <v>770</v>
      </c>
      <c r="M327" s="116">
        <f t="shared" si="148"/>
        <v>778</v>
      </c>
    </row>
    <row r="328" spans="1:13" s="4" customFormat="1" ht="12" customHeight="1">
      <c r="A328" s="28"/>
      <c r="B328" s="45"/>
      <c r="C328" s="29" t="s">
        <v>438</v>
      </c>
      <c r="D328" s="35" t="s">
        <v>439</v>
      </c>
      <c r="E328" s="57">
        <f t="shared" si="147"/>
        <v>406400</v>
      </c>
      <c r="F328" s="110"/>
      <c r="G328" s="110">
        <v>406400</v>
      </c>
      <c r="H328" s="110"/>
      <c r="I328" s="110"/>
      <c r="J328" s="110"/>
      <c r="K328" s="110">
        <v>707</v>
      </c>
      <c r="L328" s="110">
        <v>770</v>
      </c>
      <c r="M328" s="111">
        <v>778</v>
      </c>
    </row>
    <row r="329" spans="1:13" s="4" customFormat="1" ht="12" customHeight="1">
      <c r="A329" s="28"/>
      <c r="B329" s="45" t="s">
        <v>440</v>
      </c>
      <c r="C329" s="30"/>
      <c r="D329" s="31" t="s">
        <v>441</v>
      </c>
      <c r="E329" s="57">
        <f t="shared" si="147"/>
        <v>0</v>
      </c>
      <c r="F329" s="110"/>
      <c r="G329" s="110"/>
      <c r="H329" s="110"/>
      <c r="I329" s="110"/>
      <c r="J329" s="110"/>
      <c r="K329" s="110"/>
      <c r="L329" s="110"/>
      <c r="M329" s="111"/>
    </row>
    <row r="330" spans="1:13" s="4" customFormat="1" ht="12" customHeight="1">
      <c r="A330" s="28"/>
      <c r="B330" s="45" t="s">
        <v>442</v>
      </c>
      <c r="C330" s="30"/>
      <c r="D330" s="31" t="s">
        <v>443</v>
      </c>
      <c r="E330" s="57">
        <f t="shared" si="147"/>
        <v>0</v>
      </c>
      <c r="F330" s="110"/>
      <c r="G330" s="110"/>
      <c r="H330" s="110"/>
      <c r="I330" s="110"/>
      <c r="J330" s="110"/>
      <c r="K330" s="110">
        <v>0</v>
      </c>
      <c r="L330" s="110">
        <v>0</v>
      </c>
      <c r="M330" s="111">
        <v>0</v>
      </c>
    </row>
    <row r="331" spans="1:13" s="4" customFormat="1" ht="30" customHeight="1">
      <c r="A331" s="716" t="s">
        <v>444</v>
      </c>
      <c r="B331" s="717"/>
      <c r="C331" s="718"/>
      <c r="D331" s="377" t="s">
        <v>445</v>
      </c>
      <c r="E331" s="17">
        <f t="shared" si="147"/>
        <v>114775887</v>
      </c>
      <c r="F331" s="50">
        <f aca="true" t="shared" si="149" ref="F331:M331">F332+F349+F357+F375</f>
        <v>0</v>
      </c>
      <c r="G331" s="50">
        <f t="shared" si="149"/>
        <v>39029845</v>
      </c>
      <c r="H331" s="50">
        <f t="shared" si="149"/>
        <v>19916213</v>
      </c>
      <c r="I331" s="50">
        <f t="shared" si="149"/>
        <v>46551486</v>
      </c>
      <c r="J331" s="50">
        <f t="shared" si="149"/>
        <v>9278343</v>
      </c>
      <c r="K331" s="50">
        <f t="shared" si="149"/>
        <v>28991</v>
      </c>
      <c r="L331" s="50">
        <f t="shared" si="149"/>
        <v>36517</v>
      </c>
      <c r="M331" s="51">
        <f t="shared" si="149"/>
        <v>32225</v>
      </c>
    </row>
    <row r="332" spans="1:13" s="4" customFormat="1" ht="12" customHeight="1">
      <c r="A332" s="688" t="s">
        <v>446</v>
      </c>
      <c r="B332" s="689"/>
      <c r="C332" s="690"/>
      <c r="D332" s="22" t="s">
        <v>447</v>
      </c>
      <c r="E332" s="23">
        <f t="shared" si="147"/>
        <v>75314101</v>
      </c>
      <c r="F332" s="24">
        <f aca="true" t="shared" si="150" ref="F332:M332">F335+F338+F342+F343+F345+F348</f>
        <v>0</v>
      </c>
      <c r="G332" s="24">
        <f>G335+G338+G342+G343+G345+G348+G334</f>
        <v>27709645</v>
      </c>
      <c r="H332" s="24">
        <f>H335+H338+H342+H343+H345+H348+H334</f>
        <v>4544360</v>
      </c>
      <c r="I332" s="24">
        <f>I335+I338+I342+I343+I345+I348+I334</f>
        <v>39440736</v>
      </c>
      <c r="J332" s="24">
        <f>J335+J338+J342+J343+J345+J348+J334</f>
        <v>3619360</v>
      </c>
      <c r="K332" s="24">
        <f t="shared" si="150"/>
        <v>10387</v>
      </c>
      <c r="L332" s="24">
        <f t="shared" si="150"/>
        <v>10777</v>
      </c>
      <c r="M332" s="25">
        <f t="shared" si="150"/>
        <v>10705</v>
      </c>
    </row>
    <row r="333" spans="1:13" s="4" customFormat="1" ht="12" customHeight="1">
      <c r="A333" s="685" t="s">
        <v>401</v>
      </c>
      <c r="B333" s="686"/>
      <c r="C333" s="686"/>
      <c r="D333" s="686"/>
      <c r="E333" s="686"/>
      <c r="F333" s="686"/>
      <c r="G333" s="686"/>
      <c r="H333" s="686"/>
      <c r="I333" s="686"/>
      <c r="J333" s="687"/>
      <c r="K333" s="26"/>
      <c r="L333" s="26"/>
      <c r="M333" s="27"/>
    </row>
    <row r="334" spans="1:13" s="4" customFormat="1" ht="12" customHeight="1">
      <c r="A334" s="402"/>
      <c r="B334" s="709" t="s">
        <v>784</v>
      </c>
      <c r="C334" s="709"/>
      <c r="D334" s="405" t="s">
        <v>783</v>
      </c>
      <c r="E334" s="388">
        <f aca="true" t="shared" si="151" ref="E334:E349">G334+H334+I334+J334</f>
        <v>0</v>
      </c>
      <c r="F334" s="406"/>
      <c r="G334" s="410"/>
      <c r="H334" s="406"/>
      <c r="I334" s="406"/>
      <c r="J334" s="407"/>
      <c r="K334" s="408"/>
      <c r="L334" s="408"/>
      <c r="M334" s="409"/>
    </row>
    <row r="335" spans="1:13" s="4" customFormat="1" ht="12" customHeight="1">
      <c r="A335" s="28"/>
      <c r="B335" s="63" t="s">
        <v>448</v>
      </c>
      <c r="C335" s="64"/>
      <c r="D335" s="31" t="s">
        <v>449</v>
      </c>
      <c r="E335" s="388">
        <f t="shared" si="151"/>
        <v>34135</v>
      </c>
      <c r="F335" s="388">
        <f aca="true" t="shared" si="152" ref="F335:M335">F336+F337</f>
        <v>0</v>
      </c>
      <c r="G335" s="388">
        <f t="shared" si="152"/>
        <v>34135</v>
      </c>
      <c r="H335" s="388">
        <f t="shared" si="152"/>
        <v>0</v>
      </c>
      <c r="I335" s="388">
        <f t="shared" si="152"/>
        <v>0</v>
      </c>
      <c r="J335" s="388">
        <f t="shared" si="152"/>
        <v>0</v>
      </c>
      <c r="K335" s="57">
        <f t="shared" si="152"/>
        <v>2500</v>
      </c>
      <c r="L335" s="57">
        <f t="shared" si="152"/>
        <v>2500</v>
      </c>
      <c r="M335" s="108">
        <f t="shared" si="152"/>
        <v>2500</v>
      </c>
    </row>
    <row r="336" spans="1:13" s="4" customFormat="1" ht="12" customHeight="1">
      <c r="A336" s="28"/>
      <c r="B336" s="63"/>
      <c r="C336" s="63" t="s">
        <v>450</v>
      </c>
      <c r="D336" s="35" t="s">
        <v>451</v>
      </c>
      <c r="E336" s="388">
        <f t="shared" si="151"/>
        <v>34135</v>
      </c>
      <c r="F336" s="389"/>
      <c r="G336" s="389">
        <v>34135</v>
      </c>
      <c r="H336" s="389"/>
      <c r="I336" s="389"/>
      <c r="J336" s="389"/>
      <c r="K336" s="119">
        <v>2500</v>
      </c>
      <c r="L336" s="119">
        <v>2500</v>
      </c>
      <c r="M336" s="122">
        <v>2500</v>
      </c>
    </row>
    <row r="337" spans="1:13" s="4" customFormat="1" ht="12" customHeight="1">
      <c r="A337" s="28"/>
      <c r="B337" s="63"/>
      <c r="C337" s="63" t="s">
        <v>452</v>
      </c>
      <c r="D337" s="35" t="s">
        <v>453</v>
      </c>
      <c r="E337" s="388">
        <f t="shared" si="151"/>
        <v>0</v>
      </c>
      <c r="F337" s="389"/>
      <c r="G337" s="389"/>
      <c r="H337" s="389"/>
      <c r="I337" s="389"/>
      <c r="J337" s="389">
        <v>0</v>
      </c>
      <c r="K337" s="119"/>
      <c r="L337" s="119"/>
      <c r="M337" s="122"/>
    </row>
    <row r="338" spans="1:13" s="4" customFormat="1" ht="18" customHeight="1">
      <c r="A338" s="28"/>
      <c r="B338" s="63" t="s">
        <v>454</v>
      </c>
      <c r="C338" s="65"/>
      <c r="D338" s="31" t="s">
        <v>455</v>
      </c>
      <c r="E338" s="388">
        <f t="shared" si="151"/>
        <v>16212510</v>
      </c>
      <c r="F338" s="390">
        <f aca="true" t="shared" si="153" ref="F338:M338">F339+F340+F341</f>
        <v>0</v>
      </c>
      <c r="G338" s="388">
        <f t="shared" si="153"/>
        <v>3583050</v>
      </c>
      <c r="H338" s="388">
        <f t="shared" si="153"/>
        <v>2544360</v>
      </c>
      <c r="I338" s="388">
        <f t="shared" si="153"/>
        <v>6471000</v>
      </c>
      <c r="J338" s="388">
        <f t="shared" si="153"/>
        <v>3614100</v>
      </c>
      <c r="K338" s="57">
        <f t="shared" si="153"/>
        <v>4200</v>
      </c>
      <c r="L338" s="57">
        <f t="shared" si="153"/>
        <v>4000</v>
      </c>
      <c r="M338" s="108">
        <f t="shared" si="153"/>
        <v>4000</v>
      </c>
    </row>
    <row r="339" spans="1:13" s="4" customFormat="1" ht="18" customHeight="1">
      <c r="A339" s="28"/>
      <c r="B339" s="63"/>
      <c r="C339" s="29" t="s">
        <v>456</v>
      </c>
      <c r="D339" s="35" t="s">
        <v>457</v>
      </c>
      <c r="E339" s="388">
        <f t="shared" si="151"/>
        <v>7647660</v>
      </c>
      <c r="F339" s="391"/>
      <c r="G339" s="389">
        <v>1737800</v>
      </c>
      <c r="H339" s="389">
        <v>2227360</v>
      </c>
      <c r="I339" s="389">
        <v>2471000</v>
      </c>
      <c r="J339" s="389">
        <v>1211500</v>
      </c>
      <c r="K339" s="119"/>
      <c r="L339" s="119"/>
      <c r="M339" s="122"/>
    </row>
    <row r="340" spans="1:13" s="4" customFormat="1" ht="12" customHeight="1">
      <c r="A340" s="382"/>
      <c r="B340" s="63"/>
      <c r="C340" s="29" t="s">
        <v>458</v>
      </c>
      <c r="D340" s="35" t="s">
        <v>459</v>
      </c>
      <c r="E340" s="388">
        <f t="shared" si="151"/>
        <v>8564850</v>
      </c>
      <c r="F340" s="389"/>
      <c r="G340" s="389">
        <v>1845250</v>
      </c>
      <c r="H340" s="389">
        <v>317000</v>
      </c>
      <c r="I340" s="389">
        <v>4000000</v>
      </c>
      <c r="J340" s="389">
        <v>2402600</v>
      </c>
      <c r="K340" s="119">
        <v>4200</v>
      </c>
      <c r="L340" s="119">
        <v>4000</v>
      </c>
      <c r="M340" s="122">
        <v>4000</v>
      </c>
    </row>
    <row r="341" spans="1:13" s="4" customFormat="1" ht="12" customHeight="1">
      <c r="A341" s="28"/>
      <c r="B341" s="63"/>
      <c r="C341" s="44" t="s">
        <v>460</v>
      </c>
      <c r="D341" s="35" t="s">
        <v>461</v>
      </c>
      <c r="E341" s="388">
        <f t="shared" si="151"/>
        <v>0</v>
      </c>
      <c r="F341" s="389"/>
      <c r="G341" s="389"/>
      <c r="H341" s="389"/>
      <c r="I341" s="389"/>
      <c r="J341" s="389"/>
      <c r="K341" s="119"/>
      <c r="L341" s="119"/>
      <c r="M341" s="122"/>
    </row>
    <row r="342" spans="1:17" s="4" customFormat="1" ht="12" customHeight="1" hidden="1">
      <c r="A342" s="28"/>
      <c r="B342" s="29" t="s">
        <v>462</v>
      </c>
      <c r="C342" s="29"/>
      <c r="D342" s="31" t="s">
        <v>463</v>
      </c>
      <c r="E342" s="388">
        <f t="shared" si="151"/>
        <v>0</v>
      </c>
      <c r="F342" s="389"/>
      <c r="G342" s="389"/>
      <c r="H342" s="389"/>
      <c r="I342" s="389"/>
      <c r="J342" s="389"/>
      <c r="K342" s="119"/>
      <c r="L342" s="119"/>
      <c r="M342" s="122"/>
      <c r="Q342" s="4" t="s">
        <v>704</v>
      </c>
    </row>
    <row r="343" spans="1:13" s="4" customFormat="1" ht="12" customHeight="1" hidden="1">
      <c r="A343" s="28"/>
      <c r="B343" s="29" t="s">
        <v>464</v>
      </c>
      <c r="C343" s="42"/>
      <c r="D343" s="31" t="s">
        <v>465</v>
      </c>
      <c r="E343" s="388">
        <f t="shared" si="151"/>
        <v>0</v>
      </c>
      <c r="F343" s="388">
        <f aca="true" t="shared" si="154" ref="F343:M343">F344</f>
        <v>0</v>
      </c>
      <c r="G343" s="388">
        <f t="shared" si="154"/>
        <v>0</v>
      </c>
      <c r="H343" s="388">
        <f t="shared" si="154"/>
        <v>0</v>
      </c>
      <c r="I343" s="388">
        <f t="shared" si="154"/>
        <v>0</v>
      </c>
      <c r="J343" s="388">
        <f t="shared" si="154"/>
        <v>0</v>
      </c>
      <c r="K343" s="57">
        <f t="shared" si="154"/>
        <v>0</v>
      </c>
      <c r="L343" s="57">
        <f t="shared" si="154"/>
        <v>0</v>
      </c>
      <c r="M343" s="108">
        <f t="shared" si="154"/>
        <v>0</v>
      </c>
    </row>
    <row r="344" spans="1:13" s="4" customFormat="1" ht="12" customHeight="1" hidden="1">
      <c r="A344" s="28"/>
      <c r="B344" s="29"/>
      <c r="C344" s="29" t="s">
        <v>466</v>
      </c>
      <c r="D344" s="35" t="s">
        <v>467</v>
      </c>
      <c r="E344" s="388">
        <f t="shared" si="151"/>
        <v>0</v>
      </c>
      <c r="F344" s="389"/>
      <c r="G344" s="389"/>
      <c r="H344" s="389"/>
      <c r="I344" s="389"/>
      <c r="J344" s="389"/>
      <c r="K344" s="119"/>
      <c r="L344" s="119"/>
      <c r="M344" s="122"/>
    </row>
    <row r="345" spans="1:13" s="4" customFormat="1" ht="12" customHeight="1" hidden="1">
      <c r="A345" s="28"/>
      <c r="B345" s="29" t="s">
        <v>468</v>
      </c>
      <c r="C345" s="29"/>
      <c r="D345" s="31" t="s">
        <v>469</v>
      </c>
      <c r="E345" s="388">
        <f t="shared" si="151"/>
        <v>0</v>
      </c>
      <c r="F345" s="388">
        <f aca="true" t="shared" si="155" ref="F345:M345">F346+F347</f>
        <v>0</v>
      </c>
      <c r="G345" s="388">
        <f t="shared" si="155"/>
        <v>0</v>
      </c>
      <c r="H345" s="388">
        <f t="shared" si="155"/>
        <v>0</v>
      </c>
      <c r="I345" s="388">
        <f t="shared" si="155"/>
        <v>0</v>
      </c>
      <c r="J345" s="388">
        <f t="shared" si="155"/>
        <v>0</v>
      </c>
      <c r="K345" s="57">
        <f t="shared" si="155"/>
        <v>0</v>
      </c>
      <c r="L345" s="57">
        <f t="shared" si="155"/>
        <v>0</v>
      </c>
      <c r="M345" s="108">
        <f t="shared" si="155"/>
        <v>0</v>
      </c>
    </row>
    <row r="346" spans="1:13" s="4" customFormat="1" ht="12" customHeight="1" hidden="1">
      <c r="A346" s="28"/>
      <c r="B346" s="29"/>
      <c r="C346" s="63" t="s">
        <v>470</v>
      </c>
      <c r="D346" s="35" t="s">
        <v>471</v>
      </c>
      <c r="E346" s="388">
        <f t="shared" si="151"/>
        <v>0</v>
      </c>
      <c r="F346" s="389"/>
      <c r="G346" s="389"/>
      <c r="H346" s="389"/>
      <c r="I346" s="389"/>
      <c r="J346" s="389"/>
      <c r="K346" s="119"/>
      <c r="L346" s="119"/>
      <c r="M346" s="122"/>
    </row>
    <row r="347" spans="1:13" s="4" customFormat="1" ht="12" customHeight="1">
      <c r="A347" s="28"/>
      <c r="B347" s="29"/>
      <c r="C347" s="29" t="s">
        <v>472</v>
      </c>
      <c r="D347" s="35" t="s">
        <v>473</v>
      </c>
      <c r="E347" s="392">
        <f t="shared" si="151"/>
        <v>0</v>
      </c>
      <c r="F347" s="393"/>
      <c r="G347" s="393"/>
      <c r="H347" s="393"/>
      <c r="I347" s="393"/>
      <c r="J347" s="389"/>
      <c r="K347" s="119"/>
      <c r="L347" s="119"/>
      <c r="M347" s="122"/>
    </row>
    <row r="348" spans="1:13" s="4" customFormat="1" ht="12" customHeight="1">
      <c r="A348" s="28"/>
      <c r="B348" s="44" t="s">
        <v>474</v>
      </c>
      <c r="C348" s="44"/>
      <c r="D348" s="31" t="s">
        <v>475</v>
      </c>
      <c r="E348" s="388">
        <f t="shared" si="151"/>
        <v>59067456</v>
      </c>
      <c r="F348" s="389"/>
      <c r="G348" s="389">
        <v>24092460</v>
      </c>
      <c r="H348" s="389">
        <v>2000000</v>
      </c>
      <c r="I348" s="389">
        <v>32969736</v>
      </c>
      <c r="J348" s="389">
        <v>5260</v>
      </c>
      <c r="K348" s="119">
        <v>3687</v>
      </c>
      <c r="L348" s="119">
        <v>4277</v>
      </c>
      <c r="M348" s="122">
        <v>4205</v>
      </c>
    </row>
    <row r="349" spans="1:13" s="4" customFormat="1" ht="12" customHeight="1">
      <c r="A349" s="688" t="s">
        <v>476</v>
      </c>
      <c r="B349" s="689"/>
      <c r="C349" s="690"/>
      <c r="D349" s="22" t="s">
        <v>477</v>
      </c>
      <c r="E349" s="23">
        <f t="shared" si="151"/>
        <v>1713900</v>
      </c>
      <c r="F349" s="23">
        <f aca="true" t="shared" si="156" ref="F349:M349">F351+F354+F355</f>
        <v>0</v>
      </c>
      <c r="G349" s="23">
        <f t="shared" si="156"/>
        <v>83100</v>
      </c>
      <c r="H349" s="23">
        <f t="shared" si="156"/>
        <v>1630800</v>
      </c>
      <c r="I349" s="23">
        <f t="shared" si="156"/>
        <v>0</v>
      </c>
      <c r="J349" s="23">
        <f t="shared" si="156"/>
        <v>0</v>
      </c>
      <c r="K349" s="23">
        <f t="shared" si="156"/>
        <v>600</v>
      </c>
      <c r="L349" s="23">
        <f t="shared" si="156"/>
        <v>600</v>
      </c>
      <c r="M349" s="106">
        <f t="shared" si="156"/>
        <v>600</v>
      </c>
    </row>
    <row r="350" spans="1:13" s="4" customFormat="1" ht="12" customHeight="1">
      <c r="A350" s="685" t="s">
        <v>401</v>
      </c>
      <c r="B350" s="686"/>
      <c r="C350" s="686"/>
      <c r="D350" s="686"/>
      <c r="E350" s="686"/>
      <c r="F350" s="686"/>
      <c r="G350" s="686"/>
      <c r="H350" s="686"/>
      <c r="I350" s="686"/>
      <c r="J350" s="687"/>
      <c r="K350" s="26"/>
      <c r="L350" s="26"/>
      <c r="M350" s="27"/>
    </row>
    <row r="351" spans="1:13" s="4" customFormat="1" ht="12" customHeight="1">
      <c r="A351" s="70"/>
      <c r="B351" s="44" t="s">
        <v>478</v>
      </c>
      <c r="C351" s="44"/>
      <c r="D351" s="31" t="s">
        <v>479</v>
      </c>
      <c r="E351" s="57">
        <f aca="true" t="shared" si="157" ref="E351:E357">G351+H351+I351+J351</f>
        <v>1630800</v>
      </c>
      <c r="F351" s="57">
        <f aca="true" t="shared" si="158" ref="F351:M351">F352+F353</f>
        <v>0</v>
      </c>
      <c r="G351" s="396">
        <f t="shared" si="158"/>
        <v>0</v>
      </c>
      <c r="H351" s="57">
        <f t="shared" si="158"/>
        <v>1630800</v>
      </c>
      <c r="I351" s="57">
        <f t="shared" si="158"/>
        <v>0</v>
      </c>
      <c r="J351" s="57">
        <f t="shared" si="158"/>
        <v>0</v>
      </c>
      <c r="K351" s="57">
        <f t="shared" si="158"/>
        <v>500</v>
      </c>
      <c r="L351" s="57">
        <f t="shared" si="158"/>
        <v>500</v>
      </c>
      <c r="M351" s="108">
        <f t="shared" si="158"/>
        <v>500</v>
      </c>
    </row>
    <row r="352" spans="1:13" s="4" customFormat="1" ht="12" customHeight="1">
      <c r="A352" s="70"/>
      <c r="B352" s="44"/>
      <c r="C352" s="44" t="s">
        <v>480</v>
      </c>
      <c r="D352" s="35" t="s">
        <v>481</v>
      </c>
      <c r="E352" s="57">
        <f t="shared" si="157"/>
        <v>1630800</v>
      </c>
      <c r="F352" s="124"/>
      <c r="G352" s="397"/>
      <c r="H352" s="119">
        <v>1630800</v>
      </c>
      <c r="I352" s="110"/>
      <c r="J352" s="110"/>
      <c r="K352" s="110">
        <v>500</v>
      </c>
      <c r="L352" s="110">
        <v>500</v>
      </c>
      <c r="M352" s="111">
        <v>500</v>
      </c>
    </row>
    <row r="353" spans="1:13" s="4" customFormat="1" ht="12" customHeight="1">
      <c r="A353" s="70"/>
      <c r="B353" s="44"/>
      <c r="C353" s="44" t="s">
        <v>482</v>
      </c>
      <c r="D353" s="35" t="s">
        <v>483</v>
      </c>
      <c r="E353" s="57">
        <f t="shared" si="157"/>
        <v>0</v>
      </c>
      <c r="F353" s="124"/>
      <c r="G353" s="397"/>
      <c r="H353" s="124"/>
      <c r="I353" s="110"/>
      <c r="J353" s="110"/>
      <c r="K353" s="110"/>
      <c r="L353" s="110"/>
      <c r="M353" s="111"/>
    </row>
    <row r="354" spans="1:13" s="4" customFormat="1" ht="12" customHeight="1">
      <c r="A354" s="70"/>
      <c r="B354" s="44" t="s">
        <v>484</v>
      </c>
      <c r="C354" s="44"/>
      <c r="D354" s="31" t="s">
        <v>485</v>
      </c>
      <c r="E354" s="57">
        <f t="shared" si="157"/>
        <v>83100</v>
      </c>
      <c r="F354" s="124"/>
      <c r="G354" s="397">
        <v>83100</v>
      </c>
      <c r="H354" s="124"/>
      <c r="I354" s="110"/>
      <c r="J354" s="110"/>
      <c r="K354" s="110">
        <v>100</v>
      </c>
      <c r="L354" s="110">
        <v>100</v>
      </c>
      <c r="M354" s="111">
        <v>100</v>
      </c>
    </row>
    <row r="355" spans="1:13" s="4" customFormat="1" ht="12" customHeight="1">
      <c r="A355" s="28"/>
      <c r="B355" s="29" t="s">
        <v>486</v>
      </c>
      <c r="C355" s="29"/>
      <c r="D355" s="31" t="s">
        <v>487</v>
      </c>
      <c r="E355" s="57">
        <f t="shared" si="157"/>
        <v>0</v>
      </c>
      <c r="F355" s="57">
        <f aca="true" t="shared" si="159" ref="F355:M355">F356</f>
        <v>0</v>
      </c>
      <c r="G355" s="396">
        <f t="shared" si="159"/>
        <v>0</v>
      </c>
      <c r="H355" s="57">
        <f t="shared" si="159"/>
        <v>0</v>
      </c>
      <c r="I355" s="57">
        <f t="shared" si="159"/>
        <v>0</v>
      </c>
      <c r="J355" s="57">
        <f t="shared" si="159"/>
        <v>0</v>
      </c>
      <c r="K355" s="57">
        <f t="shared" si="159"/>
        <v>0</v>
      </c>
      <c r="L355" s="57">
        <f t="shared" si="159"/>
        <v>0</v>
      </c>
      <c r="M355" s="108">
        <f t="shared" si="159"/>
        <v>0</v>
      </c>
    </row>
    <row r="356" spans="1:13" s="4" customFormat="1" ht="12" customHeight="1">
      <c r="A356" s="28"/>
      <c r="B356" s="29"/>
      <c r="C356" s="44" t="s">
        <v>488</v>
      </c>
      <c r="D356" s="35" t="s">
        <v>489</v>
      </c>
      <c r="E356" s="57">
        <f t="shared" si="157"/>
        <v>0</v>
      </c>
      <c r="F356" s="124"/>
      <c r="G356" s="397">
        <v>0</v>
      </c>
      <c r="H356" s="119"/>
      <c r="I356" s="119"/>
      <c r="J356" s="119"/>
      <c r="K356" s="119">
        <v>0</v>
      </c>
      <c r="L356" s="119">
        <v>0</v>
      </c>
      <c r="M356" s="122">
        <v>0</v>
      </c>
    </row>
    <row r="357" spans="1:13" s="4" customFormat="1" ht="29.25" customHeight="1">
      <c r="A357" s="711" t="s">
        <v>813</v>
      </c>
      <c r="B357" s="689"/>
      <c r="C357" s="690"/>
      <c r="D357" s="22" t="s">
        <v>491</v>
      </c>
      <c r="E357" s="23">
        <f t="shared" si="157"/>
        <v>37327886</v>
      </c>
      <c r="F357" s="23">
        <f aca="true" t="shared" si="160" ref="F357:M357">F359+F369+F373+F374</f>
        <v>0</v>
      </c>
      <c r="G357" s="23">
        <f t="shared" si="160"/>
        <v>11063600</v>
      </c>
      <c r="H357" s="23">
        <f t="shared" si="160"/>
        <v>13583553</v>
      </c>
      <c r="I357" s="23">
        <f t="shared" si="160"/>
        <v>7021750</v>
      </c>
      <c r="J357" s="23">
        <f t="shared" si="160"/>
        <v>5658983</v>
      </c>
      <c r="K357" s="23">
        <f t="shared" si="160"/>
        <v>17504</v>
      </c>
      <c r="L357" s="23">
        <f t="shared" si="160"/>
        <v>24640</v>
      </c>
      <c r="M357" s="106">
        <f t="shared" si="160"/>
        <v>20420</v>
      </c>
    </row>
    <row r="358" spans="1:13" s="4" customFormat="1" ht="12" customHeight="1">
      <c r="A358" s="685" t="s">
        <v>401</v>
      </c>
      <c r="B358" s="686"/>
      <c r="C358" s="686"/>
      <c r="D358" s="686"/>
      <c r="E358" s="686"/>
      <c r="F358" s="686"/>
      <c r="G358" s="686"/>
      <c r="H358" s="686"/>
      <c r="I358" s="686"/>
      <c r="J358" s="687"/>
      <c r="K358" s="26"/>
      <c r="L358" s="26"/>
      <c r="M358" s="27"/>
    </row>
    <row r="359" spans="1:13" s="4" customFormat="1" ht="12" customHeight="1">
      <c r="A359" s="70"/>
      <c r="B359" s="702" t="s">
        <v>492</v>
      </c>
      <c r="C359" s="702"/>
      <c r="D359" s="31" t="s">
        <v>493</v>
      </c>
      <c r="E359" s="57">
        <f aca="true" t="shared" si="161" ref="E359:E375">G359+H359+I359+J359</f>
        <v>10820421</v>
      </c>
      <c r="F359" s="57">
        <f aca="true" t="shared" si="162" ref="F359:M359">F360+F361+F362+F363+F364+F365+F366+F367+F368</f>
        <v>0</v>
      </c>
      <c r="G359" s="57">
        <f t="shared" si="162"/>
        <v>670000</v>
      </c>
      <c r="H359" s="57">
        <f t="shared" si="162"/>
        <v>3720421</v>
      </c>
      <c r="I359" s="57">
        <f t="shared" si="162"/>
        <v>3570000</v>
      </c>
      <c r="J359" s="57">
        <f t="shared" si="162"/>
        <v>2860000</v>
      </c>
      <c r="K359" s="57">
        <f t="shared" si="162"/>
        <v>10000</v>
      </c>
      <c r="L359" s="57">
        <f t="shared" si="162"/>
        <v>1000</v>
      </c>
      <c r="M359" s="108">
        <f t="shared" si="162"/>
        <v>0</v>
      </c>
    </row>
    <row r="360" spans="1:13" s="4" customFormat="1" ht="12.75" customHeight="1">
      <c r="A360" s="70"/>
      <c r="B360" s="29"/>
      <c r="C360" s="44" t="s">
        <v>494</v>
      </c>
      <c r="D360" s="73" t="s">
        <v>495</v>
      </c>
      <c r="E360" s="57">
        <f t="shared" si="161"/>
        <v>0</v>
      </c>
      <c r="F360" s="124"/>
      <c r="G360" s="124"/>
      <c r="H360" s="124"/>
      <c r="I360" s="110"/>
      <c r="J360" s="110"/>
      <c r="K360" s="110"/>
      <c r="L360" s="110"/>
      <c r="M360" s="111"/>
    </row>
    <row r="361" spans="1:13" s="4" customFormat="1" ht="12" customHeight="1">
      <c r="A361" s="70"/>
      <c r="B361" s="29"/>
      <c r="C361" s="43" t="s">
        <v>496</v>
      </c>
      <c r="D361" s="73" t="s">
        <v>497</v>
      </c>
      <c r="E361" s="57">
        <f t="shared" si="161"/>
        <v>10815000</v>
      </c>
      <c r="F361" s="110"/>
      <c r="G361" s="110">
        <v>670000</v>
      </c>
      <c r="H361" s="110">
        <v>3715000</v>
      </c>
      <c r="I361" s="110">
        <v>3570000</v>
      </c>
      <c r="J361" s="110">
        <v>2860000</v>
      </c>
      <c r="K361" s="110">
        <v>10000</v>
      </c>
      <c r="L361" s="110">
        <v>1000</v>
      </c>
      <c r="M361" s="111">
        <v>0</v>
      </c>
    </row>
    <row r="362" spans="1:13" s="4" customFormat="1" ht="12.75" customHeight="1">
      <c r="A362" s="70"/>
      <c r="B362" s="29"/>
      <c r="C362" s="44" t="s">
        <v>498</v>
      </c>
      <c r="D362" s="73" t="s">
        <v>499</v>
      </c>
      <c r="E362" s="57">
        <f t="shared" si="161"/>
        <v>0</v>
      </c>
      <c r="F362" s="110"/>
      <c r="G362" s="110"/>
      <c r="H362" s="110"/>
      <c r="I362" s="110"/>
      <c r="J362" s="110"/>
      <c r="K362" s="110"/>
      <c r="L362" s="110"/>
      <c r="M362" s="111"/>
    </row>
    <row r="363" spans="1:13" s="4" customFormat="1" ht="12" customHeight="1" hidden="1">
      <c r="A363" s="70"/>
      <c r="B363" s="29"/>
      <c r="C363" s="43" t="s">
        <v>500</v>
      </c>
      <c r="D363" s="73" t="s">
        <v>501</v>
      </c>
      <c r="E363" s="57">
        <f t="shared" si="161"/>
        <v>0</v>
      </c>
      <c r="F363" s="110"/>
      <c r="G363" s="110"/>
      <c r="H363" s="110"/>
      <c r="I363" s="110"/>
      <c r="J363" s="110"/>
      <c r="K363" s="110"/>
      <c r="L363" s="110"/>
      <c r="M363" s="111"/>
    </row>
    <row r="364" spans="1:13" s="4" customFormat="1" ht="12" customHeight="1">
      <c r="A364" s="70"/>
      <c r="B364" s="29"/>
      <c r="C364" s="512" t="s">
        <v>826</v>
      </c>
      <c r="D364" s="73" t="s">
        <v>827</v>
      </c>
      <c r="E364" s="57">
        <f t="shared" si="161"/>
        <v>5421</v>
      </c>
      <c r="F364" s="110"/>
      <c r="G364" s="110"/>
      <c r="H364" s="110">
        <v>5421</v>
      </c>
      <c r="I364" s="110">
        <v>0</v>
      </c>
      <c r="J364" s="110"/>
      <c r="K364" s="110"/>
      <c r="L364" s="110"/>
      <c r="M364" s="111"/>
    </row>
    <row r="365" spans="1:13" s="4" customFormat="1" ht="12" customHeight="1" hidden="1">
      <c r="A365" s="70"/>
      <c r="B365" s="29"/>
      <c r="C365" s="43" t="s">
        <v>502</v>
      </c>
      <c r="D365" s="73" t="s">
        <v>503</v>
      </c>
      <c r="E365" s="57">
        <f t="shared" si="161"/>
        <v>0</v>
      </c>
      <c r="F365" s="110"/>
      <c r="G365" s="110"/>
      <c r="H365" s="110"/>
      <c r="I365" s="110"/>
      <c r="J365" s="110"/>
      <c r="K365" s="110"/>
      <c r="L365" s="110"/>
      <c r="M365" s="111"/>
    </row>
    <row r="366" spans="1:13" s="4" customFormat="1" ht="12" customHeight="1" hidden="1">
      <c r="A366" s="70"/>
      <c r="B366" s="29"/>
      <c r="C366" s="43" t="s">
        <v>504</v>
      </c>
      <c r="D366" s="73" t="s">
        <v>505</v>
      </c>
      <c r="E366" s="57">
        <f t="shared" si="161"/>
        <v>0</v>
      </c>
      <c r="F366" s="110"/>
      <c r="G366" s="110"/>
      <c r="H366" s="110"/>
      <c r="I366" s="110"/>
      <c r="J366" s="110"/>
      <c r="K366" s="110"/>
      <c r="L366" s="110"/>
      <c r="M366" s="111"/>
    </row>
    <row r="367" spans="1:13" s="4" customFormat="1" ht="12" customHeight="1" hidden="1">
      <c r="A367" s="70"/>
      <c r="B367" s="29"/>
      <c r="C367" s="43" t="s">
        <v>506</v>
      </c>
      <c r="D367" s="73" t="s">
        <v>507</v>
      </c>
      <c r="E367" s="57">
        <f t="shared" si="161"/>
        <v>0</v>
      </c>
      <c r="F367" s="110"/>
      <c r="G367" s="110"/>
      <c r="H367" s="110"/>
      <c r="I367" s="110"/>
      <c r="J367" s="110"/>
      <c r="K367" s="110"/>
      <c r="L367" s="110"/>
      <c r="M367" s="111"/>
    </row>
    <row r="368" spans="1:13" s="4" customFormat="1" ht="12" customHeight="1">
      <c r="A368" s="70"/>
      <c r="B368" s="29"/>
      <c r="C368" s="44" t="s">
        <v>508</v>
      </c>
      <c r="D368" s="73" t="s">
        <v>509</v>
      </c>
      <c r="E368" s="57">
        <f t="shared" si="161"/>
        <v>0</v>
      </c>
      <c r="F368" s="110"/>
      <c r="G368" s="110"/>
      <c r="H368" s="110"/>
      <c r="I368" s="110"/>
      <c r="J368" s="110"/>
      <c r="K368" s="110"/>
      <c r="L368" s="110"/>
      <c r="M368" s="111"/>
    </row>
    <row r="369" spans="1:13" s="4" customFormat="1" ht="12" customHeight="1">
      <c r="A369" s="70"/>
      <c r="B369" s="29" t="s">
        <v>510</v>
      </c>
      <c r="C369" s="44"/>
      <c r="D369" s="31" t="s">
        <v>511</v>
      </c>
      <c r="E369" s="57">
        <f t="shared" si="161"/>
        <v>1507421</v>
      </c>
      <c r="F369" s="115">
        <f>F370+F371</f>
        <v>0</v>
      </c>
      <c r="G369" s="115">
        <f aca="true" t="shared" si="163" ref="G369:M369">G370+G371+G372</f>
        <v>502000</v>
      </c>
      <c r="H369" s="115">
        <f t="shared" si="163"/>
        <v>305421</v>
      </c>
      <c r="I369" s="115">
        <f t="shared" si="163"/>
        <v>500000</v>
      </c>
      <c r="J369" s="115">
        <f t="shared" si="163"/>
        <v>200000</v>
      </c>
      <c r="K369" s="115">
        <f t="shared" si="163"/>
        <v>2000</v>
      </c>
      <c r="L369" s="115">
        <f t="shared" si="163"/>
        <v>2000</v>
      </c>
      <c r="M369" s="116">
        <f t="shared" si="163"/>
        <v>2000</v>
      </c>
    </row>
    <row r="370" spans="1:13" s="4" customFormat="1" ht="12" customHeight="1">
      <c r="A370" s="70"/>
      <c r="B370" s="29"/>
      <c r="C370" s="44" t="s">
        <v>512</v>
      </c>
      <c r="D370" s="73" t="s">
        <v>513</v>
      </c>
      <c r="E370" s="57">
        <f t="shared" si="161"/>
        <v>1507421</v>
      </c>
      <c r="F370" s="110"/>
      <c r="G370" s="110">
        <v>502000</v>
      </c>
      <c r="H370" s="110">
        <v>305421</v>
      </c>
      <c r="I370" s="110">
        <v>500000</v>
      </c>
      <c r="J370" s="110">
        <v>200000</v>
      </c>
      <c r="K370" s="110">
        <v>2000</v>
      </c>
      <c r="L370" s="110">
        <v>2000</v>
      </c>
      <c r="M370" s="111">
        <v>2000</v>
      </c>
    </row>
    <row r="371" spans="1:13" s="4" customFormat="1" ht="12" customHeight="1">
      <c r="A371" s="70"/>
      <c r="B371" s="29"/>
      <c r="C371" s="44" t="s">
        <v>514</v>
      </c>
      <c r="D371" s="73" t="s">
        <v>515</v>
      </c>
      <c r="E371" s="57">
        <f t="shared" si="161"/>
        <v>0</v>
      </c>
      <c r="F371" s="110"/>
      <c r="G371" s="110"/>
      <c r="H371" s="110"/>
      <c r="I371" s="110"/>
      <c r="J371" s="110"/>
      <c r="K371" s="110"/>
      <c r="L371" s="110"/>
      <c r="M371" s="111"/>
    </row>
    <row r="372" spans="1:13" s="4" customFormat="1" ht="12" customHeight="1">
      <c r="A372" s="70"/>
      <c r="B372" s="29"/>
      <c r="C372" s="43" t="s">
        <v>516</v>
      </c>
      <c r="D372" s="73" t="s">
        <v>517</v>
      </c>
      <c r="E372" s="57">
        <f t="shared" si="161"/>
        <v>0</v>
      </c>
      <c r="F372" s="110"/>
      <c r="G372" s="110"/>
      <c r="H372" s="110"/>
      <c r="I372" s="110"/>
      <c r="J372" s="110"/>
      <c r="K372" s="110"/>
      <c r="L372" s="110"/>
      <c r="M372" s="111"/>
    </row>
    <row r="373" spans="1:13" s="4" customFormat="1" ht="12" customHeight="1">
      <c r="A373" s="70"/>
      <c r="B373" s="29" t="s">
        <v>518</v>
      </c>
      <c r="C373" s="74"/>
      <c r="D373" s="31" t="s">
        <v>519</v>
      </c>
      <c r="E373" s="57">
        <f t="shared" si="161"/>
        <v>0</v>
      </c>
      <c r="F373" s="110"/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1">
        <v>0</v>
      </c>
    </row>
    <row r="374" spans="1:13" s="4" customFormat="1" ht="12" customHeight="1">
      <c r="A374" s="70"/>
      <c r="B374" s="29" t="s">
        <v>520</v>
      </c>
      <c r="C374" s="74"/>
      <c r="D374" s="31" t="s">
        <v>521</v>
      </c>
      <c r="E374" s="57">
        <f t="shared" si="161"/>
        <v>25000044</v>
      </c>
      <c r="F374" s="110"/>
      <c r="G374" s="110">
        <v>9891600</v>
      </c>
      <c r="H374" s="110">
        <v>9557711</v>
      </c>
      <c r="I374" s="110">
        <v>2951750</v>
      </c>
      <c r="J374" s="110">
        <v>2598983</v>
      </c>
      <c r="K374" s="110">
        <v>5504</v>
      </c>
      <c r="L374" s="110">
        <v>21640</v>
      </c>
      <c r="M374" s="111">
        <v>18420</v>
      </c>
    </row>
    <row r="375" spans="1:13" s="4" customFormat="1" ht="24.75" customHeight="1">
      <c r="A375" s="711" t="s">
        <v>812</v>
      </c>
      <c r="B375" s="707"/>
      <c r="C375" s="708"/>
      <c r="D375" s="22" t="s">
        <v>523</v>
      </c>
      <c r="E375" s="23">
        <f t="shared" si="161"/>
        <v>420000</v>
      </c>
      <c r="F375" s="24">
        <f aca="true" t="shared" si="164" ref="F375:M375">F377+F378+F380+F381+F382+F383+F384+F387</f>
        <v>0</v>
      </c>
      <c r="G375" s="24">
        <f t="shared" si="164"/>
        <v>173500</v>
      </c>
      <c r="H375" s="24">
        <f t="shared" si="164"/>
        <v>157500</v>
      </c>
      <c r="I375" s="24">
        <f t="shared" si="164"/>
        <v>89000</v>
      </c>
      <c r="J375" s="24">
        <f t="shared" si="164"/>
        <v>0</v>
      </c>
      <c r="K375" s="24">
        <f t="shared" si="164"/>
        <v>500</v>
      </c>
      <c r="L375" s="24">
        <f t="shared" si="164"/>
        <v>500</v>
      </c>
      <c r="M375" s="25">
        <f t="shared" si="164"/>
        <v>500</v>
      </c>
    </row>
    <row r="376" spans="1:13" s="4" customFormat="1" ht="12" customHeight="1">
      <c r="A376" s="685" t="s">
        <v>401</v>
      </c>
      <c r="B376" s="686"/>
      <c r="C376" s="686"/>
      <c r="D376" s="686"/>
      <c r="E376" s="686"/>
      <c r="F376" s="686"/>
      <c r="G376" s="686"/>
      <c r="H376" s="686"/>
      <c r="I376" s="686"/>
      <c r="J376" s="687"/>
      <c r="K376" s="26"/>
      <c r="L376" s="26"/>
      <c r="M376" s="27"/>
    </row>
    <row r="377" spans="1:13" s="4" customFormat="1" ht="12" customHeight="1" hidden="1">
      <c r="A377" s="28"/>
      <c r="B377" s="29" t="s">
        <v>524</v>
      </c>
      <c r="C377" s="29"/>
      <c r="D377" s="31" t="s">
        <v>525</v>
      </c>
      <c r="E377" s="57">
        <f aca="true" t="shared" si="165" ref="E377:E390">G377+H377+I377+J377</f>
        <v>0</v>
      </c>
      <c r="F377" s="58"/>
      <c r="G377" s="58"/>
      <c r="H377" s="115"/>
      <c r="I377" s="58"/>
      <c r="J377" s="58"/>
      <c r="K377" s="58"/>
      <c r="L377" s="58"/>
      <c r="M377" s="59"/>
    </row>
    <row r="378" spans="1:13" s="4" customFormat="1" ht="12" customHeight="1" hidden="1">
      <c r="A378" s="28"/>
      <c r="B378" s="44" t="s">
        <v>526</v>
      </c>
      <c r="C378" s="29"/>
      <c r="D378" s="31" t="s">
        <v>527</v>
      </c>
      <c r="E378" s="57">
        <f t="shared" si="165"/>
        <v>0</v>
      </c>
      <c r="F378" s="115">
        <f aca="true" t="shared" si="166" ref="F378:M378">F379</f>
        <v>0</v>
      </c>
      <c r="G378" s="115">
        <f t="shared" si="166"/>
        <v>0</v>
      </c>
      <c r="H378" s="115">
        <f t="shared" si="166"/>
        <v>0</v>
      </c>
      <c r="I378" s="115">
        <f t="shared" si="166"/>
        <v>0</v>
      </c>
      <c r="J378" s="115">
        <f t="shared" si="166"/>
        <v>0</v>
      </c>
      <c r="K378" s="115">
        <f t="shared" si="166"/>
        <v>0</v>
      </c>
      <c r="L378" s="115">
        <f t="shared" si="166"/>
        <v>0</v>
      </c>
      <c r="M378" s="116">
        <f t="shared" si="166"/>
        <v>0</v>
      </c>
    </row>
    <row r="379" spans="1:13" s="4" customFormat="1" ht="12" customHeight="1">
      <c r="A379" s="28"/>
      <c r="B379" s="44"/>
      <c r="C379" s="29" t="s">
        <v>528</v>
      </c>
      <c r="D379" s="35" t="s">
        <v>529</v>
      </c>
      <c r="E379" s="57">
        <f t="shared" si="165"/>
        <v>0</v>
      </c>
      <c r="F379" s="124"/>
      <c r="G379" s="110"/>
      <c r="H379" s="110"/>
      <c r="I379" s="110"/>
      <c r="J379" s="110"/>
      <c r="K379" s="110"/>
      <c r="L379" s="110"/>
      <c r="M379" s="111"/>
    </row>
    <row r="380" spans="1:13" s="4" customFormat="1" ht="12" customHeight="1">
      <c r="A380" s="28"/>
      <c r="B380" s="44" t="s">
        <v>530</v>
      </c>
      <c r="C380" s="44"/>
      <c r="D380" s="31" t="s">
        <v>531</v>
      </c>
      <c r="E380" s="57">
        <f t="shared" si="165"/>
        <v>10000</v>
      </c>
      <c r="F380" s="124"/>
      <c r="G380" s="110">
        <v>10000</v>
      </c>
      <c r="H380" s="110"/>
      <c r="I380" s="110"/>
      <c r="J380" s="110"/>
      <c r="K380" s="110"/>
      <c r="L380" s="110"/>
      <c r="M380" s="111"/>
    </row>
    <row r="381" spans="1:13" s="4" customFormat="1" ht="12" customHeight="1" hidden="1">
      <c r="A381" s="70"/>
      <c r="B381" s="44" t="s">
        <v>532</v>
      </c>
      <c r="C381" s="44"/>
      <c r="D381" s="31" t="s">
        <v>533</v>
      </c>
      <c r="E381" s="57">
        <f t="shared" si="165"/>
        <v>0</v>
      </c>
      <c r="F381" s="124"/>
      <c r="G381" s="124"/>
      <c r="H381" s="124"/>
      <c r="I381" s="110"/>
      <c r="J381" s="110"/>
      <c r="K381" s="110"/>
      <c r="L381" s="110"/>
      <c r="M381" s="111"/>
    </row>
    <row r="382" spans="1:13" s="4" customFormat="1" ht="12" customHeight="1" hidden="1">
      <c r="A382" s="70"/>
      <c r="B382" s="44" t="s">
        <v>534</v>
      </c>
      <c r="C382" s="44"/>
      <c r="D382" s="31" t="s">
        <v>535</v>
      </c>
      <c r="E382" s="57">
        <f t="shared" si="165"/>
        <v>0</v>
      </c>
      <c r="F382" s="124"/>
      <c r="G382" s="124"/>
      <c r="H382" s="124"/>
      <c r="I382" s="110"/>
      <c r="J382" s="110"/>
      <c r="K382" s="110"/>
      <c r="L382" s="110"/>
      <c r="M382" s="111"/>
    </row>
    <row r="383" spans="1:13" s="4" customFormat="1" ht="12" customHeight="1" hidden="1">
      <c r="A383" s="70"/>
      <c r="B383" s="44" t="s">
        <v>536</v>
      </c>
      <c r="C383" s="44"/>
      <c r="D383" s="31" t="s">
        <v>537</v>
      </c>
      <c r="E383" s="57">
        <f t="shared" si="165"/>
        <v>0</v>
      </c>
      <c r="F383" s="124"/>
      <c r="G383" s="124"/>
      <c r="H383" s="124"/>
      <c r="I383" s="124"/>
      <c r="J383" s="124"/>
      <c r="K383" s="124"/>
      <c r="L383" s="124"/>
      <c r="M383" s="131"/>
    </row>
    <row r="384" spans="1:13" s="4" customFormat="1" ht="12" customHeight="1" hidden="1">
      <c r="A384" s="70"/>
      <c r="B384" s="44" t="s">
        <v>538</v>
      </c>
      <c r="C384" s="44"/>
      <c r="D384" s="31" t="s">
        <v>539</v>
      </c>
      <c r="E384" s="57">
        <f t="shared" si="165"/>
        <v>0</v>
      </c>
      <c r="F384" s="57">
        <f aca="true" t="shared" si="167" ref="F384:M384">F385+F386</f>
        <v>0</v>
      </c>
      <c r="G384" s="57">
        <f t="shared" si="167"/>
        <v>0</v>
      </c>
      <c r="H384" s="57">
        <f t="shared" si="167"/>
        <v>0</v>
      </c>
      <c r="I384" s="57">
        <f t="shared" si="167"/>
        <v>0</v>
      </c>
      <c r="J384" s="57">
        <f t="shared" si="167"/>
        <v>0</v>
      </c>
      <c r="K384" s="57">
        <f t="shared" si="167"/>
        <v>0</v>
      </c>
      <c r="L384" s="57">
        <f t="shared" si="167"/>
        <v>0</v>
      </c>
      <c r="M384" s="108">
        <f t="shared" si="167"/>
        <v>0</v>
      </c>
    </row>
    <row r="385" spans="1:13" s="4" customFormat="1" ht="12" customHeight="1" hidden="1">
      <c r="A385" s="70"/>
      <c r="B385" s="44"/>
      <c r="C385" s="29" t="s">
        <v>540</v>
      </c>
      <c r="D385" s="35" t="s">
        <v>541</v>
      </c>
      <c r="E385" s="57">
        <f t="shared" si="165"/>
        <v>0</v>
      </c>
      <c r="F385" s="124"/>
      <c r="G385" s="124"/>
      <c r="H385" s="124"/>
      <c r="I385" s="124"/>
      <c r="J385" s="124"/>
      <c r="K385" s="124"/>
      <c r="L385" s="124"/>
      <c r="M385" s="131"/>
    </row>
    <row r="386" spans="1:13" s="4" customFormat="1" ht="12" customHeight="1" hidden="1">
      <c r="A386" s="70"/>
      <c r="B386" s="44"/>
      <c r="C386" s="29" t="s">
        <v>542</v>
      </c>
      <c r="D386" s="35" t="s">
        <v>543</v>
      </c>
      <c r="E386" s="57">
        <f t="shared" si="165"/>
        <v>0</v>
      </c>
      <c r="F386" s="124"/>
      <c r="G386" s="124"/>
      <c r="H386" s="124"/>
      <c r="I386" s="124"/>
      <c r="J386" s="124"/>
      <c r="K386" s="124"/>
      <c r="L386" s="124"/>
      <c r="M386" s="131"/>
    </row>
    <row r="387" spans="1:13" s="4" customFormat="1" ht="15" customHeight="1">
      <c r="A387" s="28"/>
      <c r="B387" s="29" t="s">
        <v>544</v>
      </c>
      <c r="C387" s="44"/>
      <c r="D387" s="31" t="s">
        <v>545</v>
      </c>
      <c r="E387" s="57">
        <f t="shared" si="165"/>
        <v>410000</v>
      </c>
      <c r="F387" s="124"/>
      <c r="G387" s="129">
        <f aca="true" t="shared" si="168" ref="G387:M387">G388</f>
        <v>163500</v>
      </c>
      <c r="H387" s="129">
        <f t="shared" si="168"/>
        <v>157500</v>
      </c>
      <c r="I387" s="129">
        <f t="shared" si="168"/>
        <v>89000</v>
      </c>
      <c r="J387" s="129">
        <f t="shared" si="168"/>
        <v>0</v>
      </c>
      <c r="K387" s="119">
        <f t="shared" si="168"/>
        <v>500</v>
      </c>
      <c r="L387" s="119">
        <f t="shared" si="168"/>
        <v>500</v>
      </c>
      <c r="M387" s="119">
        <f t="shared" si="168"/>
        <v>500</v>
      </c>
    </row>
    <row r="388" spans="1:13" s="4" customFormat="1" ht="15" customHeight="1">
      <c r="A388" s="28"/>
      <c r="B388" s="29"/>
      <c r="C388" s="44" t="s">
        <v>679</v>
      </c>
      <c r="D388" s="31" t="s">
        <v>678</v>
      </c>
      <c r="E388" s="57">
        <f t="shared" si="165"/>
        <v>410000</v>
      </c>
      <c r="F388" s="124"/>
      <c r="G388" s="119">
        <v>163500</v>
      </c>
      <c r="H388" s="119">
        <v>157500</v>
      </c>
      <c r="I388" s="119">
        <v>89000</v>
      </c>
      <c r="J388" s="119"/>
      <c r="K388" s="119">
        <v>500</v>
      </c>
      <c r="L388" s="119">
        <v>500</v>
      </c>
      <c r="M388" s="122">
        <v>500</v>
      </c>
    </row>
    <row r="389" spans="1:13" s="4" customFormat="1" ht="24.75" customHeight="1">
      <c r="A389" s="698" t="s">
        <v>651</v>
      </c>
      <c r="B389" s="710"/>
      <c r="C389" s="710"/>
      <c r="D389" s="377" t="s">
        <v>668</v>
      </c>
      <c r="E389" s="17">
        <f t="shared" si="165"/>
        <v>81984006</v>
      </c>
      <c r="F389" s="17">
        <f aca="true" t="shared" si="169" ref="F389:M389">F390+F401</f>
        <v>0</v>
      </c>
      <c r="G389" s="17">
        <f t="shared" si="169"/>
        <v>17471076</v>
      </c>
      <c r="H389" s="17">
        <f t="shared" si="169"/>
        <v>27629940</v>
      </c>
      <c r="I389" s="17">
        <f t="shared" si="169"/>
        <v>27127760</v>
      </c>
      <c r="J389" s="17">
        <f t="shared" si="169"/>
        <v>9755230</v>
      </c>
      <c r="K389" s="17">
        <f t="shared" si="169"/>
        <v>88042</v>
      </c>
      <c r="L389" s="17">
        <f t="shared" si="169"/>
        <v>88580</v>
      </c>
      <c r="M389" s="18">
        <f t="shared" si="169"/>
        <v>88595</v>
      </c>
    </row>
    <row r="390" spans="1:13" s="4" customFormat="1" ht="24.75" customHeight="1">
      <c r="A390" s="711" t="s">
        <v>810</v>
      </c>
      <c r="B390" s="689"/>
      <c r="C390" s="690"/>
      <c r="D390" s="22" t="s">
        <v>547</v>
      </c>
      <c r="E390" s="23">
        <f t="shared" si="165"/>
        <v>81979006</v>
      </c>
      <c r="F390" s="24">
        <f aca="true" t="shared" si="170" ref="F390:M390">F392+F395+F398+F399+F400</f>
        <v>0</v>
      </c>
      <c r="G390" s="24">
        <f t="shared" si="170"/>
        <v>17466076</v>
      </c>
      <c r="H390" s="24">
        <f t="shared" si="170"/>
        <v>27629940</v>
      </c>
      <c r="I390" s="24">
        <f t="shared" si="170"/>
        <v>27127760</v>
      </c>
      <c r="J390" s="24">
        <f t="shared" si="170"/>
        <v>9755230</v>
      </c>
      <c r="K390" s="24">
        <f t="shared" si="170"/>
        <v>88042</v>
      </c>
      <c r="L390" s="24">
        <f t="shared" si="170"/>
        <v>88580</v>
      </c>
      <c r="M390" s="25">
        <f t="shared" si="170"/>
        <v>88595</v>
      </c>
    </row>
    <row r="391" spans="1:13" s="4" customFormat="1" ht="12" customHeight="1">
      <c r="A391" s="685" t="s">
        <v>401</v>
      </c>
      <c r="B391" s="686"/>
      <c r="C391" s="686"/>
      <c r="D391" s="686"/>
      <c r="E391" s="686"/>
      <c r="F391" s="686"/>
      <c r="G391" s="686"/>
      <c r="H391" s="686"/>
      <c r="I391" s="686"/>
      <c r="J391" s="687"/>
      <c r="K391" s="26"/>
      <c r="L391" s="26"/>
      <c r="M391" s="27"/>
    </row>
    <row r="392" spans="1:13" s="4" customFormat="1" ht="12" customHeight="1">
      <c r="A392" s="70"/>
      <c r="B392" s="29" t="s">
        <v>548</v>
      </c>
      <c r="C392" s="74"/>
      <c r="D392" s="31" t="s">
        <v>549</v>
      </c>
      <c r="E392" s="57">
        <f aca="true" t="shared" si="171" ref="E392:E401">G392+H392+I392+J392</f>
        <v>25432866</v>
      </c>
      <c r="F392" s="115">
        <f aca="true" t="shared" si="172" ref="F392:M392">F393+F394</f>
        <v>0</v>
      </c>
      <c r="G392" s="57">
        <f t="shared" si="172"/>
        <v>2104076</v>
      </c>
      <c r="H392" s="57">
        <f t="shared" si="172"/>
        <v>10042340</v>
      </c>
      <c r="I392" s="57">
        <f t="shared" si="172"/>
        <v>8934760</v>
      </c>
      <c r="J392" s="57">
        <f t="shared" si="172"/>
        <v>4351690</v>
      </c>
      <c r="K392" s="57">
        <f t="shared" si="172"/>
        <v>26000</v>
      </c>
      <c r="L392" s="57">
        <f t="shared" si="172"/>
        <v>26000</v>
      </c>
      <c r="M392" s="108">
        <f t="shared" si="172"/>
        <v>26000</v>
      </c>
    </row>
    <row r="393" spans="1:13" s="4" customFormat="1" ht="18" customHeight="1">
      <c r="A393" s="70"/>
      <c r="B393" s="29"/>
      <c r="C393" s="44" t="s">
        <v>550</v>
      </c>
      <c r="D393" s="35" t="s">
        <v>551</v>
      </c>
      <c r="E393" s="57">
        <f t="shared" si="171"/>
        <v>0</v>
      </c>
      <c r="F393" s="124"/>
      <c r="G393" s="119"/>
      <c r="H393" s="119"/>
      <c r="I393" s="119"/>
      <c r="J393" s="119"/>
      <c r="K393" s="119"/>
      <c r="L393" s="119"/>
      <c r="M393" s="122"/>
    </row>
    <row r="394" spans="1:13" s="4" customFormat="1" ht="19.5" customHeight="1">
      <c r="A394" s="70"/>
      <c r="B394" s="29"/>
      <c r="C394" s="42" t="s">
        <v>552</v>
      </c>
      <c r="D394" s="35" t="s">
        <v>553</v>
      </c>
      <c r="E394" s="57">
        <f t="shared" si="171"/>
        <v>25432866</v>
      </c>
      <c r="F394" s="124"/>
      <c r="G394" s="119">
        <v>2104076</v>
      </c>
      <c r="H394" s="119">
        <v>10042340</v>
      </c>
      <c r="I394" s="119">
        <v>8934760</v>
      </c>
      <c r="J394" s="119">
        <v>4351690</v>
      </c>
      <c r="K394" s="119">
        <v>26000</v>
      </c>
      <c r="L394" s="119">
        <v>26000</v>
      </c>
      <c r="M394" s="122">
        <v>26000</v>
      </c>
    </row>
    <row r="395" spans="1:13" s="4" customFormat="1" ht="19.5" customHeight="1">
      <c r="A395" s="70"/>
      <c r="B395" s="44" t="s">
        <v>554</v>
      </c>
      <c r="C395" s="44"/>
      <c r="D395" s="31" t="s">
        <v>555</v>
      </c>
      <c r="E395" s="57">
        <f t="shared" si="171"/>
        <v>32909000</v>
      </c>
      <c r="F395" s="57">
        <f aca="true" t="shared" si="173" ref="F395:M395">F396+F397</f>
        <v>0</v>
      </c>
      <c r="G395" s="57">
        <f t="shared" si="173"/>
        <v>9324000</v>
      </c>
      <c r="H395" s="57">
        <f t="shared" si="173"/>
        <v>11705000</v>
      </c>
      <c r="I395" s="57">
        <f t="shared" si="173"/>
        <v>11880000</v>
      </c>
      <c r="J395" s="57">
        <f t="shared" si="173"/>
        <v>0</v>
      </c>
      <c r="K395" s="57">
        <f t="shared" si="173"/>
        <v>35000</v>
      </c>
      <c r="L395" s="57">
        <f t="shared" si="173"/>
        <v>35000</v>
      </c>
      <c r="M395" s="108">
        <f t="shared" si="173"/>
        <v>35000</v>
      </c>
    </row>
    <row r="396" spans="1:13" s="4" customFormat="1" ht="19.5" customHeight="1">
      <c r="A396" s="70"/>
      <c r="B396" s="44"/>
      <c r="C396" s="29" t="s">
        <v>556</v>
      </c>
      <c r="D396" s="35" t="s">
        <v>557</v>
      </c>
      <c r="E396" s="57">
        <f t="shared" si="171"/>
        <v>32909000</v>
      </c>
      <c r="F396" s="124"/>
      <c r="G396" s="119">
        <v>9324000</v>
      </c>
      <c r="H396" s="119">
        <v>11705000</v>
      </c>
      <c r="I396" s="119">
        <v>11880000</v>
      </c>
      <c r="J396" s="119"/>
      <c r="K396" s="119">
        <v>35000</v>
      </c>
      <c r="L396" s="119">
        <v>35000</v>
      </c>
      <c r="M396" s="122">
        <v>35000</v>
      </c>
    </row>
    <row r="397" spans="1:13" s="4" customFormat="1" ht="12" customHeight="1">
      <c r="A397" s="70"/>
      <c r="B397" s="44"/>
      <c r="C397" s="29" t="s">
        <v>558</v>
      </c>
      <c r="D397" s="35" t="s">
        <v>559</v>
      </c>
      <c r="E397" s="57">
        <f t="shared" si="171"/>
        <v>0</v>
      </c>
      <c r="F397" s="124"/>
      <c r="G397" s="119"/>
      <c r="H397" s="119"/>
      <c r="I397" s="119"/>
      <c r="J397" s="119"/>
      <c r="K397" s="119"/>
      <c r="L397" s="119"/>
      <c r="M397" s="122"/>
    </row>
    <row r="398" spans="1:13" s="4" customFormat="1" ht="15.75" customHeight="1">
      <c r="A398" s="70"/>
      <c r="B398" s="29" t="s">
        <v>560</v>
      </c>
      <c r="C398" s="29"/>
      <c r="D398" s="31" t="s">
        <v>561</v>
      </c>
      <c r="E398" s="57">
        <f t="shared" si="171"/>
        <v>8346800</v>
      </c>
      <c r="F398" s="124"/>
      <c r="G398" s="119">
        <v>1500000</v>
      </c>
      <c r="H398" s="119">
        <v>1753000</v>
      </c>
      <c r="I398" s="119">
        <v>3000000</v>
      </c>
      <c r="J398" s="119">
        <v>2093800</v>
      </c>
      <c r="K398" s="119">
        <v>6407</v>
      </c>
      <c r="L398" s="119">
        <v>6206</v>
      </c>
      <c r="M398" s="122">
        <v>6110</v>
      </c>
    </row>
    <row r="399" spans="1:13" s="4" customFormat="1" ht="15.75" customHeight="1">
      <c r="A399" s="70"/>
      <c r="B399" s="29" t="s">
        <v>562</v>
      </c>
      <c r="C399" s="29"/>
      <c r="D399" s="31" t="s">
        <v>563</v>
      </c>
      <c r="E399" s="57">
        <f t="shared" si="171"/>
        <v>0</v>
      </c>
      <c r="F399" s="124"/>
      <c r="G399" s="119"/>
      <c r="H399" s="119"/>
      <c r="I399" s="119"/>
      <c r="J399" s="119"/>
      <c r="K399" s="119"/>
      <c r="L399" s="119"/>
      <c r="M399" s="122"/>
    </row>
    <row r="400" spans="1:13" s="4" customFormat="1" ht="15.75" customHeight="1">
      <c r="A400" s="70"/>
      <c r="B400" s="29" t="s">
        <v>564</v>
      </c>
      <c r="C400" s="74"/>
      <c r="D400" s="31" t="s">
        <v>565</v>
      </c>
      <c r="E400" s="57">
        <f t="shared" si="171"/>
        <v>15290340</v>
      </c>
      <c r="F400" s="124"/>
      <c r="G400" s="119">
        <v>4538000</v>
      </c>
      <c r="H400" s="119">
        <v>4129600</v>
      </c>
      <c r="I400" s="119">
        <v>3313000</v>
      </c>
      <c r="J400" s="119">
        <v>3309740</v>
      </c>
      <c r="K400" s="119">
        <v>20635</v>
      </c>
      <c r="L400" s="119">
        <v>21374</v>
      </c>
      <c r="M400" s="122">
        <v>21485</v>
      </c>
    </row>
    <row r="401" spans="1:13" s="4" customFormat="1" ht="15" customHeight="1">
      <c r="A401" s="777" t="s">
        <v>817</v>
      </c>
      <c r="B401" s="689"/>
      <c r="C401" s="690"/>
      <c r="D401" s="22" t="s">
        <v>567</v>
      </c>
      <c r="E401" s="23">
        <f t="shared" si="171"/>
        <v>5000</v>
      </c>
      <c r="F401" s="23">
        <f aca="true" t="shared" si="174" ref="F401:M401">F403+F404+F407</f>
        <v>0</v>
      </c>
      <c r="G401" s="23">
        <f>G403+G404+G407+G408</f>
        <v>5000</v>
      </c>
      <c r="H401" s="23">
        <f t="shared" si="174"/>
        <v>0</v>
      </c>
      <c r="I401" s="23">
        <f t="shared" si="174"/>
        <v>0</v>
      </c>
      <c r="J401" s="23">
        <f t="shared" si="174"/>
        <v>0</v>
      </c>
      <c r="K401" s="23">
        <f t="shared" si="174"/>
        <v>0</v>
      </c>
      <c r="L401" s="23">
        <f t="shared" si="174"/>
        <v>0</v>
      </c>
      <c r="M401" s="106">
        <f t="shared" si="174"/>
        <v>0</v>
      </c>
    </row>
    <row r="402" spans="1:13" s="4" customFormat="1" ht="12" customHeight="1">
      <c r="A402" s="685" t="s">
        <v>401</v>
      </c>
      <c r="B402" s="686"/>
      <c r="C402" s="686"/>
      <c r="D402" s="686"/>
      <c r="E402" s="686"/>
      <c r="F402" s="686"/>
      <c r="G402" s="686"/>
      <c r="H402" s="686"/>
      <c r="I402" s="686"/>
      <c r="J402" s="687"/>
      <c r="K402" s="26"/>
      <c r="L402" s="26"/>
      <c r="M402" s="27"/>
    </row>
    <row r="403" spans="1:13" s="4" customFormat="1" ht="12" customHeight="1">
      <c r="A403" s="55"/>
      <c r="B403" s="76" t="s">
        <v>568</v>
      </c>
      <c r="C403" s="56"/>
      <c r="D403" s="31" t="s">
        <v>569</v>
      </c>
      <c r="E403" s="57">
        <f aca="true" t="shared" si="175" ref="E403:E410">G403+H403+I403+J403</f>
        <v>0</v>
      </c>
      <c r="F403" s="110"/>
      <c r="G403" s="119">
        <v>0</v>
      </c>
      <c r="H403" s="119"/>
      <c r="I403" s="119"/>
      <c r="J403" s="119"/>
      <c r="K403" s="119">
        <v>0</v>
      </c>
      <c r="L403" s="119">
        <v>0</v>
      </c>
      <c r="M403" s="122">
        <v>0</v>
      </c>
    </row>
    <row r="404" spans="1:13" s="4" customFormat="1" ht="12" customHeight="1">
      <c r="A404" s="70"/>
      <c r="B404" s="29" t="s">
        <v>570</v>
      </c>
      <c r="C404" s="29"/>
      <c r="D404" s="31" t="s">
        <v>571</v>
      </c>
      <c r="E404" s="57">
        <f t="shared" si="175"/>
        <v>0</v>
      </c>
      <c r="F404" s="115">
        <f aca="true" t="shared" si="176" ref="F404:M404">F405+F406</f>
        <v>0</v>
      </c>
      <c r="G404" s="115">
        <f t="shared" si="176"/>
        <v>0</v>
      </c>
      <c r="H404" s="115">
        <f t="shared" si="176"/>
        <v>0</v>
      </c>
      <c r="I404" s="115">
        <f t="shared" si="176"/>
        <v>0</v>
      </c>
      <c r="J404" s="115">
        <f t="shared" si="176"/>
        <v>0</v>
      </c>
      <c r="K404" s="115">
        <f t="shared" si="176"/>
        <v>0</v>
      </c>
      <c r="L404" s="115">
        <f t="shared" si="176"/>
        <v>0</v>
      </c>
      <c r="M404" s="116">
        <f t="shared" si="176"/>
        <v>0</v>
      </c>
    </row>
    <row r="405" spans="1:13" s="4" customFormat="1" ht="12" customHeight="1">
      <c r="A405" s="70"/>
      <c r="B405" s="29"/>
      <c r="C405" s="29" t="s">
        <v>572</v>
      </c>
      <c r="D405" s="31" t="s">
        <v>573</v>
      </c>
      <c r="E405" s="57">
        <f t="shared" si="175"/>
        <v>0</v>
      </c>
      <c r="F405" s="110"/>
      <c r="G405" s="110"/>
      <c r="H405" s="110"/>
      <c r="I405" s="110"/>
      <c r="J405" s="124"/>
      <c r="K405" s="124"/>
      <c r="L405" s="124"/>
      <c r="M405" s="131"/>
    </row>
    <row r="406" spans="1:13" s="4" customFormat="1" ht="12" customHeight="1">
      <c r="A406" s="70"/>
      <c r="B406" s="29"/>
      <c r="C406" s="29" t="s">
        <v>574</v>
      </c>
      <c r="D406" s="31" t="s">
        <v>575</v>
      </c>
      <c r="E406" s="57">
        <f t="shared" si="175"/>
        <v>0</v>
      </c>
      <c r="F406" s="110"/>
      <c r="G406" s="110"/>
      <c r="H406" s="110"/>
      <c r="I406" s="110"/>
      <c r="J406" s="124"/>
      <c r="K406" s="124"/>
      <c r="L406" s="124"/>
      <c r="M406" s="131"/>
    </row>
    <row r="407" spans="1:13" s="4" customFormat="1" ht="12" customHeight="1">
      <c r="A407" s="70"/>
      <c r="B407" s="778" t="s">
        <v>576</v>
      </c>
      <c r="C407" s="680"/>
      <c r="D407" s="31" t="s">
        <v>577</v>
      </c>
      <c r="E407" s="57">
        <f t="shared" si="175"/>
        <v>0</v>
      </c>
      <c r="F407" s="110"/>
      <c r="G407" s="119"/>
      <c r="H407" s="119"/>
      <c r="I407" s="119"/>
      <c r="J407" s="124"/>
      <c r="K407" s="124"/>
      <c r="L407" s="124"/>
      <c r="M407" s="131"/>
    </row>
    <row r="408" spans="1:13" s="4" customFormat="1" ht="12" customHeight="1">
      <c r="A408" s="70"/>
      <c r="B408" s="679" t="s">
        <v>818</v>
      </c>
      <c r="C408" s="680"/>
      <c r="D408" s="508" t="s">
        <v>819</v>
      </c>
      <c r="E408" s="57">
        <f t="shared" si="175"/>
        <v>5000</v>
      </c>
      <c r="F408" s="110"/>
      <c r="G408" s="119">
        <v>5000</v>
      </c>
      <c r="H408" s="119"/>
      <c r="I408" s="119"/>
      <c r="J408" s="124"/>
      <c r="K408" s="124"/>
      <c r="L408" s="124"/>
      <c r="M408" s="131"/>
    </row>
    <row r="409" spans="1:13" s="381" customFormat="1" ht="34.5" customHeight="1">
      <c r="A409" s="698" t="s">
        <v>809</v>
      </c>
      <c r="B409" s="699"/>
      <c r="C409" s="699"/>
      <c r="D409" s="377" t="s">
        <v>579</v>
      </c>
      <c r="E409" s="453">
        <f t="shared" si="175"/>
        <v>87896572</v>
      </c>
      <c r="F409" s="453">
        <f aca="true" t="shared" si="177" ref="F409:M409">F410+F417+F422+F428+F437</f>
        <v>0</v>
      </c>
      <c r="G409" s="498">
        <f t="shared" si="177"/>
        <v>19560000</v>
      </c>
      <c r="H409" s="498">
        <f t="shared" si="177"/>
        <v>16000000</v>
      </c>
      <c r="I409" s="498">
        <f t="shared" si="177"/>
        <v>26570000</v>
      </c>
      <c r="J409" s="498">
        <f t="shared" si="177"/>
        <v>25766572</v>
      </c>
      <c r="K409" s="498">
        <f t="shared" si="177"/>
        <v>123401</v>
      </c>
      <c r="L409" s="498">
        <f t="shared" si="177"/>
        <v>92102</v>
      </c>
      <c r="M409" s="499">
        <f t="shared" si="177"/>
        <v>82400</v>
      </c>
    </row>
    <row r="410" spans="1:13" s="4" customFormat="1" ht="12" customHeight="1" hidden="1">
      <c r="A410" s="688" t="s">
        <v>580</v>
      </c>
      <c r="B410" s="689"/>
      <c r="C410" s="690"/>
      <c r="D410" s="22" t="s">
        <v>581</v>
      </c>
      <c r="E410" s="23">
        <f t="shared" si="175"/>
        <v>0</v>
      </c>
      <c r="F410" s="24">
        <f aca="true" t="shared" si="178" ref="F410:M410">F412</f>
        <v>0</v>
      </c>
      <c r="G410" s="24">
        <f t="shared" si="178"/>
        <v>0</v>
      </c>
      <c r="H410" s="24">
        <f t="shared" si="178"/>
        <v>0</v>
      </c>
      <c r="I410" s="24">
        <f t="shared" si="178"/>
        <v>0</v>
      </c>
      <c r="J410" s="24">
        <f t="shared" si="178"/>
        <v>0</v>
      </c>
      <c r="K410" s="24">
        <f t="shared" si="178"/>
        <v>0</v>
      </c>
      <c r="L410" s="24">
        <f t="shared" si="178"/>
        <v>0</v>
      </c>
      <c r="M410" s="25">
        <f t="shared" si="178"/>
        <v>0</v>
      </c>
    </row>
    <row r="411" spans="1:13" s="4" customFormat="1" ht="12" customHeight="1" hidden="1">
      <c r="A411" s="685" t="s">
        <v>401</v>
      </c>
      <c r="B411" s="686"/>
      <c r="C411" s="686"/>
      <c r="D411" s="686"/>
      <c r="E411" s="686"/>
      <c r="F411" s="686"/>
      <c r="G411" s="686"/>
      <c r="H411" s="686"/>
      <c r="I411" s="686"/>
      <c r="J411" s="687"/>
      <c r="K411" s="26"/>
      <c r="L411" s="26"/>
      <c r="M411" s="27"/>
    </row>
    <row r="412" spans="1:13" s="4" customFormat="1" ht="12" customHeight="1" hidden="1">
      <c r="A412" s="70"/>
      <c r="B412" s="702" t="s">
        <v>582</v>
      </c>
      <c r="C412" s="702"/>
      <c r="D412" s="31" t="s">
        <v>583</v>
      </c>
      <c r="E412" s="57">
        <f aca="true" t="shared" si="179" ref="E412:E417">G412+H412+I412+J412</f>
        <v>0</v>
      </c>
      <c r="F412" s="115">
        <f aca="true" t="shared" si="180" ref="F412:M412">F413+F414+F415+F416</f>
        <v>0</v>
      </c>
      <c r="G412" s="115">
        <f t="shared" si="180"/>
        <v>0</v>
      </c>
      <c r="H412" s="115">
        <f t="shared" si="180"/>
        <v>0</v>
      </c>
      <c r="I412" s="115">
        <f t="shared" si="180"/>
        <v>0</v>
      </c>
      <c r="J412" s="115">
        <f t="shared" si="180"/>
        <v>0</v>
      </c>
      <c r="K412" s="115">
        <f t="shared" si="180"/>
        <v>0</v>
      </c>
      <c r="L412" s="115">
        <f t="shared" si="180"/>
        <v>0</v>
      </c>
      <c r="M412" s="116">
        <f t="shared" si="180"/>
        <v>0</v>
      </c>
    </row>
    <row r="413" spans="1:13" s="4" customFormat="1" ht="12" customHeight="1" hidden="1">
      <c r="A413" s="70"/>
      <c r="B413" s="78"/>
      <c r="C413" s="29" t="s">
        <v>584</v>
      </c>
      <c r="D413" s="35" t="s">
        <v>585</v>
      </c>
      <c r="E413" s="57">
        <f t="shared" si="179"/>
        <v>0</v>
      </c>
      <c r="F413" s="110"/>
      <c r="G413" s="110"/>
      <c r="H413" s="110"/>
      <c r="I413" s="110"/>
      <c r="J413" s="124"/>
      <c r="K413" s="124"/>
      <c r="L413" s="124"/>
      <c r="M413" s="131"/>
    </row>
    <row r="414" spans="1:13" s="4" customFormat="1" ht="12" customHeight="1" hidden="1">
      <c r="A414" s="70"/>
      <c r="B414" s="78"/>
      <c r="C414" s="29" t="s">
        <v>586</v>
      </c>
      <c r="D414" s="35" t="s">
        <v>587</v>
      </c>
      <c r="E414" s="57">
        <f t="shared" si="179"/>
        <v>0</v>
      </c>
      <c r="F414" s="110"/>
      <c r="G414" s="110"/>
      <c r="H414" s="110"/>
      <c r="I414" s="110"/>
      <c r="J414" s="124"/>
      <c r="K414" s="124"/>
      <c r="L414" s="124"/>
      <c r="M414" s="131"/>
    </row>
    <row r="415" spans="1:13" s="4" customFormat="1" ht="12" customHeight="1" hidden="1">
      <c r="A415" s="70"/>
      <c r="B415" s="78"/>
      <c r="C415" s="29" t="s">
        <v>588</v>
      </c>
      <c r="D415" s="35" t="s">
        <v>589</v>
      </c>
      <c r="E415" s="57">
        <f t="shared" si="179"/>
        <v>0</v>
      </c>
      <c r="F415" s="110"/>
      <c r="G415" s="110"/>
      <c r="H415" s="110"/>
      <c r="I415" s="110"/>
      <c r="J415" s="124"/>
      <c r="K415" s="124"/>
      <c r="L415" s="124"/>
      <c r="M415" s="131"/>
    </row>
    <row r="416" spans="1:13" s="4" customFormat="1" ht="12" customHeight="1" hidden="1">
      <c r="A416" s="70"/>
      <c r="B416" s="78"/>
      <c r="C416" s="44" t="s">
        <v>590</v>
      </c>
      <c r="D416" s="35" t="s">
        <v>591</v>
      </c>
      <c r="E416" s="57">
        <f t="shared" si="179"/>
        <v>0</v>
      </c>
      <c r="F416" s="110"/>
      <c r="G416" s="110"/>
      <c r="H416" s="110"/>
      <c r="I416" s="110"/>
      <c r="J416" s="124"/>
      <c r="K416" s="124"/>
      <c r="L416" s="124"/>
      <c r="M416" s="131"/>
    </row>
    <row r="417" spans="1:13" s="4" customFormat="1" ht="12" customHeight="1" hidden="1">
      <c r="A417" s="688" t="s">
        <v>592</v>
      </c>
      <c r="B417" s="689"/>
      <c r="C417" s="690"/>
      <c r="D417" s="22" t="s">
        <v>593</v>
      </c>
      <c r="E417" s="23">
        <f t="shared" si="179"/>
        <v>0</v>
      </c>
      <c r="F417" s="24">
        <f aca="true" t="shared" si="181" ref="F417:M417">F419+F420+F421</f>
        <v>0</v>
      </c>
      <c r="G417" s="24">
        <f t="shared" si="181"/>
        <v>0</v>
      </c>
      <c r="H417" s="24">
        <f t="shared" si="181"/>
        <v>0</v>
      </c>
      <c r="I417" s="24">
        <f t="shared" si="181"/>
        <v>0</v>
      </c>
      <c r="J417" s="24">
        <f t="shared" si="181"/>
        <v>0</v>
      </c>
      <c r="K417" s="24">
        <f t="shared" si="181"/>
        <v>0</v>
      </c>
      <c r="L417" s="24">
        <f t="shared" si="181"/>
        <v>0</v>
      </c>
      <c r="M417" s="25">
        <f t="shared" si="181"/>
        <v>0</v>
      </c>
    </row>
    <row r="418" spans="1:13" s="4" customFormat="1" ht="12" customHeight="1" hidden="1">
      <c r="A418" s="685" t="s">
        <v>401</v>
      </c>
      <c r="B418" s="686"/>
      <c r="C418" s="686"/>
      <c r="D418" s="686"/>
      <c r="E418" s="686"/>
      <c r="F418" s="686"/>
      <c r="G418" s="686"/>
      <c r="H418" s="686"/>
      <c r="I418" s="686"/>
      <c r="J418" s="687"/>
      <c r="K418" s="26"/>
      <c r="L418" s="26"/>
      <c r="M418" s="27"/>
    </row>
    <row r="419" spans="1:13" s="4" customFormat="1" ht="12" customHeight="1" hidden="1">
      <c r="A419" s="79"/>
      <c r="B419" s="29" t="s">
        <v>594</v>
      </c>
      <c r="C419" s="44"/>
      <c r="D419" s="31" t="s">
        <v>595</v>
      </c>
      <c r="E419" s="57">
        <f>G419+H419+I419+J419</f>
        <v>0</v>
      </c>
      <c r="F419" s="110"/>
      <c r="G419" s="110"/>
      <c r="H419" s="110"/>
      <c r="I419" s="110"/>
      <c r="J419" s="110"/>
      <c r="K419" s="110"/>
      <c r="L419" s="110"/>
      <c r="M419" s="111"/>
    </row>
    <row r="420" spans="1:13" s="4" customFormat="1" ht="12" customHeight="1" hidden="1">
      <c r="A420" s="79"/>
      <c r="B420" s="29" t="s">
        <v>596</v>
      </c>
      <c r="C420" s="44"/>
      <c r="D420" s="31" t="s">
        <v>597</v>
      </c>
      <c r="E420" s="57">
        <f>G420+H420+I420+J420</f>
        <v>0</v>
      </c>
      <c r="F420" s="110"/>
      <c r="G420" s="110"/>
      <c r="H420" s="110"/>
      <c r="I420" s="110"/>
      <c r="J420" s="110"/>
      <c r="K420" s="110"/>
      <c r="L420" s="110"/>
      <c r="M420" s="111"/>
    </row>
    <row r="421" spans="1:13" s="4" customFormat="1" ht="12" customHeight="1" hidden="1">
      <c r="A421" s="41"/>
      <c r="B421" s="44" t="s">
        <v>598</v>
      </c>
      <c r="C421" s="44"/>
      <c r="D421" s="31" t="s">
        <v>599</v>
      </c>
      <c r="E421" s="57">
        <f>G421+H421+I421+J421</f>
        <v>0</v>
      </c>
      <c r="F421" s="110"/>
      <c r="G421" s="110"/>
      <c r="H421" s="110"/>
      <c r="I421" s="110"/>
      <c r="J421" s="110"/>
      <c r="K421" s="110"/>
      <c r="L421" s="110"/>
      <c r="M421" s="111"/>
    </row>
    <row r="422" spans="1:13" s="4" customFormat="1" ht="12" customHeight="1" hidden="1">
      <c r="A422" s="688" t="s">
        <v>600</v>
      </c>
      <c r="B422" s="689"/>
      <c r="C422" s="690"/>
      <c r="D422" s="22" t="s">
        <v>601</v>
      </c>
      <c r="E422" s="23">
        <f>G422+H422+I422+J422</f>
        <v>0</v>
      </c>
      <c r="F422" s="24">
        <f aca="true" t="shared" si="182" ref="F422:M422">F424</f>
        <v>0</v>
      </c>
      <c r="G422" s="24">
        <f t="shared" si="182"/>
        <v>0</v>
      </c>
      <c r="H422" s="24">
        <f t="shared" si="182"/>
        <v>0</v>
      </c>
      <c r="I422" s="24">
        <f t="shared" si="182"/>
        <v>0</v>
      </c>
      <c r="J422" s="24">
        <f t="shared" si="182"/>
        <v>0</v>
      </c>
      <c r="K422" s="24">
        <f t="shared" si="182"/>
        <v>0</v>
      </c>
      <c r="L422" s="24">
        <f t="shared" si="182"/>
        <v>0</v>
      </c>
      <c r="M422" s="25">
        <f t="shared" si="182"/>
        <v>0</v>
      </c>
    </row>
    <row r="423" spans="1:13" s="4" customFormat="1" ht="12" customHeight="1" hidden="1">
      <c r="A423" s="685" t="s">
        <v>401</v>
      </c>
      <c r="B423" s="686"/>
      <c r="C423" s="686"/>
      <c r="D423" s="686"/>
      <c r="E423" s="686"/>
      <c r="F423" s="686"/>
      <c r="G423" s="686"/>
      <c r="H423" s="686"/>
      <c r="I423" s="686"/>
      <c r="J423" s="687"/>
      <c r="K423" s="26"/>
      <c r="L423" s="26"/>
      <c r="M423" s="27"/>
    </row>
    <row r="424" spans="1:13" s="4" customFormat="1" ht="12" customHeight="1" hidden="1">
      <c r="A424" s="70"/>
      <c r="B424" s="44" t="s">
        <v>602</v>
      </c>
      <c r="C424" s="80"/>
      <c r="D424" s="31" t="s">
        <v>603</v>
      </c>
      <c r="E424" s="57">
        <f>G424+H424+I424+J424</f>
        <v>0</v>
      </c>
      <c r="F424" s="115">
        <f aca="true" t="shared" si="183" ref="F424:M424">F425+F426+F427</f>
        <v>0</v>
      </c>
      <c r="G424" s="115">
        <f t="shared" si="183"/>
        <v>0</v>
      </c>
      <c r="H424" s="115">
        <f t="shared" si="183"/>
        <v>0</v>
      </c>
      <c r="I424" s="115">
        <f t="shared" si="183"/>
        <v>0</v>
      </c>
      <c r="J424" s="115">
        <f t="shared" si="183"/>
        <v>0</v>
      </c>
      <c r="K424" s="115">
        <f t="shared" si="183"/>
        <v>0</v>
      </c>
      <c r="L424" s="115">
        <f t="shared" si="183"/>
        <v>0</v>
      </c>
      <c r="M424" s="116">
        <f t="shared" si="183"/>
        <v>0</v>
      </c>
    </row>
    <row r="425" spans="1:13" s="4" customFormat="1" ht="12" customHeight="1" hidden="1">
      <c r="A425" s="70"/>
      <c r="B425" s="44"/>
      <c r="C425" s="29" t="s">
        <v>604</v>
      </c>
      <c r="D425" s="35" t="s">
        <v>605</v>
      </c>
      <c r="E425" s="57">
        <f>G425+H425+I425+J425</f>
        <v>0</v>
      </c>
      <c r="F425" s="110"/>
      <c r="G425" s="110"/>
      <c r="H425" s="110"/>
      <c r="I425" s="110"/>
      <c r="J425" s="124"/>
      <c r="K425" s="124"/>
      <c r="L425" s="124"/>
      <c r="M425" s="131"/>
    </row>
    <row r="426" spans="1:13" s="4" customFormat="1" ht="12" customHeight="1" hidden="1">
      <c r="A426" s="70"/>
      <c r="B426" s="44"/>
      <c r="C426" s="29" t="s">
        <v>606</v>
      </c>
      <c r="D426" s="35" t="s">
        <v>607</v>
      </c>
      <c r="E426" s="57">
        <f>G426+H426+I426+J426</f>
        <v>0</v>
      </c>
      <c r="F426" s="110"/>
      <c r="G426" s="110"/>
      <c r="H426" s="110"/>
      <c r="I426" s="110"/>
      <c r="J426" s="124"/>
      <c r="K426" s="124"/>
      <c r="L426" s="124"/>
      <c r="M426" s="131"/>
    </row>
    <row r="427" spans="1:13" s="4" customFormat="1" ht="12" customHeight="1" hidden="1">
      <c r="A427" s="70"/>
      <c r="B427" s="44"/>
      <c r="C427" s="44" t="s">
        <v>608</v>
      </c>
      <c r="D427" s="73" t="s">
        <v>609</v>
      </c>
      <c r="E427" s="57">
        <f>G427+H427+I427+J427</f>
        <v>0</v>
      </c>
      <c r="F427" s="110"/>
      <c r="G427" s="110"/>
      <c r="H427" s="110"/>
      <c r="I427" s="110"/>
      <c r="J427" s="110"/>
      <c r="K427" s="110"/>
      <c r="L427" s="110"/>
      <c r="M427" s="111"/>
    </row>
    <row r="428" spans="1:13" s="4" customFormat="1" ht="19.5" customHeight="1">
      <c r="A428" s="61" t="s">
        <v>610</v>
      </c>
      <c r="B428" s="132"/>
      <c r="C428" s="75"/>
      <c r="D428" s="22" t="s">
        <v>611</v>
      </c>
      <c r="E428" s="23">
        <f>G428+H428+I428+J428</f>
        <v>87896572</v>
      </c>
      <c r="F428" s="23">
        <f aca="true" t="shared" si="184" ref="F428:M428">F430+F434+F436</f>
        <v>0</v>
      </c>
      <c r="G428" s="23">
        <f t="shared" si="184"/>
        <v>19560000</v>
      </c>
      <c r="H428" s="23">
        <f t="shared" si="184"/>
        <v>16000000</v>
      </c>
      <c r="I428" s="23">
        <f t="shared" si="184"/>
        <v>26570000</v>
      </c>
      <c r="J428" s="23">
        <f t="shared" si="184"/>
        <v>25766572</v>
      </c>
      <c r="K428" s="23">
        <f t="shared" si="184"/>
        <v>123401</v>
      </c>
      <c r="L428" s="23">
        <f t="shared" si="184"/>
        <v>92102</v>
      </c>
      <c r="M428" s="106">
        <f t="shared" si="184"/>
        <v>82400</v>
      </c>
    </row>
    <row r="429" spans="1:13" s="4" customFormat="1" ht="12" customHeight="1">
      <c r="A429" s="685" t="s">
        <v>401</v>
      </c>
      <c r="B429" s="686"/>
      <c r="C429" s="686"/>
      <c r="D429" s="686"/>
      <c r="E429" s="686"/>
      <c r="F429" s="686"/>
      <c r="G429" s="686"/>
      <c r="H429" s="686"/>
      <c r="I429" s="686"/>
      <c r="J429" s="687"/>
      <c r="K429" s="26"/>
      <c r="L429" s="26"/>
      <c r="M429" s="27"/>
    </row>
    <row r="430" spans="1:13" s="4" customFormat="1" ht="15" customHeight="1">
      <c r="A430" s="70"/>
      <c r="B430" s="29" t="s">
        <v>612</v>
      </c>
      <c r="C430" s="74"/>
      <c r="D430" s="31" t="s">
        <v>613</v>
      </c>
      <c r="E430" s="57">
        <f aca="true" t="shared" si="185" ref="E430:E437">G430+H430+I430+J430</f>
        <v>81955792</v>
      </c>
      <c r="F430" s="115">
        <f aca="true" t="shared" si="186" ref="F430:M430">F431+F432+F433</f>
        <v>0</v>
      </c>
      <c r="G430" s="115">
        <f t="shared" si="186"/>
        <v>18260000</v>
      </c>
      <c r="H430" s="115">
        <f t="shared" si="186"/>
        <v>15000000</v>
      </c>
      <c r="I430" s="115">
        <f t="shared" si="186"/>
        <v>25570000</v>
      </c>
      <c r="J430" s="115">
        <f t="shared" si="186"/>
        <v>23125792</v>
      </c>
      <c r="K430" s="115">
        <f t="shared" si="186"/>
        <v>106200</v>
      </c>
      <c r="L430" s="115">
        <f t="shared" si="186"/>
        <v>76000</v>
      </c>
      <c r="M430" s="116">
        <f t="shared" si="186"/>
        <v>64000</v>
      </c>
    </row>
    <row r="431" spans="1:13" s="4" customFormat="1" ht="15" customHeight="1">
      <c r="A431" s="70"/>
      <c r="B431" s="29"/>
      <c r="C431" s="44" t="s">
        <v>614</v>
      </c>
      <c r="D431" s="73" t="s">
        <v>615</v>
      </c>
      <c r="E431" s="57">
        <f t="shared" si="185"/>
        <v>29964860</v>
      </c>
      <c r="F431" s="110"/>
      <c r="G431" s="110">
        <v>12170000</v>
      </c>
      <c r="H431" s="110">
        <v>10000000</v>
      </c>
      <c r="I431" s="110">
        <v>5000000</v>
      </c>
      <c r="J431" s="110">
        <v>2794860</v>
      </c>
      <c r="K431" s="110">
        <v>48200</v>
      </c>
      <c r="L431" s="110">
        <v>28000</v>
      </c>
      <c r="M431" s="111">
        <v>21000</v>
      </c>
    </row>
    <row r="432" spans="1:13" s="4" customFormat="1" ht="15" customHeight="1">
      <c r="A432" s="70"/>
      <c r="B432" s="29"/>
      <c r="C432" s="44" t="s">
        <v>616</v>
      </c>
      <c r="D432" s="73" t="s">
        <v>617</v>
      </c>
      <c r="E432" s="57">
        <f t="shared" si="185"/>
        <v>32240000</v>
      </c>
      <c r="F432" s="110"/>
      <c r="G432" s="110">
        <v>1090000</v>
      </c>
      <c r="H432" s="110">
        <v>0</v>
      </c>
      <c r="I432" s="110">
        <v>15570000</v>
      </c>
      <c r="J432" s="110">
        <v>15580000</v>
      </c>
      <c r="K432" s="110">
        <v>30000</v>
      </c>
      <c r="L432" s="110">
        <v>20000</v>
      </c>
      <c r="M432" s="111">
        <v>15000</v>
      </c>
    </row>
    <row r="433" spans="1:13" s="4" customFormat="1" ht="15" customHeight="1">
      <c r="A433" s="70"/>
      <c r="B433" s="29"/>
      <c r="C433" s="29" t="s">
        <v>618</v>
      </c>
      <c r="D433" s="73" t="s">
        <v>619</v>
      </c>
      <c r="E433" s="57">
        <f t="shared" si="185"/>
        <v>19750932</v>
      </c>
      <c r="F433" s="110"/>
      <c r="G433" s="110">
        <v>5000000</v>
      </c>
      <c r="H433" s="110">
        <v>5000000</v>
      </c>
      <c r="I433" s="110">
        <v>5000000</v>
      </c>
      <c r="J433" s="110">
        <v>4750932</v>
      </c>
      <c r="K433" s="110">
        <v>28000</v>
      </c>
      <c r="L433" s="110">
        <v>28000</v>
      </c>
      <c r="M433" s="111">
        <v>28000</v>
      </c>
    </row>
    <row r="434" spans="1:13" s="4" customFormat="1" ht="15" customHeight="1">
      <c r="A434" s="70"/>
      <c r="B434" s="29" t="s">
        <v>620</v>
      </c>
      <c r="C434" s="29"/>
      <c r="D434" s="31" t="s">
        <v>621</v>
      </c>
      <c r="E434" s="57">
        <f t="shared" si="185"/>
        <v>0</v>
      </c>
      <c r="F434" s="115">
        <f aca="true" t="shared" si="187" ref="F434:M434">F435</f>
        <v>0</v>
      </c>
      <c r="G434" s="115">
        <f t="shared" si="187"/>
        <v>0</v>
      </c>
      <c r="H434" s="115">
        <f t="shared" si="187"/>
        <v>0</v>
      </c>
      <c r="I434" s="115">
        <f t="shared" si="187"/>
        <v>0</v>
      </c>
      <c r="J434" s="115">
        <f t="shared" si="187"/>
        <v>0</v>
      </c>
      <c r="K434" s="115">
        <f t="shared" si="187"/>
        <v>0</v>
      </c>
      <c r="L434" s="115">
        <f t="shared" si="187"/>
        <v>0</v>
      </c>
      <c r="M434" s="116">
        <f t="shared" si="187"/>
        <v>0</v>
      </c>
    </row>
    <row r="435" spans="1:13" s="4" customFormat="1" ht="15" customHeight="1">
      <c r="A435" s="70"/>
      <c r="B435" s="29"/>
      <c r="C435" s="29" t="s">
        <v>622</v>
      </c>
      <c r="D435" s="35" t="s">
        <v>623</v>
      </c>
      <c r="E435" s="57">
        <f t="shared" si="185"/>
        <v>0</v>
      </c>
      <c r="F435" s="124"/>
      <c r="G435" s="110"/>
      <c r="H435" s="110"/>
      <c r="I435" s="110"/>
      <c r="J435" s="110"/>
      <c r="K435" s="110"/>
      <c r="L435" s="110"/>
      <c r="M435" s="111"/>
    </row>
    <row r="436" spans="1:13" s="4" customFormat="1" ht="15" customHeight="1">
      <c r="A436" s="81"/>
      <c r="B436" s="29" t="s">
        <v>624</v>
      </c>
      <c r="C436" s="82"/>
      <c r="D436" s="31" t="s">
        <v>625</v>
      </c>
      <c r="E436" s="57">
        <f t="shared" si="185"/>
        <v>5940780</v>
      </c>
      <c r="F436" s="124"/>
      <c r="G436" s="110">
        <v>1300000</v>
      </c>
      <c r="H436" s="110">
        <v>1000000</v>
      </c>
      <c r="I436" s="110">
        <v>1000000</v>
      </c>
      <c r="J436" s="119">
        <v>2640780</v>
      </c>
      <c r="K436" s="119">
        <v>17201</v>
      </c>
      <c r="L436" s="119">
        <v>16102</v>
      </c>
      <c r="M436" s="122">
        <v>18400</v>
      </c>
    </row>
    <row r="437" spans="1:13" s="4" customFormat="1" ht="12" customHeight="1">
      <c r="A437" s="61" t="s">
        <v>626</v>
      </c>
      <c r="B437" s="132"/>
      <c r="C437" s="20"/>
      <c r="D437" s="22" t="s">
        <v>627</v>
      </c>
      <c r="E437" s="23">
        <f t="shared" si="185"/>
        <v>0</v>
      </c>
      <c r="F437" s="23">
        <f aca="true" t="shared" si="188" ref="F437:M437">F439+F440+F442+F441+F443</f>
        <v>0</v>
      </c>
      <c r="G437" s="23">
        <f t="shared" si="188"/>
        <v>0</v>
      </c>
      <c r="H437" s="23">
        <f t="shared" si="188"/>
        <v>0</v>
      </c>
      <c r="I437" s="23">
        <f t="shared" si="188"/>
        <v>0</v>
      </c>
      <c r="J437" s="23">
        <f t="shared" si="188"/>
        <v>0</v>
      </c>
      <c r="K437" s="23">
        <f t="shared" si="188"/>
        <v>0</v>
      </c>
      <c r="L437" s="23">
        <f t="shared" si="188"/>
        <v>0</v>
      </c>
      <c r="M437" s="106">
        <f t="shared" si="188"/>
        <v>0</v>
      </c>
    </row>
    <row r="438" spans="1:13" s="4" customFormat="1" ht="12" customHeight="1">
      <c r="A438" s="685" t="s">
        <v>401</v>
      </c>
      <c r="B438" s="686"/>
      <c r="C438" s="686"/>
      <c r="D438" s="686"/>
      <c r="E438" s="686"/>
      <c r="F438" s="686"/>
      <c r="G438" s="686"/>
      <c r="H438" s="686"/>
      <c r="I438" s="686"/>
      <c r="J438" s="687"/>
      <c r="K438" s="26"/>
      <c r="L438" s="26"/>
      <c r="M438" s="27"/>
    </row>
    <row r="439" spans="1:13" s="4" customFormat="1" ht="12" customHeight="1" hidden="1">
      <c r="A439" s="41"/>
      <c r="B439" s="714" t="s">
        <v>628</v>
      </c>
      <c r="C439" s="714"/>
      <c r="D439" s="31" t="s">
        <v>629</v>
      </c>
      <c r="E439" s="57">
        <f>G439+H439+I439+J439</f>
        <v>0</v>
      </c>
      <c r="F439" s="110"/>
      <c r="G439" s="110"/>
      <c r="H439" s="110"/>
      <c r="I439" s="110"/>
      <c r="J439" s="124"/>
      <c r="K439" s="124"/>
      <c r="L439" s="124"/>
      <c r="M439" s="131"/>
    </row>
    <row r="440" spans="1:13" s="4" customFormat="1" ht="12" customHeight="1" hidden="1">
      <c r="A440" s="83"/>
      <c r="B440" s="29" t="s">
        <v>630</v>
      </c>
      <c r="C440" s="44"/>
      <c r="D440" s="31" t="s">
        <v>631</v>
      </c>
      <c r="E440" s="57">
        <f>G440+H440+I440+J440</f>
        <v>0</v>
      </c>
      <c r="F440" s="110"/>
      <c r="G440" s="110"/>
      <c r="H440" s="110"/>
      <c r="I440" s="110"/>
      <c r="J440" s="124"/>
      <c r="K440" s="124"/>
      <c r="L440" s="124"/>
      <c r="M440" s="131"/>
    </row>
    <row r="441" spans="1:13" s="4" customFormat="1" ht="12" customHeight="1" hidden="1">
      <c r="A441" s="41"/>
      <c r="B441" s="29" t="s">
        <v>632</v>
      </c>
      <c r="C441" s="44"/>
      <c r="D441" s="31" t="s">
        <v>633</v>
      </c>
      <c r="E441" s="57">
        <f>G441+H441+I441+J441</f>
        <v>0</v>
      </c>
      <c r="F441" s="110"/>
      <c r="G441" s="110"/>
      <c r="H441" s="110"/>
      <c r="I441" s="110"/>
      <c r="J441" s="124"/>
      <c r="K441" s="124"/>
      <c r="L441" s="124"/>
      <c r="M441" s="131"/>
    </row>
    <row r="442" spans="1:13" s="4" customFormat="1" ht="12" customHeight="1" hidden="1">
      <c r="A442" s="41"/>
      <c r="B442" s="29" t="s">
        <v>634</v>
      </c>
      <c r="C442" s="44"/>
      <c r="D442" s="31" t="s">
        <v>635</v>
      </c>
      <c r="E442" s="57">
        <f>G442+H442+I442+J442</f>
        <v>0</v>
      </c>
      <c r="F442" s="110"/>
      <c r="G442" s="110"/>
      <c r="H442" s="110"/>
      <c r="I442" s="110"/>
      <c r="J442" s="124"/>
      <c r="K442" s="124"/>
      <c r="L442" s="124"/>
      <c r="M442" s="131"/>
    </row>
    <row r="443" spans="1:13" s="4" customFormat="1" ht="12" customHeight="1" hidden="1">
      <c r="A443" s="41"/>
      <c r="B443" s="44" t="s">
        <v>636</v>
      </c>
      <c r="C443" s="44"/>
      <c r="D443" s="31" t="s">
        <v>637</v>
      </c>
      <c r="E443" s="57">
        <f>G443+H443+I443+J443</f>
        <v>0</v>
      </c>
      <c r="F443" s="110"/>
      <c r="G443" s="110"/>
      <c r="H443" s="110"/>
      <c r="I443" s="110"/>
      <c r="J443" s="110"/>
      <c r="K443" s="110"/>
      <c r="L443" s="110"/>
      <c r="M443" s="111"/>
    </row>
    <row r="444" spans="1:13" s="4" customFormat="1" ht="12" customHeight="1">
      <c r="A444" s="133" t="s">
        <v>638</v>
      </c>
      <c r="B444" s="134"/>
      <c r="C444" s="134"/>
      <c r="D444" s="135" t="s">
        <v>639</v>
      </c>
      <c r="E444" s="91"/>
      <c r="F444" s="58"/>
      <c r="G444" s="58"/>
      <c r="H444" s="58"/>
      <c r="I444" s="58"/>
      <c r="J444" s="58"/>
      <c r="K444" s="58"/>
      <c r="L444" s="58"/>
      <c r="M444" s="59"/>
    </row>
    <row r="445" spans="1:13" s="4" customFormat="1" ht="12" customHeight="1">
      <c r="A445" s="89" t="s">
        <v>640</v>
      </c>
      <c r="B445" s="90"/>
      <c r="C445" s="90"/>
      <c r="D445" s="31" t="s">
        <v>641</v>
      </c>
      <c r="E445" s="91"/>
      <c r="F445" s="58"/>
      <c r="G445" s="58"/>
      <c r="H445" s="398"/>
      <c r="I445" s="398"/>
      <c r="J445" s="398"/>
      <c r="K445" s="58"/>
      <c r="L445" s="58"/>
      <c r="M445" s="59"/>
    </row>
    <row r="446" spans="1:13" s="4" customFormat="1" ht="12" customHeight="1">
      <c r="A446" s="89" t="s">
        <v>642</v>
      </c>
      <c r="B446" s="90"/>
      <c r="C446" s="90"/>
      <c r="D446" s="31" t="s">
        <v>643</v>
      </c>
      <c r="E446" s="137">
        <f>'SURSA 02 VENITURI'!E441-'SURSA 02 CHELTUIELI'!E308</f>
        <v>-18858757</v>
      </c>
      <c r="F446" s="137"/>
      <c r="G446" s="145">
        <f>'SURSA 02 VENITURI'!G441-'SURSA 02 CHELTUIELI'!G308</f>
        <v>-18858757</v>
      </c>
      <c r="H446" s="145">
        <f>'SURSA 02 VENITURI'!H441-'SURSA 02 CHELTUIELI'!H308</f>
        <v>0</v>
      </c>
      <c r="I446" s="145">
        <f>'SURSA 02 VENITURI'!I441-'SURSA 02 CHELTUIELI'!I308</f>
        <v>0</v>
      </c>
      <c r="J446" s="145">
        <f>'SURSA 02 VENITURI'!J441-'SURSA 02 CHELTUIELI'!J308</f>
        <v>0</v>
      </c>
      <c r="K446" s="145">
        <f>'SURSA 02 VENITURI'!K441-'SURSA 02 CHELTUIELI'!K308</f>
        <v>-15562</v>
      </c>
      <c r="L446" s="145">
        <f>'SURSA 02 VENITURI'!L441-'SURSA 02 CHELTUIELI'!L308</f>
        <v>-18644</v>
      </c>
      <c r="M446" s="145">
        <f>'SURSA 02 VENITURI'!M441-'SURSA 02 CHELTUIELI'!M308</f>
        <v>9051</v>
      </c>
    </row>
    <row r="447" spans="1:13" s="4" customFormat="1" ht="12" customHeight="1">
      <c r="A447" s="70" t="s">
        <v>646</v>
      </c>
      <c r="B447" s="44"/>
      <c r="C447" s="44"/>
      <c r="D447" s="31" t="s">
        <v>644</v>
      </c>
      <c r="E447" s="137">
        <f>E308-'SURSA 02 VENITURI'!E441</f>
        <v>18858757</v>
      </c>
      <c r="F447" s="137"/>
      <c r="G447" s="145">
        <f>G308-'SURSA 02 VENITURI'!G441</f>
        <v>18858757</v>
      </c>
      <c r="H447" s="145">
        <f>H308-'SURSA 02 VENITURI'!H441</f>
        <v>0</v>
      </c>
      <c r="I447" s="145">
        <f>I308-'SURSA 02 VENITURI'!I441</f>
        <v>0</v>
      </c>
      <c r="J447" s="145">
        <f>J308-'SURSA 02 VENITURI'!J441</f>
        <v>0</v>
      </c>
      <c r="K447" s="145">
        <f>K308-'SURSA 02 VENITURI'!K441</f>
        <v>15562</v>
      </c>
      <c r="L447" s="145">
        <f>L308-'SURSA 02 VENITURI'!L441</f>
        <v>18644</v>
      </c>
      <c r="M447" s="146">
        <f>M308-'SURSA 02 VENITURI'!M441</f>
        <v>-9051</v>
      </c>
    </row>
    <row r="448" spans="1:13" s="4" customFormat="1" ht="12" customHeight="1" thickBot="1">
      <c r="A448" s="147"/>
      <c r="B448" s="148"/>
      <c r="C448" s="149"/>
      <c r="D448" s="150"/>
      <c r="E448" s="151"/>
      <c r="F448" s="151"/>
      <c r="G448" s="151"/>
      <c r="H448" s="151"/>
      <c r="I448" s="151"/>
      <c r="J448" s="151"/>
      <c r="K448" s="151"/>
      <c r="L448" s="151"/>
      <c r="M448" s="152"/>
    </row>
    <row r="449" spans="2:13" s="4" customFormat="1" ht="14.25">
      <c r="B449" s="153"/>
      <c r="C449" s="154"/>
      <c r="D449" s="2"/>
      <c r="E449" s="2"/>
      <c r="F449" s="154"/>
      <c r="G449" s="154"/>
      <c r="H449" s="154"/>
      <c r="I449" s="154"/>
      <c r="J449" s="154"/>
      <c r="K449" s="154"/>
      <c r="L449" s="154"/>
      <c r="M449" s="154"/>
    </row>
    <row r="450" spans="2:13" s="4" customFormat="1" ht="18.75">
      <c r="B450" s="155" t="s">
        <v>666</v>
      </c>
      <c r="C450" s="684"/>
      <c r="D450" s="684"/>
      <c r="E450" s="683"/>
      <c r="F450" s="684"/>
      <c r="G450" s="156"/>
      <c r="H450" s="682"/>
      <c r="I450" s="682"/>
      <c r="M450" s="154"/>
    </row>
    <row r="451" spans="2:13" s="4" customFormat="1" ht="12.75">
      <c r="B451" s="157" t="s">
        <v>700</v>
      </c>
      <c r="C451" s="684"/>
      <c r="D451" s="684"/>
      <c r="E451" s="681" t="s">
        <v>779</v>
      </c>
      <c r="F451" s="681"/>
      <c r="G451" s="681"/>
      <c r="H451" s="682"/>
      <c r="I451" s="682"/>
      <c r="K451" s="783" t="s">
        <v>684</v>
      </c>
      <c r="L451" s="783"/>
      <c r="M451" s="154"/>
    </row>
    <row r="452" spans="2:13" s="4" customFormat="1" ht="12.75">
      <c r="B452" s="387" t="s">
        <v>774</v>
      </c>
      <c r="C452" s="154"/>
      <c r="D452" s="2"/>
      <c r="E452" s="681" t="s">
        <v>780</v>
      </c>
      <c r="F452" s="681"/>
      <c r="G452" s="681"/>
      <c r="H452" s="154"/>
      <c r="I452" s="154"/>
      <c r="J452" s="154"/>
      <c r="K452" s="783" t="s">
        <v>697</v>
      </c>
      <c r="L452" s="783"/>
      <c r="M452" s="154"/>
    </row>
    <row r="453" spans="2:13" s="4" customFormat="1" ht="14.25">
      <c r="B453" s="153"/>
      <c r="C453" s="154"/>
      <c r="D453" s="2"/>
      <c r="E453" s="2"/>
      <c r="F453" s="154"/>
      <c r="G453" s="154"/>
      <c r="H453" s="154"/>
      <c r="I453" s="154"/>
      <c r="J453" s="154"/>
      <c r="K453" s="154"/>
      <c r="L453" s="154"/>
      <c r="M453" s="154"/>
    </row>
    <row r="454" spans="1:5" s="4" customFormat="1" ht="12.75">
      <c r="A454" s="158"/>
      <c r="B454" s="159"/>
      <c r="C454" s="160"/>
      <c r="D454" s="1"/>
      <c r="E454" s="161"/>
    </row>
    <row r="455" spans="1:5" s="4" customFormat="1" ht="12.75">
      <c r="A455" s="3"/>
      <c r="B455" s="3"/>
      <c r="C455" s="3"/>
      <c r="D455" s="161"/>
      <c r="E455" s="161"/>
    </row>
    <row r="456" spans="4:5" s="4" customFormat="1" ht="12.75">
      <c r="D456" s="161"/>
      <c r="E456" s="161"/>
    </row>
  </sheetData>
  <sheetProtection/>
  <mergeCells count="149">
    <mergeCell ref="A1:C1"/>
    <mergeCell ref="A2:C2"/>
    <mergeCell ref="B334:C334"/>
    <mergeCell ref="K451:L451"/>
    <mergeCell ref="K452:L452"/>
    <mergeCell ref="K159:M161"/>
    <mergeCell ref="A5:K5"/>
    <mergeCell ref="A6:K6"/>
    <mergeCell ref="E9:J9"/>
    <mergeCell ref="K9:M9"/>
    <mergeCell ref="K10:K11"/>
    <mergeCell ref="L10:L11"/>
    <mergeCell ref="M10:M11"/>
    <mergeCell ref="A37:J37"/>
    <mergeCell ref="A128:J128"/>
    <mergeCell ref="B439:C439"/>
    <mergeCell ref="A422:C422"/>
    <mergeCell ref="A423:J423"/>
    <mergeCell ref="A429:J429"/>
    <mergeCell ref="A438:J438"/>
    <mergeCell ref="A411:J411"/>
    <mergeCell ref="B412:C412"/>
    <mergeCell ref="A417:C417"/>
    <mergeCell ref="A418:J418"/>
    <mergeCell ref="A401:C401"/>
    <mergeCell ref="A402:J402"/>
    <mergeCell ref="A409:C409"/>
    <mergeCell ref="A410:C410"/>
    <mergeCell ref="B407:C407"/>
    <mergeCell ref="B408:C408"/>
    <mergeCell ref="A331:C331"/>
    <mergeCell ref="A333:J333"/>
    <mergeCell ref="A376:J376"/>
    <mergeCell ref="A389:C389"/>
    <mergeCell ref="A390:C390"/>
    <mergeCell ref="A391:J391"/>
    <mergeCell ref="A357:C357"/>
    <mergeCell ref="A358:J358"/>
    <mergeCell ref="B359:C359"/>
    <mergeCell ref="A375:C375"/>
    <mergeCell ref="A271:J271"/>
    <mergeCell ref="A278:J278"/>
    <mergeCell ref="A298:J298"/>
    <mergeCell ref="A282:C282"/>
    <mergeCell ref="A308:C308"/>
    <mergeCell ref="A283:J283"/>
    <mergeCell ref="A113:J113"/>
    <mergeCell ref="A102:J102"/>
    <mergeCell ref="A87:J87"/>
    <mergeCell ref="A42:C42"/>
    <mergeCell ref="B62:C62"/>
    <mergeCell ref="A69:J69"/>
    <mergeCell ref="A61:J61"/>
    <mergeCell ref="A44:J44"/>
    <mergeCell ref="B111:C111"/>
    <mergeCell ref="A148:J148"/>
    <mergeCell ref="A139:J139"/>
    <mergeCell ref="A133:J133"/>
    <mergeCell ref="A186:C186"/>
    <mergeCell ref="A169:C169"/>
    <mergeCell ref="A165:C165"/>
    <mergeCell ref="A162:C163"/>
    <mergeCell ref="B149:C149"/>
    <mergeCell ref="A159:J161"/>
    <mergeCell ref="A176:C176"/>
    <mergeCell ref="A12:C13"/>
    <mergeCell ref="D12:D13"/>
    <mergeCell ref="E10:F10"/>
    <mergeCell ref="G10:J10"/>
    <mergeCell ref="A9:C11"/>
    <mergeCell ref="D9:D11"/>
    <mergeCell ref="A14:C14"/>
    <mergeCell ref="A19:C19"/>
    <mergeCell ref="B22:C22"/>
    <mergeCell ref="B23:C23"/>
    <mergeCell ref="A20:J20"/>
    <mergeCell ref="A16:J16"/>
    <mergeCell ref="A27:C27"/>
    <mergeCell ref="B29:C29"/>
    <mergeCell ref="B30:C30"/>
    <mergeCell ref="B31:C31"/>
    <mergeCell ref="A28:J28"/>
    <mergeCell ref="A32:C32"/>
    <mergeCell ref="A36:C36"/>
    <mergeCell ref="A164:C164"/>
    <mergeCell ref="B173:C173"/>
    <mergeCell ref="B70:C70"/>
    <mergeCell ref="A86:C86"/>
    <mergeCell ref="A100:C100"/>
    <mergeCell ref="A101:C101"/>
    <mergeCell ref="A119:C119"/>
    <mergeCell ref="B122:C122"/>
    <mergeCell ref="A170:J170"/>
    <mergeCell ref="D162:D163"/>
    <mergeCell ref="B299:C299"/>
    <mergeCell ref="A177:C177"/>
    <mergeCell ref="B179:C179"/>
    <mergeCell ref="B180:C180"/>
    <mergeCell ref="B181:C181"/>
    <mergeCell ref="A182:C182"/>
    <mergeCell ref="A192:C192"/>
    <mergeCell ref="A252:J252"/>
    <mergeCell ref="A263:J263"/>
    <mergeCell ref="A250:C250"/>
    <mergeCell ref="A262:C262"/>
    <mergeCell ref="A193:C193"/>
    <mergeCell ref="A210:C210"/>
    <mergeCell ref="A218:C218"/>
    <mergeCell ref="A251:C251"/>
    <mergeCell ref="A219:J219"/>
    <mergeCell ref="A237:J237"/>
    <mergeCell ref="A194:J194"/>
    <mergeCell ref="A211:J211"/>
    <mergeCell ref="A349:C349"/>
    <mergeCell ref="A332:C332"/>
    <mergeCell ref="A166:J166"/>
    <mergeCell ref="B220:C220"/>
    <mergeCell ref="A236:C236"/>
    <mergeCell ref="A183:C183"/>
    <mergeCell ref="A178:J178"/>
    <mergeCell ref="A184:J184"/>
    <mergeCell ref="A187:J187"/>
    <mergeCell ref="B195:C195"/>
    <mergeCell ref="A311:J311"/>
    <mergeCell ref="A314:C314"/>
    <mergeCell ref="A315:J315"/>
    <mergeCell ref="A323:J323"/>
    <mergeCell ref="A325:C325"/>
    <mergeCell ref="A326:J326"/>
    <mergeCell ref="A3:J3"/>
    <mergeCell ref="B318:C318"/>
    <mergeCell ref="A321:C321"/>
    <mergeCell ref="A322:C322"/>
    <mergeCell ref="A269:C269"/>
    <mergeCell ref="A270:C270"/>
    <mergeCell ref="A277:C277"/>
    <mergeCell ref="A309:C309"/>
    <mergeCell ref="A289:J289"/>
    <mergeCell ref="B272:C272"/>
    <mergeCell ref="B118:C118"/>
    <mergeCell ref="E452:G452"/>
    <mergeCell ref="H450:I450"/>
    <mergeCell ref="H451:I451"/>
    <mergeCell ref="E450:F450"/>
    <mergeCell ref="C450:D450"/>
    <mergeCell ref="C451:D451"/>
    <mergeCell ref="E451:G451"/>
    <mergeCell ref="A350:J350"/>
    <mergeCell ref="A310:C310"/>
  </mergeCells>
  <printOptions/>
  <pageMargins left="0.31496062992125984" right="0.1968503937007874" top="0.57" bottom="0.5" header="0.93" footer="0.48"/>
  <pageSetup fitToHeight="12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</dc:creator>
  <cp:keywords/>
  <dc:description/>
  <cp:lastModifiedBy>Terezia Borbei</cp:lastModifiedBy>
  <cp:lastPrinted>2024-05-27T11:04:20Z</cp:lastPrinted>
  <dcterms:created xsi:type="dcterms:W3CDTF">2011-01-09T08:15:28Z</dcterms:created>
  <dcterms:modified xsi:type="dcterms:W3CDTF">2024-05-27T11:04:38Z</dcterms:modified>
  <cp:category/>
  <cp:version/>
  <cp:contentType/>
  <cp:contentStatus/>
</cp:coreProperties>
</file>