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B I L A N T\Bilant 2024\2.   30.06.2024\"/>
    </mc:Choice>
  </mc:AlternateContent>
  <xr:revisionPtr revIDLastSave="0" documentId="13_ncr:1_{EA051F5E-30F7-4BEC-B26F-491A1840EBAE}" xr6:coauthVersionLast="47" xr6:coauthVersionMax="47" xr10:uidLastSave="{00000000-0000-0000-0000-000000000000}"/>
  <bookViews>
    <workbookView xWindow="-120" yWindow="-120" windowWidth="29040" windowHeight="15840" xr2:uid="{0A4DD261-B543-41FE-B8C2-0D237DAA27C7}"/>
  </bookViews>
  <sheets>
    <sheet name="13MFP" sheetId="1" r:id="rId1"/>
  </sheets>
  <externalReferences>
    <externalReference r:id="rId2"/>
    <externalReference r:id="rId3"/>
  </externalReferences>
  <definedNames>
    <definedName name="_xlnm.Database">#REF!</definedName>
    <definedName name="_xlnm.Print_Area" localSheetId="0">'13MFP'!$A$1:$K$395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2" i="1" l="1"/>
  <c r="U392" i="1"/>
  <c r="T392" i="1"/>
  <c r="S392" i="1"/>
  <c r="R392" i="1"/>
  <c r="Q392" i="1"/>
  <c r="P392" i="1"/>
  <c r="O392" i="1"/>
  <c r="N392" i="1"/>
  <c r="M392" i="1"/>
  <c r="V391" i="1"/>
  <c r="U391" i="1"/>
  <c r="T391" i="1"/>
  <c r="S391" i="1"/>
  <c r="R391" i="1"/>
  <c r="Q391" i="1"/>
  <c r="P391" i="1"/>
  <c r="O391" i="1"/>
  <c r="N391" i="1"/>
  <c r="M391" i="1"/>
  <c r="V390" i="1"/>
  <c r="U390" i="1"/>
  <c r="T390" i="1"/>
  <c r="S390" i="1"/>
  <c r="R390" i="1"/>
  <c r="Q390" i="1"/>
  <c r="P390" i="1"/>
  <c r="O390" i="1"/>
  <c r="N390" i="1"/>
  <c r="M390" i="1"/>
  <c r="V389" i="1"/>
  <c r="U389" i="1"/>
  <c r="T389" i="1"/>
  <c r="S389" i="1"/>
  <c r="R389" i="1"/>
  <c r="Q389" i="1"/>
  <c r="P389" i="1"/>
  <c r="O389" i="1"/>
  <c r="N389" i="1"/>
  <c r="J389" i="1"/>
  <c r="M389" i="1" s="1"/>
  <c r="V388" i="1"/>
  <c r="U388" i="1"/>
  <c r="T388" i="1"/>
  <c r="S388" i="1"/>
  <c r="R388" i="1"/>
  <c r="Q388" i="1"/>
  <c r="P388" i="1"/>
  <c r="O388" i="1"/>
  <c r="N388" i="1"/>
  <c r="M388" i="1"/>
  <c r="J388" i="1"/>
  <c r="V387" i="1"/>
  <c r="T387" i="1"/>
  <c r="S387" i="1"/>
  <c r="R387" i="1"/>
  <c r="Q387" i="1"/>
  <c r="P387" i="1"/>
  <c r="O387" i="1"/>
  <c r="N387" i="1"/>
  <c r="J387" i="1"/>
  <c r="M387" i="1" s="1"/>
  <c r="V386" i="1"/>
  <c r="T386" i="1"/>
  <c r="S386" i="1"/>
  <c r="R386" i="1"/>
  <c r="Q386" i="1"/>
  <c r="P386" i="1"/>
  <c r="O386" i="1"/>
  <c r="N386" i="1"/>
  <c r="J386" i="1"/>
  <c r="M386" i="1" s="1"/>
  <c r="V385" i="1"/>
  <c r="T385" i="1"/>
  <c r="S385" i="1"/>
  <c r="R385" i="1"/>
  <c r="Q385" i="1"/>
  <c r="P385" i="1"/>
  <c r="O385" i="1"/>
  <c r="N385" i="1"/>
  <c r="J385" i="1"/>
  <c r="U385" i="1" s="1"/>
  <c r="V384" i="1"/>
  <c r="R384" i="1"/>
  <c r="O384" i="1"/>
  <c r="N384" i="1"/>
  <c r="K384" i="1"/>
  <c r="I384" i="1"/>
  <c r="T384" i="1" s="1"/>
  <c r="H384" i="1"/>
  <c r="S384" i="1" s="1"/>
  <c r="G384" i="1"/>
  <c r="F384" i="1"/>
  <c r="Q384" i="1" s="1"/>
  <c r="E384" i="1"/>
  <c r="P384" i="1" s="1"/>
  <c r="D384" i="1"/>
  <c r="R383" i="1"/>
  <c r="Q383" i="1"/>
  <c r="P383" i="1"/>
  <c r="O383" i="1"/>
  <c r="K383" i="1"/>
  <c r="V383" i="1" s="1"/>
  <c r="I383" i="1"/>
  <c r="T383" i="1" s="1"/>
  <c r="H383" i="1"/>
  <c r="J383" i="1" s="1"/>
  <c r="U383" i="1" s="1"/>
  <c r="G383" i="1"/>
  <c r="F383" i="1"/>
  <c r="E383" i="1"/>
  <c r="D383" i="1"/>
  <c r="C383" i="1"/>
  <c r="N383" i="1" s="1"/>
  <c r="V382" i="1"/>
  <c r="T382" i="1"/>
  <c r="R382" i="1"/>
  <c r="Q382" i="1"/>
  <c r="P382" i="1"/>
  <c r="O382" i="1"/>
  <c r="N382" i="1"/>
  <c r="J382" i="1"/>
  <c r="U382" i="1" s="1"/>
  <c r="H382" i="1"/>
  <c r="H381" i="1" s="1"/>
  <c r="S381" i="1" s="1"/>
  <c r="V381" i="1"/>
  <c r="P381" i="1"/>
  <c r="N381" i="1"/>
  <c r="K381" i="1"/>
  <c r="J381" i="1"/>
  <c r="U381" i="1" s="1"/>
  <c r="I381" i="1"/>
  <c r="T381" i="1" s="1"/>
  <c r="G381" i="1"/>
  <c r="R381" i="1" s="1"/>
  <c r="F381" i="1"/>
  <c r="Q381" i="1" s="1"/>
  <c r="E381" i="1"/>
  <c r="D381" i="1"/>
  <c r="O381" i="1" s="1"/>
  <c r="V380" i="1"/>
  <c r="R380" i="1"/>
  <c r="Q380" i="1"/>
  <c r="P380" i="1"/>
  <c r="K380" i="1"/>
  <c r="I380" i="1"/>
  <c r="J380" i="1" s="1"/>
  <c r="U380" i="1" s="1"/>
  <c r="G380" i="1"/>
  <c r="H380" i="1" s="1"/>
  <c r="S380" i="1" s="1"/>
  <c r="F380" i="1"/>
  <c r="E380" i="1"/>
  <c r="D380" i="1"/>
  <c r="O380" i="1" s="1"/>
  <c r="C380" i="1"/>
  <c r="N380" i="1" s="1"/>
  <c r="T379" i="1"/>
  <c r="R379" i="1"/>
  <c r="K379" i="1"/>
  <c r="V379" i="1" s="1"/>
  <c r="J379" i="1"/>
  <c r="U379" i="1" s="1"/>
  <c r="G379" i="1"/>
  <c r="H379" i="1" s="1"/>
  <c r="S379" i="1" s="1"/>
  <c r="F379" i="1"/>
  <c r="F377" i="1" s="1"/>
  <c r="E379" i="1"/>
  <c r="P379" i="1" s="1"/>
  <c r="C379" i="1"/>
  <c r="V378" i="1"/>
  <c r="R378" i="1"/>
  <c r="Q378" i="1"/>
  <c r="I378" i="1"/>
  <c r="I377" i="1" s="1"/>
  <c r="G378" i="1"/>
  <c r="H378" i="1" s="1"/>
  <c r="F378" i="1"/>
  <c r="E378" i="1"/>
  <c r="P378" i="1" s="1"/>
  <c r="D378" i="1"/>
  <c r="O378" i="1" s="1"/>
  <c r="C378" i="1"/>
  <c r="N378" i="1" s="1"/>
  <c r="K377" i="1"/>
  <c r="V377" i="1" s="1"/>
  <c r="G377" i="1"/>
  <c r="G376" i="1" s="1"/>
  <c r="R376" i="1" s="1"/>
  <c r="E377" i="1"/>
  <c r="P377" i="1" s="1"/>
  <c r="E376" i="1"/>
  <c r="P376" i="1" s="1"/>
  <c r="V375" i="1"/>
  <c r="U375" i="1"/>
  <c r="T375" i="1"/>
  <c r="S375" i="1"/>
  <c r="R375" i="1"/>
  <c r="Q375" i="1"/>
  <c r="P375" i="1"/>
  <c r="O375" i="1"/>
  <c r="N375" i="1"/>
  <c r="M375" i="1"/>
  <c r="J375" i="1"/>
  <c r="H375" i="1"/>
  <c r="V374" i="1"/>
  <c r="U374" i="1"/>
  <c r="T374" i="1"/>
  <c r="S374" i="1"/>
  <c r="R374" i="1"/>
  <c r="Q374" i="1"/>
  <c r="P374" i="1"/>
  <c r="O374" i="1"/>
  <c r="N374" i="1"/>
  <c r="M374" i="1"/>
  <c r="J374" i="1"/>
  <c r="H374" i="1"/>
  <c r="V373" i="1"/>
  <c r="U373" i="1"/>
  <c r="T373" i="1"/>
  <c r="S373" i="1"/>
  <c r="R373" i="1"/>
  <c r="Q373" i="1"/>
  <c r="P373" i="1"/>
  <c r="O373" i="1"/>
  <c r="N373" i="1"/>
  <c r="M373" i="1"/>
  <c r="J373" i="1"/>
  <c r="H373" i="1"/>
  <c r="H372" i="1" s="1"/>
  <c r="V372" i="1"/>
  <c r="O372" i="1"/>
  <c r="N372" i="1"/>
  <c r="K372" i="1"/>
  <c r="J372" i="1"/>
  <c r="U372" i="1" s="1"/>
  <c r="I372" i="1"/>
  <c r="T372" i="1" s="1"/>
  <c r="G372" i="1"/>
  <c r="R372" i="1" s="1"/>
  <c r="F372" i="1"/>
  <c r="Q372" i="1" s="1"/>
  <c r="E372" i="1"/>
  <c r="P372" i="1" s="1"/>
  <c r="D372" i="1"/>
  <c r="P371" i="1"/>
  <c r="N371" i="1"/>
  <c r="K371" i="1"/>
  <c r="V371" i="1" s="1"/>
  <c r="G371" i="1"/>
  <c r="R371" i="1" s="1"/>
  <c r="F371" i="1"/>
  <c r="Q371" i="1" s="1"/>
  <c r="E371" i="1"/>
  <c r="D371" i="1"/>
  <c r="O371" i="1" s="1"/>
  <c r="V370" i="1"/>
  <c r="U370" i="1"/>
  <c r="T370" i="1"/>
  <c r="S370" i="1"/>
  <c r="R370" i="1"/>
  <c r="Q370" i="1"/>
  <c r="P370" i="1"/>
  <c r="O370" i="1"/>
  <c r="N370" i="1"/>
  <c r="M370" i="1"/>
  <c r="J370" i="1"/>
  <c r="V369" i="1"/>
  <c r="T369" i="1"/>
  <c r="S369" i="1"/>
  <c r="R369" i="1"/>
  <c r="Q369" i="1"/>
  <c r="P369" i="1"/>
  <c r="O369" i="1"/>
  <c r="N369" i="1"/>
  <c r="J369" i="1"/>
  <c r="M369" i="1" s="1"/>
  <c r="V368" i="1"/>
  <c r="T368" i="1"/>
  <c r="S368" i="1"/>
  <c r="R368" i="1"/>
  <c r="Q368" i="1"/>
  <c r="P368" i="1"/>
  <c r="O368" i="1"/>
  <c r="N368" i="1"/>
  <c r="J368" i="1"/>
  <c r="M368" i="1" s="1"/>
  <c r="V367" i="1"/>
  <c r="S367" i="1"/>
  <c r="P367" i="1"/>
  <c r="N367" i="1"/>
  <c r="K367" i="1"/>
  <c r="I367" i="1"/>
  <c r="T367" i="1" s="1"/>
  <c r="H367" i="1"/>
  <c r="G367" i="1"/>
  <c r="R367" i="1" s="1"/>
  <c r="F367" i="1"/>
  <c r="Q367" i="1" s="1"/>
  <c r="E367" i="1"/>
  <c r="D367" i="1"/>
  <c r="O367" i="1" s="1"/>
  <c r="V366" i="1"/>
  <c r="T366" i="1"/>
  <c r="S366" i="1"/>
  <c r="R366" i="1"/>
  <c r="Q366" i="1"/>
  <c r="P366" i="1"/>
  <c r="O366" i="1"/>
  <c r="N366" i="1"/>
  <c r="M366" i="1"/>
  <c r="J366" i="1"/>
  <c r="U366" i="1" s="1"/>
  <c r="V365" i="1"/>
  <c r="T365" i="1"/>
  <c r="S365" i="1"/>
  <c r="R365" i="1"/>
  <c r="Q365" i="1"/>
  <c r="P365" i="1"/>
  <c r="O365" i="1"/>
  <c r="N365" i="1"/>
  <c r="J365" i="1"/>
  <c r="M365" i="1" s="1"/>
  <c r="V364" i="1"/>
  <c r="U364" i="1"/>
  <c r="T364" i="1"/>
  <c r="S364" i="1"/>
  <c r="R364" i="1"/>
  <c r="Q364" i="1"/>
  <c r="P364" i="1"/>
  <c r="O364" i="1"/>
  <c r="N364" i="1"/>
  <c r="J364" i="1"/>
  <c r="M364" i="1" s="1"/>
  <c r="V363" i="1"/>
  <c r="U363" i="1"/>
  <c r="T363" i="1"/>
  <c r="S363" i="1"/>
  <c r="R363" i="1"/>
  <c r="Q363" i="1"/>
  <c r="P363" i="1"/>
  <c r="O363" i="1"/>
  <c r="N363" i="1"/>
  <c r="M363" i="1"/>
  <c r="J363" i="1"/>
  <c r="R362" i="1"/>
  <c r="N362" i="1"/>
  <c r="K362" i="1"/>
  <c r="V362" i="1" s="1"/>
  <c r="I362" i="1"/>
  <c r="T362" i="1" s="1"/>
  <c r="H362" i="1"/>
  <c r="G362" i="1"/>
  <c r="F362" i="1"/>
  <c r="Q362" i="1" s="1"/>
  <c r="E362" i="1"/>
  <c r="P362" i="1" s="1"/>
  <c r="D362" i="1"/>
  <c r="O362" i="1" s="1"/>
  <c r="R361" i="1"/>
  <c r="O361" i="1"/>
  <c r="N361" i="1"/>
  <c r="G361" i="1"/>
  <c r="F361" i="1"/>
  <c r="Q361" i="1" s="1"/>
  <c r="E361" i="1"/>
  <c r="P361" i="1" s="1"/>
  <c r="D361" i="1"/>
  <c r="V359" i="1"/>
  <c r="U359" i="1"/>
  <c r="T359" i="1"/>
  <c r="S359" i="1"/>
  <c r="R359" i="1"/>
  <c r="Q359" i="1"/>
  <c r="P359" i="1"/>
  <c r="O359" i="1"/>
  <c r="N359" i="1"/>
  <c r="M359" i="1"/>
  <c r="D359" i="1"/>
  <c r="C359" i="1"/>
  <c r="V358" i="1"/>
  <c r="U358" i="1"/>
  <c r="T358" i="1"/>
  <c r="S358" i="1"/>
  <c r="R358" i="1"/>
  <c r="Q358" i="1"/>
  <c r="P358" i="1"/>
  <c r="O358" i="1"/>
  <c r="N358" i="1"/>
  <c r="M358" i="1"/>
  <c r="J358" i="1"/>
  <c r="H358" i="1"/>
  <c r="V357" i="1"/>
  <c r="U357" i="1"/>
  <c r="T357" i="1"/>
  <c r="S357" i="1"/>
  <c r="R357" i="1"/>
  <c r="Q357" i="1"/>
  <c r="P357" i="1"/>
  <c r="O357" i="1"/>
  <c r="N357" i="1"/>
  <c r="M357" i="1"/>
  <c r="J357" i="1"/>
  <c r="H357" i="1"/>
  <c r="V356" i="1"/>
  <c r="U356" i="1"/>
  <c r="T356" i="1"/>
  <c r="S356" i="1"/>
  <c r="R356" i="1"/>
  <c r="Q356" i="1"/>
  <c r="P356" i="1"/>
  <c r="O356" i="1"/>
  <c r="N356" i="1"/>
  <c r="M356" i="1"/>
  <c r="J356" i="1"/>
  <c r="J355" i="1" s="1"/>
  <c r="U355" i="1" s="1"/>
  <c r="H356" i="1"/>
  <c r="T355" i="1"/>
  <c r="S355" i="1"/>
  <c r="P355" i="1"/>
  <c r="N355" i="1"/>
  <c r="K355" i="1"/>
  <c r="V355" i="1" s="1"/>
  <c r="I355" i="1"/>
  <c r="H355" i="1"/>
  <c r="G355" i="1"/>
  <c r="R355" i="1" s="1"/>
  <c r="F355" i="1"/>
  <c r="Q355" i="1" s="1"/>
  <c r="E355" i="1"/>
  <c r="D355" i="1"/>
  <c r="O355" i="1" s="1"/>
  <c r="V354" i="1"/>
  <c r="T354" i="1"/>
  <c r="S354" i="1"/>
  <c r="R354" i="1"/>
  <c r="Q354" i="1"/>
  <c r="P354" i="1"/>
  <c r="N354" i="1"/>
  <c r="I354" i="1"/>
  <c r="J354" i="1" s="1"/>
  <c r="H354" i="1"/>
  <c r="H353" i="1" s="1"/>
  <c r="S353" i="1" s="1"/>
  <c r="D354" i="1"/>
  <c r="O354" i="1" s="1"/>
  <c r="C354" i="1"/>
  <c r="V353" i="1"/>
  <c r="P353" i="1"/>
  <c r="K353" i="1"/>
  <c r="I353" i="1"/>
  <c r="T353" i="1" s="1"/>
  <c r="E353" i="1"/>
  <c r="D353" i="1"/>
  <c r="O353" i="1" s="1"/>
  <c r="C353" i="1"/>
  <c r="N353" i="1" s="1"/>
  <c r="T352" i="1"/>
  <c r="Q352" i="1"/>
  <c r="K352" i="1"/>
  <c r="V352" i="1" s="1"/>
  <c r="I352" i="1"/>
  <c r="G352" i="1"/>
  <c r="H352" i="1" s="1"/>
  <c r="F352" i="1"/>
  <c r="E352" i="1"/>
  <c r="P352" i="1" s="1"/>
  <c r="D352" i="1"/>
  <c r="O352" i="1" s="1"/>
  <c r="V351" i="1"/>
  <c r="T351" i="1"/>
  <c r="S351" i="1"/>
  <c r="R351" i="1"/>
  <c r="Q351" i="1"/>
  <c r="P351" i="1"/>
  <c r="O351" i="1"/>
  <c r="N351" i="1"/>
  <c r="J351" i="1"/>
  <c r="M351" i="1" s="1"/>
  <c r="H351" i="1"/>
  <c r="D351" i="1"/>
  <c r="C351" i="1"/>
  <c r="V350" i="1"/>
  <c r="T350" i="1"/>
  <c r="Q350" i="1"/>
  <c r="K350" i="1"/>
  <c r="I350" i="1"/>
  <c r="G350" i="1"/>
  <c r="H350" i="1" s="1"/>
  <c r="S350" i="1" s="1"/>
  <c r="F350" i="1"/>
  <c r="E350" i="1"/>
  <c r="P350" i="1" s="1"/>
  <c r="D350" i="1"/>
  <c r="O350" i="1" s="1"/>
  <c r="V349" i="1"/>
  <c r="U349" i="1"/>
  <c r="T349" i="1"/>
  <c r="R349" i="1"/>
  <c r="Q349" i="1"/>
  <c r="P349" i="1"/>
  <c r="O349" i="1"/>
  <c r="J349" i="1"/>
  <c r="H349" i="1"/>
  <c r="S349" i="1" s="1"/>
  <c r="D349" i="1"/>
  <c r="C349" i="1"/>
  <c r="N349" i="1" s="1"/>
  <c r="V348" i="1"/>
  <c r="S348" i="1"/>
  <c r="R348" i="1"/>
  <c r="Q348" i="1"/>
  <c r="I348" i="1"/>
  <c r="I347" i="1" s="1"/>
  <c r="T347" i="1" s="1"/>
  <c r="H348" i="1"/>
  <c r="G348" i="1"/>
  <c r="F348" i="1"/>
  <c r="E348" i="1"/>
  <c r="P348" i="1" s="1"/>
  <c r="D348" i="1"/>
  <c r="O348" i="1" s="1"/>
  <c r="C348" i="1"/>
  <c r="N348" i="1" s="1"/>
  <c r="Q347" i="1"/>
  <c r="K347" i="1"/>
  <c r="V347" i="1" s="1"/>
  <c r="H347" i="1"/>
  <c r="S347" i="1" s="1"/>
  <c r="G347" i="1"/>
  <c r="R347" i="1" s="1"/>
  <c r="F347" i="1"/>
  <c r="E347" i="1"/>
  <c r="P347" i="1" s="1"/>
  <c r="D347" i="1"/>
  <c r="O347" i="1" s="1"/>
  <c r="S346" i="1"/>
  <c r="R346" i="1"/>
  <c r="K346" i="1"/>
  <c r="K344" i="1" s="1"/>
  <c r="J346" i="1"/>
  <c r="U346" i="1" s="1"/>
  <c r="I346" i="1"/>
  <c r="T346" i="1" s="1"/>
  <c r="H346" i="1"/>
  <c r="G346" i="1"/>
  <c r="F346" i="1"/>
  <c r="Q346" i="1" s="1"/>
  <c r="E346" i="1"/>
  <c r="P346" i="1" s="1"/>
  <c r="V345" i="1"/>
  <c r="U345" i="1"/>
  <c r="T345" i="1"/>
  <c r="S345" i="1"/>
  <c r="R345" i="1"/>
  <c r="Q345" i="1"/>
  <c r="P345" i="1"/>
  <c r="O345" i="1"/>
  <c r="N345" i="1"/>
  <c r="M345" i="1"/>
  <c r="J345" i="1"/>
  <c r="H345" i="1"/>
  <c r="H344" i="1" s="1"/>
  <c r="J344" i="1"/>
  <c r="U344" i="1" s="1"/>
  <c r="I344" i="1"/>
  <c r="I343" i="1" s="1"/>
  <c r="G344" i="1"/>
  <c r="R344" i="1" s="1"/>
  <c r="F344" i="1"/>
  <c r="F343" i="1" s="1"/>
  <c r="G343" i="1"/>
  <c r="R343" i="1" s="1"/>
  <c r="V341" i="1"/>
  <c r="U341" i="1"/>
  <c r="R341" i="1"/>
  <c r="Q341" i="1"/>
  <c r="P341" i="1"/>
  <c r="K341" i="1"/>
  <c r="I341" i="1"/>
  <c r="T341" i="1" s="1"/>
  <c r="H341" i="1"/>
  <c r="S341" i="1" s="1"/>
  <c r="G341" i="1"/>
  <c r="F341" i="1"/>
  <c r="D341" i="1" s="1"/>
  <c r="O341" i="1" s="1"/>
  <c r="E341" i="1"/>
  <c r="C341" i="1" s="1"/>
  <c r="V340" i="1"/>
  <c r="T340" i="1"/>
  <c r="R340" i="1"/>
  <c r="Q340" i="1"/>
  <c r="P340" i="1"/>
  <c r="O340" i="1"/>
  <c r="J340" i="1"/>
  <c r="U340" i="1" s="1"/>
  <c r="H340" i="1"/>
  <c r="S340" i="1" s="1"/>
  <c r="C340" i="1"/>
  <c r="N340" i="1" s="1"/>
  <c r="V339" i="1"/>
  <c r="T339" i="1"/>
  <c r="R339" i="1"/>
  <c r="Q339" i="1"/>
  <c r="P339" i="1"/>
  <c r="O339" i="1"/>
  <c r="N339" i="1"/>
  <c r="J339" i="1"/>
  <c r="J338" i="1" s="1"/>
  <c r="U338" i="1" s="1"/>
  <c r="H339" i="1"/>
  <c r="S339" i="1" s="1"/>
  <c r="C339" i="1"/>
  <c r="M339" i="1" s="1"/>
  <c r="R338" i="1"/>
  <c r="O338" i="1"/>
  <c r="N338" i="1"/>
  <c r="K338" i="1"/>
  <c r="V338" i="1" s="1"/>
  <c r="I338" i="1"/>
  <c r="T338" i="1" s="1"/>
  <c r="G338" i="1"/>
  <c r="F338" i="1"/>
  <c r="Q338" i="1" s="1"/>
  <c r="E338" i="1"/>
  <c r="P338" i="1" s="1"/>
  <c r="D338" i="1"/>
  <c r="V337" i="1"/>
  <c r="T337" i="1"/>
  <c r="S337" i="1"/>
  <c r="R337" i="1"/>
  <c r="Q337" i="1"/>
  <c r="P337" i="1"/>
  <c r="O337" i="1"/>
  <c r="J337" i="1"/>
  <c r="M337" i="1" s="1"/>
  <c r="H337" i="1"/>
  <c r="C337" i="1"/>
  <c r="N337" i="1" s="1"/>
  <c r="V336" i="1"/>
  <c r="U336" i="1"/>
  <c r="T336" i="1"/>
  <c r="S336" i="1"/>
  <c r="R336" i="1"/>
  <c r="Q336" i="1"/>
  <c r="P336" i="1"/>
  <c r="O336" i="1"/>
  <c r="M336" i="1"/>
  <c r="J336" i="1"/>
  <c r="H336" i="1"/>
  <c r="C336" i="1"/>
  <c r="N336" i="1" s="1"/>
  <c r="V335" i="1"/>
  <c r="U335" i="1"/>
  <c r="T335" i="1"/>
  <c r="R335" i="1"/>
  <c r="Q335" i="1"/>
  <c r="P335" i="1"/>
  <c r="O335" i="1"/>
  <c r="N335" i="1"/>
  <c r="J335" i="1"/>
  <c r="H335" i="1"/>
  <c r="S335" i="1" s="1"/>
  <c r="C335" i="1"/>
  <c r="M335" i="1" s="1"/>
  <c r="V334" i="1"/>
  <c r="U334" i="1"/>
  <c r="T334" i="1"/>
  <c r="R334" i="1"/>
  <c r="Q334" i="1"/>
  <c r="P334" i="1"/>
  <c r="O334" i="1"/>
  <c r="N334" i="1"/>
  <c r="J334" i="1"/>
  <c r="M334" i="1" s="1"/>
  <c r="H334" i="1"/>
  <c r="S334" i="1" s="1"/>
  <c r="V333" i="1"/>
  <c r="U333" i="1"/>
  <c r="T333" i="1"/>
  <c r="R333" i="1"/>
  <c r="Q333" i="1"/>
  <c r="P333" i="1"/>
  <c r="O333" i="1"/>
  <c r="J333" i="1"/>
  <c r="J332" i="1" s="1"/>
  <c r="U332" i="1" s="1"/>
  <c r="H333" i="1"/>
  <c r="S333" i="1" s="1"/>
  <c r="C333" i="1"/>
  <c r="N333" i="1" s="1"/>
  <c r="V332" i="1"/>
  <c r="R332" i="1"/>
  <c r="Q332" i="1"/>
  <c r="P332" i="1"/>
  <c r="N332" i="1"/>
  <c r="K332" i="1"/>
  <c r="I332" i="1"/>
  <c r="I330" i="1" s="1"/>
  <c r="T330" i="1" s="1"/>
  <c r="H332" i="1"/>
  <c r="S332" i="1" s="1"/>
  <c r="G332" i="1"/>
  <c r="F332" i="1"/>
  <c r="E332" i="1"/>
  <c r="D332" i="1"/>
  <c r="O332" i="1" s="1"/>
  <c r="V331" i="1"/>
  <c r="T331" i="1"/>
  <c r="S331" i="1"/>
  <c r="R331" i="1"/>
  <c r="Q331" i="1"/>
  <c r="P331" i="1"/>
  <c r="N331" i="1"/>
  <c r="J331" i="1"/>
  <c r="U331" i="1" s="1"/>
  <c r="H331" i="1"/>
  <c r="D331" i="1"/>
  <c r="O331" i="1" s="1"/>
  <c r="C331" i="1"/>
  <c r="R330" i="1"/>
  <c r="K330" i="1"/>
  <c r="V330" i="1" s="1"/>
  <c r="G330" i="1"/>
  <c r="F330" i="1"/>
  <c r="Q330" i="1" s="1"/>
  <c r="E330" i="1"/>
  <c r="P330" i="1" s="1"/>
  <c r="T329" i="1"/>
  <c r="P329" i="1"/>
  <c r="K329" i="1"/>
  <c r="V329" i="1" s="1"/>
  <c r="J329" i="1"/>
  <c r="U329" i="1" s="1"/>
  <c r="I329" i="1"/>
  <c r="G329" i="1"/>
  <c r="H329" i="1" s="1"/>
  <c r="S329" i="1" s="1"/>
  <c r="F329" i="1"/>
  <c r="Q329" i="1" s="1"/>
  <c r="E329" i="1"/>
  <c r="C329" i="1"/>
  <c r="N329" i="1" s="1"/>
  <c r="V328" i="1"/>
  <c r="U328" i="1"/>
  <c r="T328" i="1"/>
  <c r="R328" i="1"/>
  <c r="Q328" i="1"/>
  <c r="P328" i="1"/>
  <c r="O328" i="1"/>
  <c r="N328" i="1"/>
  <c r="J328" i="1"/>
  <c r="H328" i="1"/>
  <c r="S328" i="1" s="1"/>
  <c r="D328" i="1"/>
  <c r="C328" i="1"/>
  <c r="M328" i="1" s="1"/>
  <c r="V327" i="1"/>
  <c r="R327" i="1"/>
  <c r="Q327" i="1"/>
  <c r="P327" i="1"/>
  <c r="N327" i="1"/>
  <c r="I327" i="1"/>
  <c r="J327" i="1" s="1"/>
  <c r="H327" i="1"/>
  <c r="M327" i="1" s="1"/>
  <c r="D327" i="1"/>
  <c r="O327" i="1" s="1"/>
  <c r="C327" i="1"/>
  <c r="V326" i="1"/>
  <c r="U326" i="1"/>
  <c r="T326" i="1"/>
  <c r="S326" i="1"/>
  <c r="R326" i="1"/>
  <c r="Q326" i="1"/>
  <c r="P326" i="1"/>
  <c r="O326" i="1"/>
  <c r="N326" i="1"/>
  <c r="M326" i="1"/>
  <c r="J326" i="1"/>
  <c r="H326" i="1"/>
  <c r="C326" i="1"/>
  <c r="V325" i="1"/>
  <c r="U325" i="1"/>
  <c r="T325" i="1"/>
  <c r="R325" i="1"/>
  <c r="Q325" i="1"/>
  <c r="P325" i="1"/>
  <c r="O325" i="1"/>
  <c r="N325" i="1"/>
  <c r="H325" i="1"/>
  <c r="S325" i="1" s="1"/>
  <c r="F325" i="1"/>
  <c r="D325" i="1"/>
  <c r="C325" i="1"/>
  <c r="M325" i="1" s="1"/>
  <c r="V324" i="1"/>
  <c r="P324" i="1"/>
  <c r="K324" i="1"/>
  <c r="I324" i="1"/>
  <c r="T324" i="1" s="1"/>
  <c r="G324" i="1"/>
  <c r="R324" i="1" s="1"/>
  <c r="F324" i="1"/>
  <c r="Q324" i="1" s="1"/>
  <c r="E324" i="1"/>
  <c r="D324" i="1"/>
  <c r="O324" i="1" s="1"/>
  <c r="C324" i="1"/>
  <c r="V323" i="1"/>
  <c r="T323" i="1"/>
  <c r="R323" i="1"/>
  <c r="Q323" i="1"/>
  <c r="P323" i="1"/>
  <c r="O323" i="1"/>
  <c r="N323" i="1"/>
  <c r="J323" i="1"/>
  <c r="U323" i="1" s="1"/>
  <c r="H323" i="1"/>
  <c r="C323" i="1"/>
  <c r="F322" i="1"/>
  <c r="V321" i="1"/>
  <c r="U321" i="1"/>
  <c r="T321" i="1"/>
  <c r="S321" i="1"/>
  <c r="R321" i="1"/>
  <c r="Q321" i="1"/>
  <c r="P321" i="1"/>
  <c r="O321" i="1"/>
  <c r="N321" i="1"/>
  <c r="M321" i="1"/>
  <c r="J321" i="1"/>
  <c r="H321" i="1"/>
  <c r="C321" i="1"/>
  <c r="V320" i="1"/>
  <c r="U320" i="1"/>
  <c r="T320" i="1"/>
  <c r="R320" i="1"/>
  <c r="Q320" i="1"/>
  <c r="P320" i="1"/>
  <c r="O320" i="1"/>
  <c r="N320" i="1"/>
  <c r="J320" i="1"/>
  <c r="H320" i="1"/>
  <c r="S320" i="1" s="1"/>
  <c r="C320" i="1"/>
  <c r="M320" i="1" s="1"/>
  <c r="V319" i="1"/>
  <c r="U319" i="1"/>
  <c r="T319" i="1"/>
  <c r="S319" i="1"/>
  <c r="R319" i="1"/>
  <c r="Q319" i="1"/>
  <c r="P319" i="1"/>
  <c r="O319" i="1"/>
  <c r="J319" i="1"/>
  <c r="H319" i="1"/>
  <c r="C319" i="1"/>
  <c r="N319" i="1" s="1"/>
  <c r="V318" i="1"/>
  <c r="R318" i="1"/>
  <c r="Q318" i="1"/>
  <c r="P318" i="1"/>
  <c r="O318" i="1"/>
  <c r="N318" i="1"/>
  <c r="I318" i="1"/>
  <c r="J318" i="1" s="1"/>
  <c r="U318" i="1" s="1"/>
  <c r="H318" i="1"/>
  <c r="V317" i="1"/>
  <c r="T317" i="1"/>
  <c r="R317" i="1"/>
  <c r="Q317" i="1"/>
  <c r="P317" i="1"/>
  <c r="O317" i="1"/>
  <c r="J317" i="1"/>
  <c r="U317" i="1" s="1"/>
  <c r="H317" i="1"/>
  <c r="C317" i="1"/>
  <c r="N317" i="1" s="1"/>
  <c r="U316" i="1"/>
  <c r="T316" i="1"/>
  <c r="S316" i="1"/>
  <c r="R316" i="1"/>
  <c r="Q316" i="1"/>
  <c r="P316" i="1"/>
  <c r="O316" i="1"/>
  <c r="K316" i="1"/>
  <c r="V316" i="1" s="1"/>
  <c r="J316" i="1"/>
  <c r="H316" i="1"/>
  <c r="C316" i="1"/>
  <c r="N316" i="1" s="1"/>
  <c r="V315" i="1"/>
  <c r="U315" i="1"/>
  <c r="T315" i="1"/>
  <c r="R315" i="1"/>
  <c r="Q315" i="1"/>
  <c r="O315" i="1"/>
  <c r="N315" i="1"/>
  <c r="J315" i="1"/>
  <c r="H315" i="1"/>
  <c r="S315" i="1" s="1"/>
  <c r="E315" i="1"/>
  <c r="P315" i="1" s="1"/>
  <c r="D315" i="1"/>
  <c r="D313" i="1" s="1"/>
  <c r="C315" i="1"/>
  <c r="V314" i="1"/>
  <c r="T314" i="1"/>
  <c r="R314" i="1"/>
  <c r="Q314" i="1"/>
  <c r="P314" i="1"/>
  <c r="O314" i="1"/>
  <c r="N314" i="1"/>
  <c r="J314" i="1"/>
  <c r="H314" i="1"/>
  <c r="C314" i="1"/>
  <c r="R313" i="1"/>
  <c r="G313" i="1"/>
  <c r="F313" i="1"/>
  <c r="Q313" i="1" s="1"/>
  <c r="E313" i="1"/>
  <c r="G312" i="1"/>
  <c r="R312" i="1" s="1"/>
  <c r="F312" i="1"/>
  <c r="Q312" i="1" s="1"/>
  <c r="V311" i="1"/>
  <c r="U311" i="1"/>
  <c r="T311" i="1"/>
  <c r="R311" i="1"/>
  <c r="Q311" i="1"/>
  <c r="P311" i="1"/>
  <c r="O311" i="1"/>
  <c r="N311" i="1"/>
  <c r="H311" i="1"/>
  <c r="S311" i="1" s="1"/>
  <c r="D311" i="1"/>
  <c r="C311" i="1"/>
  <c r="M311" i="1" s="1"/>
  <c r="V310" i="1"/>
  <c r="U310" i="1"/>
  <c r="R310" i="1"/>
  <c r="O310" i="1"/>
  <c r="K310" i="1"/>
  <c r="J310" i="1"/>
  <c r="I310" i="1"/>
  <c r="T310" i="1" s="1"/>
  <c r="H310" i="1"/>
  <c r="S310" i="1" s="1"/>
  <c r="G310" i="1"/>
  <c r="F310" i="1"/>
  <c r="Q310" i="1" s="1"/>
  <c r="E310" i="1"/>
  <c r="P310" i="1" s="1"/>
  <c r="D310" i="1"/>
  <c r="C310" i="1"/>
  <c r="N310" i="1" s="1"/>
  <c r="V309" i="1"/>
  <c r="T309" i="1"/>
  <c r="R309" i="1"/>
  <c r="Q309" i="1"/>
  <c r="P309" i="1"/>
  <c r="N309" i="1"/>
  <c r="J309" i="1"/>
  <c r="U309" i="1" s="1"/>
  <c r="H309" i="1"/>
  <c r="S309" i="1" s="1"/>
  <c r="D309" i="1"/>
  <c r="C309" i="1"/>
  <c r="V308" i="1"/>
  <c r="T308" i="1"/>
  <c r="S308" i="1"/>
  <c r="R308" i="1"/>
  <c r="Q308" i="1"/>
  <c r="P308" i="1"/>
  <c r="O308" i="1"/>
  <c r="N308" i="1"/>
  <c r="J308" i="1"/>
  <c r="H308" i="1"/>
  <c r="C308" i="1"/>
  <c r="V307" i="1"/>
  <c r="U307" i="1"/>
  <c r="T307" i="1"/>
  <c r="S307" i="1"/>
  <c r="R307" i="1"/>
  <c r="Q307" i="1"/>
  <c r="P307" i="1"/>
  <c r="O307" i="1"/>
  <c r="N307" i="1"/>
  <c r="M307" i="1"/>
  <c r="J307" i="1"/>
  <c r="H307" i="1"/>
  <c r="C307" i="1"/>
  <c r="V306" i="1"/>
  <c r="T306" i="1"/>
  <c r="Q306" i="1"/>
  <c r="N306" i="1"/>
  <c r="K306" i="1"/>
  <c r="I306" i="1"/>
  <c r="H306" i="1"/>
  <c r="S306" i="1" s="1"/>
  <c r="G306" i="1"/>
  <c r="F306" i="1"/>
  <c r="E306" i="1"/>
  <c r="P306" i="1" s="1"/>
  <c r="D306" i="1"/>
  <c r="C306" i="1"/>
  <c r="K305" i="1"/>
  <c r="V305" i="1" s="1"/>
  <c r="I305" i="1"/>
  <c r="T305" i="1" s="1"/>
  <c r="H305" i="1"/>
  <c r="S305" i="1" s="1"/>
  <c r="C305" i="1"/>
  <c r="N305" i="1" s="1"/>
  <c r="V304" i="1"/>
  <c r="S304" i="1"/>
  <c r="P304" i="1"/>
  <c r="K304" i="1"/>
  <c r="J304" i="1"/>
  <c r="U304" i="1" s="1"/>
  <c r="I304" i="1"/>
  <c r="T304" i="1" s="1"/>
  <c r="H304" i="1"/>
  <c r="G304" i="1"/>
  <c r="R304" i="1" s="1"/>
  <c r="F304" i="1"/>
  <c r="E304" i="1"/>
  <c r="C304" i="1"/>
  <c r="K303" i="1"/>
  <c r="J303" i="1"/>
  <c r="I303" i="1"/>
  <c r="H303" i="1"/>
  <c r="G303" i="1"/>
  <c r="F303" i="1"/>
  <c r="D303" i="1" s="1"/>
  <c r="E303" i="1"/>
  <c r="C303" i="1"/>
  <c r="V302" i="1"/>
  <c r="U302" i="1"/>
  <c r="T302" i="1"/>
  <c r="R302" i="1"/>
  <c r="Q302" i="1"/>
  <c r="P302" i="1"/>
  <c r="O302" i="1"/>
  <c r="N302" i="1"/>
  <c r="J302" i="1"/>
  <c r="H302" i="1"/>
  <c r="S302" i="1" s="1"/>
  <c r="C302" i="1"/>
  <c r="M302" i="1" s="1"/>
  <c r="V301" i="1"/>
  <c r="U301" i="1"/>
  <c r="T301" i="1"/>
  <c r="R301" i="1"/>
  <c r="Q301" i="1"/>
  <c r="P301" i="1"/>
  <c r="O301" i="1"/>
  <c r="J301" i="1"/>
  <c r="J300" i="1" s="1"/>
  <c r="U300" i="1" s="1"/>
  <c r="H301" i="1"/>
  <c r="C301" i="1"/>
  <c r="N301" i="1" s="1"/>
  <c r="V300" i="1"/>
  <c r="R300" i="1"/>
  <c r="Q300" i="1"/>
  <c r="P300" i="1"/>
  <c r="K300" i="1"/>
  <c r="I300" i="1"/>
  <c r="T300" i="1" s="1"/>
  <c r="G300" i="1"/>
  <c r="F300" i="1"/>
  <c r="E300" i="1"/>
  <c r="D300" i="1"/>
  <c r="O300" i="1" s="1"/>
  <c r="C300" i="1"/>
  <c r="N300" i="1" s="1"/>
  <c r="V299" i="1"/>
  <c r="T299" i="1"/>
  <c r="S299" i="1"/>
  <c r="R299" i="1"/>
  <c r="Q299" i="1"/>
  <c r="P299" i="1"/>
  <c r="O299" i="1"/>
  <c r="J299" i="1"/>
  <c r="U299" i="1" s="1"/>
  <c r="C299" i="1"/>
  <c r="T298" i="1"/>
  <c r="R298" i="1"/>
  <c r="Q298" i="1"/>
  <c r="K298" i="1"/>
  <c r="V298" i="1" s="1"/>
  <c r="J298" i="1"/>
  <c r="U298" i="1" s="1"/>
  <c r="I298" i="1"/>
  <c r="H298" i="1"/>
  <c r="S298" i="1" s="1"/>
  <c r="G298" i="1"/>
  <c r="F298" i="1"/>
  <c r="E298" i="1"/>
  <c r="P298" i="1" s="1"/>
  <c r="D298" i="1"/>
  <c r="V297" i="1"/>
  <c r="T297" i="1"/>
  <c r="S297" i="1"/>
  <c r="R297" i="1"/>
  <c r="Q297" i="1"/>
  <c r="P297" i="1"/>
  <c r="O297" i="1"/>
  <c r="N297" i="1"/>
  <c r="J297" i="1"/>
  <c r="U297" i="1" s="1"/>
  <c r="H297" i="1"/>
  <c r="C297" i="1"/>
  <c r="V296" i="1"/>
  <c r="U296" i="1"/>
  <c r="T296" i="1"/>
  <c r="S296" i="1"/>
  <c r="R296" i="1"/>
  <c r="Q296" i="1"/>
  <c r="P296" i="1"/>
  <c r="O296" i="1"/>
  <c r="N296" i="1"/>
  <c r="M296" i="1"/>
  <c r="J296" i="1"/>
  <c r="H296" i="1"/>
  <c r="C296" i="1"/>
  <c r="V295" i="1"/>
  <c r="U295" i="1"/>
  <c r="T295" i="1"/>
  <c r="Q295" i="1"/>
  <c r="O295" i="1"/>
  <c r="K295" i="1"/>
  <c r="J295" i="1"/>
  <c r="I295" i="1"/>
  <c r="H295" i="1"/>
  <c r="S295" i="1" s="1"/>
  <c r="G295" i="1"/>
  <c r="F295" i="1"/>
  <c r="E295" i="1"/>
  <c r="P295" i="1" s="1"/>
  <c r="D295" i="1"/>
  <c r="D293" i="1" s="1"/>
  <c r="O293" i="1" s="1"/>
  <c r="V294" i="1"/>
  <c r="U294" i="1"/>
  <c r="Q294" i="1"/>
  <c r="P294" i="1"/>
  <c r="O294" i="1"/>
  <c r="K294" i="1"/>
  <c r="K293" i="1" s="1"/>
  <c r="J294" i="1"/>
  <c r="I294" i="1"/>
  <c r="T294" i="1" s="1"/>
  <c r="H294" i="1"/>
  <c r="G294" i="1"/>
  <c r="R294" i="1" s="1"/>
  <c r="F294" i="1"/>
  <c r="E294" i="1"/>
  <c r="D294" i="1"/>
  <c r="C294" i="1"/>
  <c r="V293" i="1"/>
  <c r="Q293" i="1"/>
  <c r="J293" i="1"/>
  <c r="U293" i="1" s="1"/>
  <c r="I293" i="1"/>
  <c r="T293" i="1" s="1"/>
  <c r="F293" i="1"/>
  <c r="U292" i="1"/>
  <c r="T292" i="1"/>
  <c r="S292" i="1"/>
  <c r="R292" i="1"/>
  <c r="Q292" i="1"/>
  <c r="P292" i="1"/>
  <c r="O292" i="1"/>
  <c r="N292" i="1"/>
  <c r="K292" i="1"/>
  <c r="V292" i="1" s="1"/>
  <c r="C292" i="1"/>
  <c r="S291" i="1"/>
  <c r="R291" i="1"/>
  <c r="Q291" i="1"/>
  <c r="K291" i="1"/>
  <c r="V291" i="1" s="1"/>
  <c r="J291" i="1"/>
  <c r="I291" i="1"/>
  <c r="T291" i="1" s="1"/>
  <c r="H291" i="1"/>
  <c r="G291" i="1"/>
  <c r="F291" i="1"/>
  <c r="E291" i="1"/>
  <c r="D291" i="1"/>
  <c r="R290" i="1"/>
  <c r="K290" i="1"/>
  <c r="I290" i="1"/>
  <c r="T290" i="1" s="1"/>
  <c r="H290" i="1"/>
  <c r="G290" i="1"/>
  <c r="F290" i="1"/>
  <c r="Q290" i="1" s="1"/>
  <c r="F289" i="1"/>
  <c r="V287" i="1"/>
  <c r="U287" i="1"/>
  <c r="T287" i="1"/>
  <c r="R287" i="1"/>
  <c r="Q287" i="1"/>
  <c r="P287" i="1"/>
  <c r="O287" i="1"/>
  <c r="K287" i="1"/>
  <c r="J287" i="1"/>
  <c r="H287" i="1"/>
  <c r="S287" i="1" s="1"/>
  <c r="D287" i="1"/>
  <c r="C287" i="1"/>
  <c r="N287" i="1" s="1"/>
  <c r="V286" i="1"/>
  <c r="T286" i="1"/>
  <c r="S286" i="1"/>
  <c r="R286" i="1"/>
  <c r="Q286" i="1"/>
  <c r="P286" i="1"/>
  <c r="J286" i="1"/>
  <c r="U286" i="1" s="1"/>
  <c r="I286" i="1"/>
  <c r="H286" i="1"/>
  <c r="D286" i="1"/>
  <c r="C286" i="1"/>
  <c r="N286" i="1" s="1"/>
  <c r="V285" i="1"/>
  <c r="T285" i="1"/>
  <c r="R285" i="1"/>
  <c r="Q285" i="1"/>
  <c r="P285" i="1"/>
  <c r="O285" i="1"/>
  <c r="N285" i="1"/>
  <c r="J285" i="1"/>
  <c r="H285" i="1"/>
  <c r="S285" i="1" s="1"/>
  <c r="Q284" i="1"/>
  <c r="P284" i="1"/>
  <c r="K284" i="1"/>
  <c r="K283" i="1" s="1"/>
  <c r="K280" i="1" s="1"/>
  <c r="V280" i="1" s="1"/>
  <c r="I284" i="1"/>
  <c r="T284" i="1" s="1"/>
  <c r="G284" i="1"/>
  <c r="R284" i="1" s="1"/>
  <c r="F284" i="1"/>
  <c r="E284" i="1"/>
  <c r="C284" i="1"/>
  <c r="Q283" i="1"/>
  <c r="P283" i="1"/>
  <c r="I283" i="1"/>
  <c r="T283" i="1" s="1"/>
  <c r="G283" i="1"/>
  <c r="R283" i="1" s="1"/>
  <c r="F283" i="1"/>
  <c r="E283" i="1"/>
  <c r="C283" i="1"/>
  <c r="V282" i="1"/>
  <c r="T282" i="1"/>
  <c r="S282" i="1"/>
  <c r="R282" i="1"/>
  <c r="Q282" i="1"/>
  <c r="P282" i="1"/>
  <c r="O282" i="1"/>
  <c r="N282" i="1"/>
  <c r="J282" i="1"/>
  <c r="V281" i="1"/>
  <c r="R281" i="1"/>
  <c r="Q281" i="1"/>
  <c r="P281" i="1"/>
  <c r="N281" i="1"/>
  <c r="K281" i="1"/>
  <c r="J281" i="1"/>
  <c r="U281" i="1" s="1"/>
  <c r="I281" i="1"/>
  <c r="T281" i="1" s="1"/>
  <c r="H281" i="1"/>
  <c r="S281" i="1" s="1"/>
  <c r="G281" i="1"/>
  <c r="F281" i="1"/>
  <c r="E281" i="1"/>
  <c r="D281" i="1"/>
  <c r="O281" i="1" s="1"/>
  <c r="P280" i="1"/>
  <c r="N280" i="1"/>
  <c r="I280" i="1"/>
  <c r="T280" i="1" s="1"/>
  <c r="G280" i="1"/>
  <c r="R280" i="1" s="1"/>
  <c r="F280" i="1"/>
  <c r="Q280" i="1" s="1"/>
  <c r="E280" i="1"/>
  <c r="V279" i="1"/>
  <c r="T279" i="1"/>
  <c r="S279" i="1"/>
  <c r="R279" i="1"/>
  <c r="Q279" i="1"/>
  <c r="P279" i="1"/>
  <c r="O279" i="1"/>
  <c r="N279" i="1"/>
  <c r="M279" i="1"/>
  <c r="J279" i="1"/>
  <c r="U279" i="1" s="1"/>
  <c r="C279" i="1"/>
  <c r="V278" i="1"/>
  <c r="T278" i="1"/>
  <c r="S278" i="1"/>
  <c r="R278" i="1"/>
  <c r="Q278" i="1"/>
  <c r="P278" i="1"/>
  <c r="J278" i="1"/>
  <c r="U278" i="1" s="1"/>
  <c r="D278" i="1"/>
  <c r="C278" i="1" s="1"/>
  <c r="V277" i="1"/>
  <c r="T277" i="1"/>
  <c r="S277" i="1"/>
  <c r="R277" i="1"/>
  <c r="Q277" i="1"/>
  <c r="P277" i="1"/>
  <c r="O277" i="1"/>
  <c r="J277" i="1"/>
  <c r="U277" i="1" s="1"/>
  <c r="C277" i="1"/>
  <c r="M277" i="1" s="1"/>
  <c r="V276" i="1"/>
  <c r="T276" i="1"/>
  <c r="S276" i="1"/>
  <c r="R276" i="1"/>
  <c r="Q276" i="1"/>
  <c r="P276" i="1"/>
  <c r="O276" i="1"/>
  <c r="N276" i="1"/>
  <c r="J276" i="1"/>
  <c r="V275" i="1"/>
  <c r="T275" i="1"/>
  <c r="S275" i="1"/>
  <c r="R275" i="1"/>
  <c r="Q275" i="1"/>
  <c r="P275" i="1"/>
  <c r="O275" i="1"/>
  <c r="N275" i="1"/>
  <c r="M275" i="1"/>
  <c r="J275" i="1"/>
  <c r="U275" i="1" s="1"/>
  <c r="P274" i="1"/>
  <c r="K274" i="1"/>
  <c r="V274" i="1" s="1"/>
  <c r="I274" i="1"/>
  <c r="T274" i="1" s="1"/>
  <c r="H274" i="1"/>
  <c r="S274" i="1" s="1"/>
  <c r="G274" i="1"/>
  <c r="R274" i="1" s="1"/>
  <c r="F274" i="1"/>
  <c r="Q274" i="1" s="1"/>
  <c r="E274" i="1"/>
  <c r="V273" i="1"/>
  <c r="U273" i="1"/>
  <c r="T273" i="1"/>
  <c r="S273" i="1"/>
  <c r="R273" i="1"/>
  <c r="Q273" i="1"/>
  <c r="P273" i="1"/>
  <c r="O273" i="1"/>
  <c r="K273" i="1"/>
  <c r="H273" i="1"/>
  <c r="H272" i="1" s="1"/>
  <c r="C273" i="1"/>
  <c r="T272" i="1"/>
  <c r="R272" i="1"/>
  <c r="Q272" i="1"/>
  <c r="K272" i="1"/>
  <c r="V272" i="1" s="1"/>
  <c r="J272" i="1"/>
  <c r="J271" i="1" s="1"/>
  <c r="U271" i="1" s="1"/>
  <c r="I272" i="1"/>
  <c r="G272" i="1"/>
  <c r="G271" i="1" s="1"/>
  <c r="F272" i="1"/>
  <c r="E272" i="1"/>
  <c r="P272" i="1" s="1"/>
  <c r="D272" i="1"/>
  <c r="R271" i="1"/>
  <c r="K271" i="1"/>
  <c r="V271" i="1" s="1"/>
  <c r="I271" i="1"/>
  <c r="T271" i="1" s="1"/>
  <c r="F271" i="1"/>
  <c r="Q271" i="1" s="1"/>
  <c r="I270" i="1"/>
  <c r="T270" i="1" s="1"/>
  <c r="G270" i="1"/>
  <c r="R270" i="1" s="1"/>
  <c r="V268" i="1"/>
  <c r="U268" i="1"/>
  <c r="T268" i="1"/>
  <c r="S268" i="1"/>
  <c r="R268" i="1"/>
  <c r="Q268" i="1"/>
  <c r="P268" i="1"/>
  <c r="O268" i="1"/>
  <c r="N268" i="1"/>
  <c r="M268" i="1"/>
  <c r="V267" i="1"/>
  <c r="U267" i="1"/>
  <c r="T267" i="1"/>
  <c r="S267" i="1"/>
  <c r="R267" i="1"/>
  <c r="Q267" i="1"/>
  <c r="P267" i="1"/>
  <c r="O267" i="1"/>
  <c r="N267" i="1"/>
  <c r="M267" i="1"/>
  <c r="V266" i="1"/>
  <c r="U266" i="1"/>
  <c r="T266" i="1"/>
  <c r="S266" i="1"/>
  <c r="R266" i="1"/>
  <c r="Q266" i="1"/>
  <c r="P266" i="1"/>
  <c r="O266" i="1"/>
  <c r="N266" i="1"/>
  <c r="M266" i="1"/>
  <c r="V265" i="1"/>
  <c r="T265" i="1"/>
  <c r="S265" i="1"/>
  <c r="R265" i="1"/>
  <c r="Q265" i="1"/>
  <c r="P265" i="1"/>
  <c r="O265" i="1"/>
  <c r="N265" i="1"/>
  <c r="J265" i="1"/>
  <c r="U265" i="1" s="1"/>
  <c r="H265" i="1"/>
  <c r="V264" i="1"/>
  <c r="T264" i="1"/>
  <c r="S264" i="1"/>
  <c r="R264" i="1"/>
  <c r="Q264" i="1"/>
  <c r="P264" i="1"/>
  <c r="O264" i="1"/>
  <c r="N264" i="1"/>
  <c r="J264" i="1"/>
  <c r="U264" i="1" s="1"/>
  <c r="H264" i="1"/>
  <c r="V263" i="1"/>
  <c r="T263" i="1"/>
  <c r="S263" i="1"/>
  <c r="R263" i="1"/>
  <c r="Q263" i="1"/>
  <c r="P263" i="1"/>
  <c r="O263" i="1"/>
  <c r="N263" i="1"/>
  <c r="J263" i="1"/>
  <c r="U263" i="1" s="1"/>
  <c r="H263" i="1"/>
  <c r="V262" i="1"/>
  <c r="T262" i="1"/>
  <c r="S262" i="1"/>
  <c r="R262" i="1"/>
  <c r="Q262" i="1"/>
  <c r="P262" i="1"/>
  <c r="O262" i="1"/>
  <c r="N262" i="1"/>
  <c r="J262" i="1"/>
  <c r="U262" i="1" s="1"/>
  <c r="H262" i="1"/>
  <c r="V261" i="1"/>
  <c r="T261" i="1"/>
  <c r="S261" i="1"/>
  <c r="R261" i="1"/>
  <c r="Q261" i="1"/>
  <c r="P261" i="1"/>
  <c r="O261" i="1"/>
  <c r="N261" i="1"/>
  <c r="J261" i="1"/>
  <c r="U261" i="1" s="1"/>
  <c r="H261" i="1"/>
  <c r="T260" i="1"/>
  <c r="S260" i="1"/>
  <c r="R260" i="1"/>
  <c r="Q260" i="1"/>
  <c r="P260" i="1"/>
  <c r="N260" i="1"/>
  <c r="K260" i="1"/>
  <c r="V260" i="1" s="1"/>
  <c r="I260" i="1"/>
  <c r="H260" i="1"/>
  <c r="G260" i="1"/>
  <c r="F260" i="1"/>
  <c r="E260" i="1"/>
  <c r="D260" i="1"/>
  <c r="O260" i="1" s="1"/>
  <c r="V259" i="1"/>
  <c r="T259" i="1"/>
  <c r="R259" i="1"/>
  <c r="Q259" i="1"/>
  <c r="P259" i="1"/>
  <c r="O259" i="1"/>
  <c r="N259" i="1"/>
  <c r="J259" i="1"/>
  <c r="U259" i="1" s="1"/>
  <c r="H259" i="1"/>
  <c r="M259" i="1" s="1"/>
  <c r="V258" i="1"/>
  <c r="T258" i="1"/>
  <c r="R258" i="1"/>
  <c r="Q258" i="1"/>
  <c r="P258" i="1"/>
  <c r="O258" i="1"/>
  <c r="N258" i="1"/>
  <c r="J258" i="1"/>
  <c r="U258" i="1" s="1"/>
  <c r="H258" i="1"/>
  <c r="M258" i="1" s="1"/>
  <c r="V257" i="1"/>
  <c r="R257" i="1"/>
  <c r="O257" i="1"/>
  <c r="N257" i="1"/>
  <c r="K257" i="1"/>
  <c r="J257" i="1"/>
  <c r="U257" i="1" s="1"/>
  <c r="I257" i="1"/>
  <c r="T257" i="1" s="1"/>
  <c r="G257" i="1"/>
  <c r="F257" i="1"/>
  <c r="Q257" i="1" s="1"/>
  <c r="E257" i="1"/>
  <c r="D257" i="1"/>
  <c r="V256" i="1"/>
  <c r="T256" i="1"/>
  <c r="S256" i="1"/>
  <c r="R256" i="1"/>
  <c r="Q256" i="1"/>
  <c r="P256" i="1"/>
  <c r="O256" i="1"/>
  <c r="N256" i="1"/>
  <c r="J256" i="1"/>
  <c r="U256" i="1" s="1"/>
  <c r="H256" i="1"/>
  <c r="V255" i="1"/>
  <c r="T255" i="1"/>
  <c r="S255" i="1"/>
  <c r="R255" i="1"/>
  <c r="Q255" i="1"/>
  <c r="P255" i="1"/>
  <c r="O255" i="1"/>
  <c r="N255" i="1"/>
  <c r="J255" i="1"/>
  <c r="U255" i="1" s="1"/>
  <c r="H255" i="1"/>
  <c r="V254" i="1"/>
  <c r="T254" i="1"/>
  <c r="S254" i="1"/>
  <c r="R254" i="1"/>
  <c r="Q254" i="1"/>
  <c r="P254" i="1"/>
  <c r="O254" i="1"/>
  <c r="N254" i="1"/>
  <c r="J254" i="1"/>
  <c r="U254" i="1" s="1"/>
  <c r="H254" i="1"/>
  <c r="T253" i="1"/>
  <c r="S253" i="1"/>
  <c r="R253" i="1"/>
  <c r="Q253" i="1"/>
  <c r="P253" i="1"/>
  <c r="N253" i="1"/>
  <c r="K253" i="1"/>
  <c r="V253" i="1" s="1"/>
  <c r="I253" i="1"/>
  <c r="H253" i="1"/>
  <c r="G253" i="1"/>
  <c r="G252" i="1" s="1"/>
  <c r="R252" i="1" s="1"/>
  <c r="F253" i="1"/>
  <c r="F252" i="1" s="1"/>
  <c r="Q252" i="1" s="1"/>
  <c r="E253" i="1"/>
  <c r="D253" i="1"/>
  <c r="O253" i="1" s="1"/>
  <c r="V252" i="1"/>
  <c r="N252" i="1"/>
  <c r="K252" i="1"/>
  <c r="I252" i="1"/>
  <c r="T252" i="1" s="1"/>
  <c r="E252" i="1"/>
  <c r="P252" i="1" s="1"/>
  <c r="V251" i="1"/>
  <c r="T251" i="1"/>
  <c r="S251" i="1"/>
  <c r="R251" i="1"/>
  <c r="Q251" i="1"/>
  <c r="P251" i="1"/>
  <c r="O251" i="1"/>
  <c r="N251" i="1"/>
  <c r="J251" i="1"/>
  <c r="U251" i="1" s="1"/>
  <c r="H251" i="1"/>
  <c r="V250" i="1"/>
  <c r="T250" i="1"/>
  <c r="S250" i="1"/>
  <c r="R250" i="1"/>
  <c r="Q250" i="1"/>
  <c r="P250" i="1"/>
  <c r="O250" i="1"/>
  <c r="N250" i="1"/>
  <c r="J250" i="1"/>
  <c r="U250" i="1" s="1"/>
  <c r="H250" i="1"/>
  <c r="V249" i="1"/>
  <c r="T249" i="1"/>
  <c r="S249" i="1"/>
  <c r="R249" i="1"/>
  <c r="Q249" i="1"/>
  <c r="P249" i="1"/>
  <c r="O249" i="1"/>
  <c r="N249" i="1"/>
  <c r="J249" i="1"/>
  <c r="U249" i="1" s="1"/>
  <c r="I249" i="1"/>
  <c r="H249" i="1"/>
  <c r="V248" i="1"/>
  <c r="T248" i="1"/>
  <c r="S248" i="1"/>
  <c r="R248" i="1"/>
  <c r="Q248" i="1"/>
  <c r="N248" i="1"/>
  <c r="K248" i="1"/>
  <c r="I248" i="1"/>
  <c r="H248" i="1"/>
  <c r="H247" i="1" s="1"/>
  <c r="S247" i="1" s="1"/>
  <c r="G248" i="1"/>
  <c r="G247" i="1" s="1"/>
  <c r="R247" i="1" s="1"/>
  <c r="F248" i="1"/>
  <c r="F247" i="1" s="1"/>
  <c r="Q247" i="1" s="1"/>
  <c r="E248" i="1"/>
  <c r="P248" i="1" s="1"/>
  <c r="D248" i="1"/>
  <c r="O248" i="1" s="1"/>
  <c r="T247" i="1"/>
  <c r="N247" i="1"/>
  <c r="K247" i="1"/>
  <c r="V247" i="1" s="1"/>
  <c r="I247" i="1"/>
  <c r="V246" i="1"/>
  <c r="U246" i="1"/>
  <c r="T246" i="1"/>
  <c r="S246" i="1"/>
  <c r="R246" i="1"/>
  <c r="Q246" i="1"/>
  <c r="P246" i="1"/>
  <c r="O246" i="1"/>
  <c r="N246" i="1"/>
  <c r="M246" i="1"/>
  <c r="J246" i="1"/>
  <c r="V245" i="1"/>
  <c r="T245" i="1"/>
  <c r="S245" i="1"/>
  <c r="R245" i="1"/>
  <c r="Q245" i="1"/>
  <c r="P245" i="1"/>
  <c r="O245" i="1"/>
  <c r="N245" i="1"/>
  <c r="J245" i="1"/>
  <c r="U245" i="1" s="1"/>
  <c r="V244" i="1"/>
  <c r="T244" i="1"/>
  <c r="S244" i="1"/>
  <c r="R244" i="1"/>
  <c r="Q244" i="1"/>
  <c r="P244" i="1"/>
  <c r="O244" i="1"/>
  <c r="N244" i="1"/>
  <c r="J244" i="1"/>
  <c r="M244" i="1" s="1"/>
  <c r="V243" i="1"/>
  <c r="S243" i="1"/>
  <c r="R243" i="1"/>
  <c r="Q243" i="1"/>
  <c r="P243" i="1"/>
  <c r="O243" i="1"/>
  <c r="N243" i="1"/>
  <c r="K243" i="1"/>
  <c r="I243" i="1"/>
  <c r="T243" i="1" s="1"/>
  <c r="H243" i="1"/>
  <c r="G243" i="1"/>
  <c r="F243" i="1"/>
  <c r="E243" i="1"/>
  <c r="D243" i="1"/>
  <c r="V242" i="1"/>
  <c r="U242" i="1"/>
  <c r="T242" i="1"/>
  <c r="S242" i="1"/>
  <c r="R242" i="1"/>
  <c r="Q242" i="1"/>
  <c r="P242" i="1"/>
  <c r="O242" i="1"/>
  <c r="N242" i="1"/>
  <c r="J242" i="1"/>
  <c r="M242" i="1" s="1"/>
  <c r="V241" i="1"/>
  <c r="U241" i="1"/>
  <c r="T241" i="1"/>
  <c r="S241" i="1"/>
  <c r="R241" i="1"/>
  <c r="Q241" i="1"/>
  <c r="P241" i="1"/>
  <c r="O241" i="1"/>
  <c r="N241" i="1"/>
  <c r="J241" i="1"/>
  <c r="J238" i="1" s="1"/>
  <c r="U238" i="1" s="1"/>
  <c r="V240" i="1"/>
  <c r="U240" i="1"/>
  <c r="T240" i="1"/>
  <c r="S240" i="1"/>
  <c r="R240" i="1"/>
  <c r="Q240" i="1"/>
  <c r="P240" i="1"/>
  <c r="O240" i="1"/>
  <c r="N240" i="1"/>
  <c r="J240" i="1"/>
  <c r="M240" i="1" s="1"/>
  <c r="V239" i="1"/>
  <c r="U239" i="1"/>
  <c r="T239" i="1"/>
  <c r="S239" i="1"/>
  <c r="R239" i="1"/>
  <c r="Q239" i="1"/>
  <c r="P239" i="1"/>
  <c r="O239" i="1"/>
  <c r="N239" i="1"/>
  <c r="M239" i="1"/>
  <c r="J239" i="1"/>
  <c r="T238" i="1"/>
  <c r="S238" i="1"/>
  <c r="R238" i="1"/>
  <c r="Q238" i="1"/>
  <c r="N238" i="1"/>
  <c r="K238" i="1"/>
  <c r="V238" i="1" s="1"/>
  <c r="I238" i="1"/>
  <c r="H238" i="1"/>
  <c r="H237" i="1" s="1"/>
  <c r="G238" i="1"/>
  <c r="G237" i="1" s="1"/>
  <c r="G236" i="1" s="1"/>
  <c r="F238" i="1"/>
  <c r="F237" i="1" s="1"/>
  <c r="E238" i="1"/>
  <c r="E237" i="1" s="1"/>
  <c r="D238" i="1"/>
  <c r="R237" i="1"/>
  <c r="N237" i="1"/>
  <c r="J237" i="1"/>
  <c r="I237" i="1"/>
  <c r="R236" i="1"/>
  <c r="N236" i="1"/>
  <c r="V235" i="1"/>
  <c r="T235" i="1"/>
  <c r="S235" i="1"/>
  <c r="R235" i="1"/>
  <c r="Q235" i="1"/>
  <c r="P235" i="1"/>
  <c r="O235" i="1"/>
  <c r="N235" i="1"/>
  <c r="J235" i="1"/>
  <c r="U235" i="1" s="1"/>
  <c r="V234" i="1"/>
  <c r="T234" i="1"/>
  <c r="S234" i="1"/>
  <c r="R234" i="1"/>
  <c r="Q234" i="1"/>
  <c r="P234" i="1"/>
  <c r="O234" i="1"/>
  <c r="N234" i="1"/>
  <c r="J234" i="1"/>
  <c r="M234" i="1" s="1"/>
  <c r="V233" i="1"/>
  <c r="U233" i="1"/>
  <c r="T233" i="1"/>
  <c r="R233" i="1"/>
  <c r="Q233" i="1"/>
  <c r="P233" i="1"/>
  <c r="O233" i="1"/>
  <c r="N233" i="1"/>
  <c r="J233" i="1"/>
  <c r="J232" i="1" s="1"/>
  <c r="H233" i="1"/>
  <c r="V232" i="1"/>
  <c r="T232" i="1"/>
  <c r="Q232" i="1"/>
  <c r="P232" i="1"/>
  <c r="N232" i="1"/>
  <c r="K232" i="1"/>
  <c r="K230" i="1" s="1"/>
  <c r="V230" i="1" s="1"/>
  <c r="I232" i="1"/>
  <c r="I230" i="1" s="1"/>
  <c r="T230" i="1" s="1"/>
  <c r="H232" i="1"/>
  <c r="S232" i="1" s="1"/>
  <c r="G232" i="1"/>
  <c r="F232" i="1"/>
  <c r="F230" i="1" s="1"/>
  <c r="Q230" i="1" s="1"/>
  <c r="E232" i="1"/>
  <c r="E230" i="1" s="1"/>
  <c r="D232" i="1"/>
  <c r="V231" i="1"/>
  <c r="T231" i="1"/>
  <c r="S231" i="1"/>
  <c r="R231" i="1"/>
  <c r="Q231" i="1"/>
  <c r="P231" i="1"/>
  <c r="O231" i="1"/>
  <c r="N231" i="1"/>
  <c r="J231" i="1"/>
  <c r="M231" i="1" s="1"/>
  <c r="P230" i="1"/>
  <c r="O230" i="1"/>
  <c r="N230" i="1"/>
  <c r="D230" i="1"/>
  <c r="V229" i="1"/>
  <c r="T229" i="1"/>
  <c r="S229" i="1"/>
  <c r="P229" i="1"/>
  <c r="O229" i="1"/>
  <c r="N229" i="1"/>
  <c r="K229" i="1"/>
  <c r="J229" i="1"/>
  <c r="U229" i="1" s="1"/>
  <c r="I229" i="1"/>
  <c r="H229" i="1"/>
  <c r="G229" i="1"/>
  <c r="R229" i="1" s="1"/>
  <c r="F229" i="1"/>
  <c r="Q229" i="1" s="1"/>
  <c r="E229" i="1"/>
  <c r="V228" i="1"/>
  <c r="T228" i="1"/>
  <c r="S228" i="1"/>
  <c r="R228" i="1"/>
  <c r="Q228" i="1"/>
  <c r="P228" i="1"/>
  <c r="O228" i="1"/>
  <c r="N228" i="1"/>
  <c r="M228" i="1"/>
  <c r="J228" i="1"/>
  <c r="U228" i="1" s="1"/>
  <c r="V227" i="1"/>
  <c r="O227" i="1"/>
  <c r="N227" i="1"/>
  <c r="I227" i="1"/>
  <c r="T227" i="1" s="1"/>
  <c r="G227" i="1"/>
  <c r="H227" i="1" s="1"/>
  <c r="S227" i="1" s="1"/>
  <c r="F227" i="1"/>
  <c r="Q227" i="1" s="1"/>
  <c r="E227" i="1"/>
  <c r="P227" i="1" s="1"/>
  <c r="V226" i="1"/>
  <c r="T226" i="1"/>
  <c r="S226" i="1"/>
  <c r="R226" i="1"/>
  <c r="Q226" i="1"/>
  <c r="P226" i="1"/>
  <c r="O226" i="1"/>
  <c r="N226" i="1"/>
  <c r="J226" i="1"/>
  <c r="M226" i="1" s="1"/>
  <c r="V225" i="1"/>
  <c r="R225" i="1"/>
  <c r="Q225" i="1"/>
  <c r="P225" i="1"/>
  <c r="O225" i="1"/>
  <c r="N225" i="1"/>
  <c r="I225" i="1"/>
  <c r="J225" i="1" s="1"/>
  <c r="H225" i="1"/>
  <c r="S225" i="1" s="1"/>
  <c r="G225" i="1"/>
  <c r="F225" i="1"/>
  <c r="E225" i="1"/>
  <c r="V224" i="1"/>
  <c r="O224" i="1"/>
  <c r="N224" i="1"/>
  <c r="K224" i="1"/>
  <c r="I224" i="1"/>
  <c r="T224" i="1" s="1"/>
  <c r="G224" i="1"/>
  <c r="R224" i="1" s="1"/>
  <c r="F224" i="1"/>
  <c r="Q224" i="1" s="1"/>
  <c r="E224" i="1"/>
  <c r="P224" i="1" s="1"/>
  <c r="D224" i="1"/>
  <c r="V223" i="1"/>
  <c r="T223" i="1"/>
  <c r="S223" i="1"/>
  <c r="R223" i="1"/>
  <c r="Q223" i="1"/>
  <c r="P223" i="1"/>
  <c r="O223" i="1"/>
  <c r="N223" i="1"/>
  <c r="M223" i="1"/>
  <c r="J223" i="1"/>
  <c r="U223" i="1" s="1"/>
  <c r="V222" i="1"/>
  <c r="T222" i="1"/>
  <c r="S222" i="1"/>
  <c r="R222" i="1"/>
  <c r="Q222" i="1"/>
  <c r="P222" i="1"/>
  <c r="O222" i="1"/>
  <c r="N222" i="1"/>
  <c r="M222" i="1"/>
  <c r="J222" i="1"/>
  <c r="U222" i="1" s="1"/>
  <c r="V221" i="1"/>
  <c r="T221" i="1"/>
  <c r="S221" i="1"/>
  <c r="O221" i="1"/>
  <c r="N221" i="1"/>
  <c r="K221" i="1"/>
  <c r="I221" i="1"/>
  <c r="H221" i="1"/>
  <c r="G221" i="1"/>
  <c r="R221" i="1" s="1"/>
  <c r="F221" i="1"/>
  <c r="Q221" i="1" s="1"/>
  <c r="E221" i="1"/>
  <c r="P221" i="1" s="1"/>
  <c r="D221" i="1"/>
  <c r="N220" i="1"/>
  <c r="K220" i="1"/>
  <c r="V220" i="1" s="1"/>
  <c r="G220" i="1"/>
  <c r="R220" i="1" s="1"/>
  <c r="F220" i="1"/>
  <c r="F219" i="1" s="1"/>
  <c r="Q219" i="1" s="1"/>
  <c r="D220" i="1"/>
  <c r="N219" i="1"/>
  <c r="T218" i="1"/>
  <c r="O218" i="1"/>
  <c r="N218" i="1"/>
  <c r="K218" i="1"/>
  <c r="V218" i="1" s="1"/>
  <c r="I218" i="1"/>
  <c r="H218" i="1"/>
  <c r="J218" i="1" s="1"/>
  <c r="U218" i="1" s="1"/>
  <c r="G218" i="1"/>
  <c r="R218" i="1" s="1"/>
  <c r="F218" i="1"/>
  <c r="M218" i="1" s="1"/>
  <c r="E218" i="1"/>
  <c r="P218" i="1" s="1"/>
  <c r="V217" i="1"/>
  <c r="T217" i="1"/>
  <c r="S217" i="1"/>
  <c r="R217" i="1"/>
  <c r="Q217" i="1"/>
  <c r="P217" i="1"/>
  <c r="O217" i="1"/>
  <c r="N217" i="1"/>
  <c r="J217" i="1"/>
  <c r="M217" i="1" s="1"/>
  <c r="R216" i="1"/>
  <c r="Q216" i="1"/>
  <c r="P216" i="1"/>
  <c r="O216" i="1"/>
  <c r="N216" i="1"/>
  <c r="M216" i="1"/>
  <c r="K216" i="1"/>
  <c r="V216" i="1" s="1"/>
  <c r="J216" i="1"/>
  <c r="U216" i="1" s="1"/>
  <c r="I216" i="1"/>
  <c r="T216" i="1" s="1"/>
  <c r="H216" i="1"/>
  <c r="S216" i="1" s="1"/>
  <c r="G216" i="1"/>
  <c r="G215" i="1" s="1"/>
  <c r="F216" i="1"/>
  <c r="F215" i="1" s="1"/>
  <c r="E216" i="1"/>
  <c r="V215" i="1"/>
  <c r="R215" i="1"/>
  <c r="Q215" i="1"/>
  <c r="P215" i="1"/>
  <c r="N215" i="1"/>
  <c r="K215" i="1"/>
  <c r="H215" i="1"/>
  <c r="S215" i="1" s="1"/>
  <c r="E215" i="1"/>
  <c r="D215" i="1"/>
  <c r="O215" i="1" s="1"/>
  <c r="V214" i="1"/>
  <c r="T214" i="1"/>
  <c r="S214" i="1"/>
  <c r="R214" i="1"/>
  <c r="Q214" i="1"/>
  <c r="P214" i="1"/>
  <c r="O214" i="1"/>
  <c r="N214" i="1"/>
  <c r="K214" i="1"/>
  <c r="J214" i="1"/>
  <c r="M214" i="1" s="1"/>
  <c r="V213" i="1"/>
  <c r="T213" i="1"/>
  <c r="S213" i="1"/>
  <c r="R213" i="1"/>
  <c r="Q213" i="1"/>
  <c r="P213" i="1"/>
  <c r="O213" i="1"/>
  <c r="N213" i="1"/>
  <c r="H213" i="1"/>
  <c r="J213" i="1" s="1"/>
  <c r="U213" i="1" s="1"/>
  <c r="V212" i="1"/>
  <c r="U212" i="1"/>
  <c r="T212" i="1"/>
  <c r="S212" i="1"/>
  <c r="R212" i="1"/>
  <c r="Q212" i="1"/>
  <c r="P212" i="1"/>
  <c r="O212" i="1"/>
  <c r="N212" i="1"/>
  <c r="J212" i="1"/>
  <c r="M212" i="1" s="1"/>
  <c r="V211" i="1"/>
  <c r="T211" i="1"/>
  <c r="S211" i="1"/>
  <c r="R211" i="1"/>
  <c r="Q211" i="1"/>
  <c r="P211" i="1"/>
  <c r="O211" i="1"/>
  <c r="N211" i="1"/>
  <c r="I211" i="1"/>
  <c r="V210" i="1"/>
  <c r="R210" i="1"/>
  <c r="Q210" i="1"/>
  <c r="P210" i="1"/>
  <c r="O210" i="1"/>
  <c r="N210" i="1"/>
  <c r="K210" i="1"/>
  <c r="J210" i="1"/>
  <c r="U210" i="1" s="1"/>
  <c r="I210" i="1"/>
  <c r="T210" i="1" s="1"/>
  <c r="H210" i="1"/>
  <c r="S210" i="1" s="1"/>
  <c r="G210" i="1"/>
  <c r="F210" i="1"/>
  <c r="E210" i="1"/>
  <c r="V209" i="1"/>
  <c r="S209" i="1"/>
  <c r="O209" i="1"/>
  <c r="N209" i="1"/>
  <c r="K209" i="1"/>
  <c r="H209" i="1"/>
  <c r="G209" i="1"/>
  <c r="R209" i="1" s="1"/>
  <c r="F209" i="1"/>
  <c r="Q209" i="1" s="1"/>
  <c r="D209" i="1"/>
  <c r="V208" i="1"/>
  <c r="U208" i="1"/>
  <c r="T208" i="1"/>
  <c r="S208" i="1"/>
  <c r="R208" i="1"/>
  <c r="Q208" i="1"/>
  <c r="P208" i="1"/>
  <c r="O208" i="1"/>
  <c r="N208" i="1"/>
  <c r="M208" i="1"/>
  <c r="J208" i="1"/>
  <c r="N207" i="1"/>
  <c r="K207" i="1"/>
  <c r="V207" i="1" s="1"/>
  <c r="H207" i="1"/>
  <c r="S207" i="1" s="1"/>
  <c r="F207" i="1"/>
  <c r="Q207" i="1" s="1"/>
  <c r="D207" i="1"/>
  <c r="O207" i="1" s="1"/>
  <c r="V206" i="1"/>
  <c r="R206" i="1"/>
  <c r="Q206" i="1"/>
  <c r="P206" i="1"/>
  <c r="O206" i="1"/>
  <c r="N206" i="1"/>
  <c r="I206" i="1"/>
  <c r="H206" i="1"/>
  <c r="S206" i="1" s="1"/>
  <c r="V205" i="1"/>
  <c r="T205" i="1"/>
  <c r="S205" i="1"/>
  <c r="R205" i="1"/>
  <c r="Q205" i="1"/>
  <c r="P205" i="1"/>
  <c r="O205" i="1"/>
  <c r="N205" i="1"/>
  <c r="J205" i="1"/>
  <c r="M205" i="1" s="1"/>
  <c r="V204" i="1"/>
  <c r="U204" i="1"/>
  <c r="T204" i="1"/>
  <c r="R204" i="1"/>
  <c r="Q204" i="1"/>
  <c r="P204" i="1"/>
  <c r="O204" i="1"/>
  <c r="N204" i="1"/>
  <c r="J204" i="1"/>
  <c r="H204" i="1"/>
  <c r="M204" i="1" s="1"/>
  <c r="V203" i="1"/>
  <c r="U203" i="1"/>
  <c r="T203" i="1"/>
  <c r="S203" i="1"/>
  <c r="R203" i="1"/>
  <c r="Q203" i="1"/>
  <c r="P203" i="1"/>
  <c r="O203" i="1"/>
  <c r="N203" i="1"/>
  <c r="M203" i="1"/>
  <c r="J203" i="1"/>
  <c r="V202" i="1"/>
  <c r="T202" i="1"/>
  <c r="R202" i="1"/>
  <c r="O202" i="1"/>
  <c r="N202" i="1"/>
  <c r="M202" i="1"/>
  <c r="J202" i="1"/>
  <c r="U202" i="1" s="1"/>
  <c r="H202" i="1"/>
  <c r="S202" i="1" s="1"/>
  <c r="F202" i="1"/>
  <c r="Q202" i="1" s="1"/>
  <c r="E202" i="1"/>
  <c r="O201" i="1"/>
  <c r="N201" i="1"/>
  <c r="K201" i="1"/>
  <c r="V201" i="1" s="1"/>
  <c r="J201" i="1"/>
  <c r="U201" i="1" s="1"/>
  <c r="I201" i="1"/>
  <c r="T201" i="1" s="1"/>
  <c r="H201" i="1"/>
  <c r="S201" i="1" s="1"/>
  <c r="G201" i="1"/>
  <c r="R201" i="1" s="1"/>
  <c r="F201" i="1"/>
  <c r="Q201" i="1" s="1"/>
  <c r="D201" i="1"/>
  <c r="V200" i="1"/>
  <c r="U200" i="1"/>
  <c r="T200" i="1"/>
  <c r="S200" i="1"/>
  <c r="R200" i="1"/>
  <c r="Q200" i="1"/>
  <c r="P200" i="1"/>
  <c r="O200" i="1"/>
  <c r="N200" i="1"/>
  <c r="M200" i="1"/>
  <c r="J200" i="1"/>
  <c r="H200" i="1"/>
  <c r="N199" i="1"/>
  <c r="P199" i="1" s="1"/>
  <c r="M199" i="1"/>
  <c r="V198" i="1"/>
  <c r="T198" i="1"/>
  <c r="S198" i="1"/>
  <c r="R198" i="1"/>
  <c r="Q198" i="1"/>
  <c r="P198" i="1"/>
  <c r="O198" i="1"/>
  <c r="N198" i="1"/>
  <c r="M198" i="1"/>
  <c r="J198" i="1"/>
  <c r="U198" i="1" s="1"/>
  <c r="V197" i="1"/>
  <c r="T197" i="1"/>
  <c r="S197" i="1"/>
  <c r="R197" i="1"/>
  <c r="Q197" i="1"/>
  <c r="P197" i="1"/>
  <c r="O197" i="1"/>
  <c r="N197" i="1"/>
  <c r="M197" i="1"/>
  <c r="J197" i="1"/>
  <c r="U197" i="1" s="1"/>
  <c r="V196" i="1"/>
  <c r="T196" i="1"/>
  <c r="S196" i="1"/>
  <c r="R196" i="1"/>
  <c r="Q196" i="1"/>
  <c r="P196" i="1"/>
  <c r="O196" i="1"/>
  <c r="N196" i="1"/>
  <c r="J196" i="1"/>
  <c r="M196" i="1" s="1"/>
  <c r="V195" i="1"/>
  <c r="U195" i="1"/>
  <c r="T195" i="1"/>
  <c r="R195" i="1"/>
  <c r="Q195" i="1"/>
  <c r="P195" i="1"/>
  <c r="O195" i="1"/>
  <c r="N195" i="1"/>
  <c r="J195" i="1"/>
  <c r="H195" i="1"/>
  <c r="S195" i="1" s="1"/>
  <c r="V194" i="1"/>
  <c r="U194" i="1"/>
  <c r="T194" i="1"/>
  <c r="S194" i="1"/>
  <c r="R194" i="1"/>
  <c r="Q194" i="1"/>
  <c r="P194" i="1"/>
  <c r="O194" i="1"/>
  <c r="N194" i="1"/>
  <c r="M194" i="1"/>
  <c r="J194" i="1"/>
  <c r="V193" i="1"/>
  <c r="U193" i="1"/>
  <c r="T193" i="1"/>
  <c r="S193" i="1"/>
  <c r="R193" i="1"/>
  <c r="Q193" i="1"/>
  <c r="P193" i="1"/>
  <c r="O193" i="1"/>
  <c r="N193" i="1"/>
  <c r="M193" i="1"/>
  <c r="J193" i="1"/>
  <c r="H193" i="1"/>
  <c r="V192" i="1"/>
  <c r="U192" i="1"/>
  <c r="T192" i="1"/>
  <c r="S192" i="1"/>
  <c r="R192" i="1"/>
  <c r="Q192" i="1"/>
  <c r="P192" i="1"/>
  <c r="O192" i="1"/>
  <c r="N192" i="1"/>
  <c r="M192" i="1"/>
  <c r="J192" i="1"/>
  <c r="V191" i="1"/>
  <c r="T191" i="1"/>
  <c r="S191" i="1"/>
  <c r="R191" i="1"/>
  <c r="Q191" i="1"/>
  <c r="P191" i="1"/>
  <c r="O191" i="1"/>
  <c r="N191" i="1"/>
  <c r="J191" i="1"/>
  <c r="U191" i="1" s="1"/>
  <c r="T190" i="1"/>
  <c r="S190" i="1"/>
  <c r="R190" i="1"/>
  <c r="Q190" i="1"/>
  <c r="N190" i="1"/>
  <c r="K190" i="1"/>
  <c r="V190" i="1" s="1"/>
  <c r="I190" i="1"/>
  <c r="H190" i="1"/>
  <c r="H189" i="1" s="1"/>
  <c r="G190" i="1"/>
  <c r="F190" i="1"/>
  <c r="E190" i="1"/>
  <c r="P190" i="1" s="1"/>
  <c r="D190" i="1"/>
  <c r="O190" i="1" s="1"/>
  <c r="S189" i="1"/>
  <c r="N189" i="1"/>
  <c r="G189" i="1"/>
  <c r="R189" i="1" s="1"/>
  <c r="F189" i="1"/>
  <c r="Q189" i="1" s="1"/>
  <c r="V188" i="1"/>
  <c r="T188" i="1"/>
  <c r="R188" i="1"/>
  <c r="Q188" i="1"/>
  <c r="P188" i="1"/>
  <c r="O188" i="1"/>
  <c r="N188" i="1"/>
  <c r="H188" i="1"/>
  <c r="J188" i="1" s="1"/>
  <c r="N187" i="1"/>
  <c r="K187" i="1"/>
  <c r="V187" i="1" s="1"/>
  <c r="I187" i="1"/>
  <c r="T187" i="1" s="1"/>
  <c r="H187" i="1"/>
  <c r="S187" i="1" s="1"/>
  <c r="G187" i="1"/>
  <c r="R187" i="1" s="1"/>
  <c r="F187" i="1"/>
  <c r="Q187" i="1" s="1"/>
  <c r="E187" i="1"/>
  <c r="P187" i="1" s="1"/>
  <c r="D187" i="1"/>
  <c r="O187" i="1" s="1"/>
  <c r="V186" i="1"/>
  <c r="T186" i="1"/>
  <c r="R186" i="1"/>
  <c r="Q186" i="1"/>
  <c r="P186" i="1"/>
  <c r="O186" i="1"/>
  <c r="N186" i="1"/>
  <c r="J186" i="1"/>
  <c r="U186" i="1" s="1"/>
  <c r="H186" i="1"/>
  <c r="M186" i="1" s="1"/>
  <c r="V185" i="1"/>
  <c r="T185" i="1"/>
  <c r="S185" i="1"/>
  <c r="R185" i="1"/>
  <c r="Q185" i="1"/>
  <c r="P185" i="1"/>
  <c r="O185" i="1"/>
  <c r="N185" i="1"/>
  <c r="M185" i="1"/>
  <c r="J185" i="1"/>
  <c r="U185" i="1" s="1"/>
  <c r="V184" i="1"/>
  <c r="T184" i="1"/>
  <c r="S184" i="1"/>
  <c r="R184" i="1"/>
  <c r="Q184" i="1"/>
  <c r="P184" i="1"/>
  <c r="O184" i="1"/>
  <c r="N184" i="1"/>
  <c r="M184" i="1"/>
  <c r="J184" i="1"/>
  <c r="U184" i="1" s="1"/>
  <c r="V183" i="1"/>
  <c r="R183" i="1"/>
  <c r="Q183" i="1"/>
  <c r="N183" i="1"/>
  <c r="K183" i="1"/>
  <c r="I183" i="1"/>
  <c r="T183" i="1" s="1"/>
  <c r="H183" i="1"/>
  <c r="S183" i="1" s="1"/>
  <c r="G183" i="1"/>
  <c r="F183" i="1"/>
  <c r="E183" i="1"/>
  <c r="P183" i="1" s="1"/>
  <c r="D183" i="1"/>
  <c r="O183" i="1" s="1"/>
  <c r="V182" i="1"/>
  <c r="N182" i="1"/>
  <c r="K182" i="1"/>
  <c r="G182" i="1"/>
  <c r="R182" i="1" s="1"/>
  <c r="V181" i="1"/>
  <c r="U181" i="1"/>
  <c r="R181" i="1"/>
  <c r="Q181" i="1"/>
  <c r="O181" i="1"/>
  <c r="N181" i="1"/>
  <c r="K181" i="1"/>
  <c r="J181" i="1"/>
  <c r="I181" i="1"/>
  <c r="T181" i="1" s="1"/>
  <c r="H181" i="1"/>
  <c r="S181" i="1" s="1"/>
  <c r="G181" i="1"/>
  <c r="F181" i="1"/>
  <c r="E181" i="1"/>
  <c r="P181" i="1" s="1"/>
  <c r="K180" i="1"/>
  <c r="J180" i="1"/>
  <c r="I180" i="1"/>
  <c r="H180" i="1"/>
  <c r="G180" i="1"/>
  <c r="F180" i="1"/>
  <c r="E180" i="1"/>
  <c r="R179" i="1"/>
  <c r="Q179" i="1"/>
  <c r="P179" i="1"/>
  <c r="O179" i="1"/>
  <c r="N179" i="1"/>
  <c r="M179" i="1"/>
  <c r="K179" i="1"/>
  <c r="V179" i="1" s="1"/>
  <c r="J179" i="1"/>
  <c r="U179" i="1" s="1"/>
  <c r="I179" i="1"/>
  <c r="T179" i="1" s="1"/>
  <c r="H179" i="1"/>
  <c r="S179" i="1" s="1"/>
  <c r="G179" i="1"/>
  <c r="F179" i="1"/>
  <c r="E179" i="1"/>
  <c r="V178" i="1"/>
  <c r="U178" i="1"/>
  <c r="T178" i="1"/>
  <c r="R178" i="1"/>
  <c r="P178" i="1"/>
  <c r="O178" i="1"/>
  <c r="N178" i="1"/>
  <c r="K178" i="1"/>
  <c r="J178" i="1"/>
  <c r="I178" i="1"/>
  <c r="H178" i="1"/>
  <c r="S178" i="1" s="1"/>
  <c r="G178" i="1"/>
  <c r="F178" i="1"/>
  <c r="Q178" i="1" s="1"/>
  <c r="E178" i="1"/>
  <c r="P177" i="1"/>
  <c r="O177" i="1"/>
  <c r="N177" i="1"/>
  <c r="K177" i="1"/>
  <c r="V177" i="1" s="1"/>
  <c r="J177" i="1"/>
  <c r="U177" i="1" s="1"/>
  <c r="I177" i="1"/>
  <c r="T177" i="1" s="1"/>
  <c r="H177" i="1"/>
  <c r="S177" i="1" s="1"/>
  <c r="G177" i="1"/>
  <c r="R177" i="1" s="1"/>
  <c r="F177" i="1"/>
  <c r="Q177" i="1" s="1"/>
  <c r="E177" i="1"/>
  <c r="D177" i="1"/>
  <c r="V176" i="1"/>
  <c r="U176" i="1"/>
  <c r="S176" i="1"/>
  <c r="R176" i="1"/>
  <c r="Q176" i="1"/>
  <c r="O176" i="1"/>
  <c r="N176" i="1"/>
  <c r="K176" i="1"/>
  <c r="J176" i="1"/>
  <c r="I176" i="1"/>
  <c r="T176" i="1" s="1"/>
  <c r="H176" i="1"/>
  <c r="G176" i="1"/>
  <c r="F176" i="1"/>
  <c r="E176" i="1"/>
  <c r="V175" i="1"/>
  <c r="U175" i="1"/>
  <c r="O175" i="1"/>
  <c r="N175" i="1"/>
  <c r="K175" i="1"/>
  <c r="J175" i="1"/>
  <c r="I175" i="1"/>
  <c r="T175" i="1" s="1"/>
  <c r="H175" i="1"/>
  <c r="S175" i="1" s="1"/>
  <c r="G175" i="1"/>
  <c r="R175" i="1" s="1"/>
  <c r="F175" i="1"/>
  <c r="Q175" i="1" s="1"/>
  <c r="E175" i="1"/>
  <c r="P175" i="1" s="1"/>
  <c r="D175" i="1"/>
  <c r="U174" i="1"/>
  <c r="T174" i="1"/>
  <c r="R174" i="1"/>
  <c r="O174" i="1"/>
  <c r="N174" i="1"/>
  <c r="K174" i="1"/>
  <c r="V174" i="1" s="1"/>
  <c r="J174" i="1"/>
  <c r="I174" i="1"/>
  <c r="H174" i="1"/>
  <c r="S174" i="1" s="1"/>
  <c r="G174" i="1"/>
  <c r="F174" i="1"/>
  <c r="Q174" i="1" s="1"/>
  <c r="E174" i="1"/>
  <c r="M174" i="1" s="1"/>
  <c r="S173" i="1"/>
  <c r="R173" i="1"/>
  <c r="Q173" i="1"/>
  <c r="O173" i="1"/>
  <c r="N173" i="1"/>
  <c r="K173" i="1"/>
  <c r="V173" i="1" s="1"/>
  <c r="J173" i="1"/>
  <c r="U173" i="1" s="1"/>
  <c r="I173" i="1"/>
  <c r="T173" i="1" s="1"/>
  <c r="H173" i="1"/>
  <c r="G173" i="1"/>
  <c r="F173" i="1"/>
  <c r="E173" i="1"/>
  <c r="V172" i="1"/>
  <c r="S172" i="1"/>
  <c r="R172" i="1"/>
  <c r="Q172" i="1"/>
  <c r="P172" i="1"/>
  <c r="O172" i="1"/>
  <c r="N172" i="1"/>
  <c r="K172" i="1"/>
  <c r="J172" i="1"/>
  <c r="U172" i="1" s="1"/>
  <c r="I172" i="1"/>
  <c r="T172" i="1" s="1"/>
  <c r="H172" i="1"/>
  <c r="G172" i="1"/>
  <c r="F172" i="1"/>
  <c r="M172" i="1" s="1"/>
  <c r="E172" i="1"/>
  <c r="V171" i="1"/>
  <c r="T171" i="1"/>
  <c r="R171" i="1"/>
  <c r="O171" i="1"/>
  <c r="N171" i="1"/>
  <c r="K171" i="1"/>
  <c r="J171" i="1"/>
  <c r="U171" i="1" s="1"/>
  <c r="I171" i="1"/>
  <c r="H171" i="1"/>
  <c r="S171" i="1" s="1"/>
  <c r="G171" i="1"/>
  <c r="F171" i="1"/>
  <c r="Q171" i="1" s="1"/>
  <c r="E171" i="1"/>
  <c r="P171" i="1" s="1"/>
  <c r="Q170" i="1"/>
  <c r="P170" i="1"/>
  <c r="O170" i="1"/>
  <c r="N170" i="1"/>
  <c r="K170" i="1"/>
  <c r="V170" i="1" s="1"/>
  <c r="J170" i="1"/>
  <c r="U170" i="1" s="1"/>
  <c r="I170" i="1"/>
  <c r="T170" i="1" s="1"/>
  <c r="H170" i="1"/>
  <c r="S170" i="1" s="1"/>
  <c r="G170" i="1"/>
  <c r="R170" i="1" s="1"/>
  <c r="F170" i="1"/>
  <c r="E170" i="1"/>
  <c r="D170" i="1"/>
  <c r="M170" i="1" s="1"/>
  <c r="V169" i="1"/>
  <c r="U169" i="1"/>
  <c r="T169" i="1"/>
  <c r="R169" i="1"/>
  <c r="P169" i="1"/>
  <c r="O169" i="1"/>
  <c r="N169" i="1"/>
  <c r="K169" i="1"/>
  <c r="J169" i="1"/>
  <c r="I169" i="1"/>
  <c r="H169" i="1"/>
  <c r="G169" i="1"/>
  <c r="F169" i="1"/>
  <c r="Q169" i="1" s="1"/>
  <c r="E169" i="1"/>
  <c r="P168" i="1"/>
  <c r="O168" i="1"/>
  <c r="N168" i="1"/>
  <c r="K168" i="1"/>
  <c r="J168" i="1"/>
  <c r="J167" i="1" s="1"/>
  <c r="U167" i="1" s="1"/>
  <c r="I168" i="1"/>
  <c r="I167" i="1" s="1"/>
  <c r="T167" i="1" s="1"/>
  <c r="H168" i="1"/>
  <c r="S168" i="1" s="1"/>
  <c r="G168" i="1"/>
  <c r="R168" i="1" s="1"/>
  <c r="F168" i="1"/>
  <c r="Q168" i="1" s="1"/>
  <c r="E168" i="1"/>
  <c r="P167" i="1"/>
  <c r="O167" i="1"/>
  <c r="N167" i="1"/>
  <c r="E167" i="1"/>
  <c r="D167" i="1"/>
  <c r="N166" i="1"/>
  <c r="E166" i="1"/>
  <c r="N165" i="1"/>
  <c r="V164" i="1"/>
  <c r="T164" i="1"/>
  <c r="S164" i="1"/>
  <c r="R164" i="1"/>
  <c r="Q164" i="1"/>
  <c r="P164" i="1"/>
  <c r="O164" i="1"/>
  <c r="N164" i="1"/>
  <c r="J164" i="1"/>
  <c r="M164" i="1" s="1"/>
  <c r="V163" i="1"/>
  <c r="U163" i="1"/>
  <c r="T163" i="1"/>
  <c r="R163" i="1"/>
  <c r="Q163" i="1"/>
  <c r="P163" i="1"/>
  <c r="O163" i="1"/>
  <c r="N163" i="1"/>
  <c r="M163" i="1"/>
  <c r="J163" i="1"/>
  <c r="H163" i="1"/>
  <c r="S163" i="1" s="1"/>
  <c r="V162" i="1"/>
  <c r="U162" i="1"/>
  <c r="T162" i="1"/>
  <c r="R162" i="1"/>
  <c r="Q162" i="1"/>
  <c r="P162" i="1"/>
  <c r="O162" i="1"/>
  <c r="N162" i="1"/>
  <c r="M162" i="1"/>
  <c r="J162" i="1"/>
  <c r="H162" i="1"/>
  <c r="S162" i="1" s="1"/>
  <c r="N161" i="1"/>
  <c r="K161" i="1"/>
  <c r="V161" i="1" s="1"/>
  <c r="J161" i="1"/>
  <c r="U161" i="1" s="1"/>
  <c r="I161" i="1"/>
  <c r="I160" i="1" s="1"/>
  <c r="I157" i="1" s="1"/>
  <c r="T157" i="1" s="1"/>
  <c r="H161" i="1"/>
  <c r="H160" i="1" s="1"/>
  <c r="S160" i="1" s="1"/>
  <c r="G161" i="1"/>
  <c r="R161" i="1" s="1"/>
  <c r="F161" i="1"/>
  <c r="E161" i="1"/>
  <c r="P161" i="1" s="1"/>
  <c r="D161" i="1"/>
  <c r="O161" i="1" s="1"/>
  <c r="O160" i="1"/>
  <c r="N160" i="1"/>
  <c r="J160" i="1"/>
  <c r="U160" i="1" s="1"/>
  <c r="G160" i="1"/>
  <c r="R160" i="1" s="1"/>
  <c r="D160" i="1"/>
  <c r="V159" i="1"/>
  <c r="T159" i="1"/>
  <c r="S159" i="1"/>
  <c r="R159" i="1"/>
  <c r="Q159" i="1"/>
  <c r="P159" i="1"/>
  <c r="O159" i="1"/>
  <c r="N159" i="1"/>
  <c r="M159" i="1"/>
  <c r="J159" i="1"/>
  <c r="U159" i="1" s="1"/>
  <c r="V158" i="1"/>
  <c r="R158" i="1"/>
  <c r="Q158" i="1"/>
  <c r="P158" i="1"/>
  <c r="N158" i="1"/>
  <c r="K158" i="1"/>
  <c r="J158" i="1"/>
  <c r="U158" i="1" s="1"/>
  <c r="I158" i="1"/>
  <c r="T158" i="1" s="1"/>
  <c r="H158" i="1"/>
  <c r="G158" i="1"/>
  <c r="F158" i="1"/>
  <c r="E158" i="1"/>
  <c r="D158" i="1"/>
  <c r="O158" i="1" s="1"/>
  <c r="N157" i="1"/>
  <c r="V156" i="1"/>
  <c r="T156" i="1"/>
  <c r="S156" i="1"/>
  <c r="R156" i="1"/>
  <c r="Q156" i="1"/>
  <c r="P156" i="1"/>
  <c r="O156" i="1"/>
  <c r="N156" i="1"/>
  <c r="J156" i="1"/>
  <c r="U156" i="1" s="1"/>
  <c r="V155" i="1"/>
  <c r="T155" i="1"/>
  <c r="S155" i="1"/>
  <c r="R155" i="1"/>
  <c r="Q155" i="1"/>
  <c r="P155" i="1"/>
  <c r="O155" i="1"/>
  <c r="N155" i="1"/>
  <c r="J155" i="1"/>
  <c r="M155" i="1" s="1"/>
  <c r="V154" i="1"/>
  <c r="U154" i="1"/>
  <c r="T154" i="1"/>
  <c r="S154" i="1"/>
  <c r="R154" i="1"/>
  <c r="Q154" i="1"/>
  <c r="P154" i="1"/>
  <c r="O154" i="1"/>
  <c r="N154" i="1"/>
  <c r="J154" i="1"/>
  <c r="M154" i="1" s="1"/>
  <c r="V153" i="1"/>
  <c r="T153" i="1"/>
  <c r="S153" i="1"/>
  <c r="R153" i="1"/>
  <c r="P153" i="1"/>
  <c r="N153" i="1"/>
  <c r="K153" i="1"/>
  <c r="I153" i="1"/>
  <c r="H153" i="1"/>
  <c r="G153" i="1"/>
  <c r="J153" i="1" s="1"/>
  <c r="U153" i="1" s="1"/>
  <c r="F153" i="1"/>
  <c r="Q153" i="1" s="1"/>
  <c r="E153" i="1"/>
  <c r="D153" i="1"/>
  <c r="V152" i="1"/>
  <c r="T152" i="1"/>
  <c r="S152" i="1"/>
  <c r="R152" i="1"/>
  <c r="Q152" i="1"/>
  <c r="P152" i="1"/>
  <c r="O152" i="1"/>
  <c r="N152" i="1"/>
  <c r="J152" i="1"/>
  <c r="U152" i="1" s="1"/>
  <c r="H152" i="1"/>
  <c r="M152" i="1" s="1"/>
  <c r="V151" i="1"/>
  <c r="T151" i="1"/>
  <c r="S151" i="1"/>
  <c r="R151" i="1"/>
  <c r="Q151" i="1"/>
  <c r="P151" i="1"/>
  <c r="O151" i="1"/>
  <c r="N151" i="1"/>
  <c r="J151" i="1"/>
  <c r="U151" i="1" s="1"/>
  <c r="H151" i="1"/>
  <c r="M151" i="1" s="1"/>
  <c r="V150" i="1"/>
  <c r="U150" i="1"/>
  <c r="T150" i="1"/>
  <c r="S150" i="1"/>
  <c r="R150" i="1"/>
  <c r="Q150" i="1"/>
  <c r="P150" i="1"/>
  <c r="O150" i="1"/>
  <c r="N150" i="1"/>
  <c r="H150" i="1"/>
  <c r="H146" i="1" s="1"/>
  <c r="S146" i="1" s="1"/>
  <c r="V149" i="1"/>
  <c r="T149" i="1"/>
  <c r="S149" i="1"/>
  <c r="R149" i="1"/>
  <c r="Q149" i="1"/>
  <c r="P149" i="1"/>
  <c r="O149" i="1"/>
  <c r="N149" i="1"/>
  <c r="J149" i="1"/>
  <c r="U149" i="1" s="1"/>
  <c r="V148" i="1"/>
  <c r="U148" i="1"/>
  <c r="T148" i="1"/>
  <c r="S148" i="1"/>
  <c r="R148" i="1"/>
  <c r="Q148" i="1"/>
  <c r="P148" i="1"/>
  <c r="O148" i="1"/>
  <c r="N148" i="1"/>
  <c r="J148" i="1"/>
  <c r="M148" i="1" s="1"/>
  <c r="V147" i="1"/>
  <c r="U147" i="1"/>
  <c r="T147" i="1"/>
  <c r="S147" i="1"/>
  <c r="R147" i="1"/>
  <c r="Q147" i="1"/>
  <c r="P147" i="1"/>
  <c r="O147" i="1"/>
  <c r="N147" i="1"/>
  <c r="M147" i="1"/>
  <c r="V146" i="1"/>
  <c r="T146" i="1"/>
  <c r="R146" i="1"/>
  <c r="P146" i="1"/>
  <c r="O146" i="1"/>
  <c r="N146" i="1"/>
  <c r="K146" i="1"/>
  <c r="I146" i="1"/>
  <c r="G146" i="1"/>
  <c r="F146" i="1"/>
  <c r="Q146" i="1" s="1"/>
  <c r="E146" i="1"/>
  <c r="D146" i="1"/>
  <c r="U145" i="1"/>
  <c r="T145" i="1"/>
  <c r="R145" i="1"/>
  <c r="Q145" i="1"/>
  <c r="P145" i="1"/>
  <c r="O145" i="1"/>
  <c r="N145" i="1"/>
  <c r="M145" i="1"/>
  <c r="K145" i="1"/>
  <c r="V145" i="1" s="1"/>
  <c r="J145" i="1"/>
  <c r="H145" i="1"/>
  <c r="S145" i="1" s="1"/>
  <c r="V144" i="1"/>
  <c r="U144" i="1"/>
  <c r="R144" i="1"/>
  <c r="Q144" i="1"/>
  <c r="O144" i="1"/>
  <c r="N144" i="1"/>
  <c r="K144" i="1"/>
  <c r="J144" i="1"/>
  <c r="J143" i="1" s="1"/>
  <c r="I144" i="1"/>
  <c r="T144" i="1" s="1"/>
  <c r="G144" i="1"/>
  <c r="F144" i="1"/>
  <c r="E144" i="1"/>
  <c r="D144" i="1"/>
  <c r="R143" i="1"/>
  <c r="Q143" i="1"/>
  <c r="N143" i="1"/>
  <c r="K143" i="1"/>
  <c r="V143" i="1" s="1"/>
  <c r="G143" i="1"/>
  <c r="G142" i="1" s="1"/>
  <c r="F143" i="1"/>
  <c r="D143" i="1"/>
  <c r="O143" i="1" s="1"/>
  <c r="N142" i="1"/>
  <c r="N141" i="1"/>
  <c r="V140" i="1"/>
  <c r="U140" i="1"/>
  <c r="T140" i="1"/>
  <c r="S140" i="1"/>
  <c r="R140" i="1"/>
  <c r="Q140" i="1"/>
  <c r="P140" i="1"/>
  <c r="O140" i="1"/>
  <c r="N140" i="1"/>
  <c r="M140" i="1"/>
  <c r="V139" i="1"/>
  <c r="U139" i="1"/>
  <c r="T139" i="1"/>
  <c r="S139" i="1"/>
  <c r="R139" i="1"/>
  <c r="Q139" i="1"/>
  <c r="P139" i="1"/>
  <c r="O139" i="1"/>
  <c r="N139" i="1"/>
  <c r="M139" i="1"/>
  <c r="V138" i="1"/>
  <c r="U138" i="1"/>
  <c r="T138" i="1"/>
  <c r="S138" i="1"/>
  <c r="R138" i="1"/>
  <c r="Q138" i="1"/>
  <c r="P138" i="1"/>
  <c r="O138" i="1"/>
  <c r="N138" i="1"/>
  <c r="M138" i="1"/>
  <c r="V137" i="1"/>
  <c r="U137" i="1"/>
  <c r="T137" i="1"/>
  <c r="R137" i="1"/>
  <c r="N137" i="1"/>
  <c r="M137" i="1"/>
  <c r="K137" i="1"/>
  <c r="I137" i="1"/>
  <c r="H137" i="1"/>
  <c r="S137" i="1" s="1"/>
  <c r="G137" i="1"/>
  <c r="F137" i="1"/>
  <c r="Q137" i="1" s="1"/>
  <c r="E137" i="1"/>
  <c r="P137" i="1" s="1"/>
  <c r="D137" i="1"/>
  <c r="O137" i="1" s="1"/>
  <c r="V136" i="1"/>
  <c r="U136" i="1"/>
  <c r="Q136" i="1"/>
  <c r="P136" i="1"/>
  <c r="N136" i="1"/>
  <c r="M136" i="1"/>
  <c r="K136" i="1"/>
  <c r="I136" i="1"/>
  <c r="T136" i="1" s="1"/>
  <c r="H136" i="1"/>
  <c r="S136" i="1" s="1"/>
  <c r="G136" i="1"/>
  <c r="R136" i="1" s="1"/>
  <c r="F136" i="1"/>
  <c r="E136" i="1"/>
  <c r="D136" i="1"/>
  <c r="O136" i="1" s="1"/>
  <c r="V135" i="1"/>
  <c r="U135" i="1"/>
  <c r="R135" i="1"/>
  <c r="P135" i="1"/>
  <c r="O135" i="1"/>
  <c r="N135" i="1"/>
  <c r="K135" i="1"/>
  <c r="I135" i="1"/>
  <c r="T135" i="1" s="1"/>
  <c r="H135" i="1"/>
  <c r="S135" i="1" s="1"/>
  <c r="G135" i="1"/>
  <c r="F135" i="1"/>
  <c r="Q135" i="1" s="1"/>
  <c r="E135" i="1"/>
  <c r="D135" i="1"/>
  <c r="V134" i="1"/>
  <c r="U134" i="1"/>
  <c r="S134" i="1"/>
  <c r="P134" i="1"/>
  <c r="O134" i="1"/>
  <c r="N134" i="1"/>
  <c r="K134" i="1"/>
  <c r="I134" i="1"/>
  <c r="T134" i="1" s="1"/>
  <c r="H134" i="1"/>
  <c r="G134" i="1"/>
  <c r="R134" i="1" s="1"/>
  <c r="F134" i="1"/>
  <c r="Q134" i="1" s="1"/>
  <c r="E134" i="1"/>
  <c r="M134" i="1" s="1"/>
  <c r="D134" i="1"/>
  <c r="U133" i="1"/>
  <c r="T133" i="1"/>
  <c r="S133" i="1"/>
  <c r="O133" i="1"/>
  <c r="N133" i="1"/>
  <c r="K133" i="1"/>
  <c r="V133" i="1" s="1"/>
  <c r="I133" i="1"/>
  <c r="H133" i="1"/>
  <c r="G133" i="1"/>
  <c r="R133" i="1" s="1"/>
  <c r="F133" i="1"/>
  <c r="Q133" i="1" s="1"/>
  <c r="E133" i="1"/>
  <c r="P133" i="1" s="1"/>
  <c r="D133" i="1"/>
  <c r="D132" i="1" s="1"/>
  <c r="N132" i="1"/>
  <c r="J132" i="1"/>
  <c r="U132" i="1" s="1"/>
  <c r="E132" i="1"/>
  <c r="P132" i="1" s="1"/>
  <c r="T131" i="1"/>
  <c r="S131" i="1"/>
  <c r="R131" i="1"/>
  <c r="P131" i="1"/>
  <c r="O131" i="1"/>
  <c r="K131" i="1"/>
  <c r="V131" i="1" s="1"/>
  <c r="J131" i="1"/>
  <c r="U131" i="1" s="1"/>
  <c r="I131" i="1"/>
  <c r="H131" i="1"/>
  <c r="G131" i="1"/>
  <c r="F131" i="1"/>
  <c r="Q131" i="1" s="1"/>
  <c r="E131" i="1"/>
  <c r="D131" i="1"/>
  <c r="C131" i="1"/>
  <c r="N131" i="1" s="1"/>
  <c r="U130" i="1"/>
  <c r="O130" i="1"/>
  <c r="N130" i="1"/>
  <c r="K130" i="1"/>
  <c r="K129" i="1" s="1"/>
  <c r="J130" i="1"/>
  <c r="J129" i="1" s="1"/>
  <c r="U129" i="1" s="1"/>
  <c r="I130" i="1"/>
  <c r="T130" i="1" s="1"/>
  <c r="H130" i="1"/>
  <c r="S130" i="1" s="1"/>
  <c r="G130" i="1"/>
  <c r="R130" i="1" s="1"/>
  <c r="F130" i="1"/>
  <c r="Q130" i="1" s="1"/>
  <c r="E130" i="1"/>
  <c r="P130" i="1" s="1"/>
  <c r="D130" i="1"/>
  <c r="C130" i="1"/>
  <c r="V129" i="1"/>
  <c r="N129" i="1"/>
  <c r="G129" i="1"/>
  <c r="R129" i="1" s="1"/>
  <c r="D129" i="1"/>
  <c r="O129" i="1" s="1"/>
  <c r="C129" i="1"/>
  <c r="V128" i="1"/>
  <c r="U128" i="1"/>
  <c r="Q128" i="1"/>
  <c r="P128" i="1"/>
  <c r="M128" i="1"/>
  <c r="K128" i="1"/>
  <c r="J128" i="1"/>
  <c r="I128" i="1"/>
  <c r="T128" i="1" s="1"/>
  <c r="H128" i="1"/>
  <c r="S128" i="1" s="1"/>
  <c r="G128" i="1"/>
  <c r="R128" i="1" s="1"/>
  <c r="F128" i="1"/>
  <c r="E128" i="1"/>
  <c r="D128" i="1"/>
  <c r="O128" i="1" s="1"/>
  <c r="C128" i="1"/>
  <c r="N128" i="1" s="1"/>
  <c r="T127" i="1"/>
  <c r="Q127" i="1"/>
  <c r="K127" i="1"/>
  <c r="K125" i="1" s="1"/>
  <c r="J127" i="1"/>
  <c r="U127" i="1" s="1"/>
  <c r="I127" i="1"/>
  <c r="I125" i="1" s="1"/>
  <c r="H127" i="1"/>
  <c r="S127" i="1" s="1"/>
  <c r="G127" i="1"/>
  <c r="R127" i="1" s="1"/>
  <c r="F127" i="1"/>
  <c r="E127" i="1"/>
  <c r="P127" i="1" s="1"/>
  <c r="C127" i="1"/>
  <c r="V126" i="1"/>
  <c r="S126" i="1"/>
  <c r="R126" i="1"/>
  <c r="Q126" i="1"/>
  <c r="P126" i="1"/>
  <c r="O126" i="1"/>
  <c r="K126" i="1"/>
  <c r="I126" i="1"/>
  <c r="T126" i="1" s="1"/>
  <c r="H126" i="1"/>
  <c r="G126" i="1"/>
  <c r="F126" i="1"/>
  <c r="F125" i="1" s="1"/>
  <c r="E126" i="1"/>
  <c r="E125" i="1" s="1"/>
  <c r="D126" i="1"/>
  <c r="C126" i="1"/>
  <c r="C125" i="1" s="1"/>
  <c r="N125" i="1" s="1"/>
  <c r="R125" i="1"/>
  <c r="H125" i="1"/>
  <c r="G125" i="1"/>
  <c r="G124" i="1" s="1"/>
  <c r="R124" i="1" s="1"/>
  <c r="C124" i="1"/>
  <c r="N124" i="1" s="1"/>
  <c r="U123" i="1"/>
  <c r="T123" i="1"/>
  <c r="P123" i="1"/>
  <c r="O123" i="1"/>
  <c r="K123" i="1"/>
  <c r="V123" i="1" s="1"/>
  <c r="J123" i="1"/>
  <c r="I123" i="1"/>
  <c r="H123" i="1"/>
  <c r="S123" i="1" s="1"/>
  <c r="G123" i="1"/>
  <c r="R123" i="1" s="1"/>
  <c r="F123" i="1"/>
  <c r="Q123" i="1" s="1"/>
  <c r="E123" i="1"/>
  <c r="D123" i="1"/>
  <c r="C123" i="1"/>
  <c r="N123" i="1" s="1"/>
  <c r="V122" i="1"/>
  <c r="S122" i="1"/>
  <c r="O122" i="1"/>
  <c r="N122" i="1"/>
  <c r="K122" i="1"/>
  <c r="J122" i="1"/>
  <c r="U122" i="1" s="1"/>
  <c r="I122" i="1"/>
  <c r="I120" i="1" s="1"/>
  <c r="H122" i="1"/>
  <c r="G122" i="1"/>
  <c r="R122" i="1" s="1"/>
  <c r="F122" i="1"/>
  <c r="Q122" i="1" s="1"/>
  <c r="E122" i="1"/>
  <c r="P122" i="1" s="1"/>
  <c r="D122" i="1"/>
  <c r="C122" i="1"/>
  <c r="V121" i="1"/>
  <c r="R121" i="1"/>
  <c r="Q121" i="1"/>
  <c r="P121" i="1"/>
  <c r="O121" i="1"/>
  <c r="K121" i="1"/>
  <c r="J121" i="1"/>
  <c r="U121" i="1" s="1"/>
  <c r="I121" i="1"/>
  <c r="T121" i="1" s="1"/>
  <c r="H121" i="1"/>
  <c r="S121" i="1" s="1"/>
  <c r="G121" i="1"/>
  <c r="F121" i="1"/>
  <c r="E121" i="1"/>
  <c r="E120" i="1" s="1"/>
  <c r="D121" i="1"/>
  <c r="D120" i="1" s="1"/>
  <c r="C121" i="1"/>
  <c r="N121" i="1" s="1"/>
  <c r="R120" i="1"/>
  <c r="G120" i="1"/>
  <c r="G119" i="1" s="1"/>
  <c r="R119" i="1" s="1"/>
  <c r="C120" i="1"/>
  <c r="N120" i="1" s="1"/>
  <c r="U118" i="1"/>
  <c r="T118" i="1"/>
  <c r="R118" i="1"/>
  <c r="O118" i="1"/>
  <c r="N118" i="1"/>
  <c r="K118" i="1"/>
  <c r="V118" i="1" s="1"/>
  <c r="J118" i="1"/>
  <c r="I118" i="1"/>
  <c r="H118" i="1"/>
  <c r="S118" i="1" s="1"/>
  <c r="G118" i="1"/>
  <c r="F118" i="1"/>
  <c r="Q118" i="1" s="1"/>
  <c r="E118" i="1"/>
  <c r="P118" i="1" s="1"/>
  <c r="D118" i="1"/>
  <c r="C118" i="1"/>
  <c r="V117" i="1"/>
  <c r="U117" i="1"/>
  <c r="S117" i="1"/>
  <c r="P117" i="1"/>
  <c r="O117" i="1"/>
  <c r="K117" i="1"/>
  <c r="J117" i="1"/>
  <c r="I117" i="1"/>
  <c r="T117" i="1" s="1"/>
  <c r="H117" i="1"/>
  <c r="G117" i="1"/>
  <c r="R117" i="1" s="1"/>
  <c r="F117" i="1"/>
  <c r="F115" i="1" s="1"/>
  <c r="Q115" i="1" s="1"/>
  <c r="E117" i="1"/>
  <c r="D117" i="1"/>
  <c r="C117" i="1"/>
  <c r="N117" i="1" s="1"/>
  <c r="U116" i="1"/>
  <c r="T116" i="1"/>
  <c r="Q116" i="1"/>
  <c r="P116" i="1"/>
  <c r="K116" i="1"/>
  <c r="V116" i="1" s="1"/>
  <c r="J116" i="1"/>
  <c r="I116" i="1"/>
  <c r="H116" i="1"/>
  <c r="S116" i="1" s="1"/>
  <c r="G116" i="1"/>
  <c r="R116" i="1" s="1"/>
  <c r="F116" i="1"/>
  <c r="E116" i="1"/>
  <c r="D116" i="1"/>
  <c r="O116" i="1" s="1"/>
  <c r="C116" i="1"/>
  <c r="N116" i="1" s="1"/>
  <c r="J115" i="1"/>
  <c r="U115" i="1" s="1"/>
  <c r="I115" i="1"/>
  <c r="T115" i="1" s="1"/>
  <c r="D115" i="1"/>
  <c r="O115" i="1" s="1"/>
  <c r="S114" i="1"/>
  <c r="R114" i="1"/>
  <c r="P114" i="1"/>
  <c r="O114" i="1"/>
  <c r="K114" i="1"/>
  <c r="V114" i="1" s="1"/>
  <c r="J114" i="1"/>
  <c r="U114" i="1" s="1"/>
  <c r="I114" i="1"/>
  <c r="T114" i="1" s="1"/>
  <c r="H114" i="1"/>
  <c r="G114" i="1"/>
  <c r="F114" i="1"/>
  <c r="Q114" i="1" s="1"/>
  <c r="E114" i="1"/>
  <c r="D114" i="1"/>
  <c r="C114" i="1"/>
  <c r="N114" i="1" s="1"/>
  <c r="U113" i="1"/>
  <c r="Q113" i="1"/>
  <c r="N113" i="1"/>
  <c r="K113" i="1"/>
  <c r="V113" i="1" s="1"/>
  <c r="J113" i="1"/>
  <c r="I113" i="1"/>
  <c r="T113" i="1" s="1"/>
  <c r="H113" i="1"/>
  <c r="S113" i="1" s="1"/>
  <c r="G113" i="1"/>
  <c r="R113" i="1" s="1"/>
  <c r="F113" i="1"/>
  <c r="E113" i="1"/>
  <c r="P113" i="1" s="1"/>
  <c r="D113" i="1"/>
  <c r="O113" i="1" s="1"/>
  <c r="C113" i="1"/>
  <c r="U112" i="1"/>
  <c r="T112" i="1"/>
  <c r="R112" i="1"/>
  <c r="Q112" i="1"/>
  <c r="O112" i="1"/>
  <c r="N112" i="1"/>
  <c r="K112" i="1"/>
  <c r="V112" i="1" s="1"/>
  <c r="J112" i="1"/>
  <c r="I112" i="1"/>
  <c r="H112" i="1"/>
  <c r="S112" i="1" s="1"/>
  <c r="G112" i="1"/>
  <c r="F112" i="1"/>
  <c r="E112" i="1"/>
  <c r="P112" i="1" s="1"/>
  <c r="D112" i="1"/>
  <c r="D110" i="1" s="1"/>
  <c r="C112" i="1"/>
  <c r="V111" i="1"/>
  <c r="T111" i="1"/>
  <c r="P111" i="1"/>
  <c r="O111" i="1"/>
  <c r="N111" i="1"/>
  <c r="K111" i="1"/>
  <c r="J111" i="1"/>
  <c r="U111" i="1" s="1"/>
  <c r="I111" i="1"/>
  <c r="I110" i="1" s="1"/>
  <c r="H111" i="1"/>
  <c r="S111" i="1" s="1"/>
  <c r="G111" i="1"/>
  <c r="R111" i="1" s="1"/>
  <c r="F111" i="1"/>
  <c r="Q111" i="1" s="1"/>
  <c r="E111" i="1"/>
  <c r="D111" i="1"/>
  <c r="C111" i="1"/>
  <c r="M111" i="1" s="1"/>
  <c r="F110" i="1"/>
  <c r="F109" i="1" s="1"/>
  <c r="Q109" i="1" s="1"/>
  <c r="C110" i="1"/>
  <c r="C109" i="1" s="1"/>
  <c r="K107" i="1"/>
  <c r="J107" i="1"/>
  <c r="I107" i="1"/>
  <c r="H107" i="1"/>
  <c r="G107" i="1"/>
  <c r="F107" i="1"/>
  <c r="E107" i="1"/>
  <c r="C107" i="1"/>
  <c r="Q106" i="1"/>
  <c r="P106" i="1"/>
  <c r="N106" i="1"/>
  <c r="K106" i="1"/>
  <c r="V106" i="1" s="1"/>
  <c r="J106" i="1"/>
  <c r="U106" i="1" s="1"/>
  <c r="I106" i="1"/>
  <c r="T106" i="1" s="1"/>
  <c r="H106" i="1"/>
  <c r="S106" i="1" s="1"/>
  <c r="G106" i="1"/>
  <c r="R106" i="1" s="1"/>
  <c r="F106" i="1"/>
  <c r="E106" i="1"/>
  <c r="D106" i="1"/>
  <c r="M106" i="1" s="1"/>
  <c r="C106" i="1"/>
  <c r="U105" i="1"/>
  <c r="S105" i="1"/>
  <c r="R105" i="1"/>
  <c r="P105" i="1"/>
  <c r="K105" i="1"/>
  <c r="V105" i="1" s="1"/>
  <c r="J105" i="1"/>
  <c r="I105" i="1"/>
  <c r="T105" i="1" s="1"/>
  <c r="H105" i="1"/>
  <c r="G105" i="1"/>
  <c r="F105" i="1"/>
  <c r="Q105" i="1" s="1"/>
  <c r="E105" i="1"/>
  <c r="D105" i="1"/>
  <c r="O105" i="1" s="1"/>
  <c r="C105" i="1"/>
  <c r="S104" i="1"/>
  <c r="R104" i="1"/>
  <c r="O104" i="1"/>
  <c r="K104" i="1"/>
  <c r="V104" i="1" s="1"/>
  <c r="J104" i="1"/>
  <c r="U104" i="1" s="1"/>
  <c r="I104" i="1"/>
  <c r="T104" i="1" s="1"/>
  <c r="H104" i="1"/>
  <c r="G104" i="1"/>
  <c r="F104" i="1"/>
  <c r="Q104" i="1" s="1"/>
  <c r="E104" i="1"/>
  <c r="P104" i="1" s="1"/>
  <c r="D104" i="1"/>
  <c r="C104" i="1"/>
  <c r="N104" i="1" s="1"/>
  <c r="S103" i="1"/>
  <c r="H103" i="1"/>
  <c r="G103" i="1"/>
  <c r="R103" i="1" s="1"/>
  <c r="D103" i="1"/>
  <c r="O103" i="1" s="1"/>
  <c r="U102" i="1"/>
  <c r="T102" i="1"/>
  <c r="S102" i="1"/>
  <c r="R102" i="1"/>
  <c r="M102" i="1"/>
  <c r="K102" i="1"/>
  <c r="V102" i="1" s="1"/>
  <c r="J102" i="1"/>
  <c r="I102" i="1"/>
  <c r="H102" i="1"/>
  <c r="H101" i="1" s="1"/>
  <c r="S101" i="1" s="1"/>
  <c r="G102" i="1"/>
  <c r="G101" i="1" s="1"/>
  <c r="R101" i="1" s="1"/>
  <c r="F102" i="1"/>
  <c r="Q102" i="1" s="1"/>
  <c r="E102" i="1"/>
  <c r="P102" i="1" s="1"/>
  <c r="D102" i="1"/>
  <c r="O102" i="1" s="1"/>
  <c r="C102" i="1"/>
  <c r="N102" i="1" s="1"/>
  <c r="V100" i="1"/>
  <c r="S100" i="1"/>
  <c r="R100" i="1"/>
  <c r="P100" i="1"/>
  <c r="O100" i="1"/>
  <c r="K100" i="1"/>
  <c r="I100" i="1"/>
  <c r="T100" i="1" s="1"/>
  <c r="H100" i="1"/>
  <c r="G100" i="1"/>
  <c r="F100" i="1"/>
  <c r="Q100" i="1" s="1"/>
  <c r="E100" i="1"/>
  <c r="D100" i="1"/>
  <c r="U99" i="1"/>
  <c r="R99" i="1"/>
  <c r="Q99" i="1"/>
  <c r="O99" i="1"/>
  <c r="K99" i="1"/>
  <c r="V99" i="1" s="1"/>
  <c r="J99" i="1"/>
  <c r="I99" i="1"/>
  <c r="T99" i="1" s="1"/>
  <c r="H99" i="1"/>
  <c r="S99" i="1" s="1"/>
  <c r="G99" i="1"/>
  <c r="F99" i="1"/>
  <c r="E99" i="1"/>
  <c r="P99" i="1" s="1"/>
  <c r="D99" i="1"/>
  <c r="C99" i="1"/>
  <c r="N99" i="1" s="1"/>
  <c r="V98" i="1"/>
  <c r="S98" i="1"/>
  <c r="Q98" i="1"/>
  <c r="P98" i="1"/>
  <c r="K98" i="1"/>
  <c r="I98" i="1"/>
  <c r="T98" i="1" s="1"/>
  <c r="H98" i="1"/>
  <c r="G98" i="1"/>
  <c r="R98" i="1" s="1"/>
  <c r="F98" i="1"/>
  <c r="E98" i="1"/>
  <c r="D98" i="1"/>
  <c r="O98" i="1" s="1"/>
  <c r="T97" i="1"/>
  <c r="S97" i="1"/>
  <c r="R97" i="1"/>
  <c r="M97" i="1"/>
  <c r="K97" i="1"/>
  <c r="V97" i="1" s="1"/>
  <c r="J97" i="1"/>
  <c r="U97" i="1" s="1"/>
  <c r="I97" i="1"/>
  <c r="H97" i="1"/>
  <c r="G97" i="1"/>
  <c r="F97" i="1"/>
  <c r="F95" i="1" s="1"/>
  <c r="Q95" i="1" s="1"/>
  <c r="E97" i="1"/>
  <c r="P97" i="1" s="1"/>
  <c r="D97" i="1"/>
  <c r="O97" i="1" s="1"/>
  <c r="C97" i="1"/>
  <c r="N97" i="1" s="1"/>
  <c r="T96" i="1"/>
  <c r="O96" i="1"/>
  <c r="N96" i="1"/>
  <c r="K96" i="1"/>
  <c r="K95" i="1" s="1"/>
  <c r="I96" i="1"/>
  <c r="I95" i="1" s="1"/>
  <c r="T95" i="1" s="1"/>
  <c r="H96" i="1"/>
  <c r="S96" i="1" s="1"/>
  <c r="G96" i="1"/>
  <c r="R96" i="1" s="1"/>
  <c r="F96" i="1"/>
  <c r="Q96" i="1" s="1"/>
  <c r="E96" i="1"/>
  <c r="D96" i="1"/>
  <c r="C96" i="1"/>
  <c r="V95" i="1"/>
  <c r="G95" i="1"/>
  <c r="R95" i="1" s="1"/>
  <c r="D95" i="1"/>
  <c r="O95" i="1" s="1"/>
  <c r="C95" i="1"/>
  <c r="N95" i="1" s="1"/>
  <c r="V94" i="1"/>
  <c r="Q94" i="1"/>
  <c r="P94" i="1"/>
  <c r="K94" i="1"/>
  <c r="J94" i="1"/>
  <c r="U94" i="1" s="1"/>
  <c r="I94" i="1"/>
  <c r="I92" i="1" s="1"/>
  <c r="H94" i="1"/>
  <c r="S94" i="1" s="1"/>
  <c r="G94" i="1"/>
  <c r="R94" i="1" s="1"/>
  <c r="F94" i="1"/>
  <c r="E94" i="1"/>
  <c r="T93" i="1"/>
  <c r="R93" i="1"/>
  <c r="Q93" i="1"/>
  <c r="O93" i="1"/>
  <c r="K93" i="1"/>
  <c r="V93" i="1" s="1"/>
  <c r="J93" i="1"/>
  <c r="U93" i="1" s="1"/>
  <c r="I93" i="1"/>
  <c r="H93" i="1"/>
  <c r="G93" i="1"/>
  <c r="F93" i="1"/>
  <c r="E93" i="1"/>
  <c r="E92" i="1" s="1"/>
  <c r="D93" i="1"/>
  <c r="C93" i="1"/>
  <c r="J92" i="1"/>
  <c r="U92" i="1" s="1"/>
  <c r="F92" i="1"/>
  <c r="Q92" i="1" s="1"/>
  <c r="V89" i="1"/>
  <c r="U89" i="1"/>
  <c r="S89" i="1"/>
  <c r="O89" i="1"/>
  <c r="M89" i="1"/>
  <c r="K89" i="1"/>
  <c r="J89" i="1"/>
  <c r="I89" i="1"/>
  <c r="T89" i="1" s="1"/>
  <c r="H89" i="1"/>
  <c r="H88" i="1" s="1"/>
  <c r="G89" i="1"/>
  <c r="R89" i="1" s="1"/>
  <c r="F89" i="1"/>
  <c r="Q89" i="1" s="1"/>
  <c r="E89" i="1"/>
  <c r="E88" i="1" s="1"/>
  <c r="D89" i="1"/>
  <c r="C89" i="1"/>
  <c r="N89" i="1" s="1"/>
  <c r="K88" i="1"/>
  <c r="J88" i="1"/>
  <c r="I88" i="1"/>
  <c r="F88" i="1"/>
  <c r="D88" i="1"/>
  <c r="C88" i="1"/>
  <c r="Q87" i="1"/>
  <c r="N87" i="1"/>
  <c r="K87" i="1"/>
  <c r="V87" i="1" s="1"/>
  <c r="J87" i="1"/>
  <c r="U87" i="1" s="1"/>
  <c r="I87" i="1"/>
  <c r="T87" i="1" s="1"/>
  <c r="H87" i="1"/>
  <c r="S87" i="1" s="1"/>
  <c r="G87" i="1"/>
  <c r="R87" i="1" s="1"/>
  <c r="F87" i="1"/>
  <c r="E87" i="1"/>
  <c r="P87" i="1" s="1"/>
  <c r="D87" i="1"/>
  <c r="C87" i="1"/>
  <c r="U86" i="1"/>
  <c r="T86" i="1"/>
  <c r="R86" i="1"/>
  <c r="K86" i="1"/>
  <c r="J86" i="1"/>
  <c r="I86" i="1"/>
  <c r="H86" i="1"/>
  <c r="S86" i="1" s="1"/>
  <c r="G86" i="1"/>
  <c r="F86" i="1"/>
  <c r="Q86" i="1" s="1"/>
  <c r="E86" i="1"/>
  <c r="P86" i="1" s="1"/>
  <c r="D86" i="1"/>
  <c r="O86" i="1" s="1"/>
  <c r="C86" i="1"/>
  <c r="N86" i="1" s="1"/>
  <c r="F85" i="1"/>
  <c r="Q85" i="1" s="1"/>
  <c r="C85" i="1"/>
  <c r="N85" i="1" s="1"/>
  <c r="V84" i="1"/>
  <c r="T84" i="1"/>
  <c r="N84" i="1"/>
  <c r="K84" i="1"/>
  <c r="J84" i="1"/>
  <c r="U84" i="1" s="1"/>
  <c r="I84" i="1"/>
  <c r="H84" i="1"/>
  <c r="S84" i="1" s="1"/>
  <c r="G84" i="1"/>
  <c r="R84" i="1" s="1"/>
  <c r="F84" i="1"/>
  <c r="Q84" i="1" s="1"/>
  <c r="E84" i="1"/>
  <c r="P84" i="1" s="1"/>
  <c r="D84" i="1"/>
  <c r="O84" i="1" s="1"/>
  <c r="C84" i="1"/>
  <c r="M84" i="1" s="1"/>
  <c r="U83" i="1"/>
  <c r="R83" i="1"/>
  <c r="Q83" i="1"/>
  <c r="O83" i="1"/>
  <c r="K83" i="1"/>
  <c r="V83" i="1" s="1"/>
  <c r="J83" i="1"/>
  <c r="I83" i="1"/>
  <c r="T83" i="1" s="1"/>
  <c r="H83" i="1"/>
  <c r="G83" i="1"/>
  <c r="F83" i="1"/>
  <c r="E83" i="1"/>
  <c r="P83" i="1" s="1"/>
  <c r="D83" i="1"/>
  <c r="C83" i="1"/>
  <c r="N83" i="1" s="1"/>
  <c r="V82" i="1"/>
  <c r="P82" i="1"/>
  <c r="K82" i="1"/>
  <c r="J82" i="1"/>
  <c r="U82" i="1" s="1"/>
  <c r="I82" i="1"/>
  <c r="T82" i="1" s="1"/>
  <c r="H82" i="1"/>
  <c r="S82" i="1" s="1"/>
  <c r="G82" i="1"/>
  <c r="R82" i="1" s="1"/>
  <c r="F82" i="1"/>
  <c r="Q82" i="1" s="1"/>
  <c r="E82" i="1"/>
  <c r="D82" i="1"/>
  <c r="O82" i="1" s="1"/>
  <c r="C82" i="1"/>
  <c r="T81" i="1"/>
  <c r="S81" i="1"/>
  <c r="Q81" i="1"/>
  <c r="K81" i="1"/>
  <c r="V81" i="1" s="1"/>
  <c r="I81" i="1"/>
  <c r="H81" i="1"/>
  <c r="G81" i="1"/>
  <c r="R81" i="1" s="1"/>
  <c r="F81" i="1"/>
  <c r="E81" i="1"/>
  <c r="P81" i="1" s="1"/>
  <c r="D81" i="1"/>
  <c r="O81" i="1" s="1"/>
  <c r="C81" i="1"/>
  <c r="N81" i="1" s="1"/>
  <c r="R80" i="1"/>
  <c r="O80" i="1"/>
  <c r="N80" i="1"/>
  <c r="K80" i="1"/>
  <c r="V80" i="1" s="1"/>
  <c r="J80" i="1"/>
  <c r="U80" i="1" s="1"/>
  <c r="I80" i="1"/>
  <c r="T80" i="1" s="1"/>
  <c r="H80" i="1"/>
  <c r="S80" i="1" s="1"/>
  <c r="G80" i="1"/>
  <c r="F80" i="1"/>
  <c r="Q80" i="1" s="1"/>
  <c r="E80" i="1"/>
  <c r="D80" i="1"/>
  <c r="C80" i="1"/>
  <c r="S79" i="1"/>
  <c r="R79" i="1"/>
  <c r="I79" i="1"/>
  <c r="T79" i="1" s="1"/>
  <c r="H79" i="1"/>
  <c r="G79" i="1"/>
  <c r="F79" i="1"/>
  <c r="Q79" i="1" s="1"/>
  <c r="D79" i="1"/>
  <c r="O79" i="1" s="1"/>
  <c r="C79" i="1"/>
  <c r="N79" i="1" s="1"/>
  <c r="T78" i="1"/>
  <c r="Q78" i="1"/>
  <c r="P78" i="1"/>
  <c r="N78" i="1"/>
  <c r="K78" i="1"/>
  <c r="V78" i="1" s="1"/>
  <c r="J78" i="1"/>
  <c r="U78" i="1" s="1"/>
  <c r="I78" i="1"/>
  <c r="H78" i="1"/>
  <c r="S78" i="1" s="1"/>
  <c r="G78" i="1"/>
  <c r="F78" i="1"/>
  <c r="E78" i="1"/>
  <c r="D78" i="1"/>
  <c r="O78" i="1" s="1"/>
  <c r="C78" i="1"/>
  <c r="V76" i="1"/>
  <c r="V75" i="1"/>
  <c r="Q75" i="1"/>
  <c r="N75" i="1"/>
  <c r="K75" i="1"/>
  <c r="I75" i="1"/>
  <c r="T75" i="1" s="1"/>
  <c r="H75" i="1"/>
  <c r="S75" i="1" s="1"/>
  <c r="G75" i="1"/>
  <c r="R75" i="1" s="1"/>
  <c r="F75" i="1"/>
  <c r="E75" i="1"/>
  <c r="P75" i="1" s="1"/>
  <c r="C75" i="1"/>
  <c r="U74" i="1"/>
  <c r="T74" i="1"/>
  <c r="R74" i="1"/>
  <c r="Q74" i="1"/>
  <c r="K74" i="1"/>
  <c r="V74" i="1" s="1"/>
  <c r="J74" i="1"/>
  <c r="I74" i="1"/>
  <c r="H74" i="1"/>
  <c r="S74" i="1" s="1"/>
  <c r="G74" i="1"/>
  <c r="F74" i="1"/>
  <c r="E74" i="1"/>
  <c r="P74" i="1" s="1"/>
  <c r="D74" i="1"/>
  <c r="O74" i="1" s="1"/>
  <c r="C74" i="1"/>
  <c r="N74" i="1" s="1"/>
  <c r="S73" i="1"/>
  <c r="P73" i="1"/>
  <c r="O73" i="1"/>
  <c r="K73" i="1"/>
  <c r="V73" i="1" s="1"/>
  <c r="J73" i="1"/>
  <c r="U73" i="1" s="1"/>
  <c r="I73" i="1"/>
  <c r="T73" i="1" s="1"/>
  <c r="H73" i="1"/>
  <c r="G73" i="1"/>
  <c r="R73" i="1" s="1"/>
  <c r="F73" i="1"/>
  <c r="Q73" i="1" s="1"/>
  <c r="E73" i="1"/>
  <c r="D73" i="1"/>
  <c r="C73" i="1"/>
  <c r="V72" i="1"/>
  <c r="T72" i="1"/>
  <c r="S72" i="1"/>
  <c r="N72" i="1"/>
  <c r="K72" i="1"/>
  <c r="J72" i="1"/>
  <c r="I72" i="1"/>
  <c r="H72" i="1"/>
  <c r="G72" i="1"/>
  <c r="R72" i="1" s="1"/>
  <c r="F72" i="1"/>
  <c r="Q72" i="1" s="1"/>
  <c r="E72" i="1"/>
  <c r="P72" i="1" s="1"/>
  <c r="D72" i="1"/>
  <c r="O72" i="1" s="1"/>
  <c r="C72" i="1"/>
  <c r="U71" i="1"/>
  <c r="R71" i="1"/>
  <c r="Q71" i="1"/>
  <c r="O71" i="1"/>
  <c r="N71" i="1"/>
  <c r="K71" i="1"/>
  <c r="V71" i="1" s="1"/>
  <c r="J71" i="1"/>
  <c r="I71" i="1"/>
  <c r="T71" i="1" s="1"/>
  <c r="H71" i="1"/>
  <c r="G71" i="1"/>
  <c r="F71" i="1"/>
  <c r="E71" i="1"/>
  <c r="D71" i="1"/>
  <c r="D70" i="1" s="1"/>
  <c r="O70" i="1" s="1"/>
  <c r="C71" i="1"/>
  <c r="V70" i="1"/>
  <c r="K70" i="1"/>
  <c r="I70" i="1"/>
  <c r="T70" i="1" s="1"/>
  <c r="T69" i="1"/>
  <c r="S69" i="1"/>
  <c r="Q69" i="1"/>
  <c r="P69" i="1"/>
  <c r="K69" i="1"/>
  <c r="V69" i="1" s="1"/>
  <c r="J69" i="1"/>
  <c r="U69" i="1" s="1"/>
  <c r="I69" i="1"/>
  <c r="H69" i="1"/>
  <c r="G69" i="1"/>
  <c r="R69" i="1" s="1"/>
  <c r="F69" i="1"/>
  <c r="E69" i="1"/>
  <c r="D69" i="1"/>
  <c r="O69" i="1" s="1"/>
  <c r="C69" i="1"/>
  <c r="N69" i="1" s="1"/>
  <c r="K68" i="1"/>
  <c r="J68" i="1"/>
  <c r="I68" i="1"/>
  <c r="H68" i="1"/>
  <c r="G68" i="1"/>
  <c r="F68" i="1"/>
  <c r="E68" i="1"/>
  <c r="D68" i="1"/>
  <c r="D59" i="1" s="1"/>
  <c r="C68" i="1"/>
  <c r="U67" i="1"/>
  <c r="T67" i="1"/>
  <c r="O67" i="1"/>
  <c r="K67" i="1"/>
  <c r="V67" i="1" s="1"/>
  <c r="J67" i="1"/>
  <c r="I67" i="1"/>
  <c r="H67" i="1"/>
  <c r="S67" i="1" s="1"/>
  <c r="G67" i="1"/>
  <c r="R67" i="1" s="1"/>
  <c r="F67" i="1"/>
  <c r="Q67" i="1" s="1"/>
  <c r="E67" i="1"/>
  <c r="P67" i="1" s="1"/>
  <c r="D67" i="1"/>
  <c r="C67" i="1"/>
  <c r="N67" i="1" s="1"/>
  <c r="V66" i="1"/>
  <c r="S66" i="1"/>
  <c r="R66" i="1"/>
  <c r="P66" i="1"/>
  <c r="O66" i="1"/>
  <c r="K66" i="1"/>
  <c r="J66" i="1"/>
  <c r="U66" i="1" s="1"/>
  <c r="I66" i="1"/>
  <c r="T66" i="1" s="1"/>
  <c r="H66" i="1"/>
  <c r="G66" i="1"/>
  <c r="F66" i="1"/>
  <c r="Q66" i="1" s="1"/>
  <c r="E66" i="1"/>
  <c r="D66" i="1"/>
  <c r="C66" i="1"/>
  <c r="V65" i="1"/>
  <c r="Q65" i="1"/>
  <c r="N65" i="1"/>
  <c r="K65" i="1"/>
  <c r="J65" i="1"/>
  <c r="U65" i="1" s="1"/>
  <c r="I65" i="1"/>
  <c r="T65" i="1" s="1"/>
  <c r="H65" i="1"/>
  <c r="S65" i="1" s="1"/>
  <c r="G65" i="1"/>
  <c r="R65" i="1" s="1"/>
  <c r="F65" i="1"/>
  <c r="E65" i="1"/>
  <c r="P65" i="1" s="1"/>
  <c r="D65" i="1"/>
  <c r="C65" i="1"/>
  <c r="U64" i="1"/>
  <c r="T64" i="1"/>
  <c r="R64" i="1"/>
  <c r="Q64" i="1"/>
  <c r="K64" i="1"/>
  <c r="V64" i="1" s="1"/>
  <c r="J64" i="1"/>
  <c r="I64" i="1"/>
  <c r="H64" i="1"/>
  <c r="S64" i="1" s="1"/>
  <c r="G64" i="1"/>
  <c r="F64" i="1"/>
  <c r="E64" i="1"/>
  <c r="P64" i="1" s="1"/>
  <c r="D64" i="1"/>
  <c r="O64" i="1" s="1"/>
  <c r="C64" i="1"/>
  <c r="N64" i="1" s="1"/>
  <c r="S63" i="1"/>
  <c r="P63" i="1"/>
  <c r="O63" i="1"/>
  <c r="K63" i="1"/>
  <c r="V63" i="1" s="1"/>
  <c r="J63" i="1"/>
  <c r="U63" i="1" s="1"/>
  <c r="I63" i="1"/>
  <c r="T63" i="1" s="1"/>
  <c r="H63" i="1"/>
  <c r="G63" i="1"/>
  <c r="R63" i="1" s="1"/>
  <c r="F63" i="1"/>
  <c r="Q63" i="1" s="1"/>
  <c r="E63" i="1"/>
  <c r="D63" i="1"/>
  <c r="C63" i="1"/>
  <c r="N63" i="1" s="1"/>
  <c r="V62" i="1"/>
  <c r="T62" i="1"/>
  <c r="S62" i="1"/>
  <c r="N62" i="1"/>
  <c r="K62" i="1"/>
  <c r="J62" i="1"/>
  <c r="U62" i="1" s="1"/>
  <c r="I62" i="1"/>
  <c r="H62" i="1"/>
  <c r="G62" i="1"/>
  <c r="R62" i="1" s="1"/>
  <c r="F62" i="1"/>
  <c r="Q62" i="1" s="1"/>
  <c r="E62" i="1"/>
  <c r="P62" i="1" s="1"/>
  <c r="D62" i="1"/>
  <c r="O62" i="1" s="1"/>
  <c r="C62" i="1"/>
  <c r="U61" i="1"/>
  <c r="R61" i="1"/>
  <c r="Q61" i="1"/>
  <c r="O61" i="1"/>
  <c r="N61" i="1"/>
  <c r="K61" i="1"/>
  <c r="V61" i="1" s="1"/>
  <c r="J61" i="1"/>
  <c r="I61" i="1"/>
  <c r="T61" i="1" s="1"/>
  <c r="H61" i="1"/>
  <c r="S61" i="1" s="1"/>
  <c r="G61" i="1"/>
  <c r="F61" i="1"/>
  <c r="E61" i="1"/>
  <c r="D61" i="1"/>
  <c r="M61" i="1" s="1"/>
  <c r="C61" i="1"/>
  <c r="U60" i="1"/>
  <c r="P60" i="1"/>
  <c r="K60" i="1"/>
  <c r="K59" i="1" s="1"/>
  <c r="V59" i="1" s="1"/>
  <c r="J60" i="1"/>
  <c r="I60" i="1"/>
  <c r="I59" i="1" s="1"/>
  <c r="T59" i="1" s="1"/>
  <c r="H60" i="1"/>
  <c r="G60" i="1"/>
  <c r="R60" i="1" s="1"/>
  <c r="F60" i="1"/>
  <c r="Q60" i="1" s="1"/>
  <c r="E60" i="1"/>
  <c r="D60" i="1"/>
  <c r="O60" i="1" s="1"/>
  <c r="C60" i="1"/>
  <c r="N60" i="1" s="1"/>
  <c r="I58" i="1"/>
  <c r="T58" i="1" s="1"/>
  <c r="V57" i="1"/>
  <c r="U57" i="1"/>
  <c r="Q57" i="1"/>
  <c r="K57" i="1"/>
  <c r="J57" i="1"/>
  <c r="I57" i="1"/>
  <c r="I56" i="1" s="1"/>
  <c r="T56" i="1" s="1"/>
  <c r="H57" i="1"/>
  <c r="H56" i="1" s="1"/>
  <c r="S56" i="1" s="1"/>
  <c r="G57" i="1"/>
  <c r="G56" i="1" s="1"/>
  <c r="F57" i="1"/>
  <c r="F56" i="1" s="1"/>
  <c r="E57" i="1"/>
  <c r="D57" i="1"/>
  <c r="O57" i="1" s="1"/>
  <c r="C57" i="1"/>
  <c r="N57" i="1" s="1"/>
  <c r="Q56" i="1"/>
  <c r="K56" i="1"/>
  <c r="V56" i="1" s="1"/>
  <c r="J56" i="1"/>
  <c r="U56" i="1" s="1"/>
  <c r="D56" i="1"/>
  <c r="O56" i="1" s="1"/>
  <c r="C56" i="1"/>
  <c r="N56" i="1" s="1"/>
  <c r="V55" i="1"/>
  <c r="O55" i="1"/>
  <c r="K55" i="1"/>
  <c r="J55" i="1"/>
  <c r="U55" i="1" s="1"/>
  <c r="I55" i="1"/>
  <c r="T55" i="1" s="1"/>
  <c r="H55" i="1"/>
  <c r="S55" i="1" s="1"/>
  <c r="G55" i="1"/>
  <c r="R55" i="1" s="1"/>
  <c r="F55" i="1"/>
  <c r="Q55" i="1" s="1"/>
  <c r="E55" i="1"/>
  <c r="P55" i="1" s="1"/>
  <c r="D55" i="1"/>
  <c r="C55" i="1"/>
  <c r="N55" i="1" s="1"/>
  <c r="V54" i="1"/>
  <c r="S54" i="1"/>
  <c r="R54" i="1"/>
  <c r="P54" i="1"/>
  <c r="O54" i="1"/>
  <c r="N54" i="1"/>
  <c r="K54" i="1"/>
  <c r="J54" i="1"/>
  <c r="U54" i="1" s="1"/>
  <c r="I54" i="1"/>
  <c r="T54" i="1" s="1"/>
  <c r="H54" i="1"/>
  <c r="G54" i="1"/>
  <c r="F54" i="1"/>
  <c r="Q54" i="1" s="1"/>
  <c r="E54" i="1"/>
  <c r="D54" i="1"/>
  <c r="C54" i="1"/>
  <c r="V53" i="1"/>
  <c r="U53" i="1"/>
  <c r="Q53" i="1"/>
  <c r="N53" i="1"/>
  <c r="K53" i="1"/>
  <c r="J53" i="1"/>
  <c r="J52" i="1" s="1"/>
  <c r="J51" i="1" s="1"/>
  <c r="U51" i="1" s="1"/>
  <c r="I53" i="1"/>
  <c r="H53" i="1"/>
  <c r="S53" i="1" s="1"/>
  <c r="G53" i="1"/>
  <c r="R53" i="1" s="1"/>
  <c r="F53" i="1"/>
  <c r="E53" i="1"/>
  <c r="P53" i="1" s="1"/>
  <c r="D53" i="1"/>
  <c r="O53" i="1" s="1"/>
  <c r="C53" i="1"/>
  <c r="U52" i="1"/>
  <c r="R52" i="1"/>
  <c r="K52" i="1"/>
  <c r="V52" i="1" s="1"/>
  <c r="G52" i="1"/>
  <c r="E52" i="1"/>
  <c r="P52" i="1" s="1"/>
  <c r="D52" i="1"/>
  <c r="C52" i="1"/>
  <c r="K51" i="1"/>
  <c r="V51" i="1" s="1"/>
  <c r="C51" i="1"/>
  <c r="N51" i="1" s="1"/>
  <c r="V50" i="1"/>
  <c r="S50" i="1"/>
  <c r="Q50" i="1"/>
  <c r="K50" i="1"/>
  <c r="J50" i="1"/>
  <c r="U50" i="1" s="1"/>
  <c r="I50" i="1"/>
  <c r="T50" i="1" s="1"/>
  <c r="H50" i="1"/>
  <c r="G50" i="1"/>
  <c r="R50" i="1" s="1"/>
  <c r="F50" i="1"/>
  <c r="E50" i="1"/>
  <c r="P50" i="1" s="1"/>
  <c r="C50" i="1"/>
  <c r="K49" i="1"/>
  <c r="J49" i="1"/>
  <c r="I49" i="1"/>
  <c r="H49" i="1"/>
  <c r="G49" i="1"/>
  <c r="F49" i="1"/>
  <c r="E49" i="1"/>
  <c r="D49" i="1"/>
  <c r="C49" i="1"/>
  <c r="U48" i="1"/>
  <c r="T48" i="1"/>
  <c r="O48" i="1"/>
  <c r="N48" i="1"/>
  <c r="K48" i="1"/>
  <c r="V48" i="1" s="1"/>
  <c r="J48" i="1"/>
  <c r="I48" i="1"/>
  <c r="H48" i="1"/>
  <c r="S48" i="1" s="1"/>
  <c r="G48" i="1"/>
  <c r="R48" i="1" s="1"/>
  <c r="F48" i="1"/>
  <c r="Q48" i="1" s="1"/>
  <c r="E48" i="1"/>
  <c r="P48" i="1" s="1"/>
  <c r="D48" i="1"/>
  <c r="C48" i="1"/>
  <c r="V47" i="1"/>
  <c r="U47" i="1"/>
  <c r="T47" i="1"/>
  <c r="N47" i="1"/>
  <c r="M47" i="1"/>
  <c r="K47" i="1"/>
  <c r="J47" i="1"/>
  <c r="I47" i="1"/>
  <c r="H47" i="1"/>
  <c r="S47" i="1" s="1"/>
  <c r="G47" i="1"/>
  <c r="R47" i="1" s="1"/>
  <c r="F47" i="1"/>
  <c r="F46" i="1" s="1"/>
  <c r="Q46" i="1" s="1"/>
  <c r="E47" i="1"/>
  <c r="P47" i="1" s="1"/>
  <c r="D47" i="1"/>
  <c r="O47" i="1" s="1"/>
  <c r="C47" i="1"/>
  <c r="U46" i="1"/>
  <c r="T46" i="1"/>
  <c r="K46" i="1"/>
  <c r="V46" i="1" s="1"/>
  <c r="J46" i="1"/>
  <c r="I46" i="1"/>
  <c r="C46" i="1"/>
  <c r="N46" i="1" s="1"/>
  <c r="R45" i="1"/>
  <c r="Q45" i="1"/>
  <c r="P45" i="1"/>
  <c r="K45" i="1"/>
  <c r="V45" i="1" s="1"/>
  <c r="J45" i="1"/>
  <c r="J44" i="1" s="1"/>
  <c r="U44" i="1" s="1"/>
  <c r="I45" i="1"/>
  <c r="T45" i="1" s="1"/>
  <c r="H45" i="1"/>
  <c r="H44" i="1" s="1"/>
  <c r="S44" i="1" s="1"/>
  <c r="G45" i="1"/>
  <c r="G44" i="1" s="1"/>
  <c r="F45" i="1"/>
  <c r="E45" i="1"/>
  <c r="D45" i="1"/>
  <c r="D44" i="1" s="1"/>
  <c r="O44" i="1" s="1"/>
  <c r="C45" i="1"/>
  <c r="C44" i="1" s="1"/>
  <c r="R44" i="1"/>
  <c r="I44" i="1"/>
  <c r="T44" i="1" s="1"/>
  <c r="F44" i="1"/>
  <c r="Q44" i="1" s="1"/>
  <c r="E44" i="1"/>
  <c r="P44" i="1" s="1"/>
  <c r="T43" i="1"/>
  <c r="S43" i="1"/>
  <c r="N43" i="1"/>
  <c r="K43" i="1"/>
  <c r="V43" i="1" s="1"/>
  <c r="J43" i="1"/>
  <c r="U43" i="1" s="1"/>
  <c r="I43" i="1"/>
  <c r="H43" i="1"/>
  <c r="G43" i="1"/>
  <c r="R43" i="1" s="1"/>
  <c r="F43" i="1"/>
  <c r="Q43" i="1" s="1"/>
  <c r="E43" i="1"/>
  <c r="P43" i="1" s="1"/>
  <c r="D43" i="1"/>
  <c r="O43" i="1" s="1"/>
  <c r="C43" i="1"/>
  <c r="U42" i="1"/>
  <c r="T42" i="1"/>
  <c r="S42" i="1"/>
  <c r="R42" i="1"/>
  <c r="K42" i="1"/>
  <c r="V42" i="1" s="1"/>
  <c r="J42" i="1"/>
  <c r="I42" i="1"/>
  <c r="H42" i="1"/>
  <c r="G42" i="1"/>
  <c r="F42" i="1"/>
  <c r="Q42" i="1" s="1"/>
  <c r="E42" i="1"/>
  <c r="P42" i="1" s="1"/>
  <c r="D42" i="1"/>
  <c r="O42" i="1" s="1"/>
  <c r="C42" i="1"/>
  <c r="N42" i="1" s="1"/>
  <c r="S41" i="1"/>
  <c r="P41" i="1"/>
  <c r="O41" i="1"/>
  <c r="K41" i="1"/>
  <c r="K39" i="1" s="1"/>
  <c r="V39" i="1" s="1"/>
  <c r="J41" i="1"/>
  <c r="U41" i="1" s="1"/>
  <c r="I41" i="1"/>
  <c r="T41" i="1" s="1"/>
  <c r="H41" i="1"/>
  <c r="G41" i="1"/>
  <c r="R41" i="1" s="1"/>
  <c r="F41" i="1"/>
  <c r="Q41" i="1" s="1"/>
  <c r="E41" i="1"/>
  <c r="D41" i="1"/>
  <c r="V40" i="1"/>
  <c r="S40" i="1"/>
  <c r="R40" i="1"/>
  <c r="Q40" i="1"/>
  <c r="K40" i="1"/>
  <c r="J40" i="1"/>
  <c r="U40" i="1" s="1"/>
  <c r="I40" i="1"/>
  <c r="T40" i="1" s="1"/>
  <c r="H40" i="1"/>
  <c r="G40" i="1"/>
  <c r="F40" i="1"/>
  <c r="E40" i="1"/>
  <c r="P40" i="1" s="1"/>
  <c r="D40" i="1"/>
  <c r="O40" i="1" s="1"/>
  <c r="C40" i="1"/>
  <c r="N40" i="1" s="1"/>
  <c r="J39" i="1"/>
  <c r="U39" i="1" s="1"/>
  <c r="H39" i="1"/>
  <c r="S39" i="1" s="1"/>
  <c r="U38" i="1"/>
  <c r="T38" i="1"/>
  <c r="K38" i="1"/>
  <c r="V38" i="1" s="1"/>
  <c r="J38" i="1"/>
  <c r="I38" i="1"/>
  <c r="H38" i="1"/>
  <c r="S38" i="1" s="1"/>
  <c r="G38" i="1"/>
  <c r="R38" i="1" s="1"/>
  <c r="F38" i="1"/>
  <c r="Q38" i="1" s="1"/>
  <c r="E38" i="1"/>
  <c r="P38" i="1" s="1"/>
  <c r="D38" i="1"/>
  <c r="O38" i="1" s="1"/>
  <c r="C38" i="1"/>
  <c r="N38" i="1" s="1"/>
  <c r="T37" i="1"/>
  <c r="S37" i="1"/>
  <c r="R37" i="1"/>
  <c r="K37" i="1"/>
  <c r="V37" i="1" s="1"/>
  <c r="J37" i="1"/>
  <c r="U37" i="1" s="1"/>
  <c r="I37" i="1"/>
  <c r="H37" i="1"/>
  <c r="G37" i="1"/>
  <c r="F37" i="1"/>
  <c r="Q37" i="1" s="1"/>
  <c r="E37" i="1"/>
  <c r="P37" i="1" s="1"/>
  <c r="D37" i="1"/>
  <c r="D36" i="1" s="1"/>
  <c r="O36" i="1" s="1"/>
  <c r="S36" i="1"/>
  <c r="R36" i="1"/>
  <c r="K36" i="1"/>
  <c r="V36" i="1" s="1"/>
  <c r="I36" i="1"/>
  <c r="H36" i="1"/>
  <c r="G36" i="1"/>
  <c r="V33" i="1"/>
  <c r="R33" i="1"/>
  <c r="Q33" i="1"/>
  <c r="K33" i="1"/>
  <c r="J33" i="1"/>
  <c r="U33" i="1" s="1"/>
  <c r="I33" i="1"/>
  <c r="T33" i="1" s="1"/>
  <c r="H33" i="1"/>
  <c r="S33" i="1" s="1"/>
  <c r="G33" i="1"/>
  <c r="F33" i="1"/>
  <c r="E33" i="1"/>
  <c r="P33" i="1" s="1"/>
  <c r="D33" i="1"/>
  <c r="O33" i="1" s="1"/>
  <c r="C33" i="1"/>
  <c r="V32" i="1"/>
  <c r="S32" i="1"/>
  <c r="R32" i="1"/>
  <c r="Q32" i="1"/>
  <c r="P32" i="1"/>
  <c r="O32" i="1"/>
  <c r="K32" i="1"/>
  <c r="J32" i="1"/>
  <c r="U32" i="1" s="1"/>
  <c r="I32" i="1"/>
  <c r="T32" i="1" s="1"/>
  <c r="H32" i="1"/>
  <c r="G32" i="1"/>
  <c r="F32" i="1"/>
  <c r="E32" i="1"/>
  <c r="D32" i="1"/>
  <c r="C32" i="1"/>
  <c r="N32" i="1" s="1"/>
  <c r="V31" i="1"/>
  <c r="U31" i="1"/>
  <c r="T31" i="1"/>
  <c r="N31" i="1"/>
  <c r="M31" i="1"/>
  <c r="K31" i="1"/>
  <c r="J31" i="1"/>
  <c r="J30" i="1" s="1"/>
  <c r="I31" i="1"/>
  <c r="I30" i="1" s="1"/>
  <c r="H31" i="1"/>
  <c r="S31" i="1" s="1"/>
  <c r="G31" i="1"/>
  <c r="R31" i="1" s="1"/>
  <c r="F31" i="1"/>
  <c r="Q31" i="1" s="1"/>
  <c r="E31" i="1"/>
  <c r="P31" i="1" s="1"/>
  <c r="D31" i="1"/>
  <c r="O31" i="1" s="1"/>
  <c r="C31" i="1"/>
  <c r="U30" i="1"/>
  <c r="T30" i="1"/>
  <c r="N30" i="1"/>
  <c r="K30" i="1"/>
  <c r="V30" i="1" s="1"/>
  <c r="E30" i="1"/>
  <c r="E29" i="1" s="1"/>
  <c r="D30" i="1"/>
  <c r="D29" i="1" s="1"/>
  <c r="O29" i="1" s="1"/>
  <c r="C30" i="1"/>
  <c r="P29" i="1"/>
  <c r="K29" i="1"/>
  <c r="V29" i="1" s="1"/>
  <c r="I29" i="1"/>
  <c r="T29" i="1" s="1"/>
  <c r="C29" i="1"/>
  <c r="N29" i="1" s="1"/>
  <c r="V28" i="1"/>
  <c r="U28" i="1"/>
  <c r="Q28" i="1"/>
  <c r="P28" i="1"/>
  <c r="O28" i="1"/>
  <c r="K28" i="1"/>
  <c r="J28" i="1"/>
  <c r="I28" i="1"/>
  <c r="T28" i="1" s="1"/>
  <c r="H28" i="1"/>
  <c r="S28" i="1" s="1"/>
  <c r="G28" i="1"/>
  <c r="G27" i="1" s="1"/>
  <c r="R27" i="1" s="1"/>
  <c r="F28" i="1"/>
  <c r="F27" i="1" s="1"/>
  <c r="E28" i="1"/>
  <c r="D28" i="1"/>
  <c r="C28" i="1"/>
  <c r="N28" i="1" s="1"/>
  <c r="V27" i="1"/>
  <c r="U27" i="1"/>
  <c r="K27" i="1"/>
  <c r="J27" i="1"/>
  <c r="E27" i="1"/>
  <c r="P27" i="1" s="1"/>
  <c r="D27" i="1"/>
  <c r="O27" i="1" s="1"/>
  <c r="K26" i="1"/>
  <c r="V26" i="1" s="1"/>
  <c r="E26" i="1"/>
  <c r="P26" i="1" s="1"/>
  <c r="T25" i="1"/>
  <c r="S25" i="1"/>
  <c r="Q25" i="1"/>
  <c r="P25" i="1"/>
  <c r="O25" i="1"/>
  <c r="K25" i="1"/>
  <c r="V25" i="1" s="1"/>
  <c r="J25" i="1"/>
  <c r="U25" i="1" s="1"/>
  <c r="I25" i="1"/>
  <c r="H25" i="1"/>
  <c r="G25" i="1"/>
  <c r="R25" i="1" s="1"/>
  <c r="F25" i="1"/>
  <c r="E25" i="1"/>
  <c r="D25" i="1"/>
  <c r="C25" i="1"/>
  <c r="N25" i="1" s="1"/>
  <c r="V24" i="1"/>
  <c r="O24" i="1"/>
  <c r="N24" i="1"/>
  <c r="K24" i="1"/>
  <c r="J24" i="1"/>
  <c r="U24" i="1" s="1"/>
  <c r="I24" i="1"/>
  <c r="T24" i="1" s="1"/>
  <c r="H24" i="1"/>
  <c r="S24" i="1" s="1"/>
  <c r="G24" i="1"/>
  <c r="R24" i="1" s="1"/>
  <c r="F24" i="1"/>
  <c r="Q24" i="1" s="1"/>
  <c r="E24" i="1"/>
  <c r="P24" i="1" s="1"/>
  <c r="D24" i="1"/>
  <c r="C24" i="1"/>
  <c r="V23" i="1"/>
  <c r="U23" i="1"/>
  <c r="Q23" i="1"/>
  <c r="P23" i="1"/>
  <c r="O23" i="1"/>
  <c r="K23" i="1"/>
  <c r="J23" i="1"/>
  <c r="I23" i="1"/>
  <c r="T23" i="1" s="1"/>
  <c r="H23" i="1"/>
  <c r="S23" i="1" s="1"/>
  <c r="G23" i="1"/>
  <c r="R23" i="1" s="1"/>
  <c r="F23" i="1"/>
  <c r="E23" i="1"/>
  <c r="D23" i="1"/>
  <c r="D21" i="1" s="1"/>
  <c r="O21" i="1" s="1"/>
  <c r="C23" i="1"/>
  <c r="C21" i="1" s="1"/>
  <c r="V22" i="1"/>
  <c r="U22" i="1"/>
  <c r="T22" i="1"/>
  <c r="S22" i="1"/>
  <c r="R22" i="1"/>
  <c r="Q22" i="1"/>
  <c r="P22" i="1"/>
  <c r="O22" i="1"/>
  <c r="N22" i="1"/>
  <c r="M22" i="1"/>
  <c r="N21" i="1"/>
  <c r="K21" i="1"/>
  <c r="V21" i="1" s="1"/>
  <c r="F21" i="1"/>
  <c r="Q21" i="1" s="1"/>
  <c r="E21" i="1"/>
  <c r="P21" i="1" s="1"/>
  <c r="V20" i="1"/>
  <c r="U20" i="1"/>
  <c r="T20" i="1"/>
  <c r="S20" i="1"/>
  <c r="R20" i="1"/>
  <c r="K20" i="1"/>
  <c r="J20" i="1"/>
  <c r="I20" i="1"/>
  <c r="H20" i="1"/>
  <c r="G20" i="1"/>
  <c r="F20" i="1"/>
  <c r="Q20" i="1" s="1"/>
  <c r="E20" i="1"/>
  <c r="P20" i="1" s="1"/>
  <c r="D20" i="1"/>
  <c r="O20" i="1" s="1"/>
  <c r="C20" i="1"/>
  <c r="N20" i="1" s="1"/>
  <c r="Q19" i="1"/>
  <c r="P19" i="1"/>
  <c r="K19" i="1"/>
  <c r="V19" i="1" s="1"/>
  <c r="J19" i="1"/>
  <c r="U19" i="1" s="1"/>
  <c r="I19" i="1"/>
  <c r="T19" i="1" s="1"/>
  <c r="H19" i="1"/>
  <c r="S19" i="1" s="1"/>
  <c r="G19" i="1"/>
  <c r="R19" i="1" s="1"/>
  <c r="F19" i="1"/>
  <c r="E19" i="1"/>
  <c r="D19" i="1"/>
  <c r="O19" i="1" s="1"/>
  <c r="C19" i="1"/>
  <c r="M19" i="1" s="1"/>
  <c r="R18" i="1"/>
  <c r="Q18" i="1"/>
  <c r="P18" i="1"/>
  <c r="K18" i="1"/>
  <c r="V18" i="1" s="1"/>
  <c r="J18" i="1"/>
  <c r="U18" i="1" s="1"/>
  <c r="I18" i="1"/>
  <c r="T18" i="1" s="1"/>
  <c r="H18" i="1"/>
  <c r="S18" i="1" s="1"/>
  <c r="G18" i="1"/>
  <c r="F18" i="1"/>
  <c r="E18" i="1"/>
  <c r="D18" i="1"/>
  <c r="O18" i="1" s="1"/>
  <c r="C18" i="1"/>
  <c r="V17" i="1"/>
  <c r="S17" i="1"/>
  <c r="R17" i="1"/>
  <c r="P17" i="1"/>
  <c r="O17" i="1"/>
  <c r="N17" i="1"/>
  <c r="K17" i="1"/>
  <c r="J17" i="1"/>
  <c r="U17" i="1" s="1"/>
  <c r="I17" i="1"/>
  <c r="T17" i="1" s="1"/>
  <c r="H17" i="1"/>
  <c r="G17" i="1"/>
  <c r="F17" i="1"/>
  <c r="Q17" i="1" s="1"/>
  <c r="E17" i="1"/>
  <c r="D17" i="1"/>
  <c r="C17" i="1"/>
  <c r="M17" i="1" s="1"/>
  <c r="V16" i="1"/>
  <c r="U16" i="1"/>
  <c r="N16" i="1"/>
  <c r="K16" i="1"/>
  <c r="J16" i="1"/>
  <c r="J14" i="1" s="1"/>
  <c r="U14" i="1" s="1"/>
  <c r="I16" i="1"/>
  <c r="T16" i="1" s="1"/>
  <c r="H16" i="1"/>
  <c r="S16" i="1" s="1"/>
  <c r="G16" i="1"/>
  <c r="R16" i="1" s="1"/>
  <c r="F16" i="1"/>
  <c r="Q16" i="1" s="1"/>
  <c r="E16" i="1"/>
  <c r="P16" i="1" s="1"/>
  <c r="D16" i="1"/>
  <c r="O16" i="1" s="1"/>
  <c r="C16" i="1"/>
  <c r="U15" i="1"/>
  <c r="T15" i="1"/>
  <c r="O15" i="1"/>
  <c r="N15" i="1"/>
  <c r="M15" i="1"/>
  <c r="K15" i="1"/>
  <c r="V15" i="1" s="1"/>
  <c r="J15" i="1"/>
  <c r="I15" i="1"/>
  <c r="H15" i="1"/>
  <c r="S15" i="1" s="1"/>
  <c r="G15" i="1"/>
  <c r="R15" i="1" s="1"/>
  <c r="F15" i="1"/>
  <c r="Q15" i="1" s="1"/>
  <c r="E15" i="1"/>
  <c r="P15" i="1" s="1"/>
  <c r="D15" i="1"/>
  <c r="C15" i="1"/>
  <c r="K14" i="1"/>
  <c r="V14" i="1" s="1"/>
  <c r="C14" i="1"/>
  <c r="N14" i="1" s="1"/>
  <c r="V13" i="1"/>
  <c r="S13" i="1"/>
  <c r="R13" i="1"/>
  <c r="Q13" i="1"/>
  <c r="K13" i="1"/>
  <c r="J13" i="1"/>
  <c r="U13" i="1" s="1"/>
  <c r="I13" i="1"/>
  <c r="T13" i="1" s="1"/>
  <c r="H13" i="1"/>
  <c r="G13" i="1"/>
  <c r="G12" i="1" s="1"/>
  <c r="F13" i="1"/>
  <c r="F12" i="1" s="1"/>
  <c r="E13" i="1"/>
  <c r="P13" i="1" s="1"/>
  <c r="D13" i="1"/>
  <c r="O13" i="1" s="1"/>
  <c r="C13" i="1"/>
  <c r="N13" i="1" s="1"/>
  <c r="V12" i="1"/>
  <c r="R12" i="1"/>
  <c r="Q12" i="1"/>
  <c r="K12" i="1"/>
  <c r="J12" i="1"/>
  <c r="J11" i="1" s="1"/>
  <c r="H12" i="1"/>
  <c r="S12" i="1" s="1"/>
  <c r="K11" i="1"/>
  <c r="V11" i="1" s="1"/>
  <c r="G11" i="1"/>
  <c r="F11" i="1"/>
  <c r="Q11" i="1" s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B3" i="1"/>
  <c r="N44" i="1" l="1"/>
  <c r="R56" i="1"/>
  <c r="G51" i="1"/>
  <c r="R51" i="1" s="1"/>
  <c r="U11" i="1"/>
  <c r="I35" i="1"/>
  <c r="O59" i="1"/>
  <c r="F10" i="1"/>
  <c r="R11" i="1"/>
  <c r="N19" i="1"/>
  <c r="M23" i="1"/>
  <c r="M25" i="1"/>
  <c r="Q27" i="1"/>
  <c r="G39" i="1"/>
  <c r="R39" i="1" s="1"/>
  <c r="K44" i="1"/>
  <c r="V44" i="1" s="1"/>
  <c r="U45" i="1"/>
  <c r="M65" i="1"/>
  <c r="O65" i="1"/>
  <c r="N23" i="1"/>
  <c r="C27" i="1"/>
  <c r="H52" i="1"/>
  <c r="M57" i="1"/>
  <c r="T60" i="1"/>
  <c r="S83" i="1"/>
  <c r="M87" i="1"/>
  <c r="O87" i="1"/>
  <c r="D85" i="1"/>
  <c r="O85" i="1" s="1"/>
  <c r="U72" i="1"/>
  <c r="J70" i="1"/>
  <c r="U70" i="1" s="1"/>
  <c r="I119" i="1"/>
  <c r="T119" i="1" s="1"/>
  <c r="T120" i="1"/>
  <c r="O132" i="1"/>
  <c r="U143" i="1"/>
  <c r="K10" i="1"/>
  <c r="F14" i="1"/>
  <c r="Q14" i="1" s="1"/>
  <c r="J29" i="1"/>
  <c r="N33" i="1"/>
  <c r="M33" i="1"/>
  <c r="D46" i="1"/>
  <c r="O46" i="1" s="1"/>
  <c r="T53" i="1"/>
  <c r="I52" i="1"/>
  <c r="R57" i="1"/>
  <c r="V60" i="1"/>
  <c r="G77" i="1"/>
  <c r="R78" i="1"/>
  <c r="P92" i="1"/>
  <c r="G14" i="1"/>
  <c r="R14" i="1" s="1"/>
  <c r="M20" i="1"/>
  <c r="G21" i="1"/>
  <c r="R21" i="1" s="1"/>
  <c r="H27" i="1"/>
  <c r="M28" i="1"/>
  <c r="F30" i="1"/>
  <c r="E36" i="1"/>
  <c r="T36" i="1"/>
  <c r="M42" i="1"/>
  <c r="G46" i="1"/>
  <c r="R46" i="1" s="1"/>
  <c r="S57" i="1"/>
  <c r="C59" i="1"/>
  <c r="D109" i="1"/>
  <c r="O110" i="1"/>
  <c r="P125" i="1"/>
  <c r="H11" i="1"/>
  <c r="C12" i="1"/>
  <c r="H14" i="1"/>
  <c r="S14" i="1" s="1"/>
  <c r="H21" i="1"/>
  <c r="S21" i="1" s="1"/>
  <c r="I27" i="1"/>
  <c r="R28" i="1"/>
  <c r="G30" i="1"/>
  <c r="F36" i="1"/>
  <c r="H46" i="1"/>
  <c r="S46" i="1" s="1"/>
  <c r="T57" i="1"/>
  <c r="Q125" i="1"/>
  <c r="D12" i="1"/>
  <c r="U12" i="1"/>
  <c r="I14" i="1"/>
  <c r="T14" i="1" s="1"/>
  <c r="D14" i="1"/>
  <c r="O14" i="1" s="1"/>
  <c r="I21" i="1"/>
  <c r="T21" i="1" s="1"/>
  <c r="H30" i="1"/>
  <c r="O37" i="1"/>
  <c r="D39" i="1"/>
  <c r="O39" i="1" s="1"/>
  <c r="V41" i="1"/>
  <c r="O45" i="1"/>
  <c r="Q47" i="1"/>
  <c r="M53" i="1"/>
  <c r="P57" i="1"/>
  <c r="E56" i="1"/>
  <c r="F59" i="1"/>
  <c r="P61" i="1"/>
  <c r="E59" i="1"/>
  <c r="M63" i="1"/>
  <c r="H92" i="1"/>
  <c r="S93" i="1"/>
  <c r="E12" i="1"/>
  <c r="E14" i="1"/>
  <c r="P14" i="1" s="1"/>
  <c r="J21" i="1"/>
  <c r="U21" i="1" s="1"/>
  <c r="M24" i="1"/>
  <c r="M32" i="1"/>
  <c r="E39" i="1"/>
  <c r="P39" i="1" s="1"/>
  <c r="E46" i="1"/>
  <c r="P46" i="1" s="1"/>
  <c r="G59" i="1"/>
  <c r="S60" i="1"/>
  <c r="H59" i="1"/>
  <c r="M62" i="1"/>
  <c r="P71" i="1"/>
  <c r="M71" i="1"/>
  <c r="E70" i="1"/>
  <c r="P70" i="1" s="1"/>
  <c r="M72" i="1"/>
  <c r="T92" i="1"/>
  <c r="I91" i="1"/>
  <c r="T110" i="1"/>
  <c r="I109" i="1"/>
  <c r="O120" i="1"/>
  <c r="D119" i="1"/>
  <c r="O119" i="1" s="1"/>
  <c r="M13" i="1"/>
  <c r="M16" i="1"/>
  <c r="M30" i="1"/>
  <c r="M40" i="1"/>
  <c r="N52" i="1"/>
  <c r="J59" i="1"/>
  <c r="N73" i="1"/>
  <c r="M73" i="1"/>
  <c r="K85" i="1"/>
  <c r="V85" i="1" s="1"/>
  <c r="V86" i="1"/>
  <c r="P96" i="1"/>
  <c r="E95" i="1"/>
  <c r="E91" i="1" s="1"/>
  <c r="E119" i="1"/>
  <c r="P119" i="1" s="1"/>
  <c r="P120" i="1"/>
  <c r="I12" i="1"/>
  <c r="M14" i="1"/>
  <c r="N18" i="1"/>
  <c r="M18" i="1"/>
  <c r="D26" i="1"/>
  <c r="O26" i="1" s="1"/>
  <c r="J36" i="1"/>
  <c r="M38" i="1"/>
  <c r="I39" i="1"/>
  <c r="T39" i="1" s="1"/>
  <c r="N45" i="1"/>
  <c r="M45" i="1"/>
  <c r="M46" i="1"/>
  <c r="M48" i="1"/>
  <c r="O52" i="1"/>
  <c r="D51" i="1"/>
  <c r="O51" i="1" s="1"/>
  <c r="M82" i="1"/>
  <c r="N82" i="1"/>
  <c r="T125" i="1"/>
  <c r="O30" i="1"/>
  <c r="M43" i="1"/>
  <c r="S45" i="1"/>
  <c r="E51" i="1"/>
  <c r="P51" i="1" s="1"/>
  <c r="H70" i="1"/>
  <c r="S70" i="1" s="1"/>
  <c r="S71" i="1"/>
  <c r="P30" i="1"/>
  <c r="F39" i="1"/>
  <c r="Q39" i="1" s="1"/>
  <c r="N50" i="1"/>
  <c r="F52" i="1"/>
  <c r="M52" i="1" s="1"/>
  <c r="M54" i="1"/>
  <c r="K58" i="1"/>
  <c r="V58" i="1" s="1"/>
  <c r="M60" i="1"/>
  <c r="N66" i="1"/>
  <c r="M66" i="1"/>
  <c r="C70" i="1"/>
  <c r="C77" i="1"/>
  <c r="M80" i="1"/>
  <c r="E79" i="1"/>
  <c r="P80" i="1"/>
  <c r="N109" i="1"/>
  <c r="C108" i="1"/>
  <c r="V125" i="1"/>
  <c r="K124" i="1"/>
  <c r="V124" i="1" s="1"/>
  <c r="M55" i="1"/>
  <c r="M67" i="1"/>
  <c r="J79" i="1"/>
  <c r="G88" i="1"/>
  <c r="K92" i="1"/>
  <c r="H95" i="1"/>
  <c r="S95" i="1" s="1"/>
  <c r="M99" i="1"/>
  <c r="E103" i="1"/>
  <c r="P103" i="1" s="1"/>
  <c r="M104" i="1"/>
  <c r="O106" i="1"/>
  <c r="K110" i="1"/>
  <c r="M113" i="1"/>
  <c r="Q117" i="1"/>
  <c r="M122" i="1"/>
  <c r="N127" i="1"/>
  <c r="E129" i="1"/>
  <c r="P129" i="1" s="1"/>
  <c r="M130" i="1"/>
  <c r="M133" i="1"/>
  <c r="M135" i="1"/>
  <c r="I143" i="1"/>
  <c r="V168" i="1"/>
  <c r="K167" i="1"/>
  <c r="M188" i="1"/>
  <c r="J187" i="1"/>
  <c r="U187" i="1" s="1"/>
  <c r="U188" i="1"/>
  <c r="K79" i="1"/>
  <c r="E85" i="1"/>
  <c r="P85" i="1" s="1"/>
  <c r="G92" i="1"/>
  <c r="F103" i="1"/>
  <c r="Q103" i="1" s="1"/>
  <c r="E110" i="1"/>
  <c r="C115" i="1"/>
  <c r="F129" i="1"/>
  <c r="Q129" i="1" s="1"/>
  <c r="K142" i="1"/>
  <c r="H144" i="1"/>
  <c r="M144" i="1" s="1"/>
  <c r="D157" i="1"/>
  <c r="H157" i="1"/>
  <c r="S157" i="1" s="1"/>
  <c r="S158" i="1"/>
  <c r="M64" i="1"/>
  <c r="M74" i="1"/>
  <c r="G85" i="1"/>
  <c r="R85" i="1" s="1"/>
  <c r="M86" i="1"/>
  <c r="C103" i="1"/>
  <c r="G110" i="1"/>
  <c r="E115" i="1"/>
  <c r="P115" i="1" s="1"/>
  <c r="M116" i="1"/>
  <c r="M118" i="1"/>
  <c r="T122" i="1"/>
  <c r="M123" i="1"/>
  <c r="S125" i="1"/>
  <c r="H129" i="1"/>
  <c r="S129" i="1" s="1"/>
  <c r="F132" i="1"/>
  <c r="Q132" i="1" s="1"/>
  <c r="J146" i="1"/>
  <c r="U146" i="1" s="1"/>
  <c r="M156" i="1"/>
  <c r="M69" i="1"/>
  <c r="D77" i="1"/>
  <c r="H85" i="1"/>
  <c r="S85" i="1" s="1"/>
  <c r="F91" i="1"/>
  <c r="T94" i="1"/>
  <c r="V96" i="1"/>
  <c r="I103" i="1"/>
  <c r="H110" i="1"/>
  <c r="M121" i="1"/>
  <c r="V127" i="1"/>
  <c r="I129" i="1"/>
  <c r="T129" i="1" s="1"/>
  <c r="G132" i="1"/>
  <c r="R132" i="1" s="1"/>
  <c r="F70" i="1"/>
  <c r="Q70" i="1" s="1"/>
  <c r="I85" i="1"/>
  <c r="T85" i="1" s="1"/>
  <c r="P89" i="1"/>
  <c r="J103" i="1"/>
  <c r="M114" i="1"/>
  <c r="G115" i="1"/>
  <c r="R115" i="1" s="1"/>
  <c r="F120" i="1"/>
  <c r="N126" i="1"/>
  <c r="M131" i="1"/>
  <c r="H132" i="1"/>
  <c r="S132" i="1" s="1"/>
  <c r="M158" i="1"/>
  <c r="F160" i="1"/>
  <c r="Q161" i="1"/>
  <c r="G70" i="1"/>
  <c r="R70" i="1" s="1"/>
  <c r="F77" i="1"/>
  <c r="M83" i="1"/>
  <c r="J85" i="1"/>
  <c r="U85" i="1" s="1"/>
  <c r="Q97" i="1"/>
  <c r="K103" i="1"/>
  <c r="J110" i="1"/>
  <c r="M112" i="1"/>
  <c r="H115" i="1"/>
  <c r="S115" i="1" s="1"/>
  <c r="I132" i="1"/>
  <c r="T132" i="1" s="1"/>
  <c r="R142" i="1"/>
  <c r="O153" i="1"/>
  <c r="M153" i="1"/>
  <c r="P237" i="1"/>
  <c r="M78" i="1"/>
  <c r="P93" i="1"/>
  <c r="E101" i="1"/>
  <c r="P101" i="1" s="1"/>
  <c r="N110" i="1"/>
  <c r="H120" i="1"/>
  <c r="V130" i="1"/>
  <c r="S169" i="1"/>
  <c r="H167" i="1"/>
  <c r="N105" i="1"/>
  <c r="M105" i="1"/>
  <c r="M117" i="1"/>
  <c r="K132" i="1"/>
  <c r="V132" i="1" s="1"/>
  <c r="M150" i="1"/>
  <c r="P173" i="1"/>
  <c r="M173" i="1"/>
  <c r="P176" i="1"/>
  <c r="M176" i="1"/>
  <c r="J230" i="1"/>
  <c r="U230" i="1" s="1"/>
  <c r="U232" i="1"/>
  <c r="I77" i="1"/>
  <c r="N93" i="1"/>
  <c r="M93" i="1"/>
  <c r="K115" i="1"/>
  <c r="V115" i="1" s="1"/>
  <c r="J120" i="1"/>
  <c r="M120" i="1" s="1"/>
  <c r="Q110" i="1"/>
  <c r="K120" i="1"/>
  <c r="D142" i="1"/>
  <c r="P144" i="1"/>
  <c r="E143" i="1"/>
  <c r="M146" i="1"/>
  <c r="M149" i="1"/>
  <c r="P166" i="1"/>
  <c r="M110" i="1"/>
  <c r="C119" i="1"/>
  <c r="J157" i="1"/>
  <c r="U157" i="1" s="1"/>
  <c r="M161" i="1"/>
  <c r="P174" i="1"/>
  <c r="D182" i="1"/>
  <c r="M187" i="1"/>
  <c r="I209" i="1"/>
  <c r="I215" i="1"/>
  <c r="T215" i="1" s="1"/>
  <c r="J221" i="1"/>
  <c r="K237" i="1"/>
  <c r="P238" i="1"/>
  <c r="S272" i="1"/>
  <c r="H271" i="1"/>
  <c r="F142" i="1"/>
  <c r="G157" i="1"/>
  <c r="R157" i="1" s="1"/>
  <c r="D166" i="1"/>
  <c r="E182" i="1"/>
  <c r="P182" i="1" s="1"/>
  <c r="S186" i="1"/>
  <c r="K189" i="1"/>
  <c r="V189" i="1" s="1"/>
  <c r="M195" i="1"/>
  <c r="J209" i="1"/>
  <c r="J215" i="1"/>
  <c r="U215" i="1" s="1"/>
  <c r="U217" i="1"/>
  <c r="Q218" i="1"/>
  <c r="I166" i="1"/>
  <c r="M175" i="1"/>
  <c r="F182" i="1"/>
  <c r="Q182" i="1" s="1"/>
  <c r="S204" i="1"/>
  <c r="Q220" i="1"/>
  <c r="M221" i="1"/>
  <c r="H230" i="1"/>
  <c r="S230" i="1" s="1"/>
  <c r="U234" i="1"/>
  <c r="E160" i="1"/>
  <c r="T160" i="1"/>
  <c r="J166" i="1"/>
  <c r="F167" i="1"/>
  <c r="M171" i="1"/>
  <c r="I189" i="1"/>
  <c r="T189" i="1" s="1"/>
  <c r="M191" i="1"/>
  <c r="U205" i="1"/>
  <c r="T206" i="1"/>
  <c r="M211" i="1"/>
  <c r="J211" i="1"/>
  <c r="S218" i="1"/>
  <c r="S161" i="1"/>
  <c r="G167" i="1"/>
  <c r="T168" i="1"/>
  <c r="M181" i="1"/>
  <c r="H182" i="1"/>
  <c r="S182" i="1" s="1"/>
  <c r="S188" i="1"/>
  <c r="J190" i="1"/>
  <c r="M190" i="1" s="1"/>
  <c r="O238" i="1"/>
  <c r="M238" i="1"/>
  <c r="D237" i="1"/>
  <c r="T161" i="1"/>
  <c r="U164" i="1"/>
  <c r="U168" i="1"/>
  <c r="I182" i="1"/>
  <c r="T182" i="1" s="1"/>
  <c r="M235" i="1"/>
  <c r="P202" i="1"/>
  <c r="E201" i="1"/>
  <c r="O220" i="1"/>
  <c r="D219" i="1"/>
  <c r="M232" i="1"/>
  <c r="F236" i="1"/>
  <c r="Q236" i="1" s="1"/>
  <c r="Q237" i="1"/>
  <c r="U155" i="1"/>
  <c r="K160" i="1"/>
  <c r="V160" i="1" s="1"/>
  <c r="M169" i="1"/>
  <c r="M178" i="1"/>
  <c r="U196" i="1"/>
  <c r="O199" i="1"/>
  <c r="R199" i="1" s="1"/>
  <c r="J206" i="1"/>
  <c r="M206" i="1" s="1"/>
  <c r="U214" i="1"/>
  <c r="E220" i="1"/>
  <c r="M225" i="1"/>
  <c r="J227" i="1"/>
  <c r="M227" i="1" s="1"/>
  <c r="D189" i="1"/>
  <c r="M233" i="1"/>
  <c r="S233" i="1"/>
  <c r="S237" i="1"/>
  <c r="Q199" i="1"/>
  <c r="G207" i="1"/>
  <c r="R207" i="1" s="1"/>
  <c r="H224" i="1"/>
  <c r="M224" i="1" s="1"/>
  <c r="R232" i="1"/>
  <c r="G230" i="1"/>
  <c r="M230" i="1" s="1"/>
  <c r="N278" i="1"/>
  <c r="M278" i="1"/>
  <c r="T237" i="1"/>
  <c r="I236" i="1"/>
  <c r="T236" i="1" s="1"/>
  <c r="M168" i="1"/>
  <c r="M177" i="1"/>
  <c r="J183" i="1"/>
  <c r="M210" i="1"/>
  <c r="E209" i="1"/>
  <c r="M213" i="1"/>
  <c r="K219" i="1"/>
  <c r="V219" i="1" s="1"/>
  <c r="I220" i="1"/>
  <c r="J224" i="1"/>
  <c r="U224" i="1" s="1"/>
  <c r="U225" i="1"/>
  <c r="M229" i="1"/>
  <c r="U237" i="1"/>
  <c r="T225" i="1"/>
  <c r="U226" i="1"/>
  <c r="M241" i="1"/>
  <c r="U244" i="1"/>
  <c r="D247" i="1"/>
  <c r="J248" i="1"/>
  <c r="P257" i="1"/>
  <c r="U272" i="1"/>
  <c r="V283" i="1"/>
  <c r="V284" i="1"/>
  <c r="D284" i="1"/>
  <c r="M284" i="1" s="1"/>
  <c r="O286" i="1"/>
  <c r="M299" i="1"/>
  <c r="N299" i="1"/>
  <c r="K313" i="1"/>
  <c r="M315" i="1"/>
  <c r="C313" i="1"/>
  <c r="M317" i="1"/>
  <c r="S317" i="1"/>
  <c r="S378" i="1"/>
  <c r="H377" i="1"/>
  <c r="R227" i="1"/>
  <c r="U231" i="1"/>
  <c r="O232" i="1"/>
  <c r="E247" i="1"/>
  <c r="P247" i="1" s="1"/>
  <c r="D252" i="1"/>
  <c r="J253" i="1"/>
  <c r="M253" i="1" s="1"/>
  <c r="J260" i="1"/>
  <c r="U260" i="1" s="1"/>
  <c r="D271" i="1"/>
  <c r="O272" i="1"/>
  <c r="C272" i="1"/>
  <c r="N273" i="1"/>
  <c r="M273" i="1"/>
  <c r="N284" i="1"/>
  <c r="O291" i="1"/>
  <c r="D290" i="1"/>
  <c r="M292" i="1"/>
  <c r="H293" i="1"/>
  <c r="S293" i="1" s="1"/>
  <c r="S294" i="1"/>
  <c r="R295" i="1"/>
  <c r="G293" i="1"/>
  <c r="C298" i="1"/>
  <c r="O298" i="1"/>
  <c r="O313" i="1"/>
  <c r="J352" i="1"/>
  <c r="S352" i="1"/>
  <c r="T377" i="1"/>
  <c r="I376" i="1"/>
  <c r="T376" i="1" s="1"/>
  <c r="N283" i="1"/>
  <c r="M285" i="1"/>
  <c r="J284" i="1"/>
  <c r="P291" i="1"/>
  <c r="C291" i="1"/>
  <c r="N304" i="1"/>
  <c r="M304" i="1"/>
  <c r="N324" i="1"/>
  <c r="M324" i="1"/>
  <c r="J243" i="1"/>
  <c r="U243" i="1" s="1"/>
  <c r="M245" i="1"/>
  <c r="M249" i="1"/>
  <c r="M250" i="1"/>
  <c r="M251" i="1"/>
  <c r="M254" i="1"/>
  <c r="M255" i="1"/>
  <c r="M256" i="1"/>
  <c r="S258" i="1"/>
  <c r="S259" i="1"/>
  <c r="M260" i="1"/>
  <c r="M261" i="1"/>
  <c r="M262" i="1"/>
  <c r="M263" i="1"/>
  <c r="M264" i="1"/>
  <c r="M265" i="1"/>
  <c r="E290" i="1"/>
  <c r="S314" i="1"/>
  <c r="M314" i="1"/>
  <c r="H313" i="1"/>
  <c r="J324" i="1"/>
  <c r="U324" i="1" s="1"/>
  <c r="U327" i="1"/>
  <c r="F270" i="1"/>
  <c r="E271" i="1"/>
  <c r="M286" i="1"/>
  <c r="M297" i="1"/>
  <c r="M300" i="1"/>
  <c r="Q304" i="1"/>
  <c r="D304" i="1"/>
  <c r="J313" i="1"/>
  <c r="M354" i="1"/>
  <c r="U354" i="1"/>
  <c r="J353" i="1"/>
  <c r="U353" i="1" s="1"/>
  <c r="H371" i="1"/>
  <c r="S371" i="1" s="1"/>
  <c r="M372" i="1"/>
  <c r="S372" i="1"/>
  <c r="H257" i="1"/>
  <c r="M257" i="1" s="1"/>
  <c r="M282" i="1"/>
  <c r="U282" i="1"/>
  <c r="H284" i="1"/>
  <c r="S323" i="1"/>
  <c r="M323" i="1"/>
  <c r="V344" i="1"/>
  <c r="K343" i="1"/>
  <c r="D274" i="1"/>
  <c r="O278" i="1"/>
  <c r="H289" i="1"/>
  <c r="J290" i="1"/>
  <c r="U291" i="1"/>
  <c r="M306" i="1"/>
  <c r="N341" i="1"/>
  <c r="M341" i="1"/>
  <c r="Q343" i="1"/>
  <c r="F342" i="1"/>
  <c r="Q342" i="1" s="1"/>
  <c r="F376" i="1"/>
  <c r="Q376" i="1" s="1"/>
  <c r="Q377" i="1"/>
  <c r="J270" i="1"/>
  <c r="Q289" i="1"/>
  <c r="V290" i="1"/>
  <c r="K289" i="1"/>
  <c r="N294" i="1"/>
  <c r="M294" i="1"/>
  <c r="D305" i="1"/>
  <c r="O305" i="1" s="1"/>
  <c r="O306" i="1"/>
  <c r="O309" i="1"/>
  <c r="M309" i="1"/>
  <c r="S318" i="1"/>
  <c r="M318" i="1"/>
  <c r="K270" i="1"/>
  <c r="N277" i="1"/>
  <c r="U285" i="1"/>
  <c r="P313" i="1"/>
  <c r="E312" i="1"/>
  <c r="P312" i="1" s="1"/>
  <c r="T343" i="1"/>
  <c r="I342" i="1"/>
  <c r="T342" i="1" s="1"/>
  <c r="M276" i="1"/>
  <c r="J274" i="1"/>
  <c r="U274" i="1" s="1"/>
  <c r="U276" i="1"/>
  <c r="H300" i="1"/>
  <c r="S300" i="1" s="1"/>
  <c r="M308" i="1"/>
  <c r="U308" i="1"/>
  <c r="J306" i="1"/>
  <c r="M362" i="1"/>
  <c r="M281" i="1"/>
  <c r="S290" i="1"/>
  <c r="C293" i="1"/>
  <c r="R306" i="1"/>
  <c r="G305" i="1"/>
  <c r="R305" i="1" s="1"/>
  <c r="H343" i="1"/>
  <c r="S344" i="1"/>
  <c r="I289" i="1"/>
  <c r="E305" i="1"/>
  <c r="P305" i="1" s="1"/>
  <c r="S327" i="1"/>
  <c r="M331" i="1"/>
  <c r="H338" i="1"/>
  <c r="T348" i="1"/>
  <c r="J350" i="1"/>
  <c r="U350" i="1" s="1"/>
  <c r="U351" i="1"/>
  <c r="F353" i="1"/>
  <c r="Q353" i="1" s="1"/>
  <c r="H361" i="1"/>
  <c r="I371" i="1"/>
  <c r="T371" i="1" s="1"/>
  <c r="T378" i="1"/>
  <c r="N379" i="1"/>
  <c r="M381" i="1"/>
  <c r="M382" i="1"/>
  <c r="M385" i="1"/>
  <c r="M287" i="1"/>
  <c r="S301" i="1"/>
  <c r="F305" i="1"/>
  <c r="Q305" i="1" s="1"/>
  <c r="M310" i="1"/>
  <c r="I313" i="1"/>
  <c r="U314" i="1"/>
  <c r="M319" i="1"/>
  <c r="T327" i="1"/>
  <c r="C330" i="1"/>
  <c r="T332" i="1"/>
  <c r="U339" i="1"/>
  <c r="Q344" i="1"/>
  <c r="V346" i="1"/>
  <c r="G353" i="1"/>
  <c r="R353" i="1" s="1"/>
  <c r="I361" i="1"/>
  <c r="J371" i="1"/>
  <c r="U371" i="1" s="1"/>
  <c r="T380" i="1"/>
  <c r="S383" i="1"/>
  <c r="D330" i="1"/>
  <c r="O330" i="1" s="1"/>
  <c r="G342" i="1"/>
  <c r="R342" i="1" s="1"/>
  <c r="E344" i="1"/>
  <c r="C347" i="1"/>
  <c r="C352" i="1"/>
  <c r="C377" i="1"/>
  <c r="M355" i="1"/>
  <c r="E360" i="1"/>
  <c r="P360" i="1" s="1"/>
  <c r="K361" i="1"/>
  <c r="U365" i="1"/>
  <c r="K376" i="1"/>
  <c r="V376" i="1" s="1"/>
  <c r="D377" i="1"/>
  <c r="Q379" i="1"/>
  <c r="T344" i="1"/>
  <c r="J348" i="1"/>
  <c r="R352" i="1"/>
  <c r="F360" i="1"/>
  <c r="Q360" i="1" s="1"/>
  <c r="S362" i="1"/>
  <c r="R377" i="1"/>
  <c r="J378" i="1"/>
  <c r="D379" i="1"/>
  <c r="M379" i="1" s="1"/>
  <c r="E293" i="1"/>
  <c r="P293" i="1" s="1"/>
  <c r="C295" i="1"/>
  <c r="C350" i="1"/>
  <c r="G360" i="1"/>
  <c r="R360" i="1" s="1"/>
  <c r="M332" i="1"/>
  <c r="U337" i="1"/>
  <c r="M340" i="1"/>
  <c r="U369" i="1"/>
  <c r="M380" i="1"/>
  <c r="S382" i="1"/>
  <c r="U387" i="1"/>
  <c r="M301" i="1"/>
  <c r="T318" i="1"/>
  <c r="D329" i="1"/>
  <c r="D312" i="1" s="1"/>
  <c r="O312" i="1" s="1"/>
  <c r="M333" i="1"/>
  <c r="C346" i="1"/>
  <c r="M349" i="1"/>
  <c r="R350" i="1"/>
  <c r="U368" i="1"/>
  <c r="M383" i="1"/>
  <c r="U386" i="1"/>
  <c r="H324" i="1"/>
  <c r="S324" i="1" s="1"/>
  <c r="R329" i="1"/>
  <c r="J330" i="1"/>
  <c r="U330" i="1" s="1"/>
  <c r="D346" i="1"/>
  <c r="J362" i="1"/>
  <c r="M316" i="1"/>
  <c r="J367" i="1"/>
  <c r="U367" i="1" s="1"/>
  <c r="J384" i="1"/>
  <c r="U384" i="1" s="1"/>
  <c r="P91" i="1" l="1"/>
  <c r="E90" i="1"/>
  <c r="P90" i="1" s="1"/>
  <c r="Q270" i="1"/>
  <c r="J377" i="1"/>
  <c r="M377" i="1" s="1"/>
  <c r="U378" i="1"/>
  <c r="J126" i="1"/>
  <c r="M371" i="1"/>
  <c r="M367" i="1"/>
  <c r="M384" i="1"/>
  <c r="U183" i="1"/>
  <c r="J182" i="1"/>
  <c r="U182" i="1" s="1"/>
  <c r="M353" i="1"/>
  <c r="T313" i="1"/>
  <c r="I312" i="1"/>
  <c r="T312" i="1" s="1"/>
  <c r="S361" i="1"/>
  <c r="S343" i="1"/>
  <c r="H342" i="1"/>
  <c r="S342" i="1" s="1"/>
  <c r="U352" i="1"/>
  <c r="J100" i="1"/>
  <c r="U100" i="1" s="1"/>
  <c r="M183" i="1"/>
  <c r="K101" i="1"/>
  <c r="V101" i="1" s="1"/>
  <c r="V103" i="1"/>
  <c r="N115" i="1"/>
  <c r="M115" i="1"/>
  <c r="M21" i="1"/>
  <c r="M56" i="1"/>
  <c r="P56" i="1"/>
  <c r="U29" i="1"/>
  <c r="J26" i="1"/>
  <c r="U26" i="1" s="1"/>
  <c r="K360" i="1"/>
  <c r="V360" i="1" s="1"/>
  <c r="V361" i="1"/>
  <c r="V343" i="1"/>
  <c r="K342" i="1"/>
  <c r="V342" i="1" s="1"/>
  <c r="S313" i="1"/>
  <c r="H312" i="1"/>
  <c r="S312" i="1" s="1"/>
  <c r="O284" i="1"/>
  <c r="D283" i="1"/>
  <c r="T199" i="1"/>
  <c r="E236" i="1"/>
  <c r="P236" i="1" s="1"/>
  <c r="F119" i="1"/>
  <c r="Q120" i="1"/>
  <c r="E109" i="1"/>
  <c r="P110" i="1"/>
  <c r="T91" i="1"/>
  <c r="O12" i="1"/>
  <c r="D11" i="1"/>
  <c r="N346" i="1"/>
  <c r="M346" i="1"/>
  <c r="C344" i="1"/>
  <c r="C94" i="1"/>
  <c r="T361" i="1"/>
  <c r="I360" i="1"/>
  <c r="T360" i="1" s="1"/>
  <c r="M291" i="1"/>
  <c r="C290" i="1"/>
  <c r="N291" i="1"/>
  <c r="C37" i="1"/>
  <c r="M243" i="1"/>
  <c r="O166" i="1"/>
  <c r="D165" i="1"/>
  <c r="T77" i="1"/>
  <c r="I76" i="1"/>
  <c r="S76" i="1" s="1"/>
  <c r="H109" i="1"/>
  <c r="S110" i="1"/>
  <c r="P79" i="1"/>
  <c r="E77" i="1"/>
  <c r="M79" i="1"/>
  <c r="U59" i="1"/>
  <c r="N12" i="1"/>
  <c r="M12" i="1"/>
  <c r="C11" i="1"/>
  <c r="V10" i="1"/>
  <c r="T35" i="1"/>
  <c r="S377" i="1"/>
  <c r="H376" i="1"/>
  <c r="S376" i="1" s="1"/>
  <c r="T166" i="1"/>
  <c r="M182" i="1"/>
  <c r="O182" i="1"/>
  <c r="E142" i="1"/>
  <c r="P143" i="1"/>
  <c r="I101" i="1"/>
  <c r="T101" i="1" s="1"/>
  <c r="T103" i="1"/>
  <c r="R92" i="1"/>
  <c r="G91" i="1"/>
  <c r="K91" i="1"/>
  <c r="V92" i="1"/>
  <c r="F124" i="1"/>
  <c r="Q124" i="1" s="1"/>
  <c r="H10" i="1"/>
  <c r="S11" i="1"/>
  <c r="P36" i="1"/>
  <c r="E35" i="1"/>
  <c r="R77" i="1"/>
  <c r="G76" i="1"/>
  <c r="Q76" i="1" s="1"/>
  <c r="J10" i="1"/>
  <c r="N293" i="1"/>
  <c r="M293" i="1"/>
  <c r="J312" i="1"/>
  <c r="U312" i="1" s="1"/>
  <c r="U313" i="1"/>
  <c r="Q167" i="1"/>
  <c r="F166" i="1"/>
  <c r="U362" i="1"/>
  <c r="J361" i="1"/>
  <c r="O329" i="1"/>
  <c r="M329" i="1"/>
  <c r="D75" i="1"/>
  <c r="M378" i="1"/>
  <c r="C376" i="1"/>
  <c r="N377" i="1"/>
  <c r="O304" i="1"/>
  <c r="D50" i="1"/>
  <c r="E289" i="1"/>
  <c r="P290" i="1"/>
  <c r="U284" i="1"/>
  <c r="J283" i="1"/>
  <c r="M298" i="1"/>
  <c r="N298" i="1"/>
  <c r="M272" i="1"/>
  <c r="N272" i="1"/>
  <c r="C271" i="1"/>
  <c r="R167" i="1"/>
  <c r="G166" i="1"/>
  <c r="U166" i="1"/>
  <c r="Q142" i="1"/>
  <c r="M85" i="1"/>
  <c r="J101" i="1"/>
  <c r="U101" i="1" s="1"/>
  <c r="U103" i="1"/>
  <c r="C76" i="1"/>
  <c r="M76" i="1" s="1"/>
  <c r="N77" i="1"/>
  <c r="T12" i="1"/>
  <c r="I11" i="1"/>
  <c r="H35" i="1"/>
  <c r="J142" i="1"/>
  <c r="H77" i="1"/>
  <c r="D35" i="1"/>
  <c r="O346" i="1"/>
  <c r="D344" i="1"/>
  <c r="D94" i="1"/>
  <c r="J347" i="1"/>
  <c r="U348" i="1"/>
  <c r="J96" i="1"/>
  <c r="H283" i="1"/>
  <c r="S284" i="1"/>
  <c r="R293" i="1"/>
  <c r="G289" i="1"/>
  <c r="I219" i="1"/>
  <c r="T219" i="1" s="1"/>
  <c r="T220" i="1"/>
  <c r="O189" i="1"/>
  <c r="H270" i="1"/>
  <c r="S271" i="1"/>
  <c r="O142" i="1"/>
  <c r="S167" i="1"/>
  <c r="H166" i="1"/>
  <c r="F76" i="1"/>
  <c r="P76" i="1" s="1"/>
  <c r="Q77" i="1"/>
  <c r="M167" i="1"/>
  <c r="V79" i="1"/>
  <c r="K77" i="1"/>
  <c r="U79" i="1"/>
  <c r="N70" i="1"/>
  <c r="M70" i="1"/>
  <c r="P12" i="1"/>
  <c r="E11" i="1"/>
  <c r="M129" i="1"/>
  <c r="F29" i="1"/>
  <c r="Q30" i="1"/>
  <c r="M132" i="1"/>
  <c r="N350" i="1"/>
  <c r="M350" i="1"/>
  <c r="C98" i="1"/>
  <c r="M352" i="1"/>
  <c r="N352" i="1"/>
  <c r="C100" i="1"/>
  <c r="S338" i="1"/>
  <c r="H330" i="1"/>
  <c r="S330" i="1" s="1"/>
  <c r="V289" i="1"/>
  <c r="O271" i="1"/>
  <c r="D270" i="1"/>
  <c r="U248" i="1"/>
  <c r="J247" i="1"/>
  <c r="U247" i="1" s="1"/>
  <c r="U227" i="1"/>
  <c r="J98" i="1"/>
  <c r="U98" i="1" s="1"/>
  <c r="P160" i="1"/>
  <c r="E157" i="1"/>
  <c r="P157" i="1" s="1"/>
  <c r="M160" i="1"/>
  <c r="V120" i="1"/>
  <c r="K119" i="1"/>
  <c r="V119" i="1" s="1"/>
  <c r="Q91" i="1"/>
  <c r="E124" i="1"/>
  <c r="P124" i="1" s="1"/>
  <c r="T52" i="1"/>
  <c r="I51" i="1"/>
  <c r="T51" i="1" s="1"/>
  <c r="M348" i="1"/>
  <c r="M347" i="1"/>
  <c r="N347" i="1"/>
  <c r="N313" i="1"/>
  <c r="M313" i="1"/>
  <c r="C312" i="1"/>
  <c r="O247" i="1"/>
  <c r="M247" i="1"/>
  <c r="R230" i="1"/>
  <c r="G219" i="1"/>
  <c r="R219" i="1" s="1"/>
  <c r="M215" i="1"/>
  <c r="J207" i="1"/>
  <c r="U207" i="1" s="1"/>
  <c r="U209" i="1"/>
  <c r="P95" i="1"/>
  <c r="S92" i="1"/>
  <c r="H91" i="1"/>
  <c r="Q36" i="1"/>
  <c r="F35" i="1"/>
  <c r="S27" i="1"/>
  <c r="H51" i="1"/>
  <c r="S51" i="1" s="1"/>
  <c r="S52" i="1"/>
  <c r="G35" i="1"/>
  <c r="M338" i="1"/>
  <c r="M295" i="1"/>
  <c r="N295" i="1"/>
  <c r="C41" i="1"/>
  <c r="E343" i="1"/>
  <c r="P344" i="1"/>
  <c r="N330" i="1"/>
  <c r="M330" i="1"/>
  <c r="U306" i="1"/>
  <c r="J305" i="1"/>
  <c r="U305" i="1" s="1"/>
  <c r="F288" i="1"/>
  <c r="Q288" i="1" s="1"/>
  <c r="J289" i="1"/>
  <c r="U290" i="1"/>
  <c r="H252" i="1"/>
  <c r="S257" i="1"/>
  <c r="M248" i="1"/>
  <c r="E219" i="1"/>
  <c r="P219" i="1" s="1"/>
  <c r="P220" i="1"/>
  <c r="O237" i="1"/>
  <c r="M237" i="1"/>
  <c r="D236" i="1"/>
  <c r="D141" i="1" s="1"/>
  <c r="U211" i="1"/>
  <c r="J81" i="1"/>
  <c r="J77" i="1" s="1"/>
  <c r="K236" i="1"/>
  <c r="V236" i="1" s="1"/>
  <c r="V237" i="1"/>
  <c r="N119" i="1"/>
  <c r="M119" i="1"/>
  <c r="H119" i="1"/>
  <c r="S119" i="1" s="1"/>
  <c r="S120" i="1"/>
  <c r="Q160" i="1"/>
  <c r="F157" i="1"/>
  <c r="Q157" i="1" s="1"/>
  <c r="K157" i="1"/>
  <c r="V157" i="1" s="1"/>
  <c r="O157" i="1"/>
  <c r="K35" i="1"/>
  <c r="H58" i="1"/>
  <c r="S58" i="1" s="1"/>
  <c r="S59" i="1"/>
  <c r="S30" i="1"/>
  <c r="H29" i="1"/>
  <c r="S29" i="1" s="1"/>
  <c r="R30" i="1"/>
  <c r="G29" i="1"/>
  <c r="N27" i="1"/>
  <c r="M27" i="1"/>
  <c r="C26" i="1"/>
  <c r="M44" i="1"/>
  <c r="V270" i="1"/>
  <c r="U253" i="1"/>
  <c r="J252" i="1"/>
  <c r="U252" i="1" s="1"/>
  <c r="K312" i="1"/>
  <c r="V312" i="1" s="1"/>
  <c r="V313" i="1"/>
  <c r="E207" i="1"/>
  <c r="P209" i="1"/>
  <c r="M209" i="1"/>
  <c r="H220" i="1"/>
  <c r="S224" i="1"/>
  <c r="O219" i="1"/>
  <c r="U221" i="1"/>
  <c r="J220" i="1"/>
  <c r="D76" i="1"/>
  <c r="N76" i="1" s="1"/>
  <c r="O77" i="1"/>
  <c r="G109" i="1"/>
  <c r="R110" i="1"/>
  <c r="S144" i="1"/>
  <c r="H143" i="1"/>
  <c r="M143" i="1" s="1"/>
  <c r="V167" i="1"/>
  <c r="K166" i="1"/>
  <c r="V110" i="1"/>
  <c r="K109" i="1"/>
  <c r="P59" i="1"/>
  <c r="E58" i="1"/>
  <c r="P58" i="1" s="1"/>
  <c r="O109" i="1"/>
  <c r="P271" i="1"/>
  <c r="E270" i="1"/>
  <c r="I288" i="1"/>
  <c r="T289" i="1"/>
  <c r="U270" i="1"/>
  <c r="D289" i="1"/>
  <c r="O290" i="1"/>
  <c r="O252" i="1"/>
  <c r="M252" i="1"/>
  <c r="U206" i="1"/>
  <c r="J75" i="1"/>
  <c r="U75" i="1" s="1"/>
  <c r="S199" i="1"/>
  <c r="U199" i="1" s="1"/>
  <c r="U120" i="1"/>
  <c r="J119" i="1"/>
  <c r="U119" i="1" s="1"/>
  <c r="U110" i="1"/>
  <c r="J109" i="1"/>
  <c r="N103" i="1"/>
  <c r="M103" i="1"/>
  <c r="C101" i="1"/>
  <c r="V142" i="1"/>
  <c r="N108" i="1"/>
  <c r="J35" i="1"/>
  <c r="U36" i="1"/>
  <c r="R59" i="1"/>
  <c r="G58" i="1"/>
  <c r="R58" i="1" s="1"/>
  <c r="N59" i="1"/>
  <c r="M59" i="1"/>
  <c r="C58" i="1"/>
  <c r="H124" i="1"/>
  <c r="S124" i="1" s="1"/>
  <c r="G10" i="1"/>
  <c r="D376" i="1"/>
  <c r="O377" i="1"/>
  <c r="S289" i="1"/>
  <c r="H288" i="1"/>
  <c r="S288" i="1" s="1"/>
  <c r="O379" i="1"/>
  <c r="D127" i="1"/>
  <c r="O274" i="1"/>
  <c r="C274" i="1"/>
  <c r="M201" i="1"/>
  <c r="E189" i="1"/>
  <c r="P201" i="1"/>
  <c r="U190" i="1"/>
  <c r="J189" i="1"/>
  <c r="U189" i="1" s="1"/>
  <c r="I207" i="1"/>
  <c r="T207" i="1" s="1"/>
  <c r="T209" i="1"/>
  <c r="F101" i="1"/>
  <c r="Q101" i="1" s="1"/>
  <c r="T143" i="1"/>
  <c r="I142" i="1"/>
  <c r="F51" i="1"/>
  <c r="Q51" i="1" s="1"/>
  <c r="Q52" i="1"/>
  <c r="I124" i="1"/>
  <c r="T124" i="1" s="1"/>
  <c r="T109" i="1"/>
  <c r="I108" i="1"/>
  <c r="T108" i="1" s="1"/>
  <c r="F58" i="1"/>
  <c r="Q58" i="1" s="1"/>
  <c r="Q59" i="1"/>
  <c r="T27" i="1"/>
  <c r="I26" i="1"/>
  <c r="T26" i="1" s="1"/>
  <c r="Q10" i="1"/>
  <c r="O141" i="1" l="1"/>
  <c r="U77" i="1"/>
  <c r="J76" i="1"/>
  <c r="T76" i="1" s="1"/>
  <c r="P207" i="1"/>
  <c r="M207" i="1"/>
  <c r="P343" i="1"/>
  <c r="E342" i="1"/>
  <c r="P342" i="1" s="1"/>
  <c r="N312" i="1"/>
  <c r="M312" i="1"/>
  <c r="E10" i="1"/>
  <c r="P11" i="1"/>
  <c r="J165" i="1"/>
  <c r="U165" i="1" s="1"/>
  <c r="O50" i="1"/>
  <c r="M50" i="1"/>
  <c r="I165" i="1"/>
  <c r="T165" i="1" s="1"/>
  <c r="I90" i="1"/>
  <c r="T90" i="1" s="1"/>
  <c r="M41" i="1"/>
  <c r="N41" i="1"/>
  <c r="C39" i="1"/>
  <c r="H280" i="1"/>
  <c r="S280" i="1" s="1"/>
  <c r="S283" i="1"/>
  <c r="I10" i="1"/>
  <c r="T11" i="1"/>
  <c r="R166" i="1"/>
  <c r="G165" i="1"/>
  <c r="E76" i="1"/>
  <c r="O76" i="1" s="1"/>
  <c r="P77" i="1"/>
  <c r="N290" i="1"/>
  <c r="M290" i="1"/>
  <c r="C289" i="1"/>
  <c r="V199" i="1"/>
  <c r="H90" i="1"/>
  <c r="S90" i="1" s="1"/>
  <c r="S91" i="1"/>
  <c r="O376" i="1"/>
  <c r="D360" i="1"/>
  <c r="O360" i="1" s="1"/>
  <c r="M100" i="1"/>
  <c r="N100" i="1"/>
  <c r="J95" i="1"/>
  <c r="U96" i="1"/>
  <c r="M96" i="1"/>
  <c r="V91" i="1"/>
  <c r="K90" i="1"/>
  <c r="V90" i="1" s="1"/>
  <c r="P109" i="1"/>
  <c r="E108" i="1"/>
  <c r="P108" i="1" s="1"/>
  <c r="M109" i="1"/>
  <c r="J236" i="1"/>
  <c r="U236" i="1" s="1"/>
  <c r="R10" i="1"/>
  <c r="U220" i="1"/>
  <c r="J219" i="1"/>
  <c r="U219" i="1" s="1"/>
  <c r="S252" i="1"/>
  <c r="H236" i="1"/>
  <c r="S236" i="1" s="1"/>
  <c r="M77" i="1"/>
  <c r="N271" i="1"/>
  <c r="C270" i="1"/>
  <c r="M271" i="1"/>
  <c r="N376" i="1"/>
  <c r="M376" i="1"/>
  <c r="C360" i="1"/>
  <c r="R91" i="1"/>
  <c r="G90" i="1"/>
  <c r="R90" i="1" s="1"/>
  <c r="I34" i="1"/>
  <c r="T34" i="1" s="1"/>
  <c r="N101" i="1"/>
  <c r="M101" i="1"/>
  <c r="K108" i="1"/>
  <c r="V108" i="1" s="1"/>
  <c r="V109" i="1"/>
  <c r="U347" i="1"/>
  <c r="J343" i="1"/>
  <c r="S109" i="1"/>
  <c r="H108" i="1"/>
  <c r="S108" i="1" s="1"/>
  <c r="Q119" i="1"/>
  <c r="F108" i="1"/>
  <c r="Q108" i="1" s="1"/>
  <c r="N58" i="1"/>
  <c r="O289" i="1"/>
  <c r="D288" i="1"/>
  <c r="O288" i="1" s="1"/>
  <c r="V35" i="1"/>
  <c r="K34" i="1"/>
  <c r="U289" i="1"/>
  <c r="J288" i="1"/>
  <c r="U288" i="1" s="1"/>
  <c r="M305" i="1"/>
  <c r="N98" i="1"/>
  <c r="M98" i="1"/>
  <c r="S270" i="1"/>
  <c r="D92" i="1"/>
  <c r="O94" i="1"/>
  <c r="U10" i="1"/>
  <c r="M94" i="1"/>
  <c r="C92" i="1"/>
  <c r="N94" i="1"/>
  <c r="U126" i="1"/>
  <c r="J125" i="1"/>
  <c r="M126" i="1"/>
  <c r="P189" i="1"/>
  <c r="E165" i="1"/>
  <c r="P165" i="1" s="1"/>
  <c r="V166" i="1"/>
  <c r="K165" i="1"/>
  <c r="M157" i="1"/>
  <c r="U81" i="1"/>
  <c r="M81" i="1"/>
  <c r="R35" i="1"/>
  <c r="G34" i="1"/>
  <c r="R34" i="1" s="1"/>
  <c r="V77" i="1"/>
  <c r="K76" i="1"/>
  <c r="U76" i="1" s="1"/>
  <c r="M189" i="1"/>
  <c r="O344" i="1"/>
  <c r="D343" i="1"/>
  <c r="M75" i="1"/>
  <c r="O75" i="1"/>
  <c r="D58" i="1"/>
  <c r="O58" i="1" s="1"/>
  <c r="N344" i="1"/>
  <c r="M344" i="1"/>
  <c r="C343" i="1"/>
  <c r="N274" i="1"/>
  <c r="M274" i="1"/>
  <c r="N26" i="1"/>
  <c r="N11" i="1"/>
  <c r="M11" i="1"/>
  <c r="C10" i="1"/>
  <c r="M166" i="1"/>
  <c r="O283" i="1"/>
  <c r="D280" i="1"/>
  <c r="M283" i="1"/>
  <c r="H360" i="1"/>
  <c r="S360" i="1" s="1"/>
  <c r="U377" i="1"/>
  <c r="J376" i="1"/>
  <c r="U376" i="1" s="1"/>
  <c r="S143" i="1"/>
  <c r="H142" i="1"/>
  <c r="H219" i="1"/>
  <c r="S220" i="1"/>
  <c r="M220" i="1"/>
  <c r="O236" i="1"/>
  <c r="M236" i="1"/>
  <c r="D107" i="1"/>
  <c r="D101" i="1" s="1"/>
  <c r="O101" i="1" s="1"/>
  <c r="O270" i="1"/>
  <c r="O35" i="1"/>
  <c r="U283" i="1"/>
  <c r="J280" i="1"/>
  <c r="E34" i="1"/>
  <c r="P34" i="1" s="1"/>
  <c r="P35" i="1"/>
  <c r="E141" i="1"/>
  <c r="P141" i="1" s="1"/>
  <c r="P142" i="1"/>
  <c r="O165" i="1"/>
  <c r="F269" i="1"/>
  <c r="Q269" i="1" s="1"/>
  <c r="U109" i="1"/>
  <c r="T142" i="1"/>
  <c r="I141" i="1"/>
  <c r="T141" i="1" s="1"/>
  <c r="O127" i="1"/>
  <c r="D125" i="1"/>
  <c r="M127" i="1"/>
  <c r="T288" i="1"/>
  <c r="I269" i="1"/>
  <c r="T269" i="1" s="1"/>
  <c r="H26" i="1"/>
  <c r="S26" i="1" s="1"/>
  <c r="S77" i="1"/>
  <c r="H76" i="1"/>
  <c r="R76" i="1" s="1"/>
  <c r="U361" i="1"/>
  <c r="M361" i="1"/>
  <c r="O11" i="1"/>
  <c r="D10" i="1"/>
  <c r="P270" i="1"/>
  <c r="M51" i="1"/>
  <c r="F90" i="1"/>
  <c r="Q90" i="1" s="1"/>
  <c r="Q29" i="1"/>
  <c r="F26" i="1"/>
  <c r="M26" i="1" s="1"/>
  <c r="M29" i="1"/>
  <c r="R289" i="1"/>
  <c r="G288" i="1"/>
  <c r="J141" i="1"/>
  <c r="U141" i="1" s="1"/>
  <c r="U142" i="1"/>
  <c r="J58" i="1"/>
  <c r="U58" i="1" s="1"/>
  <c r="U35" i="1"/>
  <c r="J34" i="1"/>
  <c r="U34" i="1" s="1"/>
  <c r="R109" i="1"/>
  <c r="G108" i="1"/>
  <c r="R108" i="1" s="1"/>
  <c r="R29" i="1"/>
  <c r="G26" i="1"/>
  <c r="R26" i="1" s="1"/>
  <c r="F34" i="1"/>
  <c r="Q34" i="1" s="1"/>
  <c r="Q35" i="1"/>
  <c r="K288" i="1"/>
  <c r="H165" i="1"/>
  <c r="S165" i="1" s="1"/>
  <c r="S166" i="1"/>
  <c r="H34" i="1"/>
  <c r="S34" i="1" s="1"/>
  <c r="S35" i="1"/>
  <c r="E288" i="1"/>
  <c r="P288" i="1" s="1"/>
  <c r="P289" i="1"/>
  <c r="Q166" i="1"/>
  <c r="F165" i="1"/>
  <c r="Q165" i="1" s="1"/>
  <c r="S10" i="1"/>
  <c r="C36" i="1"/>
  <c r="N37" i="1"/>
  <c r="M37" i="1"/>
  <c r="E269" i="1" l="1"/>
  <c r="P269" i="1" s="1"/>
  <c r="O125" i="1"/>
  <c r="M125" i="1"/>
  <c r="D124" i="1"/>
  <c r="F141" i="1"/>
  <c r="Q141" i="1" s="1"/>
  <c r="O10" i="1"/>
  <c r="U280" i="1"/>
  <c r="S142" i="1"/>
  <c r="H141" i="1"/>
  <c r="S141" i="1" s="1"/>
  <c r="M142" i="1"/>
  <c r="N360" i="1"/>
  <c r="M360" i="1"/>
  <c r="T10" i="1"/>
  <c r="I9" i="1"/>
  <c r="P10" i="1"/>
  <c r="E9" i="1"/>
  <c r="R288" i="1"/>
  <c r="G269" i="1"/>
  <c r="R269" i="1" s="1"/>
  <c r="D34" i="1"/>
  <c r="O34" i="1" s="1"/>
  <c r="U343" i="1"/>
  <c r="J342" i="1"/>
  <c r="U342" i="1" s="1"/>
  <c r="J124" i="1"/>
  <c r="U125" i="1"/>
  <c r="M36" i="1"/>
  <c r="C35" i="1"/>
  <c r="N36" i="1"/>
  <c r="H9" i="1"/>
  <c r="J360" i="1"/>
  <c r="U360" i="1" s="1"/>
  <c r="D269" i="1"/>
  <c r="O269" i="1" s="1"/>
  <c r="C342" i="1"/>
  <c r="N343" i="1"/>
  <c r="M343" i="1"/>
  <c r="C91" i="1"/>
  <c r="M92" i="1"/>
  <c r="N92" i="1"/>
  <c r="N270" i="1"/>
  <c r="M270" i="1"/>
  <c r="N39" i="1"/>
  <c r="M39" i="1"/>
  <c r="V34" i="1"/>
  <c r="K9" i="1"/>
  <c r="V9" i="1" s="1"/>
  <c r="C288" i="1"/>
  <c r="N289" i="1"/>
  <c r="M289" i="1"/>
  <c r="V288" i="1"/>
  <c r="K269" i="1"/>
  <c r="V269" i="1" s="1"/>
  <c r="Q26" i="1"/>
  <c r="F9" i="1"/>
  <c r="M165" i="1"/>
  <c r="O280" i="1"/>
  <c r="M280" i="1"/>
  <c r="V165" i="1"/>
  <c r="K141" i="1"/>
  <c r="V141" i="1" s="1"/>
  <c r="N10" i="1"/>
  <c r="M10" i="1"/>
  <c r="O92" i="1"/>
  <c r="D91" i="1"/>
  <c r="U95" i="1"/>
  <c r="J91" i="1"/>
  <c r="M95" i="1"/>
  <c r="D342" i="1"/>
  <c r="O342" i="1" s="1"/>
  <c r="O343" i="1"/>
  <c r="H269" i="1"/>
  <c r="S269" i="1" s="1"/>
  <c r="M58" i="1"/>
  <c r="R165" i="1"/>
  <c r="G141" i="1"/>
  <c r="R141" i="1" s="1"/>
  <c r="S219" i="1"/>
  <c r="M219" i="1"/>
  <c r="G9" i="1"/>
  <c r="M141" i="1" l="1"/>
  <c r="U124" i="1"/>
  <c r="J108" i="1"/>
  <c r="U108" i="1" s="1"/>
  <c r="N91" i="1"/>
  <c r="M91" i="1"/>
  <c r="C90" i="1"/>
  <c r="O91" i="1"/>
  <c r="D90" i="1"/>
  <c r="O90" i="1" s="1"/>
  <c r="M288" i="1"/>
  <c r="N288" i="1"/>
  <c r="J269" i="1"/>
  <c r="U269" i="1" s="1"/>
  <c r="N342" i="1"/>
  <c r="M342" i="1"/>
  <c r="P9" i="1"/>
  <c r="E4" i="1"/>
  <c r="H4" i="1"/>
  <c r="S9" i="1"/>
  <c r="J90" i="1"/>
  <c r="U91" i="1"/>
  <c r="C269" i="1"/>
  <c r="I4" i="1"/>
  <c r="T9" i="1"/>
  <c r="O124" i="1"/>
  <c r="M124" i="1"/>
  <c r="D108" i="1"/>
  <c r="G4" i="1"/>
  <c r="R9" i="1"/>
  <c r="Q9" i="1"/>
  <c r="F4" i="1"/>
  <c r="C34" i="1"/>
  <c r="N35" i="1"/>
  <c r="M35" i="1"/>
  <c r="O108" i="1" l="1"/>
  <c r="M108" i="1"/>
  <c r="N269" i="1"/>
  <c r="M269" i="1"/>
  <c r="N34" i="1"/>
  <c r="M34" i="1"/>
  <c r="C9" i="1"/>
  <c r="U90" i="1"/>
  <c r="J9" i="1"/>
  <c r="N90" i="1"/>
  <c r="M90" i="1"/>
  <c r="D9" i="1"/>
  <c r="D4" i="1" l="1"/>
  <c r="O9" i="1"/>
  <c r="J4" i="1"/>
  <c r="U9" i="1"/>
  <c r="C4" i="1"/>
  <c r="N9" i="1"/>
  <c r="M9" i="1"/>
</calcChain>
</file>

<file path=xl/sharedStrings.xml><?xml version="1.0" encoding="utf-8"?>
<sst xmlns="http://schemas.openxmlformats.org/spreadsheetml/2006/main" count="780" uniqueCount="330">
  <si>
    <t xml:space="preserve">Anexa 13 </t>
  </si>
  <si>
    <t>CONTUL DE EXECUŢIE A BUGETULUI LOCAL- CHELTUIELI</t>
  </si>
  <si>
    <t>lei</t>
  </si>
  <si>
    <t>dif</t>
  </si>
  <si>
    <t>cod 21</t>
  </si>
  <si>
    <t>Denumirea indicatorilor</t>
  </si>
  <si>
    <t>Cod indicator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</si>
  <si>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</si>
  <si>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</si>
  <si>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</si>
  <si>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</si>
  <si>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</si>
  <si>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</si>
  <si>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</si>
  <si>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</si>
  <si>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</si>
  <si>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</si>
  <si>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</si>
  <si>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</si>
  <si>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</si>
  <si>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</si>
  <si>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</si>
  <si>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</si>
  <si>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</si>
  <si>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</si>
  <si>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</si>
  <si>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</si>
  <si>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</si>
  <si>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</si>
  <si>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</si>
  <si>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</si>
  <si>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</si>
  <si>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</si>
  <si>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</si>
  <si>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</si>
  <si>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</si>
  <si>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</si>
  <si>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</si>
  <si>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</si>
  <si>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</si>
  <si>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</si>
  <si>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</si>
  <si>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</si>
  <si>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</si>
  <si>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</si>
  <si>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</si>
  <si>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</si>
  <si>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</si>
  <si>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</si>
  <si>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</si>
  <si>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</si>
  <si>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</si>
  <si>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</si>
  <si>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</si>
  <si>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</si>
  <si>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</si>
  <si>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</si>
  <si>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</si>
  <si>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</si>
  <si>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</si>
  <si>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</si>
  <si>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</si>
  <si>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</si>
  <si>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</si>
  <si>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</si>
  <si>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</si>
  <si>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</si>
  <si>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</si>
  <si>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</si>
  <si>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</si>
  <si>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</si>
  <si>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</si>
  <si>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</si>
  <si>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</si>
  <si>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</si>
  <si>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</si>
  <si>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</si>
  <si>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</si>
  <si>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</si>
  <si>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</si>
  <si>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</si>
  <si>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</si>
  <si>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</si>
  <si>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</si>
  <si>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</si>
  <si>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</si>
  <si>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</si>
  <si>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</si>
  <si>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</si>
  <si>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</si>
  <si>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</si>
  <si>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</si>
  <si>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</si>
  <si>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</si>
  <si>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</si>
  <si>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</si>
  <si>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</si>
  <si>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</si>
  <si>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</si>
  <si>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</si>
  <si>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</si>
  <si>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</si>
  <si>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</si>
  <si>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</si>
  <si>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</si>
  <si>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</si>
  <si>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</si>
  <si>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</si>
  <si>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</si>
  <si>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</si>
  <si>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</si>
  <si>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</si>
  <si>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</si>
  <si>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</si>
  <si>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</si>
  <si>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</si>
  <si>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</si>
  <si>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</si>
  <si>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</si>
  <si>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</si>
  <si>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</si>
  <si>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</si>
  <si>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</si>
  <si>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</si>
  <si>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</si>
  <si>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</si>
  <si>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Centre culturale </t>
  </si>
  <si>
    <t>67.02.03.14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</si>
  <si>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</si>
  <si>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</si>
  <si>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</si>
  <si>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</si>
  <si>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</si>
  <si>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</si>
  <si>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</si>
  <si>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</si>
  <si>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</si>
  <si>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</si>
  <si>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</si>
  <si>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</si>
  <si>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</si>
  <si>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</si>
  <si>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</si>
  <si>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</si>
  <si>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</si>
  <si>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</si>
  <si>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</si>
  <si>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</si>
  <si>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</si>
  <si>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</si>
  <si>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</si>
  <si>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</si>
  <si>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</si>
  <si>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</si>
  <si>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</si>
  <si>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</si>
  <si>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</si>
  <si>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</si>
  <si>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</si>
  <si>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</si>
  <si>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</si>
  <si>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</si>
  <si>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</si>
  <si>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</si>
  <si>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</si>
  <si>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</si>
  <si>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</si>
  <si>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</si>
  <si>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</si>
  <si>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</si>
  <si>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</si>
  <si>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</si>
  <si>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</si>
  <si>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</si>
  <si>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</si>
  <si>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</si>
  <si>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</si>
  <si>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</si>
  <si>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</si>
  <si>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</si>
  <si>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</si>
  <si>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</si>
  <si>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</si>
  <si>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</si>
  <si>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</si>
  <si>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</si>
  <si>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</si>
  <si>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</si>
  <si>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</si>
  <si>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</si>
  <si>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</si>
  <si>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</si>
  <si>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</si>
  <si>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</si>
  <si>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</si>
  <si>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</si>
  <si>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</si>
  <si>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</si>
  <si>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</si>
  <si>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</si>
  <si>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</si>
  <si>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</si>
  <si>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Alte servicii în domeniul protecţiei mediului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</si>
  <si>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</si>
  <si>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</si>
  <si>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</si>
  <si>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</si>
  <si>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</si>
  <si>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</si>
  <si>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</si>
  <si>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</si>
  <si>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</si>
  <si>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</si>
  <si>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</si>
  <si>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</si>
  <si>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</si>
  <si>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</si>
  <si>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</si>
  <si>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</si>
  <si>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</si>
  <si>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</si>
  <si>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</si>
  <si>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</si>
  <si>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</si>
  <si>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</si>
  <si>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</si>
  <si>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</si>
  <si>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</si>
  <si>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</si>
  <si>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</si>
  <si>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</si>
  <si>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</si>
  <si>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</si>
  <si>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</si>
  <si>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</si>
  <si>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</si>
  <si>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</si>
  <si>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</si>
  <si>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</si>
  <si>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</si>
  <si>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</si>
  <si>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</si>
  <si>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</si>
  <si>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</si>
  <si>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</si>
  <si>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</si>
  <si>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</si>
  <si>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</si>
  <si>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</si>
  <si>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</si>
  <si>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</si>
  <si>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</si>
  <si>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</si>
  <si>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</si>
  <si>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</si>
  <si>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</si>
  <si>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</si>
  <si>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</si>
  <si>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</si>
  <si>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</si>
  <si>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</si>
  <si>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</si>
  <si>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</si>
  <si>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</si>
  <si>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</si>
  <si>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</si>
  <si>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</si>
  <si>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</si>
  <si>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</si>
  <si>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</si>
  <si>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</si>
  <si>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</si>
  <si>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 xml:space="preserve">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F F F F F F F F F F F    F    F F F F FF    F F F F F F F F    FF F F FF F FFFFF      F F F F F F F F F F F F F F F F F F F F F F F F  F F F F                         F F F F F F F F F F F F F F F F F F 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</si>
  <si>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</si>
  <si>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</si>
  <si>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</si>
  <si>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</si>
  <si>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</si>
  <si>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</si>
  <si>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</si>
  <si>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</si>
  <si>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</si>
  <si>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</si>
  <si>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</si>
  <si>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</si>
  <si>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</si>
  <si>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</si>
  <si>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</si>
  <si>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</si>
  <si>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</si>
  <si>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</si>
  <si>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</si>
  <si>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</si>
  <si>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</si>
  <si>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</si>
  <si>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</si>
  <si>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</si>
  <si>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</si>
  <si>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</si>
  <si>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</si>
  <si>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</si>
  <si>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</si>
  <si>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</si>
  <si>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</si>
  <si>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 xml:space="preserve">  D   DD D D D D    D D   D D D D D D DD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 D   DD D D D D    D D   D D D D D D DD    D   DD D D D D    D D   D D D D D D DD     D   DD D D D D    D D   D D D D D D DD </t>
  </si>
  <si>
    <t>....-55…..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</si>
  <si>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</si>
  <si>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</si>
  <si>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</si>
  <si>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</si>
  <si>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</si>
  <si>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</si>
  <si>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</si>
  <si>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</si>
  <si>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</si>
  <si>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</si>
  <si>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</si>
  <si>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</si>
  <si>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</si>
  <si>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</si>
  <si>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</si>
  <si>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</si>
  <si>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</si>
  <si>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(cod 49.02-00.01)</t>
    </r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</si>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</sst>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sz val="10"/>
      <color indexed="9"/>
      <name val="Arial"/>
      <family val="2"/>
      <charset val="238"/>
    </font>
    <font>
      <b/>
      <sz val="7"/>
      <name val="RomHelvetica"/>
      <charset val="238"/>
    </font>
    <font>
      <b/>
      <sz val="10"/>
      <color theme="0"/>
      <name val="RomHelvetica"/>
      <charset val="238"/>
    </font>
    <font>
      <sz val="7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b/>
      <sz val="9"/>
      <name val="Arial"/>
      <family val="2"/>
    </font>
    <font>
      <sz val="9"/>
      <name val="Arial"/>
      <family val="2"/>
      <charset val="238"/>
    </font>
    <font>
      <sz val="7"/>
      <color indexed="47"/>
      <name val="Arial"/>
      <family val="2"/>
      <charset val="238"/>
    </font>
    <font>
      <sz val="12"/>
      <color indexed="47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  <charset val="238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28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3" fontId="6" fillId="2" borderId="0" xfId="0" applyNumberFormat="1" applyFont="1" applyFill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7" fillId="0" borderId="0" xfId="0" applyFont="1" applyAlignment="1">
      <alignment vertical="top" wrapText="1"/>
    </xf>
    <xf numFmtId="3" fontId="8" fillId="2" borderId="0" xfId="0" quotePrefix="1" applyNumberFormat="1" applyFont="1" applyFill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" fontId="10" fillId="3" borderId="3" xfId="1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10" fillId="3" borderId="6" xfId="1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top" wrapText="1"/>
    </xf>
    <xf numFmtId="3" fontId="13" fillId="6" borderId="11" xfId="0" applyNumberFormat="1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right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3" fontId="15" fillId="6" borderId="12" xfId="0" applyNumberFormat="1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3" fontId="14" fillId="7" borderId="11" xfId="0" applyNumberFormat="1" applyFont="1" applyFill="1" applyBorder="1" applyAlignment="1">
      <alignment horizontal="right" vertical="top" wrapText="1"/>
    </xf>
    <xf numFmtId="3" fontId="15" fillId="7" borderId="12" xfId="0" applyNumberFormat="1" applyFont="1" applyFill="1" applyBorder="1" applyAlignment="1">
      <alignment horizontal="right" vertical="top" wrapText="1"/>
    </xf>
    <xf numFmtId="0" fontId="9" fillId="8" borderId="10" xfId="0" applyFont="1" applyFill="1" applyBorder="1" applyAlignment="1">
      <alignment horizontal="center" vertical="top" wrapText="1"/>
    </xf>
    <xf numFmtId="0" fontId="2" fillId="8" borderId="11" xfId="0" quotePrefix="1" applyFont="1" applyFill="1" applyBorder="1" applyAlignment="1">
      <alignment horizontal="center" vertical="top" wrapText="1"/>
    </xf>
    <xf numFmtId="3" fontId="14" fillId="8" borderId="11" xfId="0" applyNumberFormat="1" applyFont="1" applyFill="1" applyBorder="1" applyAlignment="1">
      <alignment horizontal="right" vertical="top" wrapText="1"/>
    </xf>
    <xf numFmtId="3" fontId="15" fillId="8" borderId="12" xfId="0" applyNumberFormat="1" applyFont="1" applyFill="1" applyBorder="1" applyAlignment="1">
      <alignment horizontal="right" vertical="top" wrapText="1"/>
    </xf>
    <xf numFmtId="0" fontId="16" fillId="9" borderId="10" xfId="0" applyFont="1" applyFill="1" applyBorder="1" applyAlignment="1">
      <alignment horizontal="center" vertical="top" wrapText="1"/>
    </xf>
    <xf numFmtId="0" fontId="17" fillId="9" borderId="11" xfId="0" quotePrefix="1" applyFont="1" applyFill="1" applyBorder="1" applyAlignment="1">
      <alignment horizontal="center" vertical="top" wrapText="1"/>
    </xf>
    <xf numFmtId="3" fontId="18" fillId="9" borderId="11" xfId="0" applyNumberFormat="1" applyFont="1" applyFill="1" applyBorder="1" applyAlignment="1">
      <alignment horizontal="right" vertical="top" wrapText="1"/>
    </xf>
    <xf numFmtId="3" fontId="19" fillId="9" borderId="12" xfId="0" applyNumberFormat="1" applyFont="1" applyFill="1" applyBorder="1" applyAlignment="1">
      <alignment horizontal="right" vertical="top" wrapText="1"/>
    </xf>
    <xf numFmtId="0" fontId="7" fillId="0" borderId="10" xfId="0" applyFont="1" applyBorder="1" applyAlignment="1">
      <alignment vertical="top" wrapText="1"/>
    </xf>
    <xf numFmtId="0" fontId="11" fillId="0" borderId="11" xfId="0" quotePrefix="1" applyFont="1" applyBorder="1" applyAlignment="1">
      <alignment horizontal="center" vertical="top" wrapText="1"/>
    </xf>
    <xf numFmtId="3" fontId="20" fillId="0" borderId="11" xfId="0" applyNumberFormat="1" applyFont="1" applyBorder="1" applyAlignment="1">
      <alignment horizontal="right" vertical="top" wrapText="1"/>
    </xf>
    <xf numFmtId="3" fontId="11" fillId="0" borderId="11" xfId="0" applyNumberFormat="1" applyFont="1" applyBorder="1" applyAlignment="1">
      <alignment horizontal="right" vertical="top" wrapText="1"/>
    </xf>
    <xf numFmtId="3" fontId="21" fillId="0" borderId="12" xfId="0" applyNumberFormat="1" applyFont="1" applyBorder="1" applyAlignment="1">
      <alignment horizontal="right" vertical="top" wrapText="1"/>
    </xf>
    <xf numFmtId="0" fontId="1" fillId="9" borderId="0" xfId="0" applyFont="1" applyFill="1" applyAlignment="1">
      <alignment horizontal="center" textRotation="90"/>
    </xf>
    <xf numFmtId="3" fontId="20" fillId="4" borderId="11" xfId="0" applyNumberFormat="1" applyFont="1" applyFill="1" applyBorder="1" applyAlignment="1">
      <alignment horizontal="right" vertical="top" wrapText="1"/>
    </xf>
    <xf numFmtId="3" fontId="15" fillId="8" borderId="11" xfId="0" applyNumberFormat="1" applyFont="1" applyFill="1" applyBorder="1" applyAlignment="1">
      <alignment horizontal="right" vertical="top" wrapText="1"/>
    </xf>
    <xf numFmtId="3" fontId="20" fillId="0" borderId="11" xfId="0" applyNumberFormat="1" applyFont="1" applyBorder="1" applyAlignment="1">
      <alignment horizontal="center" vertical="top" wrapText="1"/>
    </xf>
    <xf numFmtId="3" fontId="22" fillId="0" borderId="11" xfId="0" applyNumberFormat="1" applyFont="1" applyBorder="1" applyAlignment="1">
      <alignment horizontal="center" vertical="top"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vertical="top"/>
    </xf>
    <xf numFmtId="3" fontId="21" fillId="0" borderId="12" xfId="0" applyNumberFormat="1" applyFont="1" applyBorder="1"/>
    <xf numFmtId="0" fontId="11" fillId="0" borderId="11" xfId="0" applyFont="1" applyBorder="1" applyAlignment="1">
      <alignment horizontal="center" vertical="top" wrapText="1"/>
    </xf>
    <xf numFmtId="0" fontId="16" fillId="9" borderId="10" xfId="0" applyFont="1" applyFill="1" applyBorder="1" applyAlignment="1">
      <alignment vertical="top" wrapText="1"/>
    </xf>
    <xf numFmtId="3" fontId="19" fillId="9" borderId="11" xfId="0" applyNumberFormat="1" applyFont="1" applyFill="1" applyBorder="1" applyAlignment="1">
      <alignment horizontal="right" vertical="top" wrapText="1"/>
    </xf>
    <xf numFmtId="0" fontId="7" fillId="0" borderId="10" xfId="0" applyFont="1" applyBorder="1" applyAlignment="1">
      <alignment horizontal="center" vertical="top" wrapText="1"/>
    </xf>
    <xf numFmtId="3" fontId="23" fillId="7" borderId="11" xfId="0" applyNumberFormat="1" applyFont="1" applyFill="1" applyBorder="1" applyAlignment="1">
      <alignment horizontal="right" vertical="top" wrapText="1"/>
    </xf>
    <xf numFmtId="0" fontId="24" fillId="4" borderId="13" xfId="0" applyFont="1" applyFill="1" applyBorder="1" applyAlignment="1">
      <alignment vertical="center" wrapText="1"/>
    </xf>
    <xf numFmtId="0" fontId="24" fillId="4" borderId="13" xfId="0" applyFont="1" applyFill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right" vertical="top" wrapText="1"/>
    </xf>
    <xf numFmtId="0" fontId="25" fillId="0" borderId="10" xfId="0" applyFont="1" applyBorder="1" applyAlignment="1">
      <alignment horizontal="right" vertical="center" wrapText="1"/>
    </xf>
    <xf numFmtId="3" fontId="26" fillId="4" borderId="11" xfId="0" applyNumberFormat="1" applyFont="1" applyFill="1" applyBorder="1" applyAlignment="1">
      <alignment horizontal="right" vertical="top" wrapText="1"/>
    </xf>
    <xf numFmtId="3" fontId="14" fillId="0" borderId="11" xfId="0" applyNumberFormat="1" applyFont="1" applyBorder="1" applyAlignment="1">
      <alignment horizontal="right" vertical="top" wrapText="1"/>
    </xf>
    <xf numFmtId="3" fontId="15" fillId="0" borderId="12" xfId="0" applyNumberFormat="1" applyFont="1" applyBorder="1" applyAlignment="1">
      <alignment horizontal="right" vertical="top" wrapText="1"/>
    </xf>
    <xf numFmtId="3" fontId="21" fillId="5" borderId="12" xfId="0" applyNumberFormat="1" applyFont="1" applyFill="1" applyBorder="1" applyAlignment="1">
      <alignment horizontal="right" vertical="top" wrapText="1"/>
    </xf>
    <xf numFmtId="0" fontId="11" fillId="7" borderId="11" xfId="0" applyFont="1" applyFill="1" applyBorder="1" applyAlignment="1">
      <alignment horizontal="center" vertical="top" wrapText="1"/>
    </xf>
    <xf numFmtId="3" fontId="13" fillId="7" borderId="11" xfId="0" applyNumberFormat="1" applyFont="1" applyFill="1" applyBorder="1" applyAlignment="1">
      <alignment horizontal="right" vertical="top" wrapText="1"/>
    </xf>
    <xf numFmtId="3" fontId="13" fillId="8" borderId="11" xfId="0" applyNumberFormat="1" applyFont="1" applyFill="1" applyBorder="1" applyAlignment="1">
      <alignment horizontal="right" vertical="top" wrapText="1"/>
    </xf>
    <xf numFmtId="3" fontId="2" fillId="7" borderId="11" xfId="0" applyNumberFormat="1" applyFont="1" applyFill="1" applyBorder="1" applyAlignment="1">
      <alignment horizontal="right" vertical="top" wrapText="1"/>
    </xf>
    <xf numFmtId="3" fontId="27" fillId="9" borderId="11" xfId="0" applyNumberFormat="1" applyFont="1" applyFill="1" applyBorder="1" applyAlignment="1">
      <alignment horizontal="right" vertical="top" wrapText="1"/>
    </xf>
    <xf numFmtId="3" fontId="17" fillId="9" borderId="11" xfId="0" applyNumberFormat="1" applyFont="1" applyFill="1" applyBorder="1" applyAlignment="1">
      <alignment horizontal="right" vertical="top" wrapText="1"/>
    </xf>
    <xf numFmtId="3" fontId="28" fillId="0" borderId="11" xfId="0" applyNumberFormat="1" applyFont="1" applyBorder="1" applyAlignment="1">
      <alignment horizontal="right" vertical="top" wrapText="1"/>
    </xf>
    <xf numFmtId="3" fontId="20" fillId="7" borderId="11" xfId="0" applyNumberFormat="1" applyFont="1" applyFill="1" applyBorder="1" applyAlignment="1">
      <alignment horizontal="center" vertical="top" wrapText="1"/>
    </xf>
    <xf numFmtId="3" fontId="22" fillId="7" borderId="11" xfId="0" applyNumberFormat="1" applyFont="1" applyFill="1" applyBorder="1" applyAlignment="1">
      <alignment horizontal="center" vertical="top" wrapText="1"/>
    </xf>
    <xf numFmtId="3" fontId="22" fillId="7" borderId="11" xfId="0" applyNumberFormat="1" applyFont="1" applyFill="1" applyBorder="1" applyAlignment="1">
      <alignment horizontal="center" vertical="center" wrapText="1"/>
    </xf>
    <xf numFmtId="3" fontId="22" fillId="7" borderId="11" xfId="0" applyNumberFormat="1" applyFont="1" applyFill="1" applyBorder="1" applyAlignment="1">
      <alignment vertical="top" wrapText="1"/>
    </xf>
    <xf numFmtId="3" fontId="20" fillId="7" borderId="11" xfId="0" applyNumberFormat="1" applyFont="1" applyFill="1" applyBorder="1" applyAlignment="1">
      <alignment vertical="top" wrapText="1"/>
    </xf>
    <xf numFmtId="3" fontId="21" fillId="7" borderId="11" xfId="0" applyNumberFormat="1" applyFont="1" applyFill="1" applyBorder="1" applyAlignment="1">
      <alignment vertical="top"/>
    </xf>
    <xf numFmtId="3" fontId="21" fillId="7" borderId="12" xfId="0" applyNumberFormat="1" applyFont="1" applyFill="1" applyBorder="1"/>
    <xf numFmtId="0" fontId="5" fillId="0" borderId="10" xfId="0" applyFont="1" applyBorder="1" applyAlignment="1">
      <alignment vertical="top" wrapText="1"/>
    </xf>
    <xf numFmtId="0" fontId="11" fillId="0" borderId="11" xfId="0" quotePrefix="1" applyFont="1" applyBorder="1" applyAlignment="1">
      <alignment horizontal="center" vertical="top"/>
    </xf>
    <xf numFmtId="3" fontId="21" fillId="0" borderId="11" xfId="0" applyNumberFormat="1" applyFont="1" applyBorder="1" applyAlignment="1">
      <alignment horizontal="center" vertical="top"/>
    </xf>
    <xf numFmtId="3" fontId="21" fillId="0" borderId="11" xfId="0" applyNumberFormat="1" applyFont="1" applyBorder="1"/>
    <xf numFmtId="3" fontId="21" fillId="0" borderId="11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vertical="top" wrapText="1"/>
    </xf>
    <xf numFmtId="0" fontId="5" fillId="0" borderId="11" xfId="0" applyFont="1" applyBorder="1" applyAlignment="1">
      <alignment horizontal="left" wrapText="1"/>
    </xf>
    <xf numFmtId="0" fontId="9" fillId="6" borderId="14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3" fontId="14" fillId="6" borderId="14" xfId="0" applyNumberFormat="1" applyFont="1" applyFill="1" applyBorder="1" applyAlignment="1">
      <alignment horizontal="right" vertical="center" wrapText="1"/>
    </xf>
    <xf numFmtId="3" fontId="14" fillId="6" borderId="15" xfId="0" applyNumberFormat="1" applyFont="1" applyFill="1" applyBorder="1" applyAlignment="1">
      <alignment horizontal="right" vertical="center" wrapText="1"/>
    </xf>
    <xf numFmtId="3" fontId="13" fillId="6" borderId="14" xfId="0" applyNumberFormat="1" applyFont="1" applyFill="1" applyBorder="1" applyAlignment="1">
      <alignment horizontal="right" vertical="center" wrapText="1"/>
    </xf>
    <xf numFmtId="3" fontId="15" fillId="6" borderId="14" xfId="0" applyNumberFormat="1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3" fontId="14" fillId="7" borderId="8" xfId="0" applyNumberFormat="1" applyFont="1" applyFill="1" applyBorder="1" applyAlignment="1">
      <alignment horizontal="right" vertical="center" wrapText="1"/>
    </xf>
    <xf numFmtId="3" fontId="14" fillId="7" borderId="11" xfId="0" applyNumberFormat="1" applyFont="1" applyFill="1" applyBorder="1" applyAlignment="1">
      <alignment horizontal="right" vertical="center" wrapText="1"/>
    </xf>
    <xf numFmtId="3" fontId="15" fillId="7" borderId="9" xfId="0" applyNumberFormat="1" applyFont="1" applyFill="1" applyBorder="1" applyAlignment="1">
      <alignment horizontal="right" vertical="center" wrapText="1"/>
    </xf>
    <xf numFmtId="0" fontId="1" fillId="10" borderId="0" xfId="0" applyFont="1" applyFill="1" applyAlignment="1">
      <alignment horizontal="left" vertical="top" textRotation="90"/>
    </xf>
    <xf numFmtId="3" fontId="14" fillId="8" borderId="11" xfId="0" applyNumberFormat="1" applyFont="1" applyFill="1" applyBorder="1" applyAlignment="1">
      <alignment horizontal="right" vertical="center" wrapText="1"/>
    </xf>
    <xf numFmtId="3" fontId="15" fillId="8" borderId="12" xfId="0" applyNumberFormat="1" applyFont="1" applyFill="1" applyBorder="1" applyAlignment="1">
      <alignment horizontal="right" vertical="center" wrapText="1"/>
    </xf>
    <xf numFmtId="3" fontId="18" fillId="9" borderId="11" xfId="0" applyNumberFormat="1" applyFont="1" applyFill="1" applyBorder="1" applyAlignment="1">
      <alignment horizontal="right" vertical="center" wrapText="1"/>
    </xf>
    <xf numFmtId="3" fontId="19" fillId="9" borderId="12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3" fontId="22" fillId="11" borderId="11" xfId="0" applyNumberFormat="1" applyFont="1" applyFill="1" applyBorder="1" applyAlignment="1">
      <alignment horizontal="right" vertical="center" wrapText="1"/>
    </xf>
    <xf numFmtId="3" fontId="1" fillId="11" borderId="11" xfId="0" applyNumberFormat="1" applyFont="1" applyFill="1" applyBorder="1" applyAlignment="1">
      <alignment horizontal="right" vertical="top"/>
    </xf>
    <xf numFmtId="3" fontId="21" fillId="11" borderId="12" xfId="0" applyNumberFormat="1" applyFont="1" applyFill="1" applyBorder="1" applyAlignment="1">
      <alignment horizontal="right" vertical="center"/>
    </xf>
    <xf numFmtId="3" fontId="14" fillId="8" borderId="11" xfId="0" applyNumberFormat="1" applyFont="1" applyFill="1" applyBorder="1" applyAlignment="1">
      <alignment vertical="center" wrapText="1"/>
    </xf>
    <xf numFmtId="3" fontId="15" fillId="8" borderId="12" xfId="0" applyNumberFormat="1" applyFont="1" applyFill="1" applyBorder="1" applyAlignment="1">
      <alignment vertical="center" wrapText="1"/>
    </xf>
    <xf numFmtId="3" fontId="22" fillId="4" borderId="11" xfId="0" applyNumberFormat="1" applyFont="1" applyFill="1" applyBorder="1" applyAlignment="1">
      <alignment horizontal="right" vertical="center" wrapText="1"/>
    </xf>
    <xf numFmtId="3" fontId="21" fillId="4" borderId="11" xfId="0" applyNumberFormat="1" applyFont="1" applyFill="1" applyBorder="1" applyAlignment="1">
      <alignment horizontal="right" vertical="top"/>
    </xf>
    <xf numFmtId="3" fontId="21" fillId="4" borderId="12" xfId="0" applyNumberFormat="1" applyFont="1" applyFill="1" applyBorder="1" applyAlignment="1">
      <alignment horizontal="right" vertical="center"/>
    </xf>
    <xf numFmtId="3" fontId="22" fillId="0" borderId="11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center" vertical="center"/>
    </xf>
    <xf numFmtId="3" fontId="21" fillId="11" borderId="11" xfId="0" applyNumberFormat="1" applyFont="1" applyFill="1" applyBorder="1" applyAlignment="1">
      <alignment horizontal="right" vertical="top"/>
    </xf>
    <xf numFmtId="3" fontId="14" fillId="8" borderId="11" xfId="0" applyNumberFormat="1" applyFont="1" applyFill="1" applyBorder="1" applyAlignment="1">
      <alignment horizontal="center" vertical="center" wrapText="1"/>
    </xf>
    <xf numFmtId="3" fontId="30" fillId="8" borderId="11" xfId="0" applyNumberFormat="1" applyFont="1" applyFill="1" applyBorder="1" applyAlignment="1">
      <alignment horizontal="right" vertical="center" wrapText="1"/>
    </xf>
    <xf numFmtId="3" fontId="31" fillId="8" borderId="12" xfId="0" applyNumberFormat="1" applyFont="1" applyFill="1" applyBorder="1" applyAlignment="1">
      <alignment horizontal="right" vertical="center"/>
    </xf>
    <xf numFmtId="3" fontId="15" fillId="7" borderId="12" xfId="0" applyNumberFormat="1" applyFont="1" applyFill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right" vertical="center"/>
    </xf>
    <xf numFmtId="3" fontId="18" fillId="9" borderId="11" xfId="0" applyNumberFormat="1" applyFont="1" applyFill="1" applyBorder="1" applyAlignment="1">
      <alignment vertical="center" wrapText="1"/>
    </xf>
    <xf numFmtId="3" fontId="19" fillId="9" borderId="12" xfId="0" applyNumberFormat="1" applyFont="1" applyFill="1" applyBorder="1" applyAlignment="1">
      <alignment vertical="center" wrapText="1"/>
    </xf>
    <xf numFmtId="3" fontId="22" fillId="9" borderId="11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2" fillId="0" borderId="16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right" vertical="center"/>
    </xf>
    <xf numFmtId="3" fontId="22" fillId="11" borderId="11" xfId="0" applyNumberFormat="1" applyFont="1" applyFill="1" applyBorder="1" applyAlignment="1">
      <alignment horizontal="center" vertical="center" wrapText="1"/>
    </xf>
    <xf numFmtId="3" fontId="21" fillId="11" borderId="11" xfId="0" applyNumberFormat="1" applyFont="1" applyFill="1" applyBorder="1" applyAlignment="1">
      <alignment horizontal="center" vertical="center"/>
    </xf>
    <xf numFmtId="3" fontId="21" fillId="11" borderId="11" xfId="0" applyNumberFormat="1" applyFont="1" applyFill="1" applyBorder="1" applyAlignment="1">
      <alignment horizontal="right" vertical="center"/>
    </xf>
    <xf numFmtId="3" fontId="21" fillId="11" borderId="12" xfId="0" applyNumberFormat="1" applyFont="1" applyFill="1" applyBorder="1" applyAlignment="1">
      <alignment horizontal="center" vertical="center"/>
    </xf>
    <xf numFmtId="3" fontId="32" fillId="11" borderId="11" xfId="0" applyNumberFormat="1" applyFont="1" applyFill="1" applyBorder="1" applyAlignment="1">
      <alignment horizontal="right" vertical="center" wrapText="1"/>
    </xf>
    <xf numFmtId="3" fontId="2" fillId="8" borderId="11" xfId="0" applyNumberFormat="1" applyFont="1" applyFill="1" applyBorder="1" applyAlignment="1">
      <alignment horizontal="right" vertical="center" wrapText="1"/>
    </xf>
    <xf numFmtId="3" fontId="1" fillId="4" borderId="11" xfId="0" applyNumberFormat="1" applyFont="1" applyFill="1" applyBorder="1" applyAlignment="1">
      <alignment horizontal="right" vertical="top"/>
    </xf>
    <xf numFmtId="3" fontId="22" fillId="12" borderId="11" xfId="0" applyNumberFormat="1" applyFont="1" applyFill="1" applyBorder="1" applyAlignment="1">
      <alignment horizontal="center" vertical="center" wrapText="1"/>
    </xf>
    <xf numFmtId="3" fontId="15" fillId="8" borderId="11" xfId="0" applyNumberFormat="1" applyFont="1" applyFill="1" applyBorder="1" applyAlignment="1">
      <alignment horizontal="right" vertical="center" wrapText="1"/>
    </xf>
    <xf numFmtId="0" fontId="11" fillId="4" borderId="11" xfId="0" quotePrefix="1" applyFont="1" applyFill="1" applyBorder="1" applyAlignment="1">
      <alignment horizontal="center" vertical="top" wrapText="1"/>
    </xf>
    <xf numFmtId="3" fontId="22" fillId="0" borderId="11" xfId="0" applyNumberFormat="1" applyFont="1" applyBorder="1" applyAlignment="1">
      <alignment vertical="center" wrapText="1"/>
    </xf>
    <xf numFmtId="3" fontId="21" fillId="0" borderId="12" xfId="0" applyNumberFormat="1" applyFont="1" applyBorder="1" applyAlignment="1">
      <alignment vertical="center"/>
    </xf>
    <xf numFmtId="3" fontId="22" fillId="4" borderId="11" xfId="0" applyNumberFormat="1" applyFont="1" applyFill="1" applyBorder="1" applyAlignment="1">
      <alignment horizontal="center" vertical="center" wrapText="1"/>
    </xf>
    <xf numFmtId="3" fontId="21" fillId="11" borderId="12" xfId="0" applyNumberFormat="1" applyFont="1" applyFill="1" applyBorder="1" applyAlignment="1">
      <alignment vertical="center"/>
    </xf>
    <xf numFmtId="3" fontId="19" fillId="9" borderId="11" xfId="0" applyNumberFormat="1" applyFont="1" applyFill="1" applyBorder="1" applyAlignment="1">
      <alignment horizontal="right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right" vertical="center" wrapText="1"/>
    </xf>
    <xf numFmtId="3" fontId="33" fillId="0" borderId="11" xfId="0" applyNumberFormat="1" applyFont="1" applyBorder="1" applyAlignment="1">
      <alignment horizontal="center" vertical="center" wrapText="1"/>
    </xf>
    <xf numFmtId="3" fontId="22" fillId="8" borderId="11" xfId="0" applyNumberFormat="1" applyFont="1" applyFill="1" applyBorder="1" applyAlignment="1">
      <alignment horizontal="right" vertical="center" wrapText="1"/>
    </xf>
    <xf numFmtId="3" fontId="21" fillId="8" borderId="12" xfId="0" applyNumberFormat="1" applyFont="1" applyFill="1" applyBorder="1" applyAlignment="1">
      <alignment horizontal="right" vertical="center"/>
    </xf>
    <xf numFmtId="3" fontId="22" fillId="13" borderId="11" xfId="0" applyNumberFormat="1" applyFont="1" applyFill="1" applyBorder="1" applyAlignment="1">
      <alignment horizontal="center" vertical="center" wrapText="1"/>
    </xf>
    <xf numFmtId="3" fontId="22" fillId="13" borderId="16" xfId="0" applyNumberFormat="1" applyFont="1" applyFill="1" applyBorder="1" applyAlignment="1">
      <alignment horizontal="center" vertical="center" wrapText="1"/>
    </xf>
    <xf numFmtId="3" fontId="22" fillId="13" borderId="11" xfId="0" applyNumberFormat="1" applyFont="1" applyFill="1" applyBorder="1" applyAlignment="1">
      <alignment horizontal="right" vertical="center" wrapText="1"/>
    </xf>
    <xf numFmtId="3" fontId="21" fillId="13" borderId="12" xfId="0" applyNumberFormat="1" applyFont="1" applyFill="1" applyBorder="1" applyAlignment="1">
      <alignment vertical="center"/>
    </xf>
    <xf numFmtId="3" fontId="22" fillId="0" borderId="16" xfId="0" applyNumberFormat="1" applyFont="1" applyBorder="1" applyAlignment="1">
      <alignment horizontal="right" vertical="center" wrapText="1"/>
    </xf>
    <xf numFmtId="3" fontId="30" fillId="7" borderId="11" xfId="0" applyNumberFormat="1" applyFont="1" applyFill="1" applyBorder="1" applyAlignment="1">
      <alignment horizontal="right" vertical="center" wrapText="1"/>
    </xf>
    <xf numFmtId="3" fontId="15" fillId="7" borderId="11" xfId="0" applyNumberFormat="1" applyFont="1" applyFill="1" applyBorder="1" applyAlignment="1">
      <alignment horizontal="right" vertical="top"/>
    </xf>
    <xf numFmtId="3" fontId="15" fillId="7" borderId="12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wrapText="1"/>
    </xf>
    <xf numFmtId="0" fontId="11" fillId="0" borderId="5" xfId="0" quotePrefix="1" applyFont="1" applyBorder="1" applyAlignment="1">
      <alignment horizontal="center" vertical="top"/>
    </xf>
    <xf numFmtId="3" fontId="21" fillId="0" borderId="5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vertical="top"/>
    </xf>
    <xf numFmtId="3" fontId="21" fillId="0" borderId="18" xfId="0" applyNumberFormat="1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3" fontId="2" fillId="6" borderId="2" xfId="0" applyNumberFormat="1" applyFont="1" applyFill="1" applyBorder="1" applyAlignment="1">
      <alignment horizontal="right" vertical="center" wrapText="1"/>
    </xf>
    <xf numFmtId="3" fontId="13" fillId="6" borderId="2" xfId="0" applyNumberFormat="1" applyFont="1" applyFill="1" applyBorder="1" applyAlignment="1">
      <alignment horizontal="right" vertical="center" wrapText="1"/>
    </xf>
    <xf numFmtId="3" fontId="14" fillId="6" borderId="2" xfId="0" applyNumberFormat="1" applyFont="1" applyFill="1" applyBorder="1" applyAlignment="1">
      <alignment horizontal="right" vertical="center" wrapText="1"/>
    </xf>
    <xf numFmtId="3" fontId="15" fillId="6" borderId="2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11" fillId="0" borderId="11" xfId="0" quotePrefix="1" applyNumberFormat="1" applyFont="1" applyBorder="1" applyAlignment="1">
      <alignment horizontal="center" vertical="top" wrapText="1"/>
    </xf>
    <xf numFmtId="0" fontId="1" fillId="14" borderId="22" xfId="0" applyFont="1" applyFill="1" applyBorder="1" applyAlignment="1">
      <alignment horizontal="center" textRotation="90"/>
    </xf>
    <xf numFmtId="3" fontId="2" fillId="8" borderId="11" xfId="0" quotePrefix="1" applyNumberFormat="1" applyFont="1" applyFill="1" applyBorder="1" applyAlignment="1">
      <alignment horizontal="center" vertical="top" wrapText="1"/>
    </xf>
    <xf numFmtId="3" fontId="2" fillId="7" borderId="11" xfId="0" applyNumberFormat="1" applyFont="1" applyFill="1" applyBorder="1" applyAlignment="1">
      <alignment horizontal="right" vertical="center" wrapText="1"/>
    </xf>
    <xf numFmtId="3" fontId="17" fillId="9" borderId="11" xfId="0" quotePrefix="1" applyNumberFormat="1" applyFont="1" applyFill="1" applyBorder="1" applyAlignment="1">
      <alignment horizontal="center" vertical="top" wrapText="1"/>
    </xf>
    <xf numFmtId="3" fontId="21" fillId="15" borderId="12" xfId="0" applyNumberFormat="1" applyFont="1" applyFill="1" applyBorder="1" applyAlignment="1">
      <alignment horizontal="right" vertical="center"/>
    </xf>
    <xf numFmtId="3" fontId="22" fillId="5" borderId="11" xfId="0" applyNumberFormat="1" applyFont="1" applyFill="1" applyBorder="1" applyAlignment="1">
      <alignment horizontal="right" vertical="center" wrapText="1"/>
    </xf>
    <xf numFmtId="3" fontId="11" fillId="5" borderId="11" xfId="0" quotePrefix="1" applyNumberFormat="1" applyFont="1" applyFill="1" applyBorder="1" applyAlignment="1">
      <alignment horizontal="center" vertical="top" wrapText="1"/>
    </xf>
    <xf numFmtId="3" fontId="20" fillId="5" borderId="11" xfId="0" applyNumberFormat="1" applyFont="1" applyFill="1" applyBorder="1" applyAlignment="1">
      <alignment horizontal="right" vertical="center" wrapText="1"/>
    </xf>
    <xf numFmtId="3" fontId="21" fillId="5" borderId="12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justify" wrapText="1"/>
    </xf>
    <xf numFmtId="3" fontId="22" fillId="12" borderId="11" xfId="0" applyNumberFormat="1" applyFont="1" applyFill="1" applyBorder="1" applyAlignment="1">
      <alignment horizontal="right" vertical="center" wrapText="1"/>
    </xf>
    <xf numFmtId="3" fontId="18" fillId="9" borderId="12" xfId="0" applyNumberFormat="1" applyFont="1" applyFill="1" applyBorder="1" applyAlignment="1">
      <alignment horizontal="right" vertical="center" wrapText="1"/>
    </xf>
    <xf numFmtId="3" fontId="14" fillId="8" borderId="12" xfId="0" applyNumberFormat="1" applyFont="1" applyFill="1" applyBorder="1" applyAlignment="1">
      <alignment horizontal="right" vertical="center" wrapText="1"/>
    </xf>
    <xf numFmtId="3" fontId="21" fillId="13" borderId="12" xfId="0" applyNumberFormat="1" applyFont="1" applyFill="1" applyBorder="1" applyAlignment="1">
      <alignment horizontal="right" vertical="center"/>
    </xf>
    <xf numFmtId="3" fontId="11" fillId="0" borderId="11" xfId="0" applyNumberFormat="1" applyFont="1" applyBorder="1" applyAlignment="1">
      <alignment horizontal="center" vertical="top" wrapText="1"/>
    </xf>
    <xf numFmtId="3" fontId="10" fillId="7" borderId="11" xfId="0" applyNumberFormat="1" applyFont="1" applyFill="1" applyBorder="1" applyAlignment="1">
      <alignment horizontal="right" vertical="center" wrapText="1"/>
    </xf>
    <xf numFmtId="3" fontId="13" fillId="7" borderId="11" xfId="0" applyNumberFormat="1" applyFont="1" applyFill="1" applyBorder="1" applyAlignment="1">
      <alignment horizontal="right" vertical="center" wrapText="1"/>
    </xf>
    <xf numFmtId="3" fontId="14" fillId="7" borderId="12" xfId="0" applyNumberFormat="1" applyFont="1" applyFill="1" applyBorder="1" applyAlignment="1">
      <alignment horizontal="right" vertical="center" wrapText="1"/>
    </xf>
    <xf numFmtId="0" fontId="10" fillId="8" borderId="11" xfId="0" quotePrefix="1" applyFont="1" applyFill="1" applyBorder="1" applyAlignment="1">
      <alignment horizontal="center" vertical="top" wrapText="1"/>
    </xf>
    <xf numFmtId="0" fontId="34" fillId="9" borderId="11" xfId="0" quotePrefix="1" applyFont="1" applyFill="1" applyBorder="1" applyAlignment="1">
      <alignment horizontal="center" vertical="top" wrapText="1"/>
    </xf>
    <xf numFmtId="0" fontId="12" fillId="0" borderId="11" xfId="0" quotePrefix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3" fontId="33" fillId="0" borderId="11" xfId="0" applyNumberFormat="1" applyFont="1" applyBorder="1" applyAlignment="1">
      <alignment horizontal="right" vertical="center" wrapText="1"/>
    </xf>
    <xf numFmtId="3" fontId="13" fillId="8" borderId="11" xfId="0" applyNumberFormat="1" applyFont="1" applyFill="1" applyBorder="1" applyAlignment="1">
      <alignment horizontal="right" vertical="center" wrapText="1"/>
    </xf>
    <xf numFmtId="3" fontId="27" fillId="9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3" fontId="35" fillId="11" borderId="11" xfId="0" applyNumberFormat="1" applyFont="1" applyFill="1" applyBorder="1" applyAlignment="1">
      <alignment horizontal="right" vertical="top"/>
    </xf>
    <xf numFmtId="3" fontId="11" fillId="12" borderId="11" xfId="0" quotePrefix="1" applyNumberFormat="1" applyFont="1" applyFill="1" applyBorder="1" applyAlignment="1">
      <alignment horizontal="center" vertical="top" wrapText="1"/>
    </xf>
    <xf numFmtId="0" fontId="16" fillId="9" borderId="10" xfId="0" applyFont="1" applyFill="1" applyBorder="1" applyAlignment="1">
      <alignment horizontal="left" vertical="top" wrapText="1"/>
    </xf>
    <xf numFmtId="3" fontId="20" fillId="7" borderId="11" xfId="0" applyNumberFormat="1" applyFont="1" applyFill="1" applyBorder="1" applyAlignment="1">
      <alignment horizontal="right" vertical="center" wrapText="1"/>
    </xf>
    <xf numFmtId="3" fontId="22" fillId="7" borderId="11" xfId="0" applyNumberFormat="1" applyFont="1" applyFill="1" applyBorder="1" applyAlignment="1">
      <alignment horizontal="right" vertical="center" wrapText="1"/>
    </xf>
    <xf numFmtId="3" fontId="21" fillId="7" borderId="11" xfId="0" applyNumberFormat="1" applyFont="1" applyFill="1" applyBorder="1" applyAlignment="1">
      <alignment horizontal="right" vertical="top"/>
    </xf>
    <xf numFmtId="3" fontId="21" fillId="7" borderId="12" xfId="0" applyNumberFormat="1" applyFont="1" applyFill="1" applyBorder="1" applyAlignment="1">
      <alignment horizontal="right" vertical="center"/>
    </xf>
    <xf numFmtId="3" fontId="21" fillId="0" borderId="11" xfId="0" applyNumberFormat="1" applyFont="1" applyBorder="1" applyAlignment="1">
      <alignment horizontal="right" vertical="top"/>
    </xf>
    <xf numFmtId="3" fontId="21" fillId="0" borderId="5" xfId="0" applyNumberFormat="1" applyFont="1" applyBorder="1" applyAlignment="1">
      <alignment horizontal="right" vertical="center"/>
    </xf>
    <xf numFmtId="3" fontId="20" fillId="0" borderId="5" xfId="0" applyNumberFormat="1" applyFont="1" applyBorder="1" applyAlignment="1">
      <alignment horizontal="righ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top"/>
    </xf>
    <xf numFmtId="3" fontId="21" fillId="0" borderId="18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0" applyFont="1"/>
    <xf numFmtId="0" fontId="37" fillId="2" borderId="0" xfId="0" applyFont="1" applyFill="1"/>
    <xf numFmtId="3" fontId="37" fillId="2" borderId="0" xfId="0" applyNumberFormat="1" applyFont="1" applyFill="1"/>
    <xf numFmtId="3" fontId="38" fillId="2" borderId="0" xfId="0" applyNumberFormat="1" applyFont="1" applyFill="1"/>
    <xf numFmtId="3" fontId="39" fillId="2" borderId="0" xfId="0" applyNumberFormat="1" applyFont="1" applyFill="1"/>
    <xf numFmtId="14" fontId="37" fillId="2" borderId="0" xfId="0" applyNumberFormat="1" applyFont="1" applyFill="1"/>
    <xf numFmtId="0" fontId="39" fillId="2" borderId="0" xfId="0" applyFont="1" applyFill="1"/>
  </cellXfs>
  <cellStyles count="3">
    <cellStyle name="Normal" xfId="0" builtinId="0"/>
    <cellStyle name="Normal_mach03" xfId="1" xr:uid="{871544BA-9BB2-487B-9F1E-CD043D4FFA6D}"/>
    <cellStyle name="Normal_mach31" xfId="2" xr:uid="{A89BB0F0-1173-4C1E-A1EA-5B823370F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2.%20%20%2030.06.2024\1%20%2002-%2051,54,55,70,83,84%20%20%20I%202024.xls" TargetMode="External"/><Relationship Id="rId1" Type="http://schemas.openxmlformats.org/officeDocument/2006/relationships/externalLinkPath" Target="1%20%2002-%2051,54,55,70,83,84%20%20%20I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ager\Desktop\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proiecte"/>
      <sheetName val="13MFP"/>
      <sheetName val="13+verif"/>
      <sheetName val="51.1"/>
      <sheetName val="51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277764823</v>
          </cell>
          <cell r="D10">
            <v>132804432</v>
          </cell>
          <cell r="E10">
            <v>596486952</v>
          </cell>
          <cell r="F10">
            <v>344330675</v>
          </cell>
          <cell r="G10">
            <v>378562850</v>
          </cell>
          <cell r="H10">
            <v>378562850</v>
          </cell>
          <cell r="I10">
            <v>195203602</v>
          </cell>
          <cell r="J10">
            <v>183349248</v>
          </cell>
          <cell r="K10">
            <v>187974709</v>
          </cell>
        </row>
        <row r="11">
          <cell r="C11">
            <v>260000</v>
          </cell>
          <cell r="D11">
            <v>260000</v>
          </cell>
          <cell r="E11">
            <v>50231874</v>
          </cell>
          <cell r="F11">
            <v>33829874</v>
          </cell>
          <cell r="G11">
            <v>48707153</v>
          </cell>
          <cell r="H11">
            <v>48707153</v>
          </cell>
          <cell r="I11">
            <v>25070237</v>
          </cell>
          <cell r="J11">
            <v>23636916</v>
          </cell>
          <cell r="K11">
            <v>25151492</v>
          </cell>
        </row>
        <row r="12">
          <cell r="C12">
            <v>0</v>
          </cell>
          <cell r="D12">
            <v>0</v>
          </cell>
          <cell r="E12">
            <v>42499874</v>
          </cell>
          <cell r="F12">
            <v>28925874</v>
          </cell>
          <cell r="G12">
            <v>41196034</v>
          </cell>
          <cell r="H12">
            <v>41196034</v>
          </cell>
          <cell r="I12">
            <v>21446948</v>
          </cell>
          <cell r="J12">
            <v>19749086</v>
          </cell>
          <cell r="K12">
            <v>21515088</v>
          </cell>
        </row>
        <row r="13">
          <cell r="C13">
            <v>0</v>
          </cell>
          <cell r="D13">
            <v>0</v>
          </cell>
          <cell r="E13">
            <v>42499874</v>
          </cell>
          <cell r="F13">
            <v>28925874</v>
          </cell>
          <cell r="G13">
            <v>41196034</v>
          </cell>
          <cell r="H13">
            <v>41196034</v>
          </cell>
          <cell r="I13">
            <v>21446948</v>
          </cell>
          <cell r="J13">
            <v>19749086</v>
          </cell>
          <cell r="K13">
            <v>21515088</v>
          </cell>
        </row>
        <row r="14">
          <cell r="C14">
            <v>0</v>
          </cell>
          <cell r="D14">
            <v>0</v>
          </cell>
          <cell r="E14">
            <v>42499874</v>
          </cell>
          <cell r="F14">
            <v>28925874</v>
          </cell>
          <cell r="G14">
            <v>41196034</v>
          </cell>
          <cell r="H14">
            <v>41196034</v>
          </cell>
          <cell r="I14">
            <v>21446948</v>
          </cell>
          <cell r="J14">
            <v>19749086</v>
          </cell>
          <cell r="K14">
            <v>21515088</v>
          </cell>
        </row>
        <row r="15">
          <cell r="C15">
            <v>260000</v>
          </cell>
          <cell r="D15">
            <v>260000</v>
          </cell>
          <cell r="E15">
            <v>3290000</v>
          </cell>
          <cell r="F15">
            <v>2304000</v>
          </cell>
          <cell r="G15">
            <v>3096753</v>
          </cell>
          <cell r="H15">
            <v>3096753</v>
          </cell>
          <cell r="I15">
            <v>1609929</v>
          </cell>
          <cell r="J15">
            <v>1486824</v>
          </cell>
          <cell r="K15">
            <v>1623044</v>
          </cell>
        </row>
        <row r="16">
          <cell r="C16">
            <v>0</v>
          </cell>
          <cell r="D16">
            <v>0</v>
          </cell>
          <cell r="E16">
            <v>10000</v>
          </cell>
          <cell r="F16">
            <v>10000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260000</v>
          </cell>
          <cell r="D19">
            <v>260000</v>
          </cell>
          <cell r="E19">
            <v>3280000</v>
          </cell>
          <cell r="F19">
            <v>2294000</v>
          </cell>
          <cell r="G19">
            <v>3096753</v>
          </cell>
          <cell r="H19">
            <v>3096753</v>
          </cell>
          <cell r="I19">
            <v>1609929</v>
          </cell>
          <cell r="J19">
            <v>1486824</v>
          </cell>
          <cell r="K19">
            <v>1623044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4442000</v>
          </cell>
          <cell r="F21">
            <v>2600000</v>
          </cell>
          <cell r="G21">
            <v>4414366</v>
          </cell>
          <cell r="H21">
            <v>4414366</v>
          </cell>
          <cell r="I21">
            <v>2013360</v>
          </cell>
          <cell r="J21">
            <v>2401006</v>
          </cell>
          <cell r="K21">
            <v>2013360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J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14206675</v>
          </cell>
          <cell r="F27">
            <v>10431025</v>
          </cell>
          <cell r="G27">
            <v>14181953</v>
          </cell>
          <cell r="H27">
            <v>14181953</v>
          </cell>
          <cell r="I27">
            <v>7513967</v>
          </cell>
          <cell r="J27">
            <v>6667986</v>
          </cell>
          <cell r="K27">
            <v>7572142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14206675</v>
          </cell>
          <cell r="F30">
            <v>10431025</v>
          </cell>
          <cell r="G30">
            <v>14181953</v>
          </cell>
          <cell r="H30">
            <v>14181953</v>
          </cell>
          <cell r="I30">
            <v>7513967</v>
          </cell>
          <cell r="J30">
            <v>6667986</v>
          </cell>
          <cell r="K30">
            <v>7572142</v>
          </cell>
        </row>
        <row r="31">
          <cell r="C31">
            <v>0</v>
          </cell>
          <cell r="D31">
            <v>0</v>
          </cell>
          <cell r="E31">
            <v>14146675</v>
          </cell>
          <cell r="F31">
            <v>10396675</v>
          </cell>
          <cell r="G31">
            <v>14146675</v>
          </cell>
          <cell r="H31">
            <v>14146675</v>
          </cell>
          <cell r="I31">
            <v>7496675</v>
          </cell>
          <cell r="J31">
            <v>6650000</v>
          </cell>
          <cell r="K31">
            <v>7506400</v>
          </cell>
        </row>
        <row r="32">
          <cell r="C32">
            <v>0</v>
          </cell>
          <cell r="D32">
            <v>0</v>
          </cell>
          <cell r="E32">
            <v>14146675</v>
          </cell>
          <cell r="F32">
            <v>10396675</v>
          </cell>
          <cell r="G32">
            <v>14146675</v>
          </cell>
          <cell r="H32">
            <v>14146675</v>
          </cell>
          <cell r="I32">
            <v>7496675</v>
          </cell>
          <cell r="J32">
            <v>6650000</v>
          </cell>
          <cell r="K32">
            <v>7506400</v>
          </cell>
        </row>
        <row r="33">
          <cell r="C33">
            <v>0</v>
          </cell>
          <cell r="D33">
            <v>0</v>
          </cell>
          <cell r="E33">
            <v>60000</v>
          </cell>
          <cell r="F33">
            <v>34350</v>
          </cell>
          <cell r="G33">
            <v>35278</v>
          </cell>
          <cell r="H33">
            <v>35278</v>
          </cell>
          <cell r="I33">
            <v>17292</v>
          </cell>
          <cell r="J33">
            <v>17986</v>
          </cell>
          <cell r="K33">
            <v>40665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25077</v>
          </cell>
        </row>
        <row r="35">
          <cell r="C35">
            <v>107624245</v>
          </cell>
          <cell r="D35">
            <v>51883416</v>
          </cell>
          <cell r="E35">
            <v>257575399</v>
          </cell>
          <cell r="F35">
            <v>152557779</v>
          </cell>
          <cell r="G35">
            <v>101832774</v>
          </cell>
          <cell r="H35">
            <v>101832774</v>
          </cell>
          <cell r="I35">
            <v>79460518</v>
          </cell>
          <cell r="J35">
            <v>22372256</v>
          </cell>
          <cell r="K35">
            <v>101264674</v>
          </cell>
        </row>
        <row r="36">
          <cell r="C36">
            <v>75314101</v>
          </cell>
          <cell r="D36">
            <v>32254005</v>
          </cell>
          <cell r="E36">
            <v>108669090</v>
          </cell>
          <cell r="F36">
            <v>54879203</v>
          </cell>
          <cell r="G36">
            <v>18037225</v>
          </cell>
          <cell r="H36">
            <v>18037225</v>
          </cell>
          <cell r="I36">
            <v>16001729</v>
          </cell>
          <cell r="J36">
            <v>2035496</v>
          </cell>
          <cell r="K36">
            <v>32925797</v>
          </cell>
        </row>
        <row r="37">
          <cell r="C37">
            <v>2499135</v>
          </cell>
          <cell r="D37">
            <v>2399135</v>
          </cell>
          <cell r="E37">
            <v>8232021</v>
          </cell>
          <cell r="F37">
            <v>6702984</v>
          </cell>
          <cell r="G37">
            <v>3223519</v>
          </cell>
          <cell r="H37">
            <v>3223519</v>
          </cell>
          <cell r="I37">
            <v>2818628</v>
          </cell>
          <cell r="J37">
            <v>404891</v>
          </cell>
          <cell r="K37">
            <v>3006024</v>
          </cell>
        </row>
        <row r="38">
          <cell r="C38">
            <v>2499135</v>
          </cell>
          <cell r="D38">
            <v>2399135</v>
          </cell>
          <cell r="E38">
            <v>7478796</v>
          </cell>
          <cell r="F38">
            <v>6218576</v>
          </cell>
          <cell r="G38">
            <v>2905493</v>
          </cell>
          <cell r="H38">
            <v>2905493</v>
          </cell>
          <cell r="I38">
            <v>2500602</v>
          </cell>
          <cell r="J38">
            <v>404891</v>
          </cell>
          <cell r="K38">
            <v>2688541</v>
          </cell>
        </row>
        <row r="39">
          <cell r="C39">
            <v>0</v>
          </cell>
          <cell r="D39">
            <v>0</v>
          </cell>
          <cell r="E39">
            <v>753225</v>
          </cell>
          <cell r="F39">
            <v>484408</v>
          </cell>
          <cell r="G39">
            <v>318026</v>
          </cell>
          <cell r="H39">
            <v>318026</v>
          </cell>
          <cell r="I39">
            <v>318026</v>
          </cell>
          <cell r="J39">
            <v>0</v>
          </cell>
          <cell r="K39">
            <v>317483</v>
          </cell>
        </row>
        <row r="40">
          <cell r="C40">
            <v>16212510</v>
          </cell>
          <cell r="D40">
            <v>6127410</v>
          </cell>
          <cell r="E40">
            <v>39924618</v>
          </cell>
          <cell r="F40">
            <v>21449620</v>
          </cell>
          <cell r="G40">
            <v>13278510</v>
          </cell>
          <cell r="H40">
            <v>13278510</v>
          </cell>
          <cell r="I40">
            <v>11855528</v>
          </cell>
          <cell r="J40">
            <v>1422982</v>
          </cell>
          <cell r="K40">
            <v>27683640</v>
          </cell>
        </row>
        <row r="41">
          <cell r="C41">
            <v>7647660</v>
          </cell>
          <cell r="D41">
            <v>3965160</v>
          </cell>
          <cell r="E41">
            <v>14177059</v>
          </cell>
          <cell r="F41">
            <v>8289239</v>
          </cell>
          <cell r="G41">
            <v>4336183</v>
          </cell>
          <cell r="H41">
            <v>4336183</v>
          </cell>
          <cell r="I41">
            <v>3889688</v>
          </cell>
          <cell r="J41">
            <v>446495</v>
          </cell>
          <cell r="K41">
            <v>13364522</v>
          </cell>
        </row>
        <row r="42">
          <cell r="C42">
            <v>8564850</v>
          </cell>
          <cell r="D42">
            <v>2162250</v>
          </cell>
          <cell r="E42">
            <v>25747559</v>
          </cell>
          <cell r="F42">
            <v>13160381</v>
          </cell>
          <cell r="G42">
            <v>8942327</v>
          </cell>
          <cell r="H42">
            <v>8942327</v>
          </cell>
          <cell r="I42">
            <v>7965840</v>
          </cell>
          <cell r="J42">
            <v>976487</v>
          </cell>
          <cell r="K42">
            <v>14319118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C45">
            <v>0</v>
          </cell>
          <cell r="D45">
            <v>0</v>
          </cell>
          <cell r="E45">
            <v>211000</v>
          </cell>
          <cell r="F45">
            <v>211000</v>
          </cell>
          <cell r="G45">
            <v>211000</v>
          </cell>
          <cell r="H45">
            <v>211000</v>
          </cell>
          <cell r="I45">
            <v>115606</v>
          </cell>
          <cell r="J45">
            <v>95394</v>
          </cell>
          <cell r="K45">
            <v>115606</v>
          </cell>
        </row>
        <row r="46">
          <cell r="C46">
            <v>0</v>
          </cell>
          <cell r="D46">
            <v>0</v>
          </cell>
          <cell r="E46">
            <v>211000</v>
          </cell>
          <cell r="F46">
            <v>211000</v>
          </cell>
          <cell r="G46">
            <v>211000</v>
          </cell>
          <cell r="H46">
            <v>211000</v>
          </cell>
          <cell r="I46">
            <v>115606</v>
          </cell>
          <cell r="J46">
            <v>95394</v>
          </cell>
          <cell r="K46">
            <v>115606</v>
          </cell>
        </row>
        <row r="47">
          <cell r="C47">
            <v>0</v>
          </cell>
          <cell r="D47">
            <v>0</v>
          </cell>
          <cell r="E47">
            <v>1071000</v>
          </cell>
          <cell r="F47">
            <v>500000</v>
          </cell>
          <cell r="G47">
            <v>217394</v>
          </cell>
          <cell r="H47">
            <v>217394</v>
          </cell>
          <cell r="I47">
            <v>132674</v>
          </cell>
          <cell r="J47">
            <v>84720</v>
          </cell>
          <cell r="K47">
            <v>132674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C49">
            <v>0</v>
          </cell>
          <cell r="D49">
            <v>0</v>
          </cell>
          <cell r="E49">
            <v>1071000</v>
          </cell>
          <cell r="F49">
            <v>500000</v>
          </cell>
          <cell r="G49">
            <v>217394</v>
          </cell>
          <cell r="H49">
            <v>217394</v>
          </cell>
          <cell r="I49">
            <v>132674</v>
          </cell>
          <cell r="J49">
            <v>84720</v>
          </cell>
          <cell r="K49">
            <v>132674</v>
          </cell>
        </row>
        <row r="51">
          <cell r="C51">
            <v>56602456</v>
          </cell>
          <cell r="D51">
            <v>23727460</v>
          </cell>
          <cell r="E51">
            <v>58046456</v>
          </cell>
          <cell r="F51">
            <v>25171460</v>
          </cell>
          <cell r="G51">
            <v>270673</v>
          </cell>
          <cell r="H51">
            <v>270673</v>
          </cell>
          <cell r="I51">
            <v>270673</v>
          </cell>
          <cell r="J51">
            <v>0</v>
          </cell>
          <cell r="K51">
            <v>1484038</v>
          </cell>
        </row>
        <row r="52">
          <cell r="C52">
            <v>83100</v>
          </cell>
          <cell r="D52">
            <v>83100</v>
          </cell>
          <cell r="E52">
            <v>6710900</v>
          </cell>
          <cell r="F52">
            <v>5124900</v>
          </cell>
          <cell r="G52">
            <v>4957111</v>
          </cell>
          <cell r="H52">
            <v>4957111</v>
          </cell>
          <cell r="I52">
            <v>3024707</v>
          </cell>
          <cell r="J52">
            <v>1932404</v>
          </cell>
          <cell r="K52">
            <v>3293033</v>
          </cell>
        </row>
        <row r="53">
          <cell r="C53">
            <v>0</v>
          </cell>
          <cell r="D53">
            <v>0</v>
          </cell>
          <cell r="E53">
            <v>1630800</v>
          </cell>
          <cell r="F53">
            <v>1630800</v>
          </cell>
          <cell r="G53">
            <v>1630800</v>
          </cell>
          <cell r="H53">
            <v>1630800</v>
          </cell>
          <cell r="I53">
            <v>0</v>
          </cell>
          <cell r="J53">
            <v>1630800</v>
          </cell>
          <cell r="K53">
            <v>0</v>
          </cell>
        </row>
        <row r="54">
          <cell r="C54">
            <v>0</v>
          </cell>
          <cell r="D54">
            <v>0</v>
          </cell>
          <cell r="E54">
            <v>1630800</v>
          </cell>
          <cell r="F54">
            <v>1630800</v>
          </cell>
          <cell r="G54">
            <v>1630800</v>
          </cell>
          <cell r="H54">
            <v>1630800</v>
          </cell>
          <cell r="I54">
            <v>0</v>
          </cell>
          <cell r="J54">
            <v>1630800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4997000</v>
          </cell>
          <cell r="F56">
            <v>3411000</v>
          </cell>
          <cell r="G56">
            <v>3326311</v>
          </cell>
          <cell r="H56">
            <v>3326311</v>
          </cell>
          <cell r="I56">
            <v>3024707</v>
          </cell>
          <cell r="J56">
            <v>301604</v>
          </cell>
          <cell r="K56">
            <v>3291838</v>
          </cell>
        </row>
        <row r="57">
          <cell r="C57">
            <v>83100</v>
          </cell>
          <cell r="D57">
            <v>83100</v>
          </cell>
          <cell r="E57">
            <v>83100</v>
          </cell>
          <cell r="F57">
            <v>83100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1195</v>
          </cell>
        </row>
        <row r="58">
          <cell r="C58">
            <v>83100</v>
          </cell>
          <cell r="D58">
            <v>83100</v>
          </cell>
          <cell r="E58">
            <v>83100</v>
          </cell>
          <cell r="F58">
            <v>83100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1195</v>
          </cell>
        </row>
        <row r="59">
          <cell r="C59">
            <v>31817044</v>
          </cell>
          <cell r="D59">
            <v>19136311</v>
          </cell>
          <cell r="E59">
            <v>72197044</v>
          </cell>
          <cell r="F59">
            <v>52636311</v>
          </cell>
          <cell r="G59">
            <v>35868450</v>
          </cell>
          <cell r="H59">
            <v>35868450</v>
          </cell>
          <cell r="I59">
            <v>25331212</v>
          </cell>
          <cell r="J59">
            <v>10537238</v>
          </cell>
          <cell r="K59">
            <v>29945002</v>
          </cell>
        </row>
        <row r="60">
          <cell r="C60">
            <v>10815000</v>
          </cell>
          <cell r="D60">
            <v>4385000</v>
          </cell>
          <cell r="E60">
            <v>29195000</v>
          </cell>
          <cell r="F60">
            <v>21585000</v>
          </cell>
          <cell r="G60">
            <v>17067226</v>
          </cell>
          <cell r="H60">
            <v>17067226</v>
          </cell>
          <cell r="I60">
            <v>14975659</v>
          </cell>
          <cell r="J60">
            <v>2091567</v>
          </cell>
          <cell r="K60">
            <v>20027799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C62">
            <v>10815000</v>
          </cell>
          <cell r="D62">
            <v>4385000</v>
          </cell>
          <cell r="E62">
            <v>10815000</v>
          </cell>
          <cell r="F62">
            <v>4385000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C63">
            <v>0</v>
          </cell>
          <cell r="D63">
            <v>0</v>
          </cell>
          <cell r="E63">
            <v>11500000</v>
          </cell>
          <cell r="F63">
            <v>11500000</v>
          </cell>
          <cell r="G63">
            <v>11500000</v>
          </cell>
          <cell r="H63">
            <v>11500000</v>
          </cell>
          <cell r="I63">
            <v>9817500</v>
          </cell>
          <cell r="J63">
            <v>1682500</v>
          </cell>
          <cell r="K63">
            <v>14869640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70">
          <cell r="C70">
            <v>0</v>
          </cell>
          <cell r="D70">
            <v>0</v>
          </cell>
          <cell r="E70">
            <v>380000</v>
          </cell>
          <cell r="F70">
            <v>350000</v>
          </cell>
          <cell r="G70">
            <v>290159</v>
          </cell>
          <cell r="H70">
            <v>290159</v>
          </cell>
          <cell r="I70">
            <v>158159</v>
          </cell>
          <cell r="J70">
            <v>132000</v>
          </cell>
          <cell r="K70">
            <v>158159</v>
          </cell>
        </row>
        <row r="71">
          <cell r="C71">
            <v>1502000</v>
          </cell>
          <cell r="D71">
            <v>802000</v>
          </cell>
          <cell r="E71">
            <v>18002000</v>
          </cell>
          <cell r="F71">
            <v>11602000</v>
          </cell>
          <cell r="G71">
            <v>16474444</v>
          </cell>
          <cell r="H71">
            <v>16474444</v>
          </cell>
          <cell r="I71">
            <v>10003636</v>
          </cell>
          <cell r="J71">
            <v>6470808</v>
          </cell>
          <cell r="K71">
            <v>9866328</v>
          </cell>
        </row>
        <row r="72">
          <cell r="C72">
            <v>1502000</v>
          </cell>
          <cell r="D72">
            <v>802000</v>
          </cell>
          <cell r="E72">
            <v>7902000</v>
          </cell>
          <cell r="F72">
            <v>4602000</v>
          </cell>
          <cell r="G72">
            <v>6400000</v>
          </cell>
          <cell r="H72">
            <v>6400000</v>
          </cell>
          <cell r="I72">
            <v>3805421</v>
          </cell>
          <cell r="J72">
            <v>2594579</v>
          </cell>
          <cell r="K72">
            <v>3805421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>
            <v>0</v>
          </cell>
          <cell r="D74">
            <v>0</v>
          </cell>
          <cell r="E74">
            <v>10100000</v>
          </cell>
          <cell r="F74">
            <v>7000000</v>
          </cell>
          <cell r="G74">
            <v>10074444</v>
          </cell>
          <cell r="H74">
            <v>10074444</v>
          </cell>
          <cell r="I74">
            <v>6198215</v>
          </cell>
          <cell r="J74">
            <v>3876229</v>
          </cell>
          <cell r="K74">
            <v>6060907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>
            <v>19500044</v>
          </cell>
          <cell r="D76">
            <v>13949311</v>
          </cell>
          <cell r="E76">
            <v>25000044</v>
          </cell>
          <cell r="F76">
            <v>19449311</v>
          </cell>
          <cell r="G76">
            <v>2326780</v>
          </cell>
          <cell r="H76">
            <v>2326780</v>
          </cell>
          <cell r="I76">
            <v>351917</v>
          </cell>
          <cell r="J76">
            <v>1974863</v>
          </cell>
          <cell r="K76">
            <v>50875</v>
          </cell>
        </row>
        <row r="77">
          <cell r="C77">
            <v>410000</v>
          </cell>
          <cell r="D77">
            <v>410000</v>
          </cell>
          <cell r="E77">
            <v>69998365</v>
          </cell>
          <cell r="F77">
            <v>39917365</v>
          </cell>
          <cell r="G77">
            <v>42969988</v>
          </cell>
          <cell r="H77">
            <v>42969988</v>
          </cell>
          <cell r="I77">
            <v>35102870</v>
          </cell>
          <cell r="J77">
            <v>7867118</v>
          </cell>
          <cell r="K77">
            <v>35100842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2068</v>
          </cell>
        </row>
        <row r="79">
          <cell r="C79">
            <v>0</v>
          </cell>
          <cell r="D79">
            <v>0</v>
          </cell>
          <cell r="E79">
            <v>48590000</v>
          </cell>
          <cell r="F79">
            <v>27100000</v>
          </cell>
          <cell r="G79">
            <v>27100000</v>
          </cell>
          <cell r="H79">
            <v>27100000</v>
          </cell>
          <cell r="I79">
            <v>25454528</v>
          </cell>
          <cell r="J79">
            <v>1645472</v>
          </cell>
          <cell r="K79">
            <v>25693903</v>
          </cell>
        </row>
        <row r="80">
          <cell r="C80">
            <v>0</v>
          </cell>
          <cell r="D80">
            <v>0</v>
          </cell>
          <cell r="E80">
            <v>48590000</v>
          </cell>
          <cell r="F80">
            <v>27100000</v>
          </cell>
          <cell r="G80">
            <v>27100000</v>
          </cell>
          <cell r="H80">
            <v>27100000</v>
          </cell>
          <cell r="I80">
            <v>25454528</v>
          </cell>
          <cell r="J80">
            <v>1645472</v>
          </cell>
          <cell r="K80">
            <v>25693903</v>
          </cell>
        </row>
        <row r="81">
          <cell r="C81">
            <v>0</v>
          </cell>
          <cell r="D81">
            <v>0</v>
          </cell>
          <cell r="E81">
            <v>10000</v>
          </cell>
          <cell r="F81">
            <v>10000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9341000</v>
          </cell>
          <cell r="F85">
            <v>5050000</v>
          </cell>
          <cell r="G85">
            <v>9154580</v>
          </cell>
          <cell r="H85">
            <v>9154580</v>
          </cell>
          <cell r="I85">
            <v>3667669</v>
          </cell>
          <cell r="J85">
            <v>5486911</v>
          </cell>
          <cell r="K85">
            <v>3666029</v>
          </cell>
        </row>
        <row r="86">
          <cell r="C86">
            <v>0</v>
          </cell>
          <cell r="D86">
            <v>0</v>
          </cell>
          <cell r="E86">
            <v>9341000</v>
          </cell>
          <cell r="F86">
            <v>5050000</v>
          </cell>
          <cell r="G86">
            <v>9154580</v>
          </cell>
          <cell r="H86">
            <v>9154580</v>
          </cell>
          <cell r="I86">
            <v>3667669</v>
          </cell>
          <cell r="J86">
            <v>5486911</v>
          </cell>
          <cell r="K86">
            <v>3666029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C88">
            <v>410000</v>
          </cell>
          <cell r="D88">
            <v>410000</v>
          </cell>
          <cell r="E88">
            <v>12057365</v>
          </cell>
          <cell r="F88">
            <v>7757365</v>
          </cell>
          <cell r="G88">
            <v>6715408</v>
          </cell>
          <cell r="H88">
            <v>6715408</v>
          </cell>
          <cell r="I88">
            <v>5980673</v>
          </cell>
          <cell r="J88">
            <v>734735</v>
          </cell>
          <cell r="K88">
            <v>5738842</v>
          </cell>
        </row>
        <row r="89">
          <cell r="C89">
            <v>81984006</v>
          </cell>
          <cell r="D89">
            <v>48514816</v>
          </cell>
          <cell r="E89">
            <v>125968135</v>
          </cell>
          <cell r="F89">
            <v>75785817</v>
          </cell>
          <cell r="G89">
            <v>75691244</v>
          </cell>
          <cell r="H89">
            <v>75691244</v>
          </cell>
          <cell r="I89">
            <v>48333943</v>
          </cell>
          <cell r="J89">
            <v>27347301</v>
          </cell>
          <cell r="K89">
            <v>18409376</v>
          </cell>
        </row>
        <row r="90">
          <cell r="C90">
            <v>81979006</v>
          </cell>
          <cell r="D90">
            <v>48509816</v>
          </cell>
          <cell r="E90">
            <v>117734212</v>
          </cell>
          <cell r="F90">
            <v>70401894</v>
          </cell>
          <cell r="G90">
            <v>70170115</v>
          </cell>
          <cell r="H90">
            <v>70170115</v>
          </cell>
          <cell r="I90">
            <v>44449120</v>
          </cell>
          <cell r="J90">
            <v>25710995</v>
          </cell>
          <cell r="K90">
            <v>14275717</v>
          </cell>
        </row>
        <row r="91">
          <cell r="C91">
            <v>25432866</v>
          </cell>
          <cell r="D91">
            <v>12146416</v>
          </cell>
          <cell r="E91">
            <v>25432866</v>
          </cell>
          <cell r="F91">
            <v>12146416</v>
          </cell>
          <cell r="G91">
            <v>789211</v>
          </cell>
          <cell r="H91">
            <v>789211</v>
          </cell>
          <cell r="I91">
            <v>436035</v>
          </cell>
          <cell r="J91">
            <v>343176</v>
          </cell>
          <cell r="K91">
            <v>141165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C93">
            <v>25432866</v>
          </cell>
          <cell r="D93">
            <v>12146416</v>
          </cell>
          <cell r="E93">
            <v>25432866</v>
          </cell>
          <cell r="F93">
            <v>12146416</v>
          </cell>
          <cell r="G93">
            <v>789211</v>
          </cell>
          <cell r="H93">
            <v>789211</v>
          </cell>
          <cell r="I93">
            <v>436035</v>
          </cell>
          <cell r="J93">
            <v>343176</v>
          </cell>
          <cell r="K93">
            <v>141165</v>
          </cell>
        </row>
        <row r="94">
          <cell r="C94">
            <v>32909000</v>
          </cell>
          <cell r="D94">
            <v>21029000</v>
          </cell>
          <cell r="E94">
            <v>43499000</v>
          </cell>
          <cell r="F94">
            <v>26824000</v>
          </cell>
          <cell r="G94">
            <v>37025177</v>
          </cell>
          <cell r="H94">
            <v>37025177</v>
          </cell>
          <cell r="I94">
            <v>22461586</v>
          </cell>
          <cell r="J94">
            <v>14563591</v>
          </cell>
          <cell r="K94">
            <v>0</v>
          </cell>
        </row>
        <row r="95">
          <cell r="C95">
            <v>32909000</v>
          </cell>
          <cell r="D95">
            <v>21029000</v>
          </cell>
          <cell r="E95">
            <v>43499000</v>
          </cell>
          <cell r="F95">
            <v>26824000</v>
          </cell>
          <cell r="G95">
            <v>37025177</v>
          </cell>
          <cell r="H95">
            <v>37025177</v>
          </cell>
          <cell r="I95">
            <v>22461586</v>
          </cell>
          <cell r="J95">
            <v>14563591</v>
          </cell>
          <cell r="K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8346800</v>
          </cell>
          <cell r="D97">
            <v>6666800</v>
          </cell>
          <cell r="E97">
            <v>18846800</v>
          </cell>
          <cell r="F97">
            <v>13666800</v>
          </cell>
          <cell r="G97">
            <v>14648067</v>
          </cell>
          <cell r="H97">
            <v>14648067</v>
          </cell>
          <cell r="I97">
            <v>10178366</v>
          </cell>
          <cell r="J97">
            <v>4469701</v>
          </cell>
          <cell r="K97">
            <v>4825501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C99">
            <v>15290340</v>
          </cell>
          <cell r="D99">
            <v>8667600</v>
          </cell>
          <cell r="E99">
            <v>29955546</v>
          </cell>
          <cell r="F99">
            <v>17764678</v>
          </cell>
          <cell r="G99">
            <v>17707660</v>
          </cell>
          <cell r="H99">
            <v>17707660</v>
          </cell>
          <cell r="I99">
            <v>11373133</v>
          </cell>
          <cell r="J99">
            <v>6334527</v>
          </cell>
          <cell r="K99">
            <v>9309051</v>
          </cell>
        </row>
        <row r="100">
          <cell r="C100">
            <v>5000</v>
          </cell>
          <cell r="D100">
            <v>5000</v>
          </cell>
          <cell r="E100">
            <v>8233923</v>
          </cell>
          <cell r="F100">
            <v>5383923</v>
          </cell>
          <cell r="G100">
            <v>5521129</v>
          </cell>
          <cell r="H100">
            <v>5521129</v>
          </cell>
          <cell r="I100">
            <v>3884823</v>
          </cell>
          <cell r="J100">
            <v>1636306</v>
          </cell>
          <cell r="K100">
            <v>4133659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C102">
            <v>0</v>
          </cell>
          <cell r="D102">
            <v>0</v>
          </cell>
          <cell r="E102">
            <v>8228923</v>
          </cell>
          <cell r="F102">
            <v>5378923</v>
          </cell>
          <cell r="G102">
            <v>5521129</v>
          </cell>
          <cell r="H102">
            <v>5521129</v>
          </cell>
          <cell r="I102">
            <v>3884823</v>
          </cell>
          <cell r="J102">
            <v>1636306</v>
          </cell>
          <cell r="K102">
            <v>4131947</v>
          </cell>
        </row>
        <row r="103">
          <cell r="C103">
            <v>0</v>
          </cell>
          <cell r="D103">
            <v>0</v>
          </cell>
          <cell r="E103">
            <v>8228923</v>
          </cell>
          <cell r="F103">
            <v>5378923</v>
          </cell>
          <cell r="G103">
            <v>5521129</v>
          </cell>
          <cell r="H103">
            <v>5521129</v>
          </cell>
          <cell r="I103">
            <v>3884823</v>
          </cell>
          <cell r="J103">
            <v>1636306</v>
          </cell>
          <cell r="K103">
            <v>4131947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C107">
            <v>87896572</v>
          </cell>
          <cell r="D107">
            <v>32146200</v>
          </cell>
          <cell r="E107">
            <v>148504869</v>
          </cell>
          <cell r="F107">
            <v>71726180</v>
          </cell>
          <cell r="G107">
            <v>138149726</v>
          </cell>
          <cell r="H107">
            <v>138149726</v>
          </cell>
          <cell r="I107">
            <v>34824937</v>
          </cell>
          <cell r="J107">
            <v>103324789</v>
          </cell>
          <cell r="K107">
            <v>35577025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C118">
            <v>0</v>
          </cell>
          <cell r="D118">
            <v>0</v>
          </cell>
          <cell r="E118">
            <v>1199980</v>
          </cell>
          <cell r="F118">
            <v>749980</v>
          </cell>
          <cell r="G118">
            <v>1199980</v>
          </cell>
          <cell r="H118">
            <v>1199980</v>
          </cell>
          <cell r="I118">
            <v>657931</v>
          </cell>
          <cell r="J118">
            <v>542049</v>
          </cell>
          <cell r="K118">
            <v>528819</v>
          </cell>
        </row>
        <row r="119">
          <cell r="C119">
            <v>0</v>
          </cell>
          <cell r="D119">
            <v>0</v>
          </cell>
          <cell r="E119">
            <v>1199980</v>
          </cell>
          <cell r="F119">
            <v>749980</v>
          </cell>
          <cell r="G119">
            <v>1199980</v>
          </cell>
          <cell r="H119">
            <v>1199980</v>
          </cell>
          <cell r="I119">
            <v>657931</v>
          </cell>
          <cell r="J119">
            <v>542049</v>
          </cell>
          <cell r="K119">
            <v>528819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C122">
            <v>0</v>
          </cell>
          <cell r="D122">
            <v>0</v>
          </cell>
          <cell r="E122">
            <v>1199980</v>
          </cell>
          <cell r="F122">
            <v>749980</v>
          </cell>
          <cell r="G122">
            <v>1199980</v>
          </cell>
          <cell r="H122">
            <v>1199980</v>
          </cell>
          <cell r="I122">
            <v>657931</v>
          </cell>
          <cell r="J122">
            <v>542049</v>
          </cell>
          <cell r="K122">
            <v>528819</v>
          </cell>
        </row>
        <row r="123">
          <cell r="C123">
            <v>87896572</v>
          </cell>
          <cell r="D123">
            <v>32146200</v>
          </cell>
          <cell r="E123">
            <v>147304889</v>
          </cell>
          <cell r="F123">
            <v>70976200</v>
          </cell>
          <cell r="G123">
            <v>136949746</v>
          </cell>
          <cell r="H123">
            <v>136949746</v>
          </cell>
          <cell r="I123">
            <v>34167006</v>
          </cell>
          <cell r="J123">
            <v>102782740</v>
          </cell>
          <cell r="K123">
            <v>35048206</v>
          </cell>
        </row>
        <row r="124">
          <cell r="C124">
            <v>81955792</v>
          </cell>
          <cell r="D124">
            <v>29846200</v>
          </cell>
          <cell r="E124">
            <v>141364109</v>
          </cell>
          <cell r="F124">
            <v>68676200</v>
          </cell>
          <cell r="G124">
            <v>133599239</v>
          </cell>
          <cell r="H124">
            <v>133599239</v>
          </cell>
          <cell r="I124">
            <v>33198116</v>
          </cell>
          <cell r="J124">
            <v>100401123</v>
          </cell>
          <cell r="K124">
            <v>35045009</v>
          </cell>
        </row>
        <row r="125">
          <cell r="C125">
            <v>29964860</v>
          </cell>
          <cell r="D125">
            <v>18756200</v>
          </cell>
          <cell r="E125">
            <v>31316860</v>
          </cell>
          <cell r="F125">
            <v>19756200</v>
          </cell>
          <cell r="G125">
            <v>29013117</v>
          </cell>
          <cell r="H125">
            <v>29013117</v>
          </cell>
          <cell r="I125">
            <v>720878</v>
          </cell>
          <cell r="J125">
            <v>28292239</v>
          </cell>
          <cell r="K125">
            <v>0</v>
          </cell>
        </row>
        <row r="126">
          <cell r="C126">
            <v>32240000</v>
          </cell>
          <cell r="D126">
            <v>1090000</v>
          </cell>
          <cell r="E126">
            <v>43779000</v>
          </cell>
          <cell r="F126">
            <v>6920000</v>
          </cell>
          <cell r="G126">
            <v>43762011</v>
          </cell>
          <cell r="H126">
            <v>43762011</v>
          </cell>
          <cell r="I126">
            <v>6886052</v>
          </cell>
          <cell r="J126">
            <v>36875959</v>
          </cell>
          <cell r="K126">
            <v>10520592</v>
          </cell>
        </row>
        <row r="127">
          <cell r="C127">
            <v>19750932</v>
          </cell>
          <cell r="D127">
            <v>10000000</v>
          </cell>
          <cell r="E127">
            <v>66268249</v>
          </cell>
          <cell r="F127">
            <v>42000000</v>
          </cell>
          <cell r="G127">
            <v>60824111</v>
          </cell>
          <cell r="H127">
            <v>60824111</v>
          </cell>
          <cell r="I127">
            <v>25591186</v>
          </cell>
          <cell r="J127">
            <v>35232925</v>
          </cell>
          <cell r="K127">
            <v>24524417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C130">
            <v>5940780</v>
          </cell>
          <cell r="D130">
            <v>2300000</v>
          </cell>
          <cell r="E130">
            <v>5940780</v>
          </cell>
          <cell r="F130">
            <v>2300000</v>
          </cell>
          <cell r="G130">
            <v>3350507</v>
          </cell>
          <cell r="H130">
            <v>3350507</v>
          </cell>
          <cell r="I130">
            <v>968890</v>
          </cell>
          <cell r="J130">
            <v>2381617</v>
          </cell>
          <cell r="K130">
            <v>3197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40">
          <cell r="D140">
            <v>0</v>
          </cell>
          <cell r="E140">
            <v>311164087</v>
          </cell>
          <cell r="F140">
            <v>203968201</v>
          </cell>
          <cell r="G140">
            <v>246909074</v>
          </cell>
          <cell r="H140">
            <v>246909074</v>
          </cell>
          <cell r="I140">
            <v>156440968</v>
          </cell>
          <cell r="J140">
            <v>90468106</v>
          </cell>
          <cell r="K140">
            <v>150529746</v>
          </cell>
        </row>
        <row r="141">
          <cell r="D141">
            <v>0</v>
          </cell>
          <cell r="E141">
            <v>49971874</v>
          </cell>
          <cell r="F141">
            <v>33569874</v>
          </cell>
          <cell r="G141">
            <v>48568445</v>
          </cell>
          <cell r="H141">
            <v>48568445</v>
          </cell>
          <cell r="I141">
            <v>25070237</v>
          </cell>
          <cell r="J141">
            <v>23498208</v>
          </cell>
          <cell r="K141">
            <v>24847135</v>
          </cell>
        </row>
        <row r="142">
          <cell r="D142">
            <v>0</v>
          </cell>
          <cell r="E142">
            <v>42499874</v>
          </cell>
          <cell r="F142">
            <v>28925874</v>
          </cell>
          <cell r="G142">
            <v>41196034</v>
          </cell>
          <cell r="H142">
            <v>41196034</v>
          </cell>
          <cell r="I142">
            <v>21446948</v>
          </cell>
          <cell r="J142">
            <v>19749086</v>
          </cell>
          <cell r="K142">
            <v>21210827</v>
          </cell>
        </row>
        <row r="143">
          <cell r="D143">
            <v>0</v>
          </cell>
          <cell r="E143">
            <v>42499874</v>
          </cell>
          <cell r="F143">
            <v>28925874</v>
          </cell>
          <cell r="G143">
            <v>41196034</v>
          </cell>
          <cell r="H143">
            <v>41196034</v>
          </cell>
          <cell r="I143">
            <v>21446948</v>
          </cell>
          <cell r="J143">
            <v>19749086</v>
          </cell>
          <cell r="K143">
            <v>21210827</v>
          </cell>
        </row>
        <row r="144">
          <cell r="C144">
            <v>0</v>
          </cell>
          <cell r="D144">
            <v>0</v>
          </cell>
          <cell r="E144">
            <v>42499874</v>
          </cell>
          <cell r="F144">
            <v>28925874</v>
          </cell>
          <cell r="G144">
            <v>41196034</v>
          </cell>
          <cell r="H144">
            <v>41196034</v>
          </cell>
          <cell r="I144">
            <v>21446948</v>
          </cell>
          <cell r="J144">
            <v>19749086</v>
          </cell>
          <cell r="K144">
            <v>21210827</v>
          </cell>
        </row>
        <row r="145">
          <cell r="D145">
            <v>0</v>
          </cell>
          <cell r="E145">
            <v>3030000</v>
          </cell>
          <cell r="F145">
            <v>2044000</v>
          </cell>
          <cell r="G145">
            <v>2958045</v>
          </cell>
          <cell r="H145">
            <v>2958045</v>
          </cell>
          <cell r="I145">
            <v>1609929</v>
          </cell>
          <cell r="J145">
            <v>1348116</v>
          </cell>
          <cell r="K145">
            <v>1622948</v>
          </cell>
        </row>
        <row r="146">
          <cell r="E146">
            <v>10000</v>
          </cell>
          <cell r="F146">
            <v>10000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E149">
            <v>3020000</v>
          </cell>
          <cell r="F149">
            <v>2034000</v>
          </cell>
          <cell r="G149">
            <v>2958045</v>
          </cell>
          <cell r="H149">
            <v>2958045</v>
          </cell>
          <cell r="I149">
            <v>1609929</v>
          </cell>
          <cell r="J149">
            <v>1348116</v>
          </cell>
          <cell r="K149">
            <v>1622948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>
            <v>4442000</v>
          </cell>
          <cell r="F151">
            <v>2600000</v>
          </cell>
          <cell r="G151">
            <v>4414366</v>
          </cell>
          <cell r="H151">
            <v>4414366</v>
          </cell>
          <cell r="I151">
            <v>2013360</v>
          </cell>
          <cell r="J151">
            <v>2401006</v>
          </cell>
          <cell r="K151">
            <v>2013360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D156">
            <v>0</v>
          </cell>
          <cell r="E156">
            <v>13800275</v>
          </cell>
          <cell r="F156">
            <v>10024625</v>
          </cell>
          <cell r="G156">
            <v>13775553</v>
          </cell>
          <cell r="H156">
            <v>13775553</v>
          </cell>
          <cell r="I156">
            <v>7107567</v>
          </cell>
          <cell r="J156">
            <v>6667986</v>
          </cell>
          <cell r="K156">
            <v>7117571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J158">
            <v>0</v>
          </cell>
        </row>
        <row r="159">
          <cell r="D159">
            <v>0</v>
          </cell>
          <cell r="E159">
            <v>13800275</v>
          </cell>
          <cell r="F159">
            <v>10024625</v>
          </cell>
          <cell r="G159">
            <v>13775553</v>
          </cell>
          <cell r="H159">
            <v>13775553</v>
          </cell>
          <cell r="I159">
            <v>7107567</v>
          </cell>
          <cell r="J159">
            <v>6667986</v>
          </cell>
          <cell r="K159">
            <v>7117571</v>
          </cell>
        </row>
        <row r="160">
          <cell r="D160">
            <v>0</v>
          </cell>
          <cell r="E160">
            <v>13740275</v>
          </cell>
          <cell r="F160">
            <v>9990275</v>
          </cell>
          <cell r="G160">
            <v>13740275</v>
          </cell>
          <cell r="H160">
            <v>13740275</v>
          </cell>
          <cell r="I160">
            <v>7090275</v>
          </cell>
          <cell r="J160">
            <v>6650000</v>
          </cell>
          <cell r="K160">
            <v>7100000</v>
          </cell>
        </row>
        <row r="161">
          <cell r="E161">
            <v>13740275</v>
          </cell>
          <cell r="F161">
            <v>9990275</v>
          </cell>
          <cell r="G161">
            <v>13740275</v>
          </cell>
          <cell r="H161">
            <v>13740275</v>
          </cell>
          <cell r="I161">
            <v>7090275</v>
          </cell>
          <cell r="J161">
            <v>6650000</v>
          </cell>
          <cell r="K161">
            <v>7100000</v>
          </cell>
        </row>
        <row r="162">
          <cell r="E162">
            <v>60000</v>
          </cell>
          <cell r="F162">
            <v>34350</v>
          </cell>
          <cell r="G162">
            <v>35278</v>
          </cell>
          <cell r="H162">
            <v>35278</v>
          </cell>
          <cell r="I162">
            <v>17292</v>
          </cell>
          <cell r="J162">
            <v>17986</v>
          </cell>
          <cell r="K162">
            <v>17571</v>
          </cell>
        </row>
        <row r="163">
          <cell r="H163">
            <v>0</v>
          </cell>
          <cell r="J163">
            <v>0</v>
          </cell>
        </row>
        <row r="164">
          <cell r="D164">
            <v>0</v>
          </cell>
          <cell r="E164">
            <v>142799512</v>
          </cell>
          <cell r="F164">
            <v>93522721</v>
          </cell>
          <cell r="G164">
            <v>94849680</v>
          </cell>
          <cell r="H164">
            <v>94849680</v>
          </cell>
          <cell r="I164">
            <v>76628547</v>
          </cell>
          <cell r="J164">
            <v>18221133</v>
          </cell>
          <cell r="K164">
            <v>78545893</v>
          </cell>
        </row>
        <row r="165">
          <cell r="D165">
            <v>0</v>
          </cell>
          <cell r="E165">
            <v>33354989</v>
          </cell>
          <cell r="F165">
            <v>22625198</v>
          </cell>
          <cell r="G165">
            <v>15295778</v>
          </cell>
          <cell r="H165">
            <v>15295778</v>
          </cell>
          <cell r="I165">
            <v>13805742</v>
          </cell>
          <cell r="J165">
            <v>1490036</v>
          </cell>
          <cell r="K165">
            <v>15405432</v>
          </cell>
        </row>
        <row r="166">
          <cell r="D166">
            <v>0</v>
          </cell>
          <cell r="E166">
            <v>5732886</v>
          </cell>
          <cell r="F166">
            <v>4303849</v>
          </cell>
          <cell r="G166">
            <v>2963294</v>
          </cell>
          <cell r="H166">
            <v>2963294</v>
          </cell>
          <cell r="I166">
            <v>2784503</v>
          </cell>
          <cell r="J166">
            <v>178791</v>
          </cell>
          <cell r="K166">
            <v>2859104</v>
          </cell>
        </row>
        <row r="167">
          <cell r="E167">
            <v>4979661</v>
          </cell>
          <cell r="F167">
            <v>3819441</v>
          </cell>
          <cell r="G167">
            <v>2645268</v>
          </cell>
          <cell r="H167">
            <v>2645268</v>
          </cell>
          <cell r="I167">
            <v>2466477</v>
          </cell>
          <cell r="J167">
            <v>178791</v>
          </cell>
          <cell r="K167">
            <v>2541621</v>
          </cell>
        </row>
        <row r="168">
          <cell r="E168">
            <v>753225</v>
          </cell>
          <cell r="F168">
            <v>484408</v>
          </cell>
          <cell r="G168">
            <v>318026</v>
          </cell>
          <cell r="H168">
            <v>318026</v>
          </cell>
          <cell r="I168">
            <v>318026</v>
          </cell>
          <cell r="J168">
            <v>0</v>
          </cell>
          <cell r="K168">
            <v>317483</v>
          </cell>
        </row>
        <row r="169">
          <cell r="D169">
            <v>0</v>
          </cell>
          <cell r="E169">
            <v>23712108</v>
          </cell>
          <cell r="F169">
            <v>15322210</v>
          </cell>
          <cell r="G169">
            <v>11330161</v>
          </cell>
          <cell r="H169">
            <v>11330161</v>
          </cell>
          <cell r="I169">
            <v>10226539</v>
          </cell>
          <cell r="J169">
            <v>1103622</v>
          </cell>
          <cell r="K169">
            <v>10490383</v>
          </cell>
        </row>
        <row r="170">
          <cell r="E170">
            <v>6529399</v>
          </cell>
          <cell r="F170">
            <v>4324079</v>
          </cell>
          <cell r="G170">
            <v>2748466</v>
          </cell>
          <cell r="H170">
            <v>2748466</v>
          </cell>
          <cell r="I170">
            <v>2621331</v>
          </cell>
          <cell r="J170">
            <v>127135</v>
          </cell>
          <cell r="K170">
            <v>2723127</v>
          </cell>
        </row>
        <row r="171">
          <cell r="E171">
            <v>17182709</v>
          </cell>
          <cell r="F171">
            <v>10998131</v>
          </cell>
          <cell r="G171">
            <v>8581695</v>
          </cell>
          <cell r="H171">
            <v>8581695</v>
          </cell>
          <cell r="I171">
            <v>7605208</v>
          </cell>
          <cell r="J171">
            <v>976487</v>
          </cell>
          <cell r="K171">
            <v>7767256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D174">
            <v>0</v>
          </cell>
          <cell r="E174">
            <v>211000</v>
          </cell>
          <cell r="F174">
            <v>211000</v>
          </cell>
          <cell r="G174">
            <v>211000</v>
          </cell>
          <cell r="H174">
            <v>211000</v>
          </cell>
          <cell r="I174">
            <v>115606</v>
          </cell>
          <cell r="J174">
            <v>95394</v>
          </cell>
          <cell r="K174">
            <v>115606</v>
          </cell>
        </row>
        <row r="175">
          <cell r="E175">
            <v>211000</v>
          </cell>
          <cell r="F175">
            <v>211000</v>
          </cell>
          <cell r="G175">
            <v>211000</v>
          </cell>
          <cell r="H175">
            <v>211000</v>
          </cell>
          <cell r="I175">
            <v>115606</v>
          </cell>
          <cell r="J175">
            <v>95394</v>
          </cell>
          <cell r="K175">
            <v>115606</v>
          </cell>
        </row>
        <row r="176">
          <cell r="D176">
            <v>0</v>
          </cell>
          <cell r="E176">
            <v>1071000</v>
          </cell>
          <cell r="F176">
            <v>500000</v>
          </cell>
          <cell r="G176">
            <v>217394</v>
          </cell>
          <cell r="H176">
            <v>217394</v>
          </cell>
          <cell r="I176">
            <v>132674</v>
          </cell>
          <cell r="J176">
            <v>84720</v>
          </cell>
          <cell r="K176">
            <v>132674</v>
          </cell>
        </row>
        <row r="177">
          <cell r="H177">
            <v>0</v>
          </cell>
          <cell r="J177">
            <v>0</v>
          </cell>
        </row>
        <row r="178">
          <cell r="E178">
            <v>1071000</v>
          </cell>
          <cell r="F178">
            <v>500000</v>
          </cell>
          <cell r="G178">
            <v>217394</v>
          </cell>
          <cell r="H178">
            <v>217394</v>
          </cell>
          <cell r="I178">
            <v>132674</v>
          </cell>
          <cell r="J178">
            <v>84720</v>
          </cell>
          <cell r="K178">
            <v>132674</v>
          </cell>
        </row>
        <row r="179">
          <cell r="E179">
            <v>1183995</v>
          </cell>
          <cell r="F179">
            <v>844139</v>
          </cell>
          <cell r="G179">
            <v>836129</v>
          </cell>
          <cell r="H179">
            <v>836129</v>
          </cell>
          <cell r="I179">
            <v>808620</v>
          </cell>
          <cell r="J179">
            <v>27509</v>
          </cell>
          <cell r="K179">
            <v>492105</v>
          </cell>
        </row>
        <row r="180">
          <cell r="E180">
            <v>1444000</v>
          </cell>
          <cell r="F180">
            <v>1444000</v>
          </cell>
          <cell r="G180">
            <v>-262200</v>
          </cell>
          <cell r="H180">
            <v>-262200</v>
          </cell>
          <cell r="I180">
            <v>-262200</v>
          </cell>
          <cell r="J180">
            <v>0</v>
          </cell>
          <cell r="K180">
            <v>1315560</v>
          </cell>
        </row>
        <row r="181">
          <cell r="D181">
            <v>0</v>
          </cell>
          <cell r="E181">
            <v>4997000</v>
          </cell>
          <cell r="F181">
            <v>3411000</v>
          </cell>
          <cell r="G181">
            <v>3326311</v>
          </cell>
          <cell r="H181">
            <v>3326311</v>
          </cell>
          <cell r="I181">
            <v>3024707</v>
          </cell>
          <cell r="J181">
            <v>301604</v>
          </cell>
          <cell r="K181">
            <v>3291762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4">
          <cell r="J184">
            <v>0</v>
          </cell>
        </row>
        <row r="185">
          <cell r="E185">
            <v>4997000</v>
          </cell>
          <cell r="F185">
            <v>3411000</v>
          </cell>
          <cell r="G185">
            <v>3326311</v>
          </cell>
          <cell r="H185">
            <v>3326311</v>
          </cell>
          <cell r="I185">
            <v>3024707</v>
          </cell>
          <cell r="J185">
            <v>301604</v>
          </cell>
          <cell r="K185">
            <v>3291762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8">
          <cell r="D188">
            <v>0</v>
          </cell>
          <cell r="E188">
            <v>34869158</v>
          </cell>
          <cell r="F188">
            <v>27989158</v>
          </cell>
          <cell r="G188">
            <v>33530828</v>
          </cell>
          <cell r="H188">
            <v>33530828</v>
          </cell>
          <cell r="I188">
            <v>24968453</v>
          </cell>
          <cell r="J188">
            <v>8562375</v>
          </cell>
          <cell r="K188">
            <v>24831145</v>
          </cell>
        </row>
        <row r="189">
          <cell r="D189">
            <v>0</v>
          </cell>
          <cell r="E189">
            <v>18374579</v>
          </cell>
          <cell r="F189">
            <v>17194579</v>
          </cell>
          <cell r="G189">
            <v>17061805</v>
          </cell>
          <cell r="H189">
            <v>17061805</v>
          </cell>
          <cell r="I189">
            <v>14970238</v>
          </cell>
          <cell r="J189">
            <v>2091567</v>
          </cell>
          <cell r="K189">
            <v>14970238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J191">
            <v>0</v>
          </cell>
        </row>
        <row r="192">
          <cell r="E192">
            <v>11500000</v>
          </cell>
          <cell r="F192">
            <v>11500000</v>
          </cell>
          <cell r="G192">
            <v>11500000</v>
          </cell>
          <cell r="H192">
            <v>11500000</v>
          </cell>
          <cell r="I192">
            <v>9817500</v>
          </cell>
          <cell r="J192">
            <v>1682500</v>
          </cell>
          <cell r="K192">
            <v>9817500</v>
          </cell>
        </row>
        <row r="193">
          <cell r="H193">
            <v>0</v>
          </cell>
          <cell r="J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H195">
            <v>0</v>
          </cell>
          <cell r="J195">
            <v>0</v>
          </cell>
        </row>
        <row r="196">
          <cell r="H196">
            <v>0</v>
          </cell>
          <cell r="J196">
            <v>0</v>
          </cell>
        </row>
        <row r="197">
          <cell r="H197">
            <v>0</v>
          </cell>
          <cell r="J197">
            <v>0</v>
          </cell>
        </row>
        <row r="198">
          <cell r="E198">
            <v>6494579</v>
          </cell>
          <cell r="F198">
            <v>5344579</v>
          </cell>
          <cell r="G198">
            <v>5271646</v>
          </cell>
          <cell r="H198">
            <v>5271646</v>
          </cell>
          <cell r="I198">
            <v>4994579</v>
          </cell>
          <cell r="J198">
            <v>277067</v>
          </cell>
          <cell r="K198">
            <v>4994579</v>
          </cell>
        </row>
        <row r="199">
          <cell r="E199">
            <v>380000</v>
          </cell>
          <cell r="F199">
            <v>350000</v>
          </cell>
          <cell r="G199">
            <v>290159</v>
          </cell>
          <cell r="H199">
            <v>290159</v>
          </cell>
          <cell r="I199">
            <v>158159</v>
          </cell>
          <cell r="J199">
            <v>132000</v>
          </cell>
          <cell r="K199">
            <v>158159</v>
          </cell>
        </row>
        <row r="200">
          <cell r="D200">
            <v>0</v>
          </cell>
          <cell r="E200">
            <v>16494579</v>
          </cell>
          <cell r="F200">
            <v>10794579</v>
          </cell>
          <cell r="G200">
            <v>16469023</v>
          </cell>
          <cell r="H200">
            <v>16469023</v>
          </cell>
          <cell r="I200">
            <v>9998215</v>
          </cell>
          <cell r="J200">
            <v>6470808</v>
          </cell>
          <cell r="K200">
            <v>9860907</v>
          </cell>
        </row>
        <row r="201">
          <cell r="E201">
            <v>6394579</v>
          </cell>
          <cell r="F201">
            <v>3794579</v>
          </cell>
          <cell r="G201">
            <v>6394579</v>
          </cell>
          <cell r="H201">
            <v>6394579</v>
          </cell>
          <cell r="I201">
            <v>3800000</v>
          </cell>
          <cell r="J201">
            <v>2594579</v>
          </cell>
          <cell r="K201">
            <v>3800000</v>
          </cell>
        </row>
        <row r="202">
          <cell r="J202">
            <v>0</v>
          </cell>
        </row>
        <row r="203">
          <cell r="E203">
            <v>10100000</v>
          </cell>
          <cell r="F203">
            <v>7000000</v>
          </cell>
          <cell r="G203">
            <v>10074444</v>
          </cell>
          <cell r="H203">
            <v>10074444</v>
          </cell>
          <cell r="I203">
            <v>6198215</v>
          </cell>
          <cell r="J203">
            <v>3876229</v>
          </cell>
          <cell r="K203">
            <v>6060907</v>
          </cell>
        </row>
        <row r="204">
          <cell r="J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D206">
            <v>0</v>
          </cell>
          <cell r="E206">
            <v>69578365</v>
          </cell>
          <cell r="F206">
            <v>39497365</v>
          </cell>
          <cell r="G206">
            <v>42696763</v>
          </cell>
          <cell r="H206">
            <v>42696763</v>
          </cell>
          <cell r="I206">
            <v>34829645</v>
          </cell>
          <cell r="J206">
            <v>7867118</v>
          </cell>
          <cell r="K206">
            <v>35017554</v>
          </cell>
        </row>
        <row r="207">
          <cell r="J207">
            <v>0</v>
          </cell>
        </row>
        <row r="208">
          <cell r="D208">
            <v>0</v>
          </cell>
          <cell r="E208">
            <v>48590000</v>
          </cell>
          <cell r="F208">
            <v>27100000</v>
          </cell>
          <cell r="G208">
            <v>27100000</v>
          </cell>
          <cell r="H208">
            <v>27100000</v>
          </cell>
          <cell r="I208">
            <v>25454528</v>
          </cell>
          <cell r="J208">
            <v>1645472</v>
          </cell>
          <cell r="K208">
            <v>25693903</v>
          </cell>
        </row>
        <row r="209">
          <cell r="E209">
            <v>48590000</v>
          </cell>
          <cell r="F209">
            <v>27100000</v>
          </cell>
          <cell r="G209">
            <v>27100000</v>
          </cell>
          <cell r="H209">
            <v>27100000</v>
          </cell>
          <cell r="I209">
            <v>25454528</v>
          </cell>
          <cell r="J209">
            <v>1645472</v>
          </cell>
          <cell r="K209">
            <v>25693903</v>
          </cell>
        </row>
        <row r="210">
          <cell r="H210">
            <v>0</v>
          </cell>
          <cell r="I210">
            <v>0</v>
          </cell>
          <cell r="J210">
            <v>0</v>
          </cell>
        </row>
        <row r="211">
          <cell r="H211">
            <v>0</v>
          </cell>
          <cell r="J211">
            <v>0</v>
          </cell>
        </row>
        <row r="213">
          <cell r="J213">
            <v>0</v>
          </cell>
          <cell r="K213">
            <v>0</v>
          </cell>
        </row>
        <row r="214">
          <cell r="D214">
            <v>0</v>
          </cell>
          <cell r="E214">
            <v>9341000</v>
          </cell>
          <cell r="F214">
            <v>5050000</v>
          </cell>
          <cell r="G214">
            <v>9154580</v>
          </cell>
          <cell r="H214">
            <v>9154580</v>
          </cell>
          <cell r="I214">
            <v>3667669</v>
          </cell>
          <cell r="J214">
            <v>5486911</v>
          </cell>
          <cell r="K214">
            <v>3666029</v>
          </cell>
        </row>
        <row r="215">
          <cell r="E215">
            <v>9341000</v>
          </cell>
          <cell r="F215">
            <v>5050000</v>
          </cell>
          <cell r="G215">
            <v>9154580</v>
          </cell>
          <cell r="H215">
            <v>9154580</v>
          </cell>
          <cell r="I215">
            <v>3667669</v>
          </cell>
          <cell r="J215">
            <v>5486911</v>
          </cell>
          <cell r="K215">
            <v>3666029</v>
          </cell>
        </row>
        <row r="216">
          <cell r="J216">
            <v>0</v>
          </cell>
        </row>
        <row r="217">
          <cell r="E217">
            <v>11647365</v>
          </cell>
          <cell r="F217">
            <v>7347365</v>
          </cell>
          <cell r="G217">
            <v>6442183</v>
          </cell>
          <cell r="H217">
            <v>6442183</v>
          </cell>
          <cell r="I217">
            <v>5707448</v>
          </cell>
          <cell r="J217">
            <v>734735</v>
          </cell>
          <cell r="K217">
            <v>5657622</v>
          </cell>
        </row>
        <row r="218">
          <cell r="D218">
            <v>0</v>
          </cell>
          <cell r="E218">
            <v>43984129</v>
          </cell>
          <cell r="F218">
            <v>27271001</v>
          </cell>
          <cell r="G218">
            <v>30054376</v>
          </cell>
          <cell r="H218">
            <v>30054376</v>
          </cell>
          <cell r="I218">
            <v>20313338</v>
          </cell>
          <cell r="J218">
            <v>9741038</v>
          </cell>
          <cell r="K218">
            <v>16837517</v>
          </cell>
        </row>
        <row r="219">
          <cell r="D219">
            <v>0</v>
          </cell>
          <cell r="E219">
            <v>35755206</v>
          </cell>
          <cell r="F219">
            <v>21892078</v>
          </cell>
          <cell r="G219">
            <v>24533247</v>
          </cell>
          <cell r="H219">
            <v>24533247</v>
          </cell>
          <cell r="I219">
            <v>16428515</v>
          </cell>
          <cell r="J219">
            <v>8104732</v>
          </cell>
          <cell r="K219">
            <v>12705570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D223">
            <v>0</v>
          </cell>
          <cell r="E223">
            <v>10590000</v>
          </cell>
          <cell r="F223">
            <v>5795000</v>
          </cell>
          <cell r="G223">
            <v>4452298</v>
          </cell>
          <cell r="H223">
            <v>4452298</v>
          </cell>
          <cell r="I223">
            <v>2943413</v>
          </cell>
          <cell r="J223">
            <v>1508885</v>
          </cell>
          <cell r="K223">
            <v>0</v>
          </cell>
        </row>
        <row r="224">
          <cell r="E224">
            <v>10590000</v>
          </cell>
          <cell r="F224">
            <v>5795000</v>
          </cell>
          <cell r="G224">
            <v>4452298</v>
          </cell>
          <cell r="H224">
            <v>4452298</v>
          </cell>
          <cell r="I224">
            <v>2943413</v>
          </cell>
          <cell r="J224">
            <v>1508885</v>
          </cell>
          <cell r="K224">
            <v>0</v>
          </cell>
        </row>
        <row r="225">
          <cell r="H225">
            <v>0</v>
          </cell>
          <cell r="J225">
            <v>0</v>
          </cell>
        </row>
        <row r="226">
          <cell r="E226">
            <v>10500000</v>
          </cell>
          <cell r="F226">
            <v>7000000</v>
          </cell>
          <cell r="G226">
            <v>8090607</v>
          </cell>
          <cell r="H226">
            <v>8090607</v>
          </cell>
          <cell r="I226">
            <v>4825499</v>
          </cell>
          <cell r="J226">
            <v>3265108</v>
          </cell>
          <cell r="K226">
            <v>4825499</v>
          </cell>
        </row>
        <row r="227">
          <cell r="H227">
            <v>0</v>
          </cell>
          <cell r="J227">
            <v>0</v>
          </cell>
        </row>
        <row r="228">
          <cell r="E228">
            <v>14665206</v>
          </cell>
          <cell r="F228">
            <v>9097078</v>
          </cell>
          <cell r="G228">
            <v>11990342</v>
          </cell>
          <cell r="H228">
            <v>11990342</v>
          </cell>
          <cell r="I228">
            <v>8659603</v>
          </cell>
          <cell r="J228">
            <v>3330739</v>
          </cell>
          <cell r="K228">
            <v>7880071</v>
          </cell>
        </row>
        <row r="229">
          <cell r="D229">
            <v>0</v>
          </cell>
          <cell r="E229">
            <v>8228923</v>
          </cell>
          <cell r="F229">
            <v>5378923</v>
          </cell>
          <cell r="G229">
            <v>5521129</v>
          </cell>
          <cell r="H229">
            <v>5521129</v>
          </cell>
          <cell r="I229">
            <v>3884823</v>
          </cell>
          <cell r="J229">
            <v>1636306</v>
          </cell>
          <cell r="K229">
            <v>4131947</v>
          </cell>
        </row>
        <row r="230">
          <cell r="J230">
            <v>0</v>
          </cell>
        </row>
        <row r="231">
          <cell r="D231">
            <v>0</v>
          </cell>
          <cell r="E231">
            <v>8228923</v>
          </cell>
          <cell r="F231">
            <v>5378923</v>
          </cell>
          <cell r="G231">
            <v>5521129</v>
          </cell>
          <cell r="H231">
            <v>5521129</v>
          </cell>
          <cell r="I231">
            <v>3884823</v>
          </cell>
          <cell r="J231">
            <v>1636306</v>
          </cell>
          <cell r="K231">
            <v>4131947</v>
          </cell>
        </row>
        <row r="232">
          <cell r="E232">
            <v>8228923</v>
          </cell>
          <cell r="F232">
            <v>5378923</v>
          </cell>
          <cell r="G232">
            <v>5521129</v>
          </cell>
          <cell r="H232">
            <v>5521129</v>
          </cell>
          <cell r="I232">
            <v>3884823</v>
          </cell>
          <cell r="J232">
            <v>1636306</v>
          </cell>
          <cell r="K232">
            <v>4131947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D235">
            <v>0</v>
          </cell>
          <cell r="E235">
            <v>60608297</v>
          </cell>
          <cell r="F235">
            <v>39579980</v>
          </cell>
          <cell r="G235">
            <v>59661020</v>
          </cell>
          <cell r="H235">
            <v>59661020</v>
          </cell>
          <cell r="I235">
            <v>27321279</v>
          </cell>
          <cell r="J235">
            <v>32339741</v>
          </cell>
          <cell r="K235">
            <v>23181630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D246">
            <v>0</v>
          </cell>
          <cell r="E246">
            <v>1199980</v>
          </cell>
          <cell r="F246">
            <v>749980</v>
          </cell>
          <cell r="G246">
            <v>1199980</v>
          </cell>
          <cell r="H246">
            <v>1199980</v>
          </cell>
          <cell r="I246">
            <v>657931</v>
          </cell>
          <cell r="J246">
            <v>542049</v>
          </cell>
          <cell r="K246">
            <v>528819</v>
          </cell>
        </row>
        <row r="247">
          <cell r="D247">
            <v>0</v>
          </cell>
          <cell r="E247">
            <v>1199980</v>
          </cell>
          <cell r="F247">
            <v>749980</v>
          </cell>
          <cell r="G247">
            <v>1199980</v>
          </cell>
          <cell r="H247">
            <v>1199980</v>
          </cell>
          <cell r="I247">
            <v>657931</v>
          </cell>
          <cell r="J247">
            <v>542049</v>
          </cell>
          <cell r="K247">
            <v>528819</v>
          </cell>
        </row>
        <row r="248">
          <cell r="H248">
            <v>0</v>
          </cell>
          <cell r="I248">
            <v>0</v>
          </cell>
          <cell r="J248">
            <v>0</v>
          </cell>
        </row>
        <row r="249">
          <cell r="J249">
            <v>0</v>
          </cell>
        </row>
        <row r="250">
          <cell r="E250">
            <v>1199980</v>
          </cell>
          <cell r="F250">
            <v>749980</v>
          </cell>
          <cell r="G250">
            <v>1199980</v>
          </cell>
          <cell r="H250">
            <v>1199980</v>
          </cell>
          <cell r="I250">
            <v>657931</v>
          </cell>
          <cell r="J250">
            <v>542049</v>
          </cell>
          <cell r="K250">
            <v>528819</v>
          </cell>
        </row>
        <row r="251">
          <cell r="D251">
            <v>0</v>
          </cell>
          <cell r="E251">
            <v>59408317</v>
          </cell>
          <cell r="F251">
            <v>38830000</v>
          </cell>
          <cell r="G251">
            <v>58461040</v>
          </cell>
          <cell r="H251">
            <v>58461040</v>
          </cell>
          <cell r="I251">
            <v>26663348</v>
          </cell>
          <cell r="J251">
            <v>31797692</v>
          </cell>
          <cell r="K251">
            <v>22652811</v>
          </cell>
        </row>
        <row r="252">
          <cell r="D252">
            <v>0</v>
          </cell>
          <cell r="E252">
            <v>59408317</v>
          </cell>
          <cell r="F252">
            <v>38830000</v>
          </cell>
          <cell r="G252">
            <v>58461040</v>
          </cell>
          <cell r="H252">
            <v>58461040</v>
          </cell>
          <cell r="I252">
            <v>26663348</v>
          </cell>
          <cell r="J252">
            <v>31797692</v>
          </cell>
          <cell r="K252">
            <v>22652811</v>
          </cell>
        </row>
        <row r="253">
          <cell r="E253">
            <v>1352000</v>
          </cell>
          <cell r="F253">
            <v>1000000</v>
          </cell>
          <cell r="G253">
            <v>1351828</v>
          </cell>
          <cell r="H253">
            <v>1351828</v>
          </cell>
          <cell r="I253">
            <v>529133</v>
          </cell>
          <cell r="J253">
            <v>822695</v>
          </cell>
          <cell r="K253">
            <v>0</v>
          </cell>
        </row>
        <row r="254">
          <cell r="E254">
            <v>11539000</v>
          </cell>
          <cell r="F254">
            <v>5830000</v>
          </cell>
          <cell r="G254">
            <v>11539000</v>
          </cell>
          <cell r="H254">
            <v>11539000</v>
          </cell>
          <cell r="I254">
            <v>5803041</v>
          </cell>
          <cell r="J254">
            <v>5735959</v>
          </cell>
          <cell r="K254">
            <v>5803041</v>
          </cell>
        </row>
        <row r="255">
          <cell r="E255">
            <v>46517317</v>
          </cell>
          <cell r="F255">
            <v>32000000</v>
          </cell>
          <cell r="G255">
            <v>45570212</v>
          </cell>
          <cell r="H255">
            <v>45570212</v>
          </cell>
          <cell r="I255">
            <v>20331174</v>
          </cell>
          <cell r="J255">
            <v>25239038</v>
          </cell>
          <cell r="K255">
            <v>16849770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C268">
            <v>277064823</v>
          </cell>
          <cell r="D268">
            <v>132804432</v>
          </cell>
          <cell r="E268">
            <v>285322865</v>
          </cell>
          <cell r="F268">
            <v>140362474</v>
          </cell>
          <cell r="G268">
            <v>131653776</v>
          </cell>
          <cell r="H268">
            <v>131653776</v>
          </cell>
          <cell r="I268">
            <v>38762634</v>
          </cell>
          <cell r="J268">
            <v>92881142</v>
          </cell>
          <cell r="K268">
            <v>37444963</v>
          </cell>
        </row>
        <row r="269">
          <cell r="C269">
            <v>260000</v>
          </cell>
          <cell r="D269">
            <v>260000</v>
          </cell>
          <cell r="E269">
            <v>260000</v>
          </cell>
          <cell r="F269">
            <v>260000</v>
          </cell>
          <cell r="G269">
            <v>138708</v>
          </cell>
          <cell r="H269">
            <v>138708</v>
          </cell>
          <cell r="I269">
            <v>0</v>
          </cell>
          <cell r="J269">
            <v>138708</v>
          </cell>
          <cell r="K269">
            <v>304357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304261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304261</v>
          </cell>
        </row>
        <row r="272">
          <cell r="C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304261</v>
          </cell>
        </row>
        <row r="273">
          <cell r="C273">
            <v>260000</v>
          </cell>
          <cell r="D273">
            <v>260000</v>
          </cell>
          <cell r="E273">
            <v>260000</v>
          </cell>
          <cell r="F273">
            <v>260000</v>
          </cell>
          <cell r="G273">
            <v>138708</v>
          </cell>
          <cell r="H273">
            <v>138708</v>
          </cell>
          <cell r="I273">
            <v>0</v>
          </cell>
          <cell r="J273">
            <v>138708</v>
          </cell>
          <cell r="K273">
            <v>96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C276">
            <v>0</v>
          </cell>
          <cell r="J276">
            <v>0</v>
          </cell>
        </row>
        <row r="277">
          <cell r="C277">
            <v>260000</v>
          </cell>
          <cell r="D277">
            <v>260000</v>
          </cell>
          <cell r="E277">
            <v>260000</v>
          </cell>
          <cell r="F277">
            <v>260000</v>
          </cell>
          <cell r="G277">
            <v>138708</v>
          </cell>
          <cell r="H277">
            <v>138708</v>
          </cell>
          <cell r="I277">
            <v>0</v>
          </cell>
          <cell r="J277">
            <v>138708</v>
          </cell>
          <cell r="K277">
            <v>96</v>
          </cell>
        </row>
        <row r="278">
          <cell r="C278">
            <v>0</v>
          </cell>
          <cell r="J278">
            <v>0</v>
          </cell>
        </row>
        <row r="279">
          <cell r="D279">
            <v>0</v>
          </cell>
          <cell r="E279">
            <v>406400</v>
          </cell>
          <cell r="F279">
            <v>406400</v>
          </cell>
          <cell r="G279">
            <v>406400</v>
          </cell>
          <cell r="H279">
            <v>406400</v>
          </cell>
          <cell r="I279">
            <v>406400</v>
          </cell>
          <cell r="J279">
            <v>0</v>
          </cell>
          <cell r="K279">
            <v>454571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J281">
            <v>0</v>
          </cell>
        </row>
        <row r="282">
          <cell r="C282">
            <v>0</v>
          </cell>
          <cell r="D282">
            <v>0</v>
          </cell>
          <cell r="E282">
            <v>406400</v>
          </cell>
          <cell r="F282">
            <v>406400</v>
          </cell>
          <cell r="G282">
            <v>406400</v>
          </cell>
          <cell r="H282">
            <v>406400</v>
          </cell>
          <cell r="I282">
            <v>406400</v>
          </cell>
          <cell r="J282">
            <v>0</v>
          </cell>
          <cell r="K282">
            <v>454571</v>
          </cell>
        </row>
        <row r="283">
          <cell r="C283">
            <v>0</v>
          </cell>
          <cell r="D283">
            <v>0</v>
          </cell>
          <cell r="E283">
            <v>406400</v>
          </cell>
          <cell r="F283">
            <v>406400</v>
          </cell>
          <cell r="G283">
            <v>406400</v>
          </cell>
          <cell r="H283">
            <v>406400</v>
          </cell>
          <cell r="I283">
            <v>406400</v>
          </cell>
          <cell r="J283">
            <v>0</v>
          </cell>
          <cell r="K283">
            <v>454571</v>
          </cell>
        </row>
        <row r="284">
          <cell r="E284">
            <v>406400</v>
          </cell>
          <cell r="F284">
            <v>406400</v>
          </cell>
          <cell r="G284">
            <v>406400</v>
          </cell>
          <cell r="H284">
            <v>406400</v>
          </cell>
          <cell r="I284">
            <v>406400</v>
          </cell>
          <cell r="J284">
            <v>0</v>
          </cell>
          <cell r="K284">
            <v>406400</v>
          </cell>
        </row>
        <row r="285"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23094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25077</v>
          </cell>
        </row>
        <row r="287">
          <cell r="C287">
            <v>106924245</v>
          </cell>
          <cell r="D287">
            <v>51883416</v>
          </cell>
          <cell r="E287">
            <v>114775887</v>
          </cell>
          <cell r="F287">
            <v>59035058</v>
          </cell>
          <cell r="G287">
            <v>6983094</v>
          </cell>
          <cell r="H287">
            <v>6983094</v>
          </cell>
          <cell r="I287">
            <v>2831971</v>
          </cell>
          <cell r="J287">
            <v>4151123</v>
          </cell>
          <cell r="K287">
            <v>22718781</v>
          </cell>
        </row>
        <row r="288">
          <cell r="C288">
            <v>75314101</v>
          </cell>
          <cell r="D288">
            <v>32254005</v>
          </cell>
          <cell r="E288">
            <v>75314101</v>
          </cell>
          <cell r="F288">
            <v>32254005</v>
          </cell>
          <cell r="G288">
            <v>2741447</v>
          </cell>
          <cell r="H288">
            <v>2741447</v>
          </cell>
          <cell r="I288">
            <v>2195987</v>
          </cell>
          <cell r="J288">
            <v>545460</v>
          </cell>
          <cell r="K288">
            <v>17520365</v>
          </cell>
        </row>
        <row r="289">
          <cell r="C289">
            <v>2499135</v>
          </cell>
          <cell r="D289">
            <v>2399135</v>
          </cell>
          <cell r="E289">
            <v>2499135</v>
          </cell>
          <cell r="F289">
            <v>2399135</v>
          </cell>
          <cell r="G289">
            <v>260225</v>
          </cell>
          <cell r="H289">
            <v>260225</v>
          </cell>
          <cell r="I289">
            <v>34125</v>
          </cell>
          <cell r="J289">
            <v>226100</v>
          </cell>
          <cell r="K289">
            <v>146920</v>
          </cell>
        </row>
        <row r="290">
          <cell r="C290">
            <v>2499135</v>
          </cell>
          <cell r="D290">
            <v>2399135</v>
          </cell>
          <cell r="E290">
            <v>2499135</v>
          </cell>
          <cell r="F290">
            <v>2399135</v>
          </cell>
          <cell r="G290">
            <v>260225</v>
          </cell>
          <cell r="H290">
            <v>260225</v>
          </cell>
          <cell r="I290">
            <v>34125</v>
          </cell>
          <cell r="J290">
            <v>226100</v>
          </cell>
          <cell r="K290">
            <v>146920</v>
          </cell>
        </row>
        <row r="291">
          <cell r="C291">
            <v>0</v>
          </cell>
          <cell r="J291">
            <v>0</v>
          </cell>
        </row>
        <row r="292">
          <cell r="C292">
            <v>16212510</v>
          </cell>
          <cell r="D292">
            <v>6127410</v>
          </cell>
          <cell r="E292">
            <v>16212510</v>
          </cell>
          <cell r="F292">
            <v>6127410</v>
          </cell>
          <cell r="G292">
            <v>1948349</v>
          </cell>
          <cell r="H292">
            <v>1948349</v>
          </cell>
          <cell r="I292">
            <v>1628989</v>
          </cell>
          <cell r="J292">
            <v>319360</v>
          </cell>
          <cell r="K292">
            <v>17193257</v>
          </cell>
        </row>
        <row r="293">
          <cell r="C293">
            <v>7647660</v>
          </cell>
          <cell r="D293">
            <v>3965160</v>
          </cell>
          <cell r="E293">
            <v>7647660</v>
          </cell>
          <cell r="F293">
            <v>3965160</v>
          </cell>
          <cell r="G293">
            <v>1587717</v>
          </cell>
          <cell r="H293">
            <v>1587717</v>
          </cell>
          <cell r="I293">
            <v>1268357</v>
          </cell>
          <cell r="J293">
            <v>319360</v>
          </cell>
          <cell r="K293">
            <v>10641395</v>
          </cell>
        </row>
        <row r="294">
          <cell r="C294">
            <v>8564850</v>
          </cell>
          <cell r="D294">
            <v>2162250</v>
          </cell>
          <cell r="E294">
            <v>8564850</v>
          </cell>
          <cell r="F294">
            <v>2162250</v>
          </cell>
          <cell r="G294">
            <v>360632</v>
          </cell>
          <cell r="H294">
            <v>360632</v>
          </cell>
          <cell r="I294">
            <v>360632</v>
          </cell>
          <cell r="J294">
            <v>0</v>
          </cell>
          <cell r="K294">
            <v>6551862</v>
          </cell>
        </row>
        <row r="295">
          <cell r="C295">
            <v>0</v>
          </cell>
          <cell r="J295">
            <v>0</v>
          </cell>
        </row>
        <row r="296">
          <cell r="C296">
            <v>0</v>
          </cell>
          <cell r="J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C298">
            <v>0</v>
          </cell>
          <cell r="J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C300">
            <v>0</v>
          </cell>
        </row>
        <row r="301">
          <cell r="C301">
            <v>0</v>
          </cell>
          <cell r="J301">
            <v>0</v>
          </cell>
        </row>
        <row r="302">
          <cell r="H302">
            <v>0</v>
          </cell>
          <cell r="J302">
            <v>0</v>
          </cell>
          <cell r="K302">
            <v>11710</v>
          </cell>
        </row>
        <row r="303">
          <cell r="C303">
            <v>56602456</v>
          </cell>
          <cell r="D303">
            <v>23727460</v>
          </cell>
          <cell r="E303">
            <v>56602456</v>
          </cell>
          <cell r="F303">
            <v>23727460</v>
          </cell>
          <cell r="G303">
            <v>532873</v>
          </cell>
          <cell r="H303">
            <v>532873</v>
          </cell>
          <cell r="I303">
            <v>532873</v>
          </cell>
          <cell r="J303">
            <v>0</v>
          </cell>
          <cell r="K303">
            <v>168478</v>
          </cell>
        </row>
        <row r="304">
          <cell r="C304">
            <v>83100</v>
          </cell>
          <cell r="D304">
            <v>83100</v>
          </cell>
          <cell r="E304">
            <v>1713900</v>
          </cell>
          <cell r="F304">
            <v>1713900</v>
          </cell>
          <cell r="G304">
            <v>1630800</v>
          </cell>
          <cell r="H304">
            <v>1630800</v>
          </cell>
          <cell r="I304">
            <v>0</v>
          </cell>
          <cell r="J304">
            <v>1630800</v>
          </cell>
          <cell r="K304">
            <v>1271</v>
          </cell>
        </row>
        <row r="305">
          <cell r="C305">
            <v>0</v>
          </cell>
          <cell r="D305">
            <v>0</v>
          </cell>
          <cell r="E305">
            <v>1630800</v>
          </cell>
          <cell r="F305">
            <v>1630800</v>
          </cell>
          <cell r="G305">
            <v>1630800</v>
          </cell>
          <cell r="H305">
            <v>1630800</v>
          </cell>
          <cell r="I305">
            <v>0</v>
          </cell>
          <cell r="J305">
            <v>1630800</v>
          </cell>
          <cell r="K305">
            <v>0</v>
          </cell>
        </row>
        <row r="306">
          <cell r="C306">
            <v>0</v>
          </cell>
          <cell r="E306">
            <v>1630800</v>
          </cell>
          <cell r="F306">
            <v>1630800</v>
          </cell>
          <cell r="G306">
            <v>1630800</v>
          </cell>
          <cell r="H306">
            <v>1630800</v>
          </cell>
          <cell r="I306">
            <v>0</v>
          </cell>
          <cell r="J306">
            <v>1630800</v>
          </cell>
          <cell r="K306">
            <v>0</v>
          </cell>
        </row>
        <row r="307">
          <cell r="C307">
            <v>0</v>
          </cell>
          <cell r="J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76</v>
          </cell>
        </row>
        <row r="309">
          <cell r="C309">
            <v>83100</v>
          </cell>
          <cell r="D309">
            <v>83100</v>
          </cell>
          <cell r="E309">
            <v>83100</v>
          </cell>
          <cell r="F309">
            <v>83100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1195</v>
          </cell>
        </row>
        <row r="310">
          <cell r="C310">
            <v>83100</v>
          </cell>
          <cell r="D310">
            <v>83100</v>
          </cell>
          <cell r="E310">
            <v>83100</v>
          </cell>
          <cell r="F310">
            <v>83100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1195</v>
          </cell>
        </row>
        <row r="311">
          <cell r="C311">
            <v>31117044</v>
          </cell>
          <cell r="D311">
            <v>19136311</v>
          </cell>
          <cell r="E311">
            <v>37327886</v>
          </cell>
          <cell r="F311">
            <v>24647153</v>
          </cell>
          <cell r="G311">
            <v>2337622</v>
          </cell>
          <cell r="H311">
            <v>2337622</v>
          </cell>
          <cell r="I311">
            <v>362759</v>
          </cell>
          <cell r="J311">
            <v>1974863</v>
          </cell>
          <cell r="K311">
            <v>5113857</v>
          </cell>
        </row>
        <row r="312">
          <cell r="C312">
            <v>10815000</v>
          </cell>
          <cell r="D312">
            <v>4385000</v>
          </cell>
          <cell r="E312">
            <v>10820421</v>
          </cell>
          <cell r="F312">
            <v>4390421</v>
          </cell>
          <cell r="G312">
            <v>5421</v>
          </cell>
          <cell r="H312">
            <v>5421</v>
          </cell>
          <cell r="I312">
            <v>5421</v>
          </cell>
          <cell r="J312">
            <v>0</v>
          </cell>
          <cell r="K312">
            <v>5057561</v>
          </cell>
        </row>
        <row r="313">
          <cell r="C313">
            <v>0</v>
          </cell>
          <cell r="J313">
            <v>0</v>
          </cell>
        </row>
        <row r="314">
          <cell r="C314">
            <v>10815000</v>
          </cell>
          <cell r="D314">
            <v>4385000</v>
          </cell>
          <cell r="E314">
            <v>10815000</v>
          </cell>
          <cell r="F314">
            <v>4385000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5052140</v>
          </cell>
        </row>
        <row r="316">
          <cell r="C316">
            <v>0</v>
          </cell>
          <cell r="J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C318">
            <v>0</v>
          </cell>
          <cell r="J318">
            <v>0</v>
          </cell>
        </row>
        <row r="319">
          <cell r="C319">
            <v>0</v>
          </cell>
          <cell r="J319">
            <v>0</v>
          </cell>
        </row>
        <row r="320">
          <cell r="C320">
            <v>0</v>
          </cell>
          <cell r="J320">
            <v>0</v>
          </cell>
        </row>
        <row r="322">
          <cell r="C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C323">
            <v>802000</v>
          </cell>
          <cell r="D323">
            <v>802000</v>
          </cell>
          <cell r="E323">
            <v>1507421</v>
          </cell>
          <cell r="F323">
            <v>807421</v>
          </cell>
          <cell r="G323">
            <v>5421</v>
          </cell>
          <cell r="H323">
            <v>5421</v>
          </cell>
          <cell r="I323">
            <v>5421</v>
          </cell>
          <cell r="J323">
            <v>0</v>
          </cell>
          <cell r="K323">
            <v>5421</v>
          </cell>
        </row>
        <row r="324">
          <cell r="C324">
            <v>1502000</v>
          </cell>
          <cell r="D324">
            <v>802000</v>
          </cell>
          <cell r="E324">
            <v>1507421</v>
          </cell>
          <cell r="F324">
            <v>807421</v>
          </cell>
          <cell r="G324">
            <v>5421</v>
          </cell>
          <cell r="H324">
            <v>5421</v>
          </cell>
          <cell r="I324">
            <v>5421</v>
          </cell>
          <cell r="J324">
            <v>0</v>
          </cell>
          <cell r="K324">
            <v>5421</v>
          </cell>
        </row>
        <row r="325">
          <cell r="C325">
            <v>0</v>
          </cell>
          <cell r="J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C327">
            <v>0</v>
          </cell>
          <cell r="J327">
            <v>0</v>
          </cell>
        </row>
        <row r="328">
          <cell r="C328">
            <v>19500044</v>
          </cell>
          <cell r="D328">
            <v>13949311</v>
          </cell>
          <cell r="E328">
            <v>25000044</v>
          </cell>
          <cell r="F328">
            <v>19449311</v>
          </cell>
          <cell r="G328">
            <v>2326780</v>
          </cell>
          <cell r="H328">
            <v>2326780</v>
          </cell>
          <cell r="I328">
            <v>351917</v>
          </cell>
          <cell r="J328">
            <v>1974863</v>
          </cell>
          <cell r="K328">
            <v>50875</v>
          </cell>
        </row>
        <row r="329">
          <cell r="C329">
            <v>410000</v>
          </cell>
          <cell r="D329">
            <v>410000</v>
          </cell>
          <cell r="E329">
            <v>420000</v>
          </cell>
          <cell r="F329">
            <v>420000</v>
          </cell>
          <cell r="G329">
            <v>273225</v>
          </cell>
          <cell r="H329">
            <v>273225</v>
          </cell>
          <cell r="I329">
            <v>273225</v>
          </cell>
          <cell r="J329">
            <v>0</v>
          </cell>
          <cell r="K329">
            <v>83288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2068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C332">
            <v>0</v>
          </cell>
          <cell r="J332">
            <v>0</v>
          </cell>
        </row>
        <row r="333">
          <cell r="C333">
            <v>0</v>
          </cell>
          <cell r="D333">
            <v>0</v>
          </cell>
          <cell r="E333">
            <v>10000</v>
          </cell>
          <cell r="F333">
            <v>10000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C334">
            <v>0</v>
          </cell>
          <cell r="J334">
            <v>0</v>
          </cell>
        </row>
        <row r="335">
          <cell r="C335">
            <v>0</v>
          </cell>
          <cell r="J335">
            <v>0</v>
          </cell>
        </row>
        <row r="336">
          <cell r="C336">
            <v>0</v>
          </cell>
          <cell r="J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C338">
            <v>0</v>
          </cell>
          <cell r="J338">
            <v>0</v>
          </cell>
        </row>
        <row r="339">
          <cell r="C339">
            <v>0</v>
          </cell>
          <cell r="J339">
            <v>0</v>
          </cell>
        </row>
        <row r="340">
          <cell r="C340">
            <v>410000</v>
          </cell>
          <cell r="D340">
            <v>410000</v>
          </cell>
          <cell r="E340">
            <v>410000</v>
          </cell>
          <cell r="F340">
            <v>410000</v>
          </cell>
          <cell r="G340">
            <v>273225</v>
          </cell>
          <cell r="H340">
            <v>273225</v>
          </cell>
          <cell r="I340">
            <v>273225</v>
          </cell>
          <cell r="J340">
            <v>0</v>
          </cell>
          <cell r="K340">
            <v>81220</v>
          </cell>
        </row>
        <row r="341">
          <cell r="C341">
            <v>81984006</v>
          </cell>
          <cell r="D341">
            <v>48514816</v>
          </cell>
          <cell r="E341">
            <v>81984006</v>
          </cell>
          <cell r="F341">
            <v>48514816</v>
          </cell>
          <cell r="G341">
            <v>45636868</v>
          </cell>
          <cell r="H341">
            <v>45636868</v>
          </cell>
          <cell r="I341">
            <v>28020605</v>
          </cell>
          <cell r="J341">
            <v>17606263</v>
          </cell>
          <cell r="K341">
            <v>1571859</v>
          </cell>
        </row>
        <row r="342">
          <cell r="C342">
            <v>81979006</v>
          </cell>
          <cell r="D342">
            <v>48509816</v>
          </cell>
          <cell r="E342">
            <v>81979006</v>
          </cell>
          <cell r="F342">
            <v>48509816</v>
          </cell>
          <cell r="G342">
            <v>45636868</v>
          </cell>
          <cell r="H342">
            <v>45636868</v>
          </cell>
          <cell r="I342">
            <v>28020605</v>
          </cell>
          <cell r="J342">
            <v>17606263</v>
          </cell>
          <cell r="K342">
            <v>1570147</v>
          </cell>
        </row>
        <row r="343">
          <cell r="C343">
            <v>25432866</v>
          </cell>
          <cell r="D343">
            <v>12146416</v>
          </cell>
          <cell r="E343">
            <v>25432866</v>
          </cell>
          <cell r="F343">
            <v>12146416</v>
          </cell>
          <cell r="G343">
            <v>789211</v>
          </cell>
          <cell r="H343">
            <v>789211</v>
          </cell>
          <cell r="I343">
            <v>436035</v>
          </cell>
          <cell r="J343">
            <v>343176</v>
          </cell>
          <cell r="K343">
            <v>141165</v>
          </cell>
        </row>
        <row r="344">
          <cell r="J344">
            <v>0</v>
          </cell>
        </row>
        <row r="345">
          <cell r="C345">
            <v>25432866</v>
          </cell>
          <cell r="D345">
            <v>12146416</v>
          </cell>
          <cell r="E345">
            <v>25432866</v>
          </cell>
          <cell r="F345">
            <v>12146416</v>
          </cell>
          <cell r="G345">
            <v>789211</v>
          </cell>
          <cell r="H345">
            <v>789211</v>
          </cell>
          <cell r="I345">
            <v>436035</v>
          </cell>
          <cell r="J345">
            <v>343176</v>
          </cell>
          <cell r="K345">
            <v>141165</v>
          </cell>
        </row>
        <row r="346">
          <cell r="C346">
            <v>32909000</v>
          </cell>
          <cell r="D346">
            <v>21029000</v>
          </cell>
          <cell r="E346">
            <v>32909000</v>
          </cell>
          <cell r="F346">
            <v>21029000</v>
          </cell>
          <cell r="G346">
            <v>32572879</v>
          </cell>
          <cell r="H346">
            <v>32572879</v>
          </cell>
          <cell r="I346">
            <v>19518173</v>
          </cell>
          <cell r="J346">
            <v>13054706</v>
          </cell>
          <cell r="K346">
            <v>0</v>
          </cell>
        </row>
        <row r="347">
          <cell r="C347">
            <v>32909000</v>
          </cell>
          <cell r="D347">
            <v>21029000</v>
          </cell>
          <cell r="E347">
            <v>32909000</v>
          </cell>
          <cell r="F347">
            <v>21029000</v>
          </cell>
          <cell r="G347">
            <v>32572879</v>
          </cell>
          <cell r="H347">
            <v>32572879</v>
          </cell>
          <cell r="I347">
            <v>19518173</v>
          </cell>
          <cell r="J347">
            <v>13054706</v>
          </cell>
          <cell r="K347">
            <v>0</v>
          </cell>
        </row>
        <row r="348">
          <cell r="C348">
            <v>0</v>
          </cell>
          <cell r="D348">
            <v>0</v>
          </cell>
          <cell r="J348">
            <v>0</v>
          </cell>
        </row>
        <row r="349">
          <cell r="C349">
            <v>8346800</v>
          </cell>
          <cell r="D349">
            <v>6666800</v>
          </cell>
          <cell r="E349">
            <v>8346800</v>
          </cell>
          <cell r="F349">
            <v>6666800</v>
          </cell>
          <cell r="G349">
            <v>6557460</v>
          </cell>
          <cell r="H349">
            <v>6557460</v>
          </cell>
          <cell r="I349">
            <v>5352867</v>
          </cell>
          <cell r="J349">
            <v>1204593</v>
          </cell>
          <cell r="K349">
            <v>2</v>
          </cell>
        </row>
        <row r="350">
          <cell r="C350">
            <v>0</v>
          </cell>
          <cell r="J350">
            <v>0</v>
          </cell>
        </row>
        <row r="351">
          <cell r="C351">
            <v>15290340</v>
          </cell>
          <cell r="D351">
            <v>8667600</v>
          </cell>
          <cell r="E351">
            <v>15290340</v>
          </cell>
          <cell r="F351">
            <v>8667600</v>
          </cell>
          <cell r="G351">
            <v>5717318</v>
          </cell>
          <cell r="H351">
            <v>5717318</v>
          </cell>
          <cell r="I351">
            <v>2713530</v>
          </cell>
          <cell r="J351">
            <v>3003788</v>
          </cell>
          <cell r="K351">
            <v>1428980</v>
          </cell>
        </row>
        <row r="352">
          <cell r="C352">
            <v>5000</v>
          </cell>
          <cell r="D352">
            <v>5000</v>
          </cell>
          <cell r="E352">
            <v>5000</v>
          </cell>
          <cell r="F352">
            <v>5000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1712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C358">
            <v>5000</v>
          </cell>
          <cell r="D358">
            <v>5000</v>
          </cell>
          <cell r="E358">
            <v>5000</v>
          </cell>
          <cell r="F358">
            <v>5000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1712</v>
          </cell>
        </row>
        <row r="359">
          <cell r="C359">
            <v>87896572</v>
          </cell>
          <cell r="D359">
            <v>32146200</v>
          </cell>
          <cell r="E359">
            <v>87896572</v>
          </cell>
          <cell r="F359">
            <v>32146200</v>
          </cell>
          <cell r="G359">
            <v>78488706</v>
          </cell>
          <cell r="H359">
            <v>78488706</v>
          </cell>
          <cell r="I359">
            <v>7503658</v>
          </cell>
          <cell r="J359">
            <v>70985048</v>
          </cell>
          <cell r="K359">
            <v>12395395</v>
          </cell>
        </row>
        <row r="360"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C375">
            <v>87896572</v>
          </cell>
          <cell r="D375">
            <v>32146200</v>
          </cell>
          <cell r="E375">
            <v>87896572</v>
          </cell>
          <cell r="F375">
            <v>32146200</v>
          </cell>
          <cell r="G375">
            <v>78488706</v>
          </cell>
          <cell r="H375">
            <v>78488706</v>
          </cell>
          <cell r="I375">
            <v>7503658</v>
          </cell>
          <cell r="J375">
            <v>70985048</v>
          </cell>
          <cell r="K375">
            <v>12395395</v>
          </cell>
        </row>
        <row r="376">
          <cell r="C376">
            <v>81955792</v>
          </cell>
          <cell r="D376">
            <v>29846200</v>
          </cell>
          <cell r="E376">
            <v>81955792</v>
          </cell>
          <cell r="F376">
            <v>29846200</v>
          </cell>
          <cell r="G376">
            <v>75138199</v>
          </cell>
          <cell r="H376">
            <v>75138199</v>
          </cell>
          <cell r="I376">
            <v>6534768</v>
          </cell>
          <cell r="J376">
            <v>68603431</v>
          </cell>
          <cell r="K376">
            <v>12392198</v>
          </cell>
        </row>
        <row r="377">
          <cell r="C377">
            <v>29964860</v>
          </cell>
          <cell r="D377">
            <v>18756200</v>
          </cell>
          <cell r="E377">
            <v>29964860</v>
          </cell>
          <cell r="F377">
            <v>18756200</v>
          </cell>
          <cell r="G377">
            <v>27661289</v>
          </cell>
          <cell r="H377">
            <v>27661289</v>
          </cell>
          <cell r="I377">
            <v>191745</v>
          </cell>
          <cell r="J377">
            <v>27469544</v>
          </cell>
          <cell r="K377">
            <v>0</v>
          </cell>
        </row>
        <row r="378">
          <cell r="C378">
            <v>32240000</v>
          </cell>
          <cell r="D378">
            <v>1090000</v>
          </cell>
          <cell r="E378">
            <v>32240000</v>
          </cell>
          <cell r="F378">
            <v>1090000</v>
          </cell>
          <cell r="G378">
            <v>32223011</v>
          </cell>
          <cell r="H378">
            <v>32223011</v>
          </cell>
          <cell r="I378">
            <v>1083011</v>
          </cell>
          <cell r="J378">
            <v>31140000</v>
          </cell>
          <cell r="K378">
            <v>4717551</v>
          </cell>
        </row>
        <row r="379">
          <cell r="C379">
            <v>19750932</v>
          </cell>
          <cell r="D379">
            <v>10000000</v>
          </cell>
          <cell r="E379">
            <v>19750932</v>
          </cell>
          <cell r="F379">
            <v>10000000</v>
          </cell>
          <cell r="G379">
            <v>15253899</v>
          </cell>
          <cell r="H379">
            <v>15253899</v>
          </cell>
          <cell r="I379">
            <v>5260012</v>
          </cell>
          <cell r="J379">
            <v>9993887</v>
          </cell>
          <cell r="K379">
            <v>7674647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J381">
            <v>0</v>
          </cell>
        </row>
        <row r="382">
          <cell r="C382">
            <v>5940780</v>
          </cell>
          <cell r="D382">
            <v>2300000</v>
          </cell>
          <cell r="E382">
            <v>5940780</v>
          </cell>
          <cell r="F382">
            <v>2300000</v>
          </cell>
          <cell r="G382">
            <v>3350507</v>
          </cell>
          <cell r="H382">
            <v>3350507</v>
          </cell>
          <cell r="I382">
            <v>968890</v>
          </cell>
          <cell r="J382">
            <v>2381617</v>
          </cell>
          <cell r="K382">
            <v>3197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</sheetData>
      <sheetData sheetId="5"/>
      <sheetData sheetId="6"/>
      <sheetData sheetId="7">
        <row r="6">
          <cell r="B6" t="str">
            <v>la data de  30.06.2024</v>
          </cell>
        </row>
        <row r="9">
          <cell r="D9" t="str">
            <v>Credite de angajament initiale</v>
          </cell>
          <cell r="E9" t="str">
            <v>Credite de angajament  fi la trimestru</v>
          </cell>
          <cell r="F9" t="str">
            <v xml:space="preserve">Credite  bugetare  initiale </v>
          </cell>
          <cell r="G9" t="str">
            <v xml:space="preserve">Credite bugetare la trimestru 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3">
          <cell r="J293">
            <v>83100</v>
          </cell>
          <cell r="K293">
            <v>83100</v>
          </cell>
          <cell r="L293">
            <v>83100</v>
          </cell>
          <cell r="M293">
            <v>83100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1195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">
          <cell r="D11">
            <v>204100</v>
          </cell>
          <cell r="E11">
            <v>204100</v>
          </cell>
          <cell r="F11">
            <v>65648465</v>
          </cell>
          <cell r="G11">
            <v>38122465</v>
          </cell>
          <cell r="H11">
            <v>36884574</v>
          </cell>
          <cell r="I11">
            <v>36884574</v>
          </cell>
          <cell r="J11">
            <v>34202763</v>
          </cell>
          <cell r="K11">
            <v>2681811</v>
          </cell>
          <cell r="L11">
            <v>34737993</v>
          </cell>
        </row>
      </sheetData>
      <sheetData sheetId="32"/>
      <sheetData sheetId="33"/>
      <sheetData sheetId="34"/>
      <sheetData sheetId="35"/>
      <sheetData sheetId="36">
        <row r="189">
          <cell r="D189">
            <v>289000</v>
          </cell>
          <cell r="E189">
            <v>289000</v>
          </cell>
          <cell r="F189">
            <v>289000</v>
          </cell>
          <cell r="G189">
            <v>289000</v>
          </cell>
          <cell r="H189">
            <v>270725</v>
          </cell>
          <cell r="I189">
            <v>270725</v>
          </cell>
          <cell r="J189">
            <v>270725</v>
          </cell>
          <cell r="K189">
            <v>0</v>
          </cell>
          <cell r="L189">
            <v>1717</v>
          </cell>
        </row>
      </sheetData>
      <sheetData sheetId="37"/>
      <sheetData sheetId="38">
        <row r="9">
          <cell r="L9">
            <v>436600</v>
          </cell>
          <cell r="M9">
            <v>436600</v>
          </cell>
          <cell r="N9">
            <v>435535</v>
          </cell>
          <cell r="O9">
            <v>435535</v>
          </cell>
          <cell r="P9">
            <v>435535</v>
          </cell>
          <cell r="Q9">
            <v>0</v>
          </cell>
          <cell r="R9">
            <v>140665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4">
          <cell r="L54">
            <v>24996266</v>
          </cell>
          <cell r="M54">
            <v>11709816</v>
          </cell>
          <cell r="N54">
            <v>353676</v>
          </cell>
          <cell r="O54">
            <v>353676</v>
          </cell>
          <cell r="P54">
            <v>500</v>
          </cell>
          <cell r="Q54">
            <v>343176</v>
          </cell>
          <cell r="R54">
            <v>500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71A2-3BA8-4E81-A329-97537DC91164}">
  <sheetPr>
    <tabColor rgb="FF7030A0"/>
    <pageSetUpPr fitToPage="1"/>
  </sheetPr>
  <dimension ref="A1:Z396"/>
  <sheetViews>
    <sheetView tabSelected="1" topLeftCell="C1" zoomScale="98" zoomScaleNormal="98" workbookViewId="0">
      <selection activeCell="M1" sqref="M1:X1048576"/>
    </sheetView>
  </sheetViews>
  <sheetFormatPr defaultRowHeight="12.75"/>
  <cols>
    <col min="1" max="1" width="28" style="214" customWidth="1"/>
    <col min="2" max="2" width="12.85546875" customWidth="1"/>
    <col min="3" max="3" width="13.140625" customWidth="1"/>
    <col min="4" max="4" width="14.28515625" customWidth="1"/>
    <col min="5" max="5" width="16" customWidth="1"/>
    <col min="6" max="6" width="15.5703125" customWidth="1"/>
    <col min="7" max="9" width="14.28515625" customWidth="1"/>
    <col min="10" max="10" width="13.85546875" customWidth="1"/>
    <col min="11" max="11" width="14.28515625" customWidth="1"/>
    <col min="12" max="12" width="3" customWidth="1"/>
    <col min="13" max="13" width="13" style="222" customWidth="1"/>
    <col min="14" max="15" width="9.140625" style="222"/>
    <col min="16" max="16" width="12" style="222" customWidth="1"/>
    <col min="17" max="17" width="10.5703125" style="222" customWidth="1"/>
    <col min="18" max="18" width="11.85546875" style="222" customWidth="1"/>
    <col min="19" max="19" width="11.140625" style="222" customWidth="1"/>
    <col min="20" max="20" width="11.28515625" style="222" customWidth="1"/>
    <col min="21" max="21" width="11.140625" style="222" customWidth="1"/>
    <col min="22" max="22" width="11.85546875" style="222" customWidth="1"/>
    <col min="23" max="23" width="10.28515625" style="222" bestFit="1" customWidth="1"/>
    <col min="24" max="24" width="11.42578125" style="222" customWidth="1"/>
    <col min="257" max="257" width="28" customWidth="1"/>
    <col min="258" max="258" width="12.85546875" customWidth="1"/>
    <col min="259" max="259" width="13.140625" customWidth="1"/>
    <col min="260" max="260" width="14.28515625" customWidth="1"/>
    <col min="261" max="261" width="16" customWidth="1"/>
    <col min="262" max="262" width="15.5703125" customWidth="1"/>
    <col min="263" max="265" width="14.28515625" customWidth="1"/>
    <col min="266" max="266" width="13.85546875" customWidth="1"/>
    <col min="267" max="267" width="14.28515625" customWidth="1"/>
    <col min="268" max="268" width="3" customWidth="1"/>
    <col min="269" max="269" width="13" customWidth="1"/>
    <col min="272" max="272" width="12" customWidth="1"/>
    <col min="273" max="273" width="10.5703125" customWidth="1"/>
    <col min="274" max="274" width="11.85546875" customWidth="1"/>
    <col min="275" max="275" width="11.140625" customWidth="1"/>
    <col min="276" max="276" width="11.28515625" customWidth="1"/>
    <col min="277" max="277" width="11.140625" customWidth="1"/>
    <col min="278" max="278" width="11.85546875" customWidth="1"/>
    <col min="279" max="279" width="10.28515625" bestFit="1" customWidth="1"/>
    <col min="280" max="280" width="11.42578125" customWidth="1"/>
    <col min="513" max="513" width="28" customWidth="1"/>
    <col min="514" max="514" width="12.85546875" customWidth="1"/>
    <col min="515" max="515" width="13.140625" customWidth="1"/>
    <col min="516" max="516" width="14.28515625" customWidth="1"/>
    <col min="517" max="517" width="16" customWidth="1"/>
    <col min="518" max="518" width="15.5703125" customWidth="1"/>
    <col min="519" max="521" width="14.28515625" customWidth="1"/>
    <col min="522" max="522" width="13.85546875" customWidth="1"/>
    <col min="523" max="523" width="14.28515625" customWidth="1"/>
    <col min="524" max="524" width="3" customWidth="1"/>
    <col min="525" max="525" width="13" customWidth="1"/>
    <col min="528" max="528" width="12" customWidth="1"/>
    <col min="529" max="529" width="10.5703125" customWidth="1"/>
    <col min="530" max="530" width="11.85546875" customWidth="1"/>
    <col min="531" max="531" width="11.140625" customWidth="1"/>
    <col min="532" max="532" width="11.28515625" customWidth="1"/>
    <col min="533" max="533" width="11.140625" customWidth="1"/>
    <col min="534" max="534" width="11.85546875" customWidth="1"/>
    <col min="535" max="535" width="10.28515625" bestFit="1" customWidth="1"/>
    <col min="536" max="536" width="11.42578125" customWidth="1"/>
    <col min="769" max="769" width="28" customWidth="1"/>
    <col min="770" max="770" width="12.85546875" customWidth="1"/>
    <col min="771" max="771" width="13.140625" customWidth="1"/>
    <col min="772" max="772" width="14.28515625" customWidth="1"/>
    <col min="773" max="773" width="16" customWidth="1"/>
    <col min="774" max="774" width="15.5703125" customWidth="1"/>
    <col min="775" max="777" width="14.28515625" customWidth="1"/>
    <col min="778" max="778" width="13.85546875" customWidth="1"/>
    <col min="779" max="779" width="14.28515625" customWidth="1"/>
    <col min="780" max="780" width="3" customWidth="1"/>
    <col min="781" max="781" width="13" customWidth="1"/>
    <col min="784" max="784" width="12" customWidth="1"/>
    <col min="785" max="785" width="10.5703125" customWidth="1"/>
    <col min="786" max="786" width="11.85546875" customWidth="1"/>
    <col min="787" max="787" width="11.140625" customWidth="1"/>
    <col min="788" max="788" width="11.28515625" customWidth="1"/>
    <col min="789" max="789" width="11.140625" customWidth="1"/>
    <col min="790" max="790" width="11.85546875" customWidth="1"/>
    <col min="791" max="791" width="10.28515625" bestFit="1" customWidth="1"/>
    <col min="792" max="792" width="11.42578125" customWidth="1"/>
    <col min="1025" max="1025" width="28" customWidth="1"/>
    <col min="1026" max="1026" width="12.85546875" customWidth="1"/>
    <col min="1027" max="1027" width="13.140625" customWidth="1"/>
    <col min="1028" max="1028" width="14.28515625" customWidth="1"/>
    <col min="1029" max="1029" width="16" customWidth="1"/>
    <col min="1030" max="1030" width="15.5703125" customWidth="1"/>
    <col min="1031" max="1033" width="14.28515625" customWidth="1"/>
    <col min="1034" max="1034" width="13.85546875" customWidth="1"/>
    <col min="1035" max="1035" width="14.28515625" customWidth="1"/>
    <col min="1036" max="1036" width="3" customWidth="1"/>
    <col min="1037" max="1037" width="13" customWidth="1"/>
    <col min="1040" max="1040" width="12" customWidth="1"/>
    <col min="1041" max="1041" width="10.5703125" customWidth="1"/>
    <col min="1042" max="1042" width="11.85546875" customWidth="1"/>
    <col min="1043" max="1043" width="11.140625" customWidth="1"/>
    <col min="1044" max="1044" width="11.28515625" customWidth="1"/>
    <col min="1045" max="1045" width="11.140625" customWidth="1"/>
    <col min="1046" max="1046" width="11.85546875" customWidth="1"/>
    <col min="1047" max="1047" width="10.28515625" bestFit="1" customWidth="1"/>
    <col min="1048" max="1048" width="11.42578125" customWidth="1"/>
    <col min="1281" max="1281" width="28" customWidth="1"/>
    <col min="1282" max="1282" width="12.85546875" customWidth="1"/>
    <col min="1283" max="1283" width="13.140625" customWidth="1"/>
    <col min="1284" max="1284" width="14.28515625" customWidth="1"/>
    <col min="1285" max="1285" width="16" customWidth="1"/>
    <col min="1286" max="1286" width="15.5703125" customWidth="1"/>
    <col min="1287" max="1289" width="14.28515625" customWidth="1"/>
    <col min="1290" max="1290" width="13.85546875" customWidth="1"/>
    <col min="1291" max="1291" width="14.28515625" customWidth="1"/>
    <col min="1292" max="1292" width="3" customWidth="1"/>
    <col min="1293" max="1293" width="13" customWidth="1"/>
    <col min="1296" max="1296" width="12" customWidth="1"/>
    <col min="1297" max="1297" width="10.5703125" customWidth="1"/>
    <col min="1298" max="1298" width="11.85546875" customWidth="1"/>
    <col min="1299" max="1299" width="11.140625" customWidth="1"/>
    <col min="1300" max="1300" width="11.28515625" customWidth="1"/>
    <col min="1301" max="1301" width="11.140625" customWidth="1"/>
    <col min="1302" max="1302" width="11.85546875" customWidth="1"/>
    <col min="1303" max="1303" width="10.28515625" bestFit="1" customWidth="1"/>
    <col min="1304" max="1304" width="11.42578125" customWidth="1"/>
    <col min="1537" max="1537" width="28" customWidth="1"/>
    <col min="1538" max="1538" width="12.85546875" customWidth="1"/>
    <col min="1539" max="1539" width="13.140625" customWidth="1"/>
    <col min="1540" max="1540" width="14.28515625" customWidth="1"/>
    <col min="1541" max="1541" width="16" customWidth="1"/>
    <col min="1542" max="1542" width="15.5703125" customWidth="1"/>
    <col min="1543" max="1545" width="14.28515625" customWidth="1"/>
    <col min="1546" max="1546" width="13.85546875" customWidth="1"/>
    <col min="1547" max="1547" width="14.28515625" customWidth="1"/>
    <col min="1548" max="1548" width="3" customWidth="1"/>
    <col min="1549" max="1549" width="13" customWidth="1"/>
    <col min="1552" max="1552" width="12" customWidth="1"/>
    <col min="1553" max="1553" width="10.5703125" customWidth="1"/>
    <col min="1554" max="1554" width="11.85546875" customWidth="1"/>
    <col min="1555" max="1555" width="11.140625" customWidth="1"/>
    <col min="1556" max="1556" width="11.28515625" customWidth="1"/>
    <col min="1557" max="1557" width="11.140625" customWidth="1"/>
    <col min="1558" max="1558" width="11.85546875" customWidth="1"/>
    <col min="1559" max="1559" width="10.28515625" bestFit="1" customWidth="1"/>
    <col min="1560" max="1560" width="11.42578125" customWidth="1"/>
    <col min="1793" max="1793" width="28" customWidth="1"/>
    <col min="1794" max="1794" width="12.85546875" customWidth="1"/>
    <col min="1795" max="1795" width="13.140625" customWidth="1"/>
    <col min="1796" max="1796" width="14.28515625" customWidth="1"/>
    <col min="1797" max="1797" width="16" customWidth="1"/>
    <col min="1798" max="1798" width="15.5703125" customWidth="1"/>
    <col min="1799" max="1801" width="14.28515625" customWidth="1"/>
    <col min="1802" max="1802" width="13.85546875" customWidth="1"/>
    <col min="1803" max="1803" width="14.28515625" customWidth="1"/>
    <col min="1804" max="1804" width="3" customWidth="1"/>
    <col min="1805" max="1805" width="13" customWidth="1"/>
    <col min="1808" max="1808" width="12" customWidth="1"/>
    <col min="1809" max="1809" width="10.5703125" customWidth="1"/>
    <col min="1810" max="1810" width="11.85546875" customWidth="1"/>
    <col min="1811" max="1811" width="11.140625" customWidth="1"/>
    <col min="1812" max="1812" width="11.28515625" customWidth="1"/>
    <col min="1813" max="1813" width="11.140625" customWidth="1"/>
    <col min="1814" max="1814" width="11.85546875" customWidth="1"/>
    <col min="1815" max="1815" width="10.28515625" bestFit="1" customWidth="1"/>
    <col min="1816" max="1816" width="11.42578125" customWidth="1"/>
    <col min="2049" max="2049" width="28" customWidth="1"/>
    <col min="2050" max="2050" width="12.85546875" customWidth="1"/>
    <col min="2051" max="2051" width="13.140625" customWidth="1"/>
    <col min="2052" max="2052" width="14.28515625" customWidth="1"/>
    <col min="2053" max="2053" width="16" customWidth="1"/>
    <col min="2054" max="2054" width="15.5703125" customWidth="1"/>
    <col min="2055" max="2057" width="14.28515625" customWidth="1"/>
    <col min="2058" max="2058" width="13.85546875" customWidth="1"/>
    <col min="2059" max="2059" width="14.28515625" customWidth="1"/>
    <col min="2060" max="2060" width="3" customWidth="1"/>
    <col min="2061" max="2061" width="13" customWidth="1"/>
    <col min="2064" max="2064" width="12" customWidth="1"/>
    <col min="2065" max="2065" width="10.5703125" customWidth="1"/>
    <col min="2066" max="2066" width="11.85546875" customWidth="1"/>
    <col min="2067" max="2067" width="11.140625" customWidth="1"/>
    <col min="2068" max="2068" width="11.28515625" customWidth="1"/>
    <col min="2069" max="2069" width="11.140625" customWidth="1"/>
    <col min="2070" max="2070" width="11.85546875" customWidth="1"/>
    <col min="2071" max="2071" width="10.28515625" bestFit="1" customWidth="1"/>
    <col min="2072" max="2072" width="11.42578125" customWidth="1"/>
    <col min="2305" max="2305" width="28" customWidth="1"/>
    <col min="2306" max="2306" width="12.85546875" customWidth="1"/>
    <col min="2307" max="2307" width="13.140625" customWidth="1"/>
    <col min="2308" max="2308" width="14.28515625" customWidth="1"/>
    <col min="2309" max="2309" width="16" customWidth="1"/>
    <col min="2310" max="2310" width="15.5703125" customWidth="1"/>
    <col min="2311" max="2313" width="14.28515625" customWidth="1"/>
    <col min="2314" max="2314" width="13.85546875" customWidth="1"/>
    <col min="2315" max="2315" width="14.28515625" customWidth="1"/>
    <col min="2316" max="2316" width="3" customWidth="1"/>
    <col min="2317" max="2317" width="13" customWidth="1"/>
    <col min="2320" max="2320" width="12" customWidth="1"/>
    <col min="2321" max="2321" width="10.5703125" customWidth="1"/>
    <col min="2322" max="2322" width="11.85546875" customWidth="1"/>
    <col min="2323" max="2323" width="11.140625" customWidth="1"/>
    <col min="2324" max="2324" width="11.28515625" customWidth="1"/>
    <col min="2325" max="2325" width="11.140625" customWidth="1"/>
    <col min="2326" max="2326" width="11.85546875" customWidth="1"/>
    <col min="2327" max="2327" width="10.28515625" bestFit="1" customWidth="1"/>
    <col min="2328" max="2328" width="11.42578125" customWidth="1"/>
    <col min="2561" max="2561" width="28" customWidth="1"/>
    <col min="2562" max="2562" width="12.85546875" customWidth="1"/>
    <col min="2563" max="2563" width="13.140625" customWidth="1"/>
    <col min="2564" max="2564" width="14.28515625" customWidth="1"/>
    <col min="2565" max="2565" width="16" customWidth="1"/>
    <col min="2566" max="2566" width="15.5703125" customWidth="1"/>
    <col min="2567" max="2569" width="14.28515625" customWidth="1"/>
    <col min="2570" max="2570" width="13.85546875" customWidth="1"/>
    <col min="2571" max="2571" width="14.28515625" customWidth="1"/>
    <col min="2572" max="2572" width="3" customWidth="1"/>
    <col min="2573" max="2573" width="13" customWidth="1"/>
    <col min="2576" max="2576" width="12" customWidth="1"/>
    <col min="2577" max="2577" width="10.5703125" customWidth="1"/>
    <col min="2578" max="2578" width="11.85546875" customWidth="1"/>
    <col min="2579" max="2579" width="11.140625" customWidth="1"/>
    <col min="2580" max="2580" width="11.28515625" customWidth="1"/>
    <col min="2581" max="2581" width="11.140625" customWidth="1"/>
    <col min="2582" max="2582" width="11.85546875" customWidth="1"/>
    <col min="2583" max="2583" width="10.28515625" bestFit="1" customWidth="1"/>
    <col min="2584" max="2584" width="11.42578125" customWidth="1"/>
    <col min="2817" max="2817" width="28" customWidth="1"/>
    <col min="2818" max="2818" width="12.85546875" customWidth="1"/>
    <col min="2819" max="2819" width="13.140625" customWidth="1"/>
    <col min="2820" max="2820" width="14.28515625" customWidth="1"/>
    <col min="2821" max="2821" width="16" customWidth="1"/>
    <col min="2822" max="2822" width="15.5703125" customWidth="1"/>
    <col min="2823" max="2825" width="14.28515625" customWidth="1"/>
    <col min="2826" max="2826" width="13.85546875" customWidth="1"/>
    <col min="2827" max="2827" width="14.28515625" customWidth="1"/>
    <col min="2828" max="2828" width="3" customWidth="1"/>
    <col min="2829" max="2829" width="13" customWidth="1"/>
    <col min="2832" max="2832" width="12" customWidth="1"/>
    <col min="2833" max="2833" width="10.5703125" customWidth="1"/>
    <col min="2834" max="2834" width="11.85546875" customWidth="1"/>
    <col min="2835" max="2835" width="11.140625" customWidth="1"/>
    <col min="2836" max="2836" width="11.28515625" customWidth="1"/>
    <col min="2837" max="2837" width="11.140625" customWidth="1"/>
    <col min="2838" max="2838" width="11.85546875" customWidth="1"/>
    <col min="2839" max="2839" width="10.28515625" bestFit="1" customWidth="1"/>
    <col min="2840" max="2840" width="11.42578125" customWidth="1"/>
    <col min="3073" max="3073" width="28" customWidth="1"/>
    <col min="3074" max="3074" width="12.85546875" customWidth="1"/>
    <col min="3075" max="3075" width="13.140625" customWidth="1"/>
    <col min="3076" max="3076" width="14.28515625" customWidth="1"/>
    <col min="3077" max="3077" width="16" customWidth="1"/>
    <col min="3078" max="3078" width="15.5703125" customWidth="1"/>
    <col min="3079" max="3081" width="14.28515625" customWidth="1"/>
    <col min="3082" max="3082" width="13.85546875" customWidth="1"/>
    <col min="3083" max="3083" width="14.28515625" customWidth="1"/>
    <col min="3084" max="3084" width="3" customWidth="1"/>
    <col min="3085" max="3085" width="13" customWidth="1"/>
    <col min="3088" max="3088" width="12" customWidth="1"/>
    <col min="3089" max="3089" width="10.5703125" customWidth="1"/>
    <col min="3090" max="3090" width="11.85546875" customWidth="1"/>
    <col min="3091" max="3091" width="11.140625" customWidth="1"/>
    <col min="3092" max="3092" width="11.28515625" customWidth="1"/>
    <col min="3093" max="3093" width="11.140625" customWidth="1"/>
    <col min="3094" max="3094" width="11.85546875" customWidth="1"/>
    <col min="3095" max="3095" width="10.28515625" bestFit="1" customWidth="1"/>
    <col min="3096" max="3096" width="11.42578125" customWidth="1"/>
    <col min="3329" max="3329" width="28" customWidth="1"/>
    <col min="3330" max="3330" width="12.85546875" customWidth="1"/>
    <col min="3331" max="3331" width="13.140625" customWidth="1"/>
    <col min="3332" max="3332" width="14.28515625" customWidth="1"/>
    <col min="3333" max="3333" width="16" customWidth="1"/>
    <col min="3334" max="3334" width="15.5703125" customWidth="1"/>
    <col min="3335" max="3337" width="14.28515625" customWidth="1"/>
    <col min="3338" max="3338" width="13.85546875" customWidth="1"/>
    <col min="3339" max="3339" width="14.28515625" customWidth="1"/>
    <col min="3340" max="3340" width="3" customWidth="1"/>
    <col min="3341" max="3341" width="13" customWidth="1"/>
    <col min="3344" max="3344" width="12" customWidth="1"/>
    <col min="3345" max="3345" width="10.5703125" customWidth="1"/>
    <col min="3346" max="3346" width="11.85546875" customWidth="1"/>
    <col min="3347" max="3347" width="11.140625" customWidth="1"/>
    <col min="3348" max="3348" width="11.28515625" customWidth="1"/>
    <col min="3349" max="3349" width="11.140625" customWidth="1"/>
    <col min="3350" max="3350" width="11.85546875" customWidth="1"/>
    <col min="3351" max="3351" width="10.28515625" bestFit="1" customWidth="1"/>
    <col min="3352" max="3352" width="11.42578125" customWidth="1"/>
    <col min="3585" max="3585" width="28" customWidth="1"/>
    <col min="3586" max="3586" width="12.85546875" customWidth="1"/>
    <col min="3587" max="3587" width="13.140625" customWidth="1"/>
    <col min="3588" max="3588" width="14.28515625" customWidth="1"/>
    <col min="3589" max="3589" width="16" customWidth="1"/>
    <col min="3590" max="3590" width="15.5703125" customWidth="1"/>
    <col min="3591" max="3593" width="14.28515625" customWidth="1"/>
    <col min="3594" max="3594" width="13.85546875" customWidth="1"/>
    <col min="3595" max="3595" width="14.28515625" customWidth="1"/>
    <col min="3596" max="3596" width="3" customWidth="1"/>
    <col min="3597" max="3597" width="13" customWidth="1"/>
    <col min="3600" max="3600" width="12" customWidth="1"/>
    <col min="3601" max="3601" width="10.5703125" customWidth="1"/>
    <col min="3602" max="3602" width="11.85546875" customWidth="1"/>
    <col min="3603" max="3603" width="11.140625" customWidth="1"/>
    <col min="3604" max="3604" width="11.28515625" customWidth="1"/>
    <col min="3605" max="3605" width="11.140625" customWidth="1"/>
    <col min="3606" max="3606" width="11.85546875" customWidth="1"/>
    <col min="3607" max="3607" width="10.28515625" bestFit="1" customWidth="1"/>
    <col min="3608" max="3608" width="11.42578125" customWidth="1"/>
    <col min="3841" max="3841" width="28" customWidth="1"/>
    <col min="3842" max="3842" width="12.85546875" customWidth="1"/>
    <col min="3843" max="3843" width="13.140625" customWidth="1"/>
    <col min="3844" max="3844" width="14.28515625" customWidth="1"/>
    <col min="3845" max="3845" width="16" customWidth="1"/>
    <col min="3846" max="3846" width="15.5703125" customWidth="1"/>
    <col min="3847" max="3849" width="14.28515625" customWidth="1"/>
    <col min="3850" max="3850" width="13.85546875" customWidth="1"/>
    <col min="3851" max="3851" width="14.28515625" customWidth="1"/>
    <col min="3852" max="3852" width="3" customWidth="1"/>
    <col min="3853" max="3853" width="13" customWidth="1"/>
    <col min="3856" max="3856" width="12" customWidth="1"/>
    <col min="3857" max="3857" width="10.5703125" customWidth="1"/>
    <col min="3858" max="3858" width="11.85546875" customWidth="1"/>
    <col min="3859" max="3859" width="11.140625" customWidth="1"/>
    <col min="3860" max="3860" width="11.28515625" customWidth="1"/>
    <col min="3861" max="3861" width="11.140625" customWidth="1"/>
    <col min="3862" max="3862" width="11.85546875" customWidth="1"/>
    <col min="3863" max="3863" width="10.28515625" bestFit="1" customWidth="1"/>
    <col min="3864" max="3864" width="11.42578125" customWidth="1"/>
    <col min="4097" max="4097" width="28" customWidth="1"/>
    <col min="4098" max="4098" width="12.85546875" customWidth="1"/>
    <col min="4099" max="4099" width="13.140625" customWidth="1"/>
    <col min="4100" max="4100" width="14.28515625" customWidth="1"/>
    <col min="4101" max="4101" width="16" customWidth="1"/>
    <col min="4102" max="4102" width="15.5703125" customWidth="1"/>
    <col min="4103" max="4105" width="14.28515625" customWidth="1"/>
    <col min="4106" max="4106" width="13.85546875" customWidth="1"/>
    <col min="4107" max="4107" width="14.28515625" customWidth="1"/>
    <col min="4108" max="4108" width="3" customWidth="1"/>
    <col min="4109" max="4109" width="13" customWidth="1"/>
    <col min="4112" max="4112" width="12" customWidth="1"/>
    <col min="4113" max="4113" width="10.5703125" customWidth="1"/>
    <col min="4114" max="4114" width="11.85546875" customWidth="1"/>
    <col min="4115" max="4115" width="11.140625" customWidth="1"/>
    <col min="4116" max="4116" width="11.28515625" customWidth="1"/>
    <col min="4117" max="4117" width="11.140625" customWidth="1"/>
    <col min="4118" max="4118" width="11.85546875" customWidth="1"/>
    <col min="4119" max="4119" width="10.28515625" bestFit="1" customWidth="1"/>
    <col min="4120" max="4120" width="11.42578125" customWidth="1"/>
    <col min="4353" max="4353" width="28" customWidth="1"/>
    <col min="4354" max="4354" width="12.85546875" customWidth="1"/>
    <col min="4355" max="4355" width="13.140625" customWidth="1"/>
    <col min="4356" max="4356" width="14.28515625" customWidth="1"/>
    <col min="4357" max="4357" width="16" customWidth="1"/>
    <col min="4358" max="4358" width="15.5703125" customWidth="1"/>
    <col min="4359" max="4361" width="14.28515625" customWidth="1"/>
    <col min="4362" max="4362" width="13.85546875" customWidth="1"/>
    <col min="4363" max="4363" width="14.28515625" customWidth="1"/>
    <col min="4364" max="4364" width="3" customWidth="1"/>
    <col min="4365" max="4365" width="13" customWidth="1"/>
    <col min="4368" max="4368" width="12" customWidth="1"/>
    <col min="4369" max="4369" width="10.5703125" customWidth="1"/>
    <col min="4370" max="4370" width="11.85546875" customWidth="1"/>
    <col min="4371" max="4371" width="11.140625" customWidth="1"/>
    <col min="4372" max="4372" width="11.28515625" customWidth="1"/>
    <col min="4373" max="4373" width="11.140625" customWidth="1"/>
    <col min="4374" max="4374" width="11.85546875" customWidth="1"/>
    <col min="4375" max="4375" width="10.28515625" bestFit="1" customWidth="1"/>
    <col min="4376" max="4376" width="11.42578125" customWidth="1"/>
    <col min="4609" max="4609" width="28" customWidth="1"/>
    <col min="4610" max="4610" width="12.85546875" customWidth="1"/>
    <col min="4611" max="4611" width="13.140625" customWidth="1"/>
    <col min="4612" max="4612" width="14.28515625" customWidth="1"/>
    <col min="4613" max="4613" width="16" customWidth="1"/>
    <col min="4614" max="4614" width="15.5703125" customWidth="1"/>
    <col min="4615" max="4617" width="14.28515625" customWidth="1"/>
    <col min="4618" max="4618" width="13.85546875" customWidth="1"/>
    <col min="4619" max="4619" width="14.28515625" customWidth="1"/>
    <col min="4620" max="4620" width="3" customWidth="1"/>
    <col min="4621" max="4621" width="13" customWidth="1"/>
    <col min="4624" max="4624" width="12" customWidth="1"/>
    <col min="4625" max="4625" width="10.5703125" customWidth="1"/>
    <col min="4626" max="4626" width="11.85546875" customWidth="1"/>
    <col min="4627" max="4627" width="11.140625" customWidth="1"/>
    <col min="4628" max="4628" width="11.28515625" customWidth="1"/>
    <col min="4629" max="4629" width="11.140625" customWidth="1"/>
    <col min="4630" max="4630" width="11.85546875" customWidth="1"/>
    <col min="4631" max="4631" width="10.28515625" bestFit="1" customWidth="1"/>
    <col min="4632" max="4632" width="11.42578125" customWidth="1"/>
    <col min="4865" max="4865" width="28" customWidth="1"/>
    <col min="4866" max="4866" width="12.85546875" customWidth="1"/>
    <col min="4867" max="4867" width="13.140625" customWidth="1"/>
    <col min="4868" max="4868" width="14.28515625" customWidth="1"/>
    <col min="4869" max="4869" width="16" customWidth="1"/>
    <col min="4870" max="4870" width="15.5703125" customWidth="1"/>
    <col min="4871" max="4873" width="14.28515625" customWidth="1"/>
    <col min="4874" max="4874" width="13.85546875" customWidth="1"/>
    <col min="4875" max="4875" width="14.28515625" customWidth="1"/>
    <col min="4876" max="4876" width="3" customWidth="1"/>
    <col min="4877" max="4877" width="13" customWidth="1"/>
    <col min="4880" max="4880" width="12" customWidth="1"/>
    <col min="4881" max="4881" width="10.5703125" customWidth="1"/>
    <col min="4882" max="4882" width="11.85546875" customWidth="1"/>
    <col min="4883" max="4883" width="11.140625" customWidth="1"/>
    <col min="4884" max="4884" width="11.28515625" customWidth="1"/>
    <col min="4885" max="4885" width="11.140625" customWidth="1"/>
    <col min="4886" max="4886" width="11.85546875" customWidth="1"/>
    <col min="4887" max="4887" width="10.28515625" bestFit="1" customWidth="1"/>
    <col min="4888" max="4888" width="11.42578125" customWidth="1"/>
    <col min="5121" max="5121" width="28" customWidth="1"/>
    <col min="5122" max="5122" width="12.85546875" customWidth="1"/>
    <col min="5123" max="5123" width="13.140625" customWidth="1"/>
    <col min="5124" max="5124" width="14.28515625" customWidth="1"/>
    <col min="5125" max="5125" width="16" customWidth="1"/>
    <col min="5126" max="5126" width="15.5703125" customWidth="1"/>
    <col min="5127" max="5129" width="14.28515625" customWidth="1"/>
    <col min="5130" max="5130" width="13.85546875" customWidth="1"/>
    <col min="5131" max="5131" width="14.28515625" customWidth="1"/>
    <col min="5132" max="5132" width="3" customWidth="1"/>
    <col min="5133" max="5133" width="13" customWidth="1"/>
    <col min="5136" max="5136" width="12" customWidth="1"/>
    <col min="5137" max="5137" width="10.5703125" customWidth="1"/>
    <col min="5138" max="5138" width="11.85546875" customWidth="1"/>
    <col min="5139" max="5139" width="11.140625" customWidth="1"/>
    <col min="5140" max="5140" width="11.28515625" customWidth="1"/>
    <col min="5141" max="5141" width="11.140625" customWidth="1"/>
    <col min="5142" max="5142" width="11.85546875" customWidth="1"/>
    <col min="5143" max="5143" width="10.28515625" bestFit="1" customWidth="1"/>
    <col min="5144" max="5144" width="11.42578125" customWidth="1"/>
    <col min="5377" max="5377" width="28" customWidth="1"/>
    <col min="5378" max="5378" width="12.85546875" customWidth="1"/>
    <col min="5379" max="5379" width="13.140625" customWidth="1"/>
    <col min="5380" max="5380" width="14.28515625" customWidth="1"/>
    <col min="5381" max="5381" width="16" customWidth="1"/>
    <col min="5382" max="5382" width="15.5703125" customWidth="1"/>
    <col min="5383" max="5385" width="14.28515625" customWidth="1"/>
    <col min="5386" max="5386" width="13.85546875" customWidth="1"/>
    <col min="5387" max="5387" width="14.28515625" customWidth="1"/>
    <col min="5388" max="5388" width="3" customWidth="1"/>
    <col min="5389" max="5389" width="13" customWidth="1"/>
    <col min="5392" max="5392" width="12" customWidth="1"/>
    <col min="5393" max="5393" width="10.5703125" customWidth="1"/>
    <col min="5394" max="5394" width="11.85546875" customWidth="1"/>
    <col min="5395" max="5395" width="11.140625" customWidth="1"/>
    <col min="5396" max="5396" width="11.28515625" customWidth="1"/>
    <col min="5397" max="5397" width="11.140625" customWidth="1"/>
    <col min="5398" max="5398" width="11.85546875" customWidth="1"/>
    <col min="5399" max="5399" width="10.28515625" bestFit="1" customWidth="1"/>
    <col min="5400" max="5400" width="11.42578125" customWidth="1"/>
    <col min="5633" max="5633" width="28" customWidth="1"/>
    <col min="5634" max="5634" width="12.85546875" customWidth="1"/>
    <col min="5635" max="5635" width="13.140625" customWidth="1"/>
    <col min="5636" max="5636" width="14.28515625" customWidth="1"/>
    <col min="5637" max="5637" width="16" customWidth="1"/>
    <col min="5638" max="5638" width="15.5703125" customWidth="1"/>
    <col min="5639" max="5641" width="14.28515625" customWidth="1"/>
    <col min="5642" max="5642" width="13.85546875" customWidth="1"/>
    <col min="5643" max="5643" width="14.28515625" customWidth="1"/>
    <col min="5644" max="5644" width="3" customWidth="1"/>
    <col min="5645" max="5645" width="13" customWidth="1"/>
    <col min="5648" max="5648" width="12" customWidth="1"/>
    <col min="5649" max="5649" width="10.5703125" customWidth="1"/>
    <col min="5650" max="5650" width="11.85546875" customWidth="1"/>
    <col min="5651" max="5651" width="11.140625" customWidth="1"/>
    <col min="5652" max="5652" width="11.28515625" customWidth="1"/>
    <col min="5653" max="5653" width="11.140625" customWidth="1"/>
    <col min="5654" max="5654" width="11.85546875" customWidth="1"/>
    <col min="5655" max="5655" width="10.28515625" bestFit="1" customWidth="1"/>
    <col min="5656" max="5656" width="11.42578125" customWidth="1"/>
    <col min="5889" max="5889" width="28" customWidth="1"/>
    <col min="5890" max="5890" width="12.85546875" customWidth="1"/>
    <col min="5891" max="5891" width="13.140625" customWidth="1"/>
    <col min="5892" max="5892" width="14.28515625" customWidth="1"/>
    <col min="5893" max="5893" width="16" customWidth="1"/>
    <col min="5894" max="5894" width="15.5703125" customWidth="1"/>
    <col min="5895" max="5897" width="14.28515625" customWidth="1"/>
    <col min="5898" max="5898" width="13.85546875" customWidth="1"/>
    <col min="5899" max="5899" width="14.28515625" customWidth="1"/>
    <col min="5900" max="5900" width="3" customWidth="1"/>
    <col min="5901" max="5901" width="13" customWidth="1"/>
    <col min="5904" max="5904" width="12" customWidth="1"/>
    <col min="5905" max="5905" width="10.5703125" customWidth="1"/>
    <col min="5906" max="5906" width="11.85546875" customWidth="1"/>
    <col min="5907" max="5907" width="11.140625" customWidth="1"/>
    <col min="5908" max="5908" width="11.28515625" customWidth="1"/>
    <col min="5909" max="5909" width="11.140625" customWidth="1"/>
    <col min="5910" max="5910" width="11.85546875" customWidth="1"/>
    <col min="5911" max="5911" width="10.28515625" bestFit="1" customWidth="1"/>
    <col min="5912" max="5912" width="11.42578125" customWidth="1"/>
    <col min="6145" max="6145" width="28" customWidth="1"/>
    <col min="6146" max="6146" width="12.85546875" customWidth="1"/>
    <col min="6147" max="6147" width="13.140625" customWidth="1"/>
    <col min="6148" max="6148" width="14.28515625" customWidth="1"/>
    <col min="6149" max="6149" width="16" customWidth="1"/>
    <col min="6150" max="6150" width="15.5703125" customWidth="1"/>
    <col min="6151" max="6153" width="14.28515625" customWidth="1"/>
    <col min="6154" max="6154" width="13.85546875" customWidth="1"/>
    <col min="6155" max="6155" width="14.28515625" customWidth="1"/>
    <col min="6156" max="6156" width="3" customWidth="1"/>
    <col min="6157" max="6157" width="13" customWidth="1"/>
    <col min="6160" max="6160" width="12" customWidth="1"/>
    <col min="6161" max="6161" width="10.5703125" customWidth="1"/>
    <col min="6162" max="6162" width="11.85546875" customWidth="1"/>
    <col min="6163" max="6163" width="11.140625" customWidth="1"/>
    <col min="6164" max="6164" width="11.28515625" customWidth="1"/>
    <col min="6165" max="6165" width="11.140625" customWidth="1"/>
    <col min="6166" max="6166" width="11.85546875" customWidth="1"/>
    <col min="6167" max="6167" width="10.28515625" bestFit="1" customWidth="1"/>
    <col min="6168" max="6168" width="11.42578125" customWidth="1"/>
    <col min="6401" max="6401" width="28" customWidth="1"/>
    <col min="6402" max="6402" width="12.85546875" customWidth="1"/>
    <col min="6403" max="6403" width="13.140625" customWidth="1"/>
    <col min="6404" max="6404" width="14.28515625" customWidth="1"/>
    <col min="6405" max="6405" width="16" customWidth="1"/>
    <col min="6406" max="6406" width="15.5703125" customWidth="1"/>
    <col min="6407" max="6409" width="14.28515625" customWidth="1"/>
    <col min="6410" max="6410" width="13.85546875" customWidth="1"/>
    <col min="6411" max="6411" width="14.28515625" customWidth="1"/>
    <col min="6412" max="6412" width="3" customWidth="1"/>
    <col min="6413" max="6413" width="13" customWidth="1"/>
    <col min="6416" max="6416" width="12" customWidth="1"/>
    <col min="6417" max="6417" width="10.5703125" customWidth="1"/>
    <col min="6418" max="6418" width="11.85546875" customWidth="1"/>
    <col min="6419" max="6419" width="11.140625" customWidth="1"/>
    <col min="6420" max="6420" width="11.28515625" customWidth="1"/>
    <col min="6421" max="6421" width="11.140625" customWidth="1"/>
    <col min="6422" max="6422" width="11.85546875" customWidth="1"/>
    <col min="6423" max="6423" width="10.28515625" bestFit="1" customWidth="1"/>
    <col min="6424" max="6424" width="11.42578125" customWidth="1"/>
    <col min="6657" max="6657" width="28" customWidth="1"/>
    <col min="6658" max="6658" width="12.85546875" customWidth="1"/>
    <col min="6659" max="6659" width="13.140625" customWidth="1"/>
    <col min="6660" max="6660" width="14.28515625" customWidth="1"/>
    <col min="6661" max="6661" width="16" customWidth="1"/>
    <col min="6662" max="6662" width="15.5703125" customWidth="1"/>
    <col min="6663" max="6665" width="14.28515625" customWidth="1"/>
    <col min="6666" max="6666" width="13.85546875" customWidth="1"/>
    <col min="6667" max="6667" width="14.28515625" customWidth="1"/>
    <col min="6668" max="6668" width="3" customWidth="1"/>
    <col min="6669" max="6669" width="13" customWidth="1"/>
    <col min="6672" max="6672" width="12" customWidth="1"/>
    <col min="6673" max="6673" width="10.5703125" customWidth="1"/>
    <col min="6674" max="6674" width="11.85546875" customWidth="1"/>
    <col min="6675" max="6675" width="11.140625" customWidth="1"/>
    <col min="6676" max="6676" width="11.28515625" customWidth="1"/>
    <col min="6677" max="6677" width="11.140625" customWidth="1"/>
    <col min="6678" max="6678" width="11.85546875" customWidth="1"/>
    <col min="6679" max="6679" width="10.28515625" bestFit="1" customWidth="1"/>
    <col min="6680" max="6680" width="11.42578125" customWidth="1"/>
    <col min="6913" max="6913" width="28" customWidth="1"/>
    <col min="6914" max="6914" width="12.85546875" customWidth="1"/>
    <col min="6915" max="6915" width="13.140625" customWidth="1"/>
    <col min="6916" max="6916" width="14.28515625" customWidth="1"/>
    <col min="6917" max="6917" width="16" customWidth="1"/>
    <col min="6918" max="6918" width="15.5703125" customWidth="1"/>
    <col min="6919" max="6921" width="14.28515625" customWidth="1"/>
    <col min="6922" max="6922" width="13.85546875" customWidth="1"/>
    <col min="6923" max="6923" width="14.28515625" customWidth="1"/>
    <col min="6924" max="6924" width="3" customWidth="1"/>
    <col min="6925" max="6925" width="13" customWidth="1"/>
    <col min="6928" max="6928" width="12" customWidth="1"/>
    <col min="6929" max="6929" width="10.5703125" customWidth="1"/>
    <col min="6930" max="6930" width="11.85546875" customWidth="1"/>
    <col min="6931" max="6931" width="11.140625" customWidth="1"/>
    <col min="6932" max="6932" width="11.28515625" customWidth="1"/>
    <col min="6933" max="6933" width="11.140625" customWidth="1"/>
    <col min="6934" max="6934" width="11.85546875" customWidth="1"/>
    <col min="6935" max="6935" width="10.28515625" bestFit="1" customWidth="1"/>
    <col min="6936" max="6936" width="11.42578125" customWidth="1"/>
    <col min="7169" max="7169" width="28" customWidth="1"/>
    <col min="7170" max="7170" width="12.85546875" customWidth="1"/>
    <col min="7171" max="7171" width="13.140625" customWidth="1"/>
    <col min="7172" max="7172" width="14.28515625" customWidth="1"/>
    <col min="7173" max="7173" width="16" customWidth="1"/>
    <col min="7174" max="7174" width="15.5703125" customWidth="1"/>
    <col min="7175" max="7177" width="14.28515625" customWidth="1"/>
    <col min="7178" max="7178" width="13.85546875" customWidth="1"/>
    <col min="7179" max="7179" width="14.28515625" customWidth="1"/>
    <col min="7180" max="7180" width="3" customWidth="1"/>
    <col min="7181" max="7181" width="13" customWidth="1"/>
    <col min="7184" max="7184" width="12" customWidth="1"/>
    <col min="7185" max="7185" width="10.5703125" customWidth="1"/>
    <col min="7186" max="7186" width="11.85546875" customWidth="1"/>
    <col min="7187" max="7187" width="11.140625" customWidth="1"/>
    <col min="7188" max="7188" width="11.28515625" customWidth="1"/>
    <col min="7189" max="7189" width="11.140625" customWidth="1"/>
    <col min="7190" max="7190" width="11.85546875" customWidth="1"/>
    <col min="7191" max="7191" width="10.28515625" bestFit="1" customWidth="1"/>
    <col min="7192" max="7192" width="11.42578125" customWidth="1"/>
    <col min="7425" max="7425" width="28" customWidth="1"/>
    <col min="7426" max="7426" width="12.85546875" customWidth="1"/>
    <col min="7427" max="7427" width="13.140625" customWidth="1"/>
    <col min="7428" max="7428" width="14.28515625" customWidth="1"/>
    <col min="7429" max="7429" width="16" customWidth="1"/>
    <col min="7430" max="7430" width="15.5703125" customWidth="1"/>
    <col min="7431" max="7433" width="14.28515625" customWidth="1"/>
    <col min="7434" max="7434" width="13.85546875" customWidth="1"/>
    <col min="7435" max="7435" width="14.28515625" customWidth="1"/>
    <col min="7436" max="7436" width="3" customWidth="1"/>
    <col min="7437" max="7437" width="13" customWidth="1"/>
    <col min="7440" max="7440" width="12" customWidth="1"/>
    <col min="7441" max="7441" width="10.5703125" customWidth="1"/>
    <col min="7442" max="7442" width="11.85546875" customWidth="1"/>
    <col min="7443" max="7443" width="11.140625" customWidth="1"/>
    <col min="7444" max="7444" width="11.28515625" customWidth="1"/>
    <col min="7445" max="7445" width="11.140625" customWidth="1"/>
    <col min="7446" max="7446" width="11.85546875" customWidth="1"/>
    <col min="7447" max="7447" width="10.28515625" bestFit="1" customWidth="1"/>
    <col min="7448" max="7448" width="11.42578125" customWidth="1"/>
    <col min="7681" max="7681" width="28" customWidth="1"/>
    <col min="7682" max="7682" width="12.85546875" customWidth="1"/>
    <col min="7683" max="7683" width="13.140625" customWidth="1"/>
    <col min="7684" max="7684" width="14.28515625" customWidth="1"/>
    <col min="7685" max="7685" width="16" customWidth="1"/>
    <col min="7686" max="7686" width="15.5703125" customWidth="1"/>
    <col min="7687" max="7689" width="14.28515625" customWidth="1"/>
    <col min="7690" max="7690" width="13.85546875" customWidth="1"/>
    <col min="7691" max="7691" width="14.28515625" customWidth="1"/>
    <col min="7692" max="7692" width="3" customWidth="1"/>
    <col min="7693" max="7693" width="13" customWidth="1"/>
    <col min="7696" max="7696" width="12" customWidth="1"/>
    <col min="7697" max="7697" width="10.5703125" customWidth="1"/>
    <col min="7698" max="7698" width="11.85546875" customWidth="1"/>
    <col min="7699" max="7699" width="11.140625" customWidth="1"/>
    <col min="7700" max="7700" width="11.28515625" customWidth="1"/>
    <col min="7701" max="7701" width="11.140625" customWidth="1"/>
    <col min="7702" max="7702" width="11.85546875" customWidth="1"/>
    <col min="7703" max="7703" width="10.28515625" bestFit="1" customWidth="1"/>
    <col min="7704" max="7704" width="11.42578125" customWidth="1"/>
    <col min="7937" max="7937" width="28" customWidth="1"/>
    <col min="7938" max="7938" width="12.85546875" customWidth="1"/>
    <col min="7939" max="7939" width="13.140625" customWidth="1"/>
    <col min="7940" max="7940" width="14.28515625" customWidth="1"/>
    <col min="7941" max="7941" width="16" customWidth="1"/>
    <col min="7942" max="7942" width="15.5703125" customWidth="1"/>
    <col min="7943" max="7945" width="14.28515625" customWidth="1"/>
    <col min="7946" max="7946" width="13.85546875" customWidth="1"/>
    <col min="7947" max="7947" width="14.28515625" customWidth="1"/>
    <col min="7948" max="7948" width="3" customWidth="1"/>
    <col min="7949" max="7949" width="13" customWidth="1"/>
    <col min="7952" max="7952" width="12" customWidth="1"/>
    <col min="7953" max="7953" width="10.5703125" customWidth="1"/>
    <col min="7954" max="7954" width="11.85546875" customWidth="1"/>
    <col min="7955" max="7955" width="11.140625" customWidth="1"/>
    <col min="7956" max="7956" width="11.28515625" customWidth="1"/>
    <col min="7957" max="7957" width="11.140625" customWidth="1"/>
    <col min="7958" max="7958" width="11.85546875" customWidth="1"/>
    <col min="7959" max="7959" width="10.28515625" bestFit="1" customWidth="1"/>
    <col min="7960" max="7960" width="11.42578125" customWidth="1"/>
    <col min="8193" max="8193" width="28" customWidth="1"/>
    <col min="8194" max="8194" width="12.85546875" customWidth="1"/>
    <col min="8195" max="8195" width="13.140625" customWidth="1"/>
    <col min="8196" max="8196" width="14.28515625" customWidth="1"/>
    <col min="8197" max="8197" width="16" customWidth="1"/>
    <col min="8198" max="8198" width="15.5703125" customWidth="1"/>
    <col min="8199" max="8201" width="14.28515625" customWidth="1"/>
    <col min="8202" max="8202" width="13.85546875" customWidth="1"/>
    <col min="8203" max="8203" width="14.28515625" customWidth="1"/>
    <col min="8204" max="8204" width="3" customWidth="1"/>
    <col min="8205" max="8205" width="13" customWidth="1"/>
    <col min="8208" max="8208" width="12" customWidth="1"/>
    <col min="8209" max="8209" width="10.5703125" customWidth="1"/>
    <col min="8210" max="8210" width="11.85546875" customWidth="1"/>
    <col min="8211" max="8211" width="11.140625" customWidth="1"/>
    <col min="8212" max="8212" width="11.28515625" customWidth="1"/>
    <col min="8213" max="8213" width="11.140625" customWidth="1"/>
    <col min="8214" max="8214" width="11.85546875" customWidth="1"/>
    <col min="8215" max="8215" width="10.28515625" bestFit="1" customWidth="1"/>
    <col min="8216" max="8216" width="11.42578125" customWidth="1"/>
    <col min="8449" max="8449" width="28" customWidth="1"/>
    <col min="8450" max="8450" width="12.85546875" customWidth="1"/>
    <col min="8451" max="8451" width="13.140625" customWidth="1"/>
    <col min="8452" max="8452" width="14.28515625" customWidth="1"/>
    <col min="8453" max="8453" width="16" customWidth="1"/>
    <col min="8454" max="8454" width="15.5703125" customWidth="1"/>
    <col min="8455" max="8457" width="14.28515625" customWidth="1"/>
    <col min="8458" max="8458" width="13.85546875" customWidth="1"/>
    <col min="8459" max="8459" width="14.28515625" customWidth="1"/>
    <col min="8460" max="8460" width="3" customWidth="1"/>
    <col min="8461" max="8461" width="13" customWidth="1"/>
    <col min="8464" max="8464" width="12" customWidth="1"/>
    <col min="8465" max="8465" width="10.5703125" customWidth="1"/>
    <col min="8466" max="8466" width="11.85546875" customWidth="1"/>
    <col min="8467" max="8467" width="11.140625" customWidth="1"/>
    <col min="8468" max="8468" width="11.28515625" customWidth="1"/>
    <col min="8469" max="8469" width="11.140625" customWidth="1"/>
    <col min="8470" max="8470" width="11.85546875" customWidth="1"/>
    <col min="8471" max="8471" width="10.28515625" bestFit="1" customWidth="1"/>
    <col min="8472" max="8472" width="11.42578125" customWidth="1"/>
    <col min="8705" max="8705" width="28" customWidth="1"/>
    <col min="8706" max="8706" width="12.85546875" customWidth="1"/>
    <col min="8707" max="8707" width="13.140625" customWidth="1"/>
    <col min="8708" max="8708" width="14.28515625" customWidth="1"/>
    <col min="8709" max="8709" width="16" customWidth="1"/>
    <col min="8710" max="8710" width="15.5703125" customWidth="1"/>
    <col min="8711" max="8713" width="14.28515625" customWidth="1"/>
    <col min="8714" max="8714" width="13.85546875" customWidth="1"/>
    <col min="8715" max="8715" width="14.28515625" customWidth="1"/>
    <col min="8716" max="8716" width="3" customWidth="1"/>
    <col min="8717" max="8717" width="13" customWidth="1"/>
    <col min="8720" max="8720" width="12" customWidth="1"/>
    <col min="8721" max="8721" width="10.5703125" customWidth="1"/>
    <col min="8722" max="8722" width="11.85546875" customWidth="1"/>
    <col min="8723" max="8723" width="11.140625" customWidth="1"/>
    <col min="8724" max="8724" width="11.28515625" customWidth="1"/>
    <col min="8725" max="8725" width="11.140625" customWidth="1"/>
    <col min="8726" max="8726" width="11.85546875" customWidth="1"/>
    <col min="8727" max="8727" width="10.28515625" bestFit="1" customWidth="1"/>
    <col min="8728" max="8728" width="11.42578125" customWidth="1"/>
    <col min="8961" max="8961" width="28" customWidth="1"/>
    <col min="8962" max="8962" width="12.85546875" customWidth="1"/>
    <col min="8963" max="8963" width="13.140625" customWidth="1"/>
    <col min="8964" max="8964" width="14.28515625" customWidth="1"/>
    <col min="8965" max="8965" width="16" customWidth="1"/>
    <col min="8966" max="8966" width="15.5703125" customWidth="1"/>
    <col min="8967" max="8969" width="14.28515625" customWidth="1"/>
    <col min="8970" max="8970" width="13.85546875" customWidth="1"/>
    <col min="8971" max="8971" width="14.28515625" customWidth="1"/>
    <col min="8972" max="8972" width="3" customWidth="1"/>
    <col min="8973" max="8973" width="13" customWidth="1"/>
    <col min="8976" max="8976" width="12" customWidth="1"/>
    <col min="8977" max="8977" width="10.5703125" customWidth="1"/>
    <col min="8978" max="8978" width="11.85546875" customWidth="1"/>
    <col min="8979" max="8979" width="11.140625" customWidth="1"/>
    <col min="8980" max="8980" width="11.28515625" customWidth="1"/>
    <col min="8981" max="8981" width="11.140625" customWidth="1"/>
    <col min="8982" max="8982" width="11.85546875" customWidth="1"/>
    <col min="8983" max="8983" width="10.28515625" bestFit="1" customWidth="1"/>
    <col min="8984" max="8984" width="11.42578125" customWidth="1"/>
    <col min="9217" max="9217" width="28" customWidth="1"/>
    <col min="9218" max="9218" width="12.85546875" customWidth="1"/>
    <col min="9219" max="9219" width="13.140625" customWidth="1"/>
    <col min="9220" max="9220" width="14.28515625" customWidth="1"/>
    <col min="9221" max="9221" width="16" customWidth="1"/>
    <col min="9222" max="9222" width="15.5703125" customWidth="1"/>
    <col min="9223" max="9225" width="14.28515625" customWidth="1"/>
    <col min="9226" max="9226" width="13.85546875" customWidth="1"/>
    <col min="9227" max="9227" width="14.28515625" customWidth="1"/>
    <col min="9228" max="9228" width="3" customWidth="1"/>
    <col min="9229" max="9229" width="13" customWidth="1"/>
    <col min="9232" max="9232" width="12" customWidth="1"/>
    <col min="9233" max="9233" width="10.5703125" customWidth="1"/>
    <col min="9234" max="9234" width="11.85546875" customWidth="1"/>
    <col min="9235" max="9235" width="11.140625" customWidth="1"/>
    <col min="9236" max="9236" width="11.28515625" customWidth="1"/>
    <col min="9237" max="9237" width="11.140625" customWidth="1"/>
    <col min="9238" max="9238" width="11.85546875" customWidth="1"/>
    <col min="9239" max="9239" width="10.28515625" bestFit="1" customWidth="1"/>
    <col min="9240" max="9240" width="11.42578125" customWidth="1"/>
    <col min="9473" max="9473" width="28" customWidth="1"/>
    <col min="9474" max="9474" width="12.85546875" customWidth="1"/>
    <col min="9475" max="9475" width="13.140625" customWidth="1"/>
    <col min="9476" max="9476" width="14.28515625" customWidth="1"/>
    <col min="9477" max="9477" width="16" customWidth="1"/>
    <col min="9478" max="9478" width="15.5703125" customWidth="1"/>
    <col min="9479" max="9481" width="14.28515625" customWidth="1"/>
    <col min="9482" max="9482" width="13.85546875" customWidth="1"/>
    <col min="9483" max="9483" width="14.28515625" customWidth="1"/>
    <col min="9484" max="9484" width="3" customWidth="1"/>
    <col min="9485" max="9485" width="13" customWidth="1"/>
    <col min="9488" max="9488" width="12" customWidth="1"/>
    <col min="9489" max="9489" width="10.5703125" customWidth="1"/>
    <col min="9490" max="9490" width="11.85546875" customWidth="1"/>
    <col min="9491" max="9491" width="11.140625" customWidth="1"/>
    <col min="9492" max="9492" width="11.28515625" customWidth="1"/>
    <col min="9493" max="9493" width="11.140625" customWidth="1"/>
    <col min="9494" max="9494" width="11.85546875" customWidth="1"/>
    <col min="9495" max="9495" width="10.28515625" bestFit="1" customWidth="1"/>
    <col min="9496" max="9496" width="11.42578125" customWidth="1"/>
    <col min="9729" max="9729" width="28" customWidth="1"/>
    <col min="9730" max="9730" width="12.85546875" customWidth="1"/>
    <col min="9731" max="9731" width="13.140625" customWidth="1"/>
    <col min="9732" max="9732" width="14.28515625" customWidth="1"/>
    <col min="9733" max="9733" width="16" customWidth="1"/>
    <col min="9734" max="9734" width="15.5703125" customWidth="1"/>
    <col min="9735" max="9737" width="14.28515625" customWidth="1"/>
    <col min="9738" max="9738" width="13.85546875" customWidth="1"/>
    <col min="9739" max="9739" width="14.28515625" customWidth="1"/>
    <col min="9740" max="9740" width="3" customWidth="1"/>
    <col min="9741" max="9741" width="13" customWidth="1"/>
    <col min="9744" max="9744" width="12" customWidth="1"/>
    <col min="9745" max="9745" width="10.5703125" customWidth="1"/>
    <col min="9746" max="9746" width="11.85546875" customWidth="1"/>
    <col min="9747" max="9747" width="11.140625" customWidth="1"/>
    <col min="9748" max="9748" width="11.28515625" customWidth="1"/>
    <col min="9749" max="9749" width="11.140625" customWidth="1"/>
    <col min="9750" max="9750" width="11.85546875" customWidth="1"/>
    <col min="9751" max="9751" width="10.28515625" bestFit="1" customWidth="1"/>
    <col min="9752" max="9752" width="11.42578125" customWidth="1"/>
    <col min="9985" max="9985" width="28" customWidth="1"/>
    <col min="9986" max="9986" width="12.85546875" customWidth="1"/>
    <col min="9987" max="9987" width="13.140625" customWidth="1"/>
    <col min="9988" max="9988" width="14.28515625" customWidth="1"/>
    <col min="9989" max="9989" width="16" customWidth="1"/>
    <col min="9990" max="9990" width="15.5703125" customWidth="1"/>
    <col min="9991" max="9993" width="14.28515625" customWidth="1"/>
    <col min="9994" max="9994" width="13.85546875" customWidth="1"/>
    <col min="9995" max="9995" width="14.28515625" customWidth="1"/>
    <col min="9996" max="9996" width="3" customWidth="1"/>
    <col min="9997" max="9997" width="13" customWidth="1"/>
    <col min="10000" max="10000" width="12" customWidth="1"/>
    <col min="10001" max="10001" width="10.5703125" customWidth="1"/>
    <col min="10002" max="10002" width="11.85546875" customWidth="1"/>
    <col min="10003" max="10003" width="11.140625" customWidth="1"/>
    <col min="10004" max="10004" width="11.28515625" customWidth="1"/>
    <col min="10005" max="10005" width="11.140625" customWidth="1"/>
    <col min="10006" max="10006" width="11.85546875" customWidth="1"/>
    <col min="10007" max="10007" width="10.28515625" bestFit="1" customWidth="1"/>
    <col min="10008" max="10008" width="11.42578125" customWidth="1"/>
    <col min="10241" max="10241" width="28" customWidth="1"/>
    <col min="10242" max="10242" width="12.85546875" customWidth="1"/>
    <col min="10243" max="10243" width="13.140625" customWidth="1"/>
    <col min="10244" max="10244" width="14.28515625" customWidth="1"/>
    <col min="10245" max="10245" width="16" customWidth="1"/>
    <col min="10246" max="10246" width="15.5703125" customWidth="1"/>
    <col min="10247" max="10249" width="14.28515625" customWidth="1"/>
    <col min="10250" max="10250" width="13.85546875" customWidth="1"/>
    <col min="10251" max="10251" width="14.28515625" customWidth="1"/>
    <col min="10252" max="10252" width="3" customWidth="1"/>
    <col min="10253" max="10253" width="13" customWidth="1"/>
    <col min="10256" max="10256" width="12" customWidth="1"/>
    <col min="10257" max="10257" width="10.5703125" customWidth="1"/>
    <col min="10258" max="10258" width="11.85546875" customWidth="1"/>
    <col min="10259" max="10259" width="11.140625" customWidth="1"/>
    <col min="10260" max="10260" width="11.28515625" customWidth="1"/>
    <col min="10261" max="10261" width="11.140625" customWidth="1"/>
    <col min="10262" max="10262" width="11.85546875" customWidth="1"/>
    <col min="10263" max="10263" width="10.28515625" bestFit="1" customWidth="1"/>
    <col min="10264" max="10264" width="11.42578125" customWidth="1"/>
    <col min="10497" max="10497" width="28" customWidth="1"/>
    <col min="10498" max="10498" width="12.85546875" customWidth="1"/>
    <col min="10499" max="10499" width="13.140625" customWidth="1"/>
    <col min="10500" max="10500" width="14.28515625" customWidth="1"/>
    <col min="10501" max="10501" width="16" customWidth="1"/>
    <col min="10502" max="10502" width="15.5703125" customWidth="1"/>
    <col min="10503" max="10505" width="14.28515625" customWidth="1"/>
    <col min="10506" max="10506" width="13.85546875" customWidth="1"/>
    <col min="10507" max="10507" width="14.28515625" customWidth="1"/>
    <col min="10508" max="10508" width="3" customWidth="1"/>
    <col min="10509" max="10509" width="13" customWidth="1"/>
    <col min="10512" max="10512" width="12" customWidth="1"/>
    <col min="10513" max="10513" width="10.5703125" customWidth="1"/>
    <col min="10514" max="10514" width="11.85546875" customWidth="1"/>
    <col min="10515" max="10515" width="11.140625" customWidth="1"/>
    <col min="10516" max="10516" width="11.28515625" customWidth="1"/>
    <col min="10517" max="10517" width="11.140625" customWidth="1"/>
    <col min="10518" max="10518" width="11.85546875" customWidth="1"/>
    <col min="10519" max="10519" width="10.28515625" bestFit="1" customWidth="1"/>
    <col min="10520" max="10520" width="11.42578125" customWidth="1"/>
    <col min="10753" max="10753" width="28" customWidth="1"/>
    <col min="10754" max="10754" width="12.85546875" customWidth="1"/>
    <col min="10755" max="10755" width="13.140625" customWidth="1"/>
    <col min="10756" max="10756" width="14.28515625" customWidth="1"/>
    <col min="10757" max="10757" width="16" customWidth="1"/>
    <col min="10758" max="10758" width="15.5703125" customWidth="1"/>
    <col min="10759" max="10761" width="14.28515625" customWidth="1"/>
    <col min="10762" max="10762" width="13.85546875" customWidth="1"/>
    <col min="10763" max="10763" width="14.28515625" customWidth="1"/>
    <col min="10764" max="10764" width="3" customWidth="1"/>
    <col min="10765" max="10765" width="13" customWidth="1"/>
    <col min="10768" max="10768" width="12" customWidth="1"/>
    <col min="10769" max="10769" width="10.5703125" customWidth="1"/>
    <col min="10770" max="10770" width="11.85546875" customWidth="1"/>
    <col min="10771" max="10771" width="11.140625" customWidth="1"/>
    <col min="10772" max="10772" width="11.28515625" customWidth="1"/>
    <col min="10773" max="10773" width="11.140625" customWidth="1"/>
    <col min="10774" max="10774" width="11.85546875" customWidth="1"/>
    <col min="10775" max="10775" width="10.28515625" bestFit="1" customWidth="1"/>
    <col min="10776" max="10776" width="11.42578125" customWidth="1"/>
    <col min="11009" max="11009" width="28" customWidth="1"/>
    <col min="11010" max="11010" width="12.85546875" customWidth="1"/>
    <col min="11011" max="11011" width="13.140625" customWidth="1"/>
    <col min="11012" max="11012" width="14.28515625" customWidth="1"/>
    <col min="11013" max="11013" width="16" customWidth="1"/>
    <col min="11014" max="11014" width="15.5703125" customWidth="1"/>
    <col min="11015" max="11017" width="14.28515625" customWidth="1"/>
    <col min="11018" max="11018" width="13.85546875" customWidth="1"/>
    <col min="11019" max="11019" width="14.28515625" customWidth="1"/>
    <col min="11020" max="11020" width="3" customWidth="1"/>
    <col min="11021" max="11021" width="13" customWidth="1"/>
    <col min="11024" max="11024" width="12" customWidth="1"/>
    <col min="11025" max="11025" width="10.5703125" customWidth="1"/>
    <col min="11026" max="11026" width="11.85546875" customWidth="1"/>
    <col min="11027" max="11027" width="11.140625" customWidth="1"/>
    <col min="11028" max="11028" width="11.28515625" customWidth="1"/>
    <col min="11029" max="11029" width="11.140625" customWidth="1"/>
    <col min="11030" max="11030" width="11.85546875" customWidth="1"/>
    <col min="11031" max="11031" width="10.28515625" bestFit="1" customWidth="1"/>
    <col min="11032" max="11032" width="11.42578125" customWidth="1"/>
    <col min="11265" max="11265" width="28" customWidth="1"/>
    <col min="11266" max="11266" width="12.85546875" customWidth="1"/>
    <col min="11267" max="11267" width="13.140625" customWidth="1"/>
    <col min="11268" max="11268" width="14.28515625" customWidth="1"/>
    <col min="11269" max="11269" width="16" customWidth="1"/>
    <col min="11270" max="11270" width="15.5703125" customWidth="1"/>
    <col min="11271" max="11273" width="14.28515625" customWidth="1"/>
    <col min="11274" max="11274" width="13.85546875" customWidth="1"/>
    <col min="11275" max="11275" width="14.28515625" customWidth="1"/>
    <col min="11276" max="11276" width="3" customWidth="1"/>
    <col min="11277" max="11277" width="13" customWidth="1"/>
    <col min="11280" max="11280" width="12" customWidth="1"/>
    <col min="11281" max="11281" width="10.5703125" customWidth="1"/>
    <col min="11282" max="11282" width="11.85546875" customWidth="1"/>
    <col min="11283" max="11283" width="11.140625" customWidth="1"/>
    <col min="11284" max="11284" width="11.28515625" customWidth="1"/>
    <col min="11285" max="11285" width="11.140625" customWidth="1"/>
    <col min="11286" max="11286" width="11.85546875" customWidth="1"/>
    <col min="11287" max="11287" width="10.28515625" bestFit="1" customWidth="1"/>
    <col min="11288" max="11288" width="11.42578125" customWidth="1"/>
    <col min="11521" max="11521" width="28" customWidth="1"/>
    <col min="11522" max="11522" width="12.85546875" customWidth="1"/>
    <col min="11523" max="11523" width="13.140625" customWidth="1"/>
    <col min="11524" max="11524" width="14.28515625" customWidth="1"/>
    <col min="11525" max="11525" width="16" customWidth="1"/>
    <col min="11526" max="11526" width="15.5703125" customWidth="1"/>
    <col min="11527" max="11529" width="14.28515625" customWidth="1"/>
    <col min="11530" max="11530" width="13.85546875" customWidth="1"/>
    <col min="11531" max="11531" width="14.28515625" customWidth="1"/>
    <col min="11532" max="11532" width="3" customWidth="1"/>
    <col min="11533" max="11533" width="13" customWidth="1"/>
    <col min="11536" max="11536" width="12" customWidth="1"/>
    <col min="11537" max="11537" width="10.5703125" customWidth="1"/>
    <col min="11538" max="11538" width="11.85546875" customWidth="1"/>
    <col min="11539" max="11539" width="11.140625" customWidth="1"/>
    <col min="11540" max="11540" width="11.28515625" customWidth="1"/>
    <col min="11541" max="11541" width="11.140625" customWidth="1"/>
    <col min="11542" max="11542" width="11.85546875" customWidth="1"/>
    <col min="11543" max="11543" width="10.28515625" bestFit="1" customWidth="1"/>
    <col min="11544" max="11544" width="11.42578125" customWidth="1"/>
    <col min="11777" max="11777" width="28" customWidth="1"/>
    <col min="11778" max="11778" width="12.85546875" customWidth="1"/>
    <col min="11779" max="11779" width="13.140625" customWidth="1"/>
    <col min="11780" max="11780" width="14.28515625" customWidth="1"/>
    <col min="11781" max="11781" width="16" customWidth="1"/>
    <col min="11782" max="11782" width="15.5703125" customWidth="1"/>
    <col min="11783" max="11785" width="14.28515625" customWidth="1"/>
    <col min="11786" max="11786" width="13.85546875" customWidth="1"/>
    <col min="11787" max="11787" width="14.28515625" customWidth="1"/>
    <col min="11788" max="11788" width="3" customWidth="1"/>
    <col min="11789" max="11789" width="13" customWidth="1"/>
    <col min="11792" max="11792" width="12" customWidth="1"/>
    <col min="11793" max="11793" width="10.5703125" customWidth="1"/>
    <col min="11794" max="11794" width="11.85546875" customWidth="1"/>
    <col min="11795" max="11795" width="11.140625" customWidth="1"/>
    <col min="11796" max="11796" width="11.28515625" customWidth="1"/>
    <col min="11797" max="11797" width="11.140625" customWidth="1"/>
    <col min="11798" max="11798" width="11.85546875" customWidth="1"/>
    <col min="11799" max="11799" width="10.28515625" bestFit="1" customWidth="1"/>
    <col min="11800" max="11800" width="11.42578125" customWidth="1"/>
    <col min="12033" max="12033" width="28" customWidth="1"/>
    <col min="12034" max="12034" width="12.85546875" customWidth="1"/>
    <col min="12035" max="12035" width="13.140625" customWidth="1"/>
    <col min="12036" max="12036" width="14.28515625" customWidth="1"/>
    <col min="12037" max="12037" width="16" customWidth="1"/>
    <col min="12038" max="12038" width="15.5703125" customWidth="1"/>
    <col min="12039" max="12041" width="14.28515625" customWidth="1"/>
    <col min="12042" max="12042" width="13.85546875" customWidth="1"/>
    <col min="12043" max="12043" width="14.28515625" customWidth="1"/>
    <col min="12044" max="12044" width="3" customWidth="1"/>
    <col min="12045" max="12045" width="13" customWidth="1"/>
    <col min="12048" max="12048" width="12" customWidth="1"/>
    <col min="12049" max="12049" width="10.5703125" customWidth="1"/>
    <col min="12050" max="12050" width="11.85546875" customWidth="1"/>
    <col min="12051" max="12051" width="11.140625" customWidth="1"/>
    <col min="12052" max="12052" width="11.28515625" customWidth="1"/>
    <col min="12053" max="12053" width="11.140625" customWidth="1"/>
    <col min="12054" max="12054" width="11.85546875" customWidth="1"/>
    <col min="12055" max="12055" width="10.28515625" bestFit="1" customWidth="1"/>
    <col min="12056" max="12056" width="11.42578125" customWidth="1"/>
    <col min="12289" max="12289" width="28" customWidth="1"/>
    <col min="12290" max="12290" width="12.85546875" customWidth="1"/>
    <col min="12291" max="12291" width="13.140625" customWidth="1"/>
    <col min="12292" max="12292" width="14.28515625" customWidth="1"/>
    <col min="12293" max="12293" width="16" customWidth="1"/>
    <col min="12294" max="12294" width="15.5703125" customWidth="1"/>
    <col min="12295" max="12297" width="14.28515625" customWidth="1"/>
    <col min="12298" max="12298" width="13.85546875" customWidth="1"/>
    <col min="12299" max="12299" width="14.28515625" customWidth="1"/>
    <col min="12300" max="12300" width="3" customWidth="1"/>
    <col min="12301" max="12301" width="13" customWidth="1"/>
    <col min="12304" max="12304" width="12" customWidth="1"/>
    <col min="12305" max="12305" width="10.5703125" customWidth="1"/>
    <col min="12306" max="12306" width="11.85546875" customWidth="1"/>
    <col min="12307" max="12307" width="11.140625" customWidth="1"/>
    <col min="12308" max="12308" width="11.28515625" customWidth="1"/>
    <col min="12309" max="12309" width="11.140625" customWidth="1"/>
    <col min="12310" max="12310" width="11.85546875" customWidth="1"/>
    <col min="12311" max="12311" width="10.28515625" bestFit="1" customWidth="1"/>
    <col min="12312" max="12312" width="11.42578125" customWidth="1"/>
    <col min="12545" max="12545" width="28" customWidth="1"/>
    <col min="12546" max="12546" width="12.85546875" customWidth="1"/>
    <col min="12547" max="12547" width="13.140625" customWidth="1"/>
    <col min="12548" max="12548" width="14.28515625" customWidth="1"/>
    <col min="12549" max="12549" width="16" customWidth="1"/>
    <col min="12550" max="12550" width="15.5703125" customWidth="1"/>
    <col min="12551" max="12553" width="14.28515625" customWidth="1"/>
    <col min="12554" max="12554" width="13.85546875" customWidth="1"/>
    <col min="12555" max="12555" width="14.28515625" customWidth="1"/>
    <col min="12556" max="12556" width="3" customWidth="1"/>
    <col min="12557" max="12557" width="13" customWidth="1"/>
    <col min="12560" max="12560" width="12" customWidth="1"/>
    <col min="12561" max="12561" width="10.5703125" customWidth="1"/>
    <col min="12562" max="12562" width="11.85546875" customWidth="1"/>
    <col min="12563" max="12563" width="11.140625" customWidth="1"/>
    <col min="12564" max="12564" width="11.28515625" customWidth="1"/>
    <col min="12565" max="12565" width="11.140625" customWidth="1"/>
    <col min="12566" max="12566" width="11.85546875" customWidth="1"/>
    <col min="12567" max="12567" width="10.28515625" bestFit="1" customWidth="1"/>
    <col min="12568" max="12568" width="11.42578125" customWidth="1"/>
    <col min="12801" max="12801" width="28" customWidth="1"/>
    <col min="12802" max="12802" width="12.85546875" customWidth="1"/>
    <col min="12803" max="12803" width="13.140625" customWidth="1"/>
    <col min="12804" max="12804" width="14.28515625" customWidth="1"/>
    <col min="12805" max="12805" width="16" customWidth="1"/>
    <col min="12806" max="12806" width="15.5703125" customWidth="1"/>
    <col min="12807" max="12809" width="14.28515625" customWidth="1"/>
    <col min="12810" max="12810" width="13.85546875" customWidth="1"/>
    <col min="12811" max="12811" width="14.28515625" customWidth="1"/>
    <col min="12812" max="12812" width="3" customWidth="1"/>
    <col min="12813" max="12813" width="13" customWidth="1"/>
    <col min="12816" max="12816" width="12" customWidth="1"/>
    <col min="12817" max="12817" width="10.5703125" customWidth="1"/>
    <col min="12818" max="12818" width="11.85546875" customWidth="1"/>
    <col min="12819" max="12819" width="11.140625" customWidth="1"/>
    <col min="12820" max="12820" width="11.28515625" customWidth="1"/>
    <col min="12821" max="12821" width="11.140625" customWidth="1"/>
    <col min="12822" max="12822" width="11.85546875" customWidth="1"/>
    <col min="12823" max="12823" width="10.28515625" bestFit="1" customWidth="1"/>
    <col min="12824" max="12824" width="11.42578125" customWidth="1"/>
    <col min="13057" max="13057" width="28" customWidth="1"/>
    <col min="13058" max="13058" width="12.85546875" customWidth="1"/>
    <col min="13059" max="13059" width="13.140625" customWidth="1"/>
    <col min="13060" max="13060" width="14.28515625" customWidth="1"/>
    <col min="13061" max="13061" width="16" customWidth="1"/>
    <col min="13062" max="13062" width="15.5703125" customWidth="1"/>
    <col min="13063" max="13065" width="14.28515625" customWidth="1"/>
    <col min="13066" max="13066" width="13.85546875" customWidth="1"/>
    <col min="13067" max="13067" width="14.28515625" customWidth="1"/>
    <col min="13068" max="13068" width="3" customWidth="1"/>
    <col min="13069" max="13069" width="13" customWidth="1"/>
    <col min="13072" max="13072" width="12" customWidth="1"/>
    <col min="13073" max="13073" width="10.5703125" customWidth="1"/>
    <col min="13074" max="13074" width="11.85546875" customWidth="1"/>
    <col min="13075" max="13075" width="11.140625" customWidth="1"/>
    <col min="13076" max="13076" width="11.28515625" customWidth="1"/>
    <col min="13077" max="13077" width="11.140625" customWidth="1"/>
    <col min="13078" max="13078" width="11.85546875" customWidth="1"/>
    <col min="13079" max="13079" width="10.28515625" bestFit="1" customWidth="1"/>
    <col min="13080" max="13080" width="11.42578125" customWidth="1"/>
    <col min="13313" max="13313" width="28" customWidth="1"/>
    <col min="13314" max="13314" width="12.85546875" customWidth="1"/>
    <col min="13315" max="13315" width="13.140625" customWidth="1"/>
    <col min="13316" max="13316" width="14.28515625" customWidth="1"/>
    <col min="13317" max="13317" width="16" customWidth="1"/>
    <col min="13318" max="13318" width="15.5703125" customWidth="1"/>
    <col min="13319" max="13321" width="14.28515625" customWidth="1"/>
    <col min="13322" max="13322" width="13.85546875" customWidth="1"/>
    <col min="13323" max="13323" width="14.28515625" customWidth="1"/>
    <col min="13324" max="13324" width="3" customWidth="1"/>
    <col min="13325" max="13325" width="13" customWidth="1"/>
    <col min="13328" max="13328" width="12" customWidth="1"/>
    <col min="13329" max="13329" width="10.5703125" customWidth="1"/>
    <col min="13330" max="13330" width="11.85546875" customWidth="1"/>
    <col min="13331" max="13331" width="11.140625" customWidth="1"/>
    <col min="13332" max="13332" width="11.28515625" customWidth="1"/>
    <col min="13333" max="13333" width="11.140625" customWidth="1"/>
    <col min="13334" max="13334" width="11.85546875" customWidth="1"/>
    <col min="13335" max="13335" width="10.28515625" bestFit="1" customWidth="1"/>
    <col min="13336" max="13336" width="11.42578125" customWidth="1"/>
    <col min="13569" max="13569" width="28" customWidth="1"/>
    <col min="13570" max="13570" width="12.85546875" customWidth="1"/>
    <col min="13571" max="13571" width="13.140625" customWidth="1"/>
    <col min="13572" max="13572" width="14.28515625" customWidth="1"/>
    <col min="13573" max="13573" width="16" customWidth="1"/>
    <col min="13574" max="13574" width="15.5703125" customWidth="1"/>
    <col min="13575" max="13577" width="14.28515625" customWidth="1"/>
    <col min="13578" max="13578" width="13.85546875" customWidth="1"/>
    <col min="13579" max="13579" width="14.28515625" customWidth="1"/>
    <col min="13580" max="13580" width="3" customWidth="1"/>
    <col min="13581" max="13581" width="13" customWidth="1"/>
    <col min="13584" max="13584" width="12" customWidth="1"/>
    <col min="13585" max="13585" width="10.5703125" customWidth="1"/>
    <col min="13586" max="13586" width="11.85546875" customWidth="1"/>
    <col min="13587" max="13587" width="11.140625" customWidth="1"/>
    <col min="13588" max="13588" width="11.28515625" customWidth="1"/>
    <col min="13589" max="13589" width="11.140625" customWidth="1"/>
    <col min="13590" max="13590" width="11.85546875" customWidth="1"/>
    <col min="13591" max="13591" width="10.28515625" bestFit="1" customWidth="1"/>
    <col min="13592" max="13592" width="11.42578125" customWidth="1"/>
    <col min="13825" max="13825" width="28" customWidth="1"/>
    <col min="13826" max="13826" width="12.85546875" customWidth="1"/>
    <col min="13827" max="13827" width="13.140625" customWidth="1"/>
    <col min="13828" max="13828" width="14.28515625" customWidth="1"/>
    <col min="13829" max="13829" width="16" customWidth="1"/>
    <col min="13830" max="13830" width="15.5703125" customWidth="1"/>
    <col min="13831" max="13833" width="14.28515625" customWidth="1"/>
    <col min="13834" max="13834" width="13.85546875" customWidth="1"/>
    <col min="13835" max="13835" width="14.28515625" customWidth="1"/>
    <col min="13836" max="13836" width="3" customWidth="1"/>
    <col min="13837" max="13837" width="13" customWidth="1"/>
    <col min="13840" max="13840" width="12" customWidth="1"/>
    <col min="13841" max="13841" width="10.5703125" customWidth="1"/>
    <col min="13842" max="13842" width="11.85546875" customWidth="1"/>
    <col min="13843" max="13843" width="11.140625" customWidth="1"/>
    <col min="13844" max="13844" width="11.28515625" customWidth="1"/>
    <col min="13845" max="13845" width="11.140625" customWidth="1"/>
    <col min="13846" max="13846" width="11.85546875" customWidth="1"/>
    <col min="13847" max="13847" width="10.28515625" bestFit="1" customWidth="1"/>
    <col min="13848" max="13848" width="11.42578125" customWidth="1"/>
    <col min="14081" max="14081" width="28" customWidth="1"/>
    <col min="14082" max="14082" width="12.85546875" customWidth="1"/>
    <col min="14083" max="14083" width="13.140625" customWidth="1"/>
    <col min="14084" max="14084" width="14.28515625" customWidth="1"/>
    <col min="14085" max="14085" width="16" customWidth="1"/>
    <col min="14086" max="14086" width="15.5703125" customWidth="1"/>
    <col min="14087" max="14089" width="14.28515625" customWidth="1"/>
    <col min="14090" max="14090" width="13.85546875" customWidth="1"/>
    <col min="14091" max="14091" width="14.28515625" customWidth="1"/>
    <col min="14092" max="14092" width="3" customWidth="1"/>
    <col min="14093" max="14093" width="13" customWidth="1"/>
    <col min="14096" max="14096" width="12" customWidth="1"/>
    <col min="14097" max="14097" width="10.5703125" customWidth="1"/>
    <col min="14098" max="14098" width="11.85546875" customWidth="1"/>
    <col min="14099" max="14099" width="11.140625" customWidth="1"/>
    <col min="14100" max="14100" width="11.28515625" customWidth="1"/>
    <col min="14101" max="14101" width="11.140625" customWidth="1"/>
    <col min="14102" max="14102" width="11.85546875" customWidth="1"/>
    <col min="14103" max="14103" width="10.28515625" bestFit="1" customWidth="1"/>
    <col min="14104" max="14104" width="11.42578125" customWidth="1"/>
    <col min="14337" max="14337" width="28" customWidth="1"/>
    <col min="14338" max="14338" width="12.85546875" customWidth="1"/>
    <col min="14339" max="14339" width="13.140625" customWidth="1"/>
    <col min="14340" max="14340" width="14.28515625" customWidth="1"/>
    <col min="14341" max="14341" width="16" customWidth="1"/>
    <col min="14342" max="14342" width="15.5703125" customWidth="1"/>
    <col min="14343" max="14345" width="14.28515625" customWidth="1"/>
    <col min="14346" max="14346" width="13.85546875" customWidth="1"/>
    <col min="14347" max="14347" width="14.28515625" customWidth="1"/>
    <col min="14348" max="14348" width="3" customWidth="1"/>
    <col min="14349" max="14349" width="13" customWidth="1"/>
    <col min="14352" max="14352" width="12" customWidth="1"/>
    <col min="14353" max="14353" width="10.5703125" customWidth="1"/>
    <col min="14354" max="14354" width="11.85546875" customWidth="1"/>
    <col min="14355" max="14355" width="11.140625" customWidth="1"/>
    <col min="14356" max="14356" width="11.28515625" customWidth="1"/>
    <col min="14357" max="14357" width="11.140625" customWidth="1"/>
    <col min="14358" max="14358" width="11.85546875" customWidth="1"/>
    <col min="14359" max="14359" width="10.28515625" bestFit="1" customWidth="1"/>
    <col min="14360" max="14360" width="11.42578125" customWidth="1"/>
    <col min="14593" max="14593" width="28" customWidth="1"/>
    <col min="14594" max="14594" width="12.85546875" customWidth="1"/>
    <col min="14595" max="14595" width="13.140625" customWidth="1"/>
    <col min="14596" max="14596" width="14.28515625" customWidth="1"/>
    <col min="14597" max="14597" width="16" customWidth="1"/>
    <col min="14598" max="14598" width="15.5703125" customWidth="1"/>
    <col min="14599" max="14601" width="14.28515625" customWidth="1"/>
    <col min="14602" max="14602" width="13.85546875" customWidth="1"/>
    <col min="14603" max="14603" width="14.28515625" customWidth="1"/>
    <col min="14604" max="14604" width="3" customWidth="1"/>
    <col min="14605" max="14605" width="13" customWidth="1"/>
    <col min="14608" max="14608" width="12" customWidth="1"/>
    <col min="14609" max="14609" width="10.5703125" customWidth="1"/>
    <col min="14610" max="14610" width="11.85546875" customWidth="1"/>
    <col min="14611" max="14611" width="11.140625" customWidth="1"/>
    <col min="14612" max="14612" width="11.28515625" customWidth="1"/>
    <col min="14613" max="14613" width="11.140625" customWidth="1"/>
    <col min="14614" max="14614" width="11.85546875" customWidth="1"/>
    <col min="14615" max="14615" width="10.28515625" bestFit="1" customWidth="1"/>
    <col min="14616" max="14616" width="11.42578125" customWidth="1"/>
    <col min="14849" max="14849" width="28" customWidth="1"/>
    <col min="14850" max="14850" width="12.85546875" customWidth="1"/>
    <col min="14851" max="14851" width="13.140625" customWidth="1"/>
    <col min="14852" max="14852" width="14.28515625" customWidth="1"/>
    <col min="14853" max="14853" width="16" customWidth="1"/>
    <col min="14854" max="14854" width="15.5703125" customWidth="1"/>
    <col min="14855" max="14857" width="14.28515625" customWidth="1"/>
    <col min="14858" max="14858" width="13.85546875" customWidth="1"/>
    <col min="14859" max="14859" width="14.28515625" customWidth="1"/>
    <col min="14860" max="14860" width="3" customWidth="1"/>
    <col min="14861" max="14861" width="13" customWidth="1"/>
    <col min="14864" max="14864" width="12" customWidth="1"/>
    <col min="14865" max="14865" width="10.5703125" customWidth="1"/>
    <col min="14866" max="14866" width="11.85546875" customWidth="1"/>
    <col min="14867" max="14867" width="11.140625" customWidth="1"/>
    <col min="14868" max="14868" width="11.28515625" customWidth="1"/>
    <col min="14869" max="14869" width="11.140625" customWidth="1"/>
    <col min="14870" max="14870" width="11.85546875" customWidth="1"/>
    <col min="14871" max="14871" width="10.28515625" bestFit="1" customWidth="1"/>
    <col min="14872" max="14872" width="11.42578125" customWidth="1"/>
    <col min="15105" max="15105" width="28" customWidth="1"/>
    <col min="15106" max="15106" width="12.85546875" customWidth="1"/>
    <col min="15107" max="15107" width="13.140625" customWidth="1"/>
    <col min="15108" max="15108" width="14.28515625" customWidth="1"/>
    <col min="15109" max="15109" width="16" customWidth="1"/>
    <col min="15110" max="15110" width="15.5703125" customWidth="1"/>
    <col min="15111" max="15113" width="14.28515625" customWidth="1"/>
    <col min="15114" max="15114" width="13.85546875" customWidth="1"/>
    <col min="15115" max="15115" width="14.28515625" customWidth="1"/>
    <col min="15116" max="15116" width="3" customWidth="1"/>
    <col min="15117" max="15117" width="13" customWidth="1"/>
    <col min="15120" max="15120" width="12" customWidth="1"/>
    <col min="15121" max="15121" width="10.5703125" customWidth="1"/>
    <col min="15122" max="15122" width="11.85546875" customWidth="1"/>
    <col min="15123" max="15123" width="11.140625" customWidth="1"/>
    <col min="15124" max="15124" width="11.28515625" customWidth="1"/>
    <col min="15125" max="15125" width="11.140625" customWidth="1"/>
    <col min="15126" max="15126" width="11.85546875" customWidth="1"/>
    <col min="15127" max="15127" width="10.28515625" bestFit="1" customWidth="1"/>
    <col min="15128" max="15128" width="11.42578125" customWidth="1"/>
    <col min="15361" max="15361" width="28" customWidth="1"/>
    <col min="15362" max="15362" width="12.85546875" customWidth="1"/>
    <col min="15363" max="15363" width="13.140625" customWidth="1"/>
    <col min="15364" max="15364" width="14.28515625" customWidth="1"/>
    <col min="15365" max="15365" width="16" customWidth="1"/>
    <col min="15366" max="15366" width="15.5703125" customWidth="1"/>
    <col min="15367" max="15369" width="14.28515625" customWidth="1"/>
    <col min="15370" max="15370" width="13.85546875" customWidth="1"/>
    <col min="15371" max="15371" width="14.28515625" customWidth="1"/>
    <col min="15372" max="15372" width="3" customWidth="1"/>
    <col min="15373" max="15373" width="13" customWidth="1"/>
    <col min="15376" max="15376" width="12" customWidth="1"/>
    <col min="15377" max="15377" width="10.5703125" customWidth="1"/>
    <col min="15378" max="15378" width="11.85546875" customWidth="1"/>
    <col min="15379" max="15379" width="11.140625" customWidth="1"/>
    <col min="15380" max="15380" width="11.28515625" customWidth="1"/>
    <col min="15381" max="15381" width="11.140625" customWidth="1"/>
    <col min="15382" max="15382" width="11.85546875" customWidth="1"/>
    <col min="15383" max="15383" width="10.28515625" bestFit="1" customWidth="1"/>
    <col min="15384" max="15384" width="11.42578125" customWidth="1"/>
    <col min="15617" max="15617" width="28" customWidth="1"/>
    <col min="15618" max="15618" width="12.85546875" customWidth="1"/>
    <col min="15619" max="15619" width="13.140625" customWidth="1"/>
    <col min="15620" max="15620" width="14.28515625" customWidth="1"/>
    <col min="15621" max="15621" width="16" customWidth="1"/>
    <col min="15622" max="15622" width="15.5703125" customWidth="1"/>
    <col min="15623" max="15625" width="14.28515625" customWidth="1"/>
    <col min="15626" max="15626" width="13.85546875" customWidth="1"/>
    <col min="15627" max="15627" width="14.28515625" customWidth="1"/>
    <col min="15628" max="15628" width="3" customWidth="1"/>
    <col min="15629" max="15629" width="13" customWidth="1"/>
    <col min="15632" max="15632" width="12" customWidth="1"/>
    <col min="15633" max="15633" width="10.5703125" customWidth="1"/>
    <col min="15634" max="15634" width="11.85546875" customWidth="1"/>
    <col min="15635" max="15635" width="11.140625" customWidth="1"/>
    <col min="15636" max="15636" width="11.28515625" customWidth="1"/>
    <col min="15637" max="15637" width="11.140625" customWidth="1"/>
    <col min="15638" max="15638" width="11.85546875" customWidth="1"/>
    <col min="15639" max="15639" width="10.28515625" bestFit="1" customWidth="1"/>
    <col min="15640" max="15640" width="11.42578125" customWidth="1"/>
    <col min="15873" max="15873" width="28" customWidth="1"/>
    <col min="15874" max="15874" width="12.85546875" customWidth="1"/>
    <col min="15875" max="15875" width="13.140625" customWidth="1"/>
    <col min="15876" max="15876" width="14.28515625" customWidth="1"/>
    <col min="15877" max="15877" width="16" customWidth="1"/>
    <col min="15878" max="15878" width="15.5703125" customWidth="1"/>
    <col min="15879" max="15881" width="14.28515625" customWidth="1"/>
    <col min="15882" max="15882" width="13.85546875" customWidth="1"/>
    <col min="15883" max="15883" width="14.28515625" customWidth="1"/>
    <col min="15884" max="15884" width="3" customWidth="1"/>
    <col min="15885" max="15885" width="13" customWidth="1"/>
    <col min="15888" max="15888" width="12" customWidth="1"/>
    <col min="15889" max="15889" width="10.5703125" customWidth="1"/>
    <col min="15890" max="15890" width="11.85546875" customWidth="1"/>
    <col min="15891" max="15891" width="11.140625" customWidth="1"/>
    <col min="15892" max="15892" width="11.28515625" customWidth="1"/>
    <col min="15893" max="15893" width="11.140625" customWidth="1"/>
    <col min="15894" max="15894" width="11.85546875" customWidth="1"/>
    <col min="15895" max="15895" width="10.28515625" bestFit="1" customWidth="1"/>
    <col min="15896" max="15896" width="11.42578125" customWidth="1"/>
    <col min="16129" max="16129" width="28" customWidth="1"/>
    <col min="16130" max="16130" width="12.85546875" customWidth="1"/>
    <col min="16131" max="16131" width="13.140625" customWidth="1"/>
    <col min="16132" max="16132" width="14.28515625" customWidth="1"/>
    <col min="16133" max="16133" width="16" customWidth="1"/>
    <col min="16134" max="16134" width="15.5703125" customWidth="1"/>
    <col min="16135" max="16137" width="14.28515625" customWidth="1"/>
    <col min="16138" max="16138" width="13.85546875" customWidth="1"/>
    <col min="16139" max="16139" width="14.28515625" customWidth="1"/>
    <col min="16140" max="16140" width="3" customWidth="1"/>
    <col min="16141" max="16141" width="13" customWidth="1"/>
    <col min="16144" max="16144" width="12" customWidth="1"/>
    <col min="16145" max="16145" width="10.5703125" customWidth="1"/>
    <col min="16146" max="16146" width="11.85546875" customWidth="1"/>
    <col min="16147" max="16147" width="11.140625" customWidth="1"/>
    <col min="16148" max="16148" width="11.28515625" customWidth="1"/>
    <col min="16149" max="16149" width="11.140625" customWidth="1"/>
    <col min="16150" max="16150" width="11.85546875" customWidth="1"/>
    <col min="16151" max="16151" width="10.28515625" bestFit="1" customWidth="1"/>
    <col min="16152" max="16152" width="11.4257812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 t="s">
        <v>2</v>
      </c>
      <c r="L2" s="3"/>
    </row>
    <row r="3" spans="1:24">
      <c r="A3" s="6"/>
      <c r="B3" s="7" t="str">
        <f>'[1]51'!B6:K6</f>
        <v>la data de  30.06.2024</v>
      </c>
      <c r="C3" s="7"/>
      <c r="D3" s="7"/>
      <c r="E3" s="7"/>
      <c r="F3" s="7"/>
      <c r="G3" s="7"/>
      <c r="H3" s="7"/>
      <c r="I3" s="7"/>
      <c r="J3" s="7"/>
      <c r="K3" s="7"/>
      <c r="L3" s="8"/>
    </row>
    <row r="4" spans="1:24">
      <c r="A4" s="9"/>
      <c r="B4" s="10" t="s">
        <v>3</v>
      </c>
      <c r="C4" s="11">
        <f>C9-C5</f>
        <v>0</v>
      </c>
      <c r="D4" s="11">
        <f t="shared" ref="D4:J4" si="0">D9-D5</f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0"/>
      <c r="L4" s="12"/>
    </row>
    <row r="5" spans="1:24" ht="13.5" thickBot="1">
      <c r="A5" s="14" t="s">
        <v>4</v>
      </c>
      <c r="B5" s="15"/>
      <c r="C5" s="15">
        <f>'[1]13+verif'!C10</f>
        <v>277764823</v>
      </c>
      <c r="D5" s="15">
        <f>'[1]13+verif'!D10</f>
        <v>132804432</v>
      </c>
      <c r="E5" s="15">
        <f>'[1]13+verif'!E10</f>
        <v>596486952</v>
      </c>
      <c r="F5" s="15">
        <f>'[1]13+verif'!F10</f>
        <v>344330675</v>
      </c>
      <c r="G5" s="15">
        <f>'[1]13+verif'!G10</f>
        <v>378562850</v>
      </c>
      <c r="H5" s="15">
        <f>'[1]13+verif'!H10</f>
        <v>378562850</v>
      </c>
      <c r="I5" s="15">
        <f>'[1]13+verif'!I10</f>
        <v>195203602</v>
      </c>
      <c r="J5" s="15">
        <f>'[1]13+verif'!J10</f>
        <v>183349248</v>
      </c>
      <c r="K5" s="15">
        <f>'[1]13+verif'!K10</f>
        <v>187974709</v>
      </c>
      <c r="L5" s="12"/>
    </row>
    <row r="6" spans="1:24" ht="30.75" customHeight="1">
      <c r="A6" s="16" t="s">
        <v>5</v>
      </c>
      <c r="B6" s="17" t="s">
        <v>6</v>
      </c>
      <c r="C6" s="18" t="str">
        <f>'[1]51'!D9</f>
        <v>Credite de angajament initiale</v>
      </c>
      <c r="D6" s="18" t="str">
        <f>'[1]51'!E9</f>
        <v>Credite de angajament  fi la trimestru</v>
      </c>
      <c r="E6" s="18" t="str">
        <f>'[1]51'!F9</f>
        <v xml:space="preserve">Credite  bugetare  initiale </v>
      </c>
      <c r="F6" s="18" t="str">
        <f>'[1]51'!G9</f>
        <v xml:space="preserve">Credite bugetare la trimestru </v>
      </c>
      <c r="G6" s="18" t="str">
        <f>'[1]51'!H9</f>
        <v>Angajamente 
bugetare</v>
      </c>
      <c r="H6" s="18" t="str">
        <f>'[1]51'!I9</f>
        <v>Angajamente 
legale</v>
      </c>
      <c r="I6" s="18" t="str">
        <f>'[1]51'!J9</f>
        <v>Plati 
efectuate</v>
      </c>
      <c r="J6" s="18" t="str">
        <f>'[1]51'!K9</f>
        <v>Angajamente 
legale de platit</v>
      </c>
      <c r="K6" s="18" t="str">
        <f>'[1]51'!L9</f>
        <v>Cheltuieli efective</v>
      </c>
      <c r="L6" s="3"/>
    </row>
    <row r="7" spans="1:24" ht="17.25" customHeight="1" thickBot="1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3"/>
    </row>
    <row r="8" spans="1:24">
      <c r="A8" s="22" t="s">
        <v>7</v>
      </c>
      <c r="B8" s="23" t="s">
        <v>8</v>
      </c>
      <c r="C8" s="23">
        <v>1</v>
      </c>
      <c r="D8" s="23">
        <v>2</v>
      </c>
      <c r="E8" s="24">
        <v>3</v>
      </c>
      <c r="F8" s="24">
        <v>4</v>
      </c>
      <c r="G8" s="23">
        <v>5</v>
      </c>
      <c r="H8" s="23">
        <v>6</v>
      </c>
      <c r="I8" s="23">
        <v>7</v>
      </c>
      <c r="J8" s="25">
        <v>8</v>
      </c>
      <c r="K8" s="26">
        <v>9</v>
      </c>
      <c r="L8" s="3"/>
      <c r="N8" s="222">
        <v>1</v>
      </c>
      <c r="O8" s="222">
        <v>2</v>
      </c>
      <c r="P8" s="222">
        <v>3</v>
      </c>
      <c r="Q8" s="222">
        <v>4</v>
      </c>
      <c r="R8" s="222">
        <v>5</v>
      </c>
      <c r="S8" s="222">
        <v>6</v>
      </c>
      <c r="T8" s="222">
        <v>7</v>
      </c>
      <c r="U8" s="222">
        <v>8</v>
      </c>
      <c r="V8" s="222">
        <v>9</v>
      </c>
    </row>
    <row r="9" spans="1:24" ht="27">
      <c r="A9" s="27" t="s">
        <v>9</v>
      </c>
      <c r="B9" s="28" t="s">
        <v>10</v>
      </c>
      <c r="C9" s="29">
        <f>C10+C26+C34+C90+C108+C138</f>
        <v>277764823</v>
      </c>
      <c r="D9" s="30">
        <f>D10+D26+D34+D90+D108+D138</f>
        <v>132804432</v>
      </c>
      <c r="E9" s="31">
        <f>E10+E26+E34+E90+E108+E138</f>
        <v>596486952</v>
      </c>
      <c r="F9" s="31">
        <f t="shared" ref="F9:K9" si="1">F10+F26+F34+F90+F108+F138</f>
        <v>344330675</v>
      </c>
      <c r="G9" s="31">
        <f t="shared" si="1"/>
        <v>378562850</v>
      </c>
      <c r="H9" s="31">
        <f t="shared" si="1"/>
        <v>378562850</v>
      </c>
      <c r="I9" s="31">
        <f>I10+I26+I34+I90+I108+I138</f>
        <v>195203602</v>
      </c>
      <c r="J9" s="29">
        <f t="shared" si="1"/>
        <v>183349248</v>
      </c>
      <c r="K9" s="32">
        <f t="shared" si="1"/>
        <v>187974709</v>
      </c>
      <c r="L9" s="3"/>
      <c r="M9" s="223">
        <f>C9+D9+E9+F9+G9+H9+I9+J9+K9-'[1]13+verif'!C10-'[1]13+verif'!D10-'[1]13+verif'!E10-'[1]13+verif'!F10-'[1]13+verif'!G10-'[1]13+verif'!H10-'[1]13+verif'!I10-'[1]13+verif'!J10-'[1]13+verif'!K10</f>
        <v>0</v>
      </c>
      <c r="N9" s="223">
        <f>C9-'[1]13+verif'!C10</f>
        <v>0</v>
      </c>
      <c r="O9" s="223">
        <f>D9-'[1]13+verif'!D10</f>
        <v>0</v>
      </c>
      <c r="P9" s="223">
        <f>E9-'[1]13+verif'!E10</f>
        <v>0</v>
      </c>
      <c r="Q9" s="223">
        <f>F9-'[1]13+verif'!F10</f>
        <v>0</v>
      </c>
      <c r="R9" s="223">
        <f>G9-'[1]13+verif'!G10</f>
        <v>0</v>
      </c>
      <c r="S9" s="223">
        <f>H9-'[1]13+verif'!H10</f>
        <v>0</v>
      </c>
      <c r="T9" s="223">
        <f>I9-'[1]13+verif'!I10</f>
        <v>0</v>
      </c>
      <c r="U9" s="223">
        <f>J9-'[1]13+verif'!J10</f>
        <v>0</v>
      </c>
      <c r="V9" s="223">
        <f>K9-'[1]13+verif'!K10</f>
        <v>0</v>
      </c>
      <c r="W9" s="223"/>
      <c r="X9" s="223"/>
    </row>
    <row r="10" spans="1:24" ht="18">
      <c r="A10" s="33" t="s">
        <v>11</v>
      </c>
      <c r="B10" s="34" t="s">
        <v>12</v>
      </c>
      <c r="C10" s="35">
        <f>C11+C14+C20+C21</f>
        <v>260000</v>
      </c>
      <c r="D10" s="35">
        <f>D11+D14+D20+D21</f>
        <v>260000</v>
      </c>
      <c r="E10" s="35">
        <f t="shared" ref="E10:K10" si="2">E11+E14+E20+E21</f>
        <v>50231874</v>
      </c>
      <c r="F10" s="35">
        <f t="shared" si="2"/>
        <v>33829874</v>
      </c>
      <c r="G10" s="35">
        <f t="shared" si="2"/>
        <v>48707153</v>
      </c>
      <c r="H10" s="35">
        <f t="shared" si="2"/>
        <v>48707153</v>
      </c>
      <c r="I10" s="35">
        <f t="shared" si="2"/>
        <v>25070237</v>
      </c>
      <c r="J10" s="35">
        <f t="shared" si="2"/>
        <v>23636916</v>
      </c>
      <c r="K10" s="36">
        <f t="shared" si="2"/>
        <v>25151492</v>
      </c>
      <c r="L10" s="3"/>
      <c r="M10" s="223">
        <f>C10+D10+E10+F10+G10+H10+I10+J10+K10-'[1]13+verif'!C11-'[1]13+verif'!D11-'[1]13+verif'!E11-'[1]13+verif'!F11-'[1]13+verif'!G11-'[1]13+verif'!H11-'[1]13+verif'!I11-'[1]13+verif'!J11-'[1]13+verif'!K11</f>
        <v>0</v>
      </c>
      <c r="N10" s="223">
        <f>C10-'[1]13+verif'!C11</f>
        <v>0</v>
      </c>
      <c r="O10" s="223">
        <f>D10-'[1]13+verif'!D11</f>
        <v>0</v>
      </c>
      <c r="P10" s="223">
        <f>E10-'[1]13+verif'!E11</f>
        <v>0</v>
      </c>
      <c r="Q10" s="223">
        <f>F10-'[1]13+verif'!F11</f>
        <v>0</v>
      </c>
      <c r="R10" s="223">
        <f>G10-'[1]13+verif'!G11</f>
        <v>0</v>
      </c>
      <c r="S10" s="223">
        <f>H10-'[1]13+verif'!H11</f>
        <v>0</v>
      </c>
      <c r="T10" s="223">
        <f>I10-'[1]13+verif'!I11</f>
        <v>0</v>
      </c>
      <c r="U10" s="223">
        <f>J10-'[1]13+verif'!J11</f>
        <v>0</v>
      </c>
      <c r="V10" s="223">
        <f>K10-'[1]13+verif'!K11</f>
        <v>0</v>
      </c>
      <c r="W10" s="223"/>
    </row>
    <row r="11" spans="1:24" ht="18">
      <c r="A11" s="37" t="s">
        <v>13</v>
      </c>
      <c r="B11" s="38" t="s">
        <v>14</v>
      </c>
      <c r="C11" s="39">
        <f>C12</f>
        <v>0</v>
      </c>
      <c r="D11" s="39">
        <f>D12</f>
        <v>0</v>
      </c>
      <c r="E11" s="39">
        <f t="shared" ref="E11:K12" si="3">E12</f>
        <v>42499874</v>
      </c>
      <c r="F11" s="39">
        <f t="shared" si="3"/>
        <v>28925874</v>
      </c>
      <c r="G11" s="39">
        <f t="shared" si="3"/>
        <v>41196034</v>
      </c>
      <c r="H11" s="39">
        <f t="shared" si="3"/>
        <v>41196034</v>
      </c>
      <c r="I11" s="39">
        <f t="shared" si="3"/>
        <v>21446948</v>
      </c>
      <c r="J11" s="39">
        <f t="shared" si="3"/>
        <v>19749086</v>
      </c>
      <c r="K11" s="40">
        <f t="shared" si="3"/>
        <v>21515088</v>
      </c>
      <c r="L11" s="3"/>
      <c r="M11" s="223">
        <f>C11+D11+E11+F11+G11+H11+I11+J11+K11-'[1]13+verif'!C12-'[1]13+verif'!D12-'[1]13+verif'!E12-'[1]13+verif'!F12-'[1]13+verif'!G12-'[1]13+verif'!H12-'[1]13+verif'!I12-'[1]13+verif'!J12-'[1]13+verif'!K12</f>
        <v>0</v>
      </c>
      <c r="N11" s="223">
        <f>C11-'[1]13+verif'!C12</f>
        <v>0</v>
      </c>
      <c r="O11" s="223">
        <f>D11-'[1]13+verif'!D12</f>
        <v>0</v>
      </c>
      <c r="P11" s="223">
        <f>E11-'[1]13+verif'!E12</f>
        <v>0</v>
      </c>
      <c r="Q11" s="223">
        <f>F11-'[1]13+verif'!F12</f>
        <v>0</v>
      </c>
      <c r="R11" s="223">
        <f>G11-'[1]13+verif'!G12</f>
        <v>0</v>
      </c>
      <c r="S11" s="223">
        <f>H11-'[1]13+verif'!H12</f>
        <v>0</v>
      </c>
      <c r="T11" s="223">
        <f>I11-'[1]13+verif'!I12</f>
        <v>0</v>
      </c>
      <c r="U11" s="223">
        <f>J11-'[1]13+verif'!J12</f>
        <v>0</v>
      </c>
      <c r="V11" s="223">
        <f>K11-'[1]13+verif'!K12</f>
        <v>0</v>
      </c>
      <c r="W11" s="223"/>
    </row>
    <row r="12" spans="1:24" ht="18">
      <c r="A12" s="41" t="s">
        <v>15</v>
      </c>
      <c r="B12" s="42" t="s">
        <v>16</v>
      </c>
      <c r="C12" s="43">
        <f>C13</f>
        <v>0</v>
      </c>
      <c r="D12" s="43">
        <f>D13</f>
        <v>0</v>
      </c>
      <c r="E12" s="43">
        <f t="shared" si="3"/>
        <v>42499874</v>
      </c>
      <c r="F12" s="43">
        <f t="shared" si="3"/>
        <v>28925874</v>
      </c>
      <c r="G12" s="43">
        <f t="shared" si="3"/>
        <v>41196034</v>
      </c>
      <c r="H12" s="43">
        <f t="shared" si="3"/>
        <v>41196034</v>
      </c>
      <c r="I12" s="43">
        <f t="shared" si="3"/>
        <v>21446948</v>
      </c>
      <c r="J12" s="43">
        <f t="shared" si="3"/>
        <v>19749086</v>
      </c>
      <c r="K12" s="44">
        <f t="shared" si="3"/>
        <v>21515088</v>
      </c>
      <c r="L12" s="3"/>
      <c r="M12" s="223">
        <f>C12+D12+E12+F12+G12+H12+I12+J12+K12-'[1]13+verif'!C13-'[1]13+verif'!D13-'[1]13+verif'!E13-'[1]13+verif'!F13-'[1]13+verif'!G13-'[1]13+verif'!H13-'[1]13+verif'!I13-'[1]13+verif'!J13-'[1]13+verif'!K13</f>
        <v>0</v>
      </c>
      <c r="N12" s="223">
        <f>C12-'[1]13+verif'!C13</f>
        <v>0</v>
      </c>
      <c r="O12" s="223">
        <f>D12-'[1]13+verif'!D13</f>
        <v>0</v>
      </c>
      <c r="P12" s="223">
        <f>E12-'[1]13+verif'!E13</f>
        <v>0</v>
      </c>
      <c r="Q12" s="223">
        <f>F12-'[1]13+verif'!F13</f>
        <v>0</v>
      </c>
      <c r="R12" s="223">
        <f>G12-'[1]13+verif'!G13</f>
        <v>0</v>
      </c>
      <c r="S12" s="223">
        <f>H12-'[1]13+verif'!H13</f>
        <v>0</v>
      </c>
      <c r="T12" s="223">
        <f>I12-'[1]13+verif'!I13</f>
        <v>0</v>
      </c>
      <c r="U12" s="223">
        <f>J12-'[1]13+verif'!J13</f>
        <v>0</v>
      </c>
      <c r="V12" s="223">
        <f>K12-'[1]13+verif'!K13</f>
        <v>0</v>
      </c>
      <c r="W12" s="223"/>
    </row>
    <row r="13" spans="1:24" ht="15">
      <c r="A13" s="45" t="s">
        <v>17</v>
      </c>
      <c r="B13" s="46" t="s">
        <v>18</v>
      </c>
      <c r="C13" s="47">
        <f>C145+C273</f>
        <v>0</v>
      </c>
      <c r="D13" s="47">
        <f>D145+D273</f>
        <v>0</v>
      </c>
      <c r="E13" s="47">
        <f t="shared" ref="E13:K13" si="4">E145+E273</f>
        <v>42499874</v>
      </c>
      <c r="F13" s="47">
        <f t="shared" si="4"/>
        <v>28925874</v>
      </c>
      <c r="G13" s="47">
        <f t="shared" si="4"/>
        <v>41196034</v>
      </c>
      <c r="H13" s="47">
        <f>G13</f>
        <v>41196034</v>
      </c>
      <c r="I13" s="47">
        <f>I145+I273</f>
        <v>21446948</v>
      </c>
      <c r="J13" s="48">
        <f t="shared" si="4"/>
        <v>19749086</v>
      </c>
      <c r="K13" s="49">
        <f t="shared" si="4"/>
        <v>21515088</v>
      </c>
      <c r="L13" s="50"/>
      <c r="M13" s="223">
        <f>C13+D13+E13+F13+G13+H13+I13+J13+K13-'[1]13+verif'!C14-'[1]13+verif'!D14-'[1]13+verif'!E14-'[1]13+verif'!F14-'[1]13+verif'!G14-'[1]13+verif'!H14-'[1]13+verif'!I14-'[1]13+verif'!J14-'[1]13+verif'!K14</f>
        <v>0</v>
      </c>
      <c r="N13" s="223">
        <f>C13-'[1]13+verif'!C14</f>
        <v>0</v>
      </c>
      <c r="O13" s="223">
        <f>D13-'[1]13+verif'!D14</f>
        <v>0</v>
      </c>
      <c r="P13" s="223">
        <f>E13-'[1]13+verif'!E14</f>
        <v>0</v>
      </c>
      <c r="Q13" s="223">
        <f>F13-'[1]13+verif'!F14</f>
        <v>0</v>
      </c>
      <c r="R13" s="223">
        <f>G13-'[1]13+verif'!G14</f>
        <v>0</v>
      </c>
      <c r="S13" s="223">
        <f>H13-'[1]13+verif'!H14</f>
        <v>0</v>
      </c>
      <c r="T13" s="223">
        <f>I13-'[1]13+verif'!I14</f>
        <v>0</v>
      </c>
      <c r="U13" s="223">
        <f>J13-'[1]13+verif'!J14</f>
        <v>0</v>
      </c>
      <c r="V13" s="223">
        <f>K13-'[1]13+verif'!K14</f>
        <v>0</v>
      </c>
      <c r="W13" s="223"/>
    </row>
    <row r="14" spans="1:24" ht="27.75" customHeight="1">
      <c r="A14" s="37" t="s">
        <v>19</v>
      </c>
      <c r="B14" s="38" t="s">
        <v>20</v>
      </c>
      <c r="C14" s="39">
        <f t="shared" ref="C14:K14" si="5">C15+C16+C17+C18+C19</f>
        <v>260000</v>
      </c>
      <c r="D14" s="39">
        <f t="shared" si="5"/>
        <v>260000</v>
      </c>
      <c r="E14" s="39">
        <f t="shared" si="5"/>
        <v>3290000</v>
      </c>
      <c r="F14" s="39">
        <f t="shared" si="5"/>
        <v>2304000</v>
      </c>
      <c r="G14" s="39">
        <f t="shared" si="5"/>
        <v>3096753</v>
      </c>
      <c r="H14" s="39">
        <f t="shared" si="5"/>
        <v>3096753</v>
      </c>
      <c r="I14" s="39">
        <f t="shared" si="5"/>
        <v>1609929</v>
      </c>
      <c r="J14" s="39">
        <f t="shared" si="5"/>
        <v>1486824</v>
      </c>
      <c r="K14" s="40">
        <f t="shared" si="5"/>
        <v>1623044</v>
      </c>
      <c r="L14" s="50"/>
      <c r="M14" s="223">
        <f>C14+D14+E14+F14+G14+H14+I14+J14+K14-'[1]13+verif'!C15-'[1]13+verif'!D15-'[1]13+verif'!E15-'[1]13+verif'!F15-'[1]13+verif'!G15-'[1]13+verif'!H15-'[1]13+verif'!I15-'[1]13+verif'!J15-'[1]13+verif'!K15</f>
        <v>0</v>
      </c>
      <c r="N14" s="223">
        <f>C14-'[1]13+verif'!C15</f>
        <v>0</v>
      </c>
      <c r="O14" s="223">
        <f>D14-'[1]13+verif'!D15</f>
        <v>0</v>
      </c>
      <c r="P14" s="223">
        <f>E14-'[1]13+verif'!E15</f>
        <v>0</v>
      </c>
      <c r="Q14" s="223">
        <f>F14-'[1]13+verif'!F15</f>
        <v>0</v>
      </c>
      <c r="R14" s="223">
        <f>G14-'[1]13+verif'!G15</f>
        <v>0</v>
      </c>
      <c r="S14" s="223">
        <f>H14-'[1]13+verif'!H15</f>
        <v>0</v>
      </c>
      <c r="T14" s="223">
        <f>I14-'[1]13+verif'!I15</f>
        <v>0</v>
      </c>
      <c r="U14" s="223">
        <f>J14-'[1]13+verif'!J15</f>
        <v>0</v>
      </c>
      <c r="V14" s="223">
        <f>K14-'[1]13+verif'!K15</f>
        <v>0</v>
      </c>
      <c r="W14" s="223"/>
    </row>
    <row r="15" spans="1:24" ht="19.5">
      <c r="A15" s="45" t="s">
        <v>21</v>
      </c>
      <c r="B15" s="46" t="s">
        <v>22</v>
      </c>
      <c r="C15" s="47">
        <f t="shared" ref="C15:K19" si="6">C147+C275</f>
        <v>0</v>
      </c>
      <c r="D15" s="47">
        <f t="shared" si="6"/>
        <v>0</v>
      </c>
      <c r="E15" s="51">
        <f t="shared" si="6"/>
        <v>10000</v>
      </c>
      <c r="F15" s="47">
        <f t="shared" si="6"/>
        <v>10000</v>
      </c>
      <c r="G15" s="47">
        <f t="shared" si="6"/>
        <v>0</v>
      </c>
      <c r="H15" s="47">
        <f t="shared" si="6"/>
        <v>0</v>
      </c>
      <c r="I15" s="47">
        <f t="shared" si="6"/>
        <v>0</v>
      </c>
      <c r="J15" s="47">
        <f t="shared" si="6"/>
        <v>0</v>
      </c>
      <c r="K15" s="49">
        <f t="shared" si="6"/>
        <v>0</v>
      </c>
      <c r="L15" s="50"/>
      <c r="M15" s="223">
        <f>C15+D15+E15+F15+G15+H15+I15+J15+K15-'[1]13+verif'!C16-'[1]13+verif'!D16-'[1]13+verif'!E16-'[1]13+verif'!F16-'[1]13+verif'!G16-'[1]13+verif'!H16-'[1]13+verif'!I16-'[1]13+verif'!J16-'[1]13+verif'!K16</f>
        <v>0</v>
      </c>
      <c r="N15" s="223">
        <f>C15-'[1]13+verif'!C16</f>
        <v>0</v>
      </c>
      <c r="O15" s="223">
        <f>D15-'[1]13+verif'!D16</f>
        <v>0</v>
      </c>
      <c r="P15" s="223">
        <f>E15-'[1]13+verif'!E16</f>
        <v>0</v>
      </c>
      <c r="Q15" s="223">
        <f>F15-'[1]13+verif'!F16</f>
        <v>0</v>
      </c>
      <c r="R15" s="223">
        <f>G15-'[1]13+verif'!G16</f>
        <v>0</v>
      </c>
      <c r="S15" s="223">
        <f>H15-'[1]13+verif'!H16</f>
        <v>0</v>
      </c>
      <c r="T15" s="223">
        <f>I15-'[1]13+verif'!I16</f>
        <v>0</v>
      </c>
      <c r="U15" s="223">
        <f>J15-'[1]13+verif'!J16</f>
        <v>0</v>
      </c>
      <c r="V15" s="223">
        <f>K15-'[1]13+verif'!K16</f>
        <v>0</v>
      </c>
      <c r="W15" s="223"/>
    </row>
    <row r="16" spans="1:24" ht="22.5" customHeight="1">
      <c r="A16" s="45" t="s">
        <v>23</v>
      </c>
      <c r="B16" s="46" t="s">
        <v>24</v>
      </c>
      <c r="C16" s="47">
        <f t="shared" si="6"/>
        <v>0</v>
      </c>
      <c r="D16" s="47">
        <f t="shared" si="6"/>
        <v>0</v>
      </c>
      <c r="E16" s="47">
        <f t="shared" si="6"/>
        <v>0</v>
      </c>
      <c r="F16" s="47">
        <f t="shared" si="6"/>
        <v>0</v>
      </c>
      <c r="G16" s="47">
        <f t="shared" si="6"/>
        <v>0</v>
      </c>
      <c r="H16" s="47">
        <f t="shared" si="6"/>
        <v>0</v>
      </c>
      <c r="I16" s="47">
        <f t="shared" si="6"/>
        <v>0</v>
      </c>
      <c r="J16" s="47">
        <f t="shared" si="6"/>
        <v>0</v>
      </c>
      <c r="K16" s="49">
        <f t="shared" si="6"/>
        <v>0</v>
      </c>
      <c r="L16" s="50"/>
      <c r="M16" s="223">
        <f>C16+D16+E16+F16+G16+H16+I16+J16+K16-'[1]13+verif'!C17-'[1]13+verif'!D17-'[1]13+verif'!E17-'[1]13+verif'!F17-'[1]13+verif'!G17-'[1]13+verif'!H17-'[1]13+verif'!I17-'[1]13+verif'!J17-'[1]13+verif'!K17</f>
        <v>0</v>
      </c>
      <c r="N16" s="223">
        <f>C16-'[1]13+verif'!C17</f>
        <v>0</v>
      </c>
      <c r="O16" s="223">
        <f>D16-'[1]13+verif'!D17</f>
        <v>0</v>
      </c>
      <c r="P16" s="223">
        <f>E16-'[1]13+verif'!E17</f>
        <v>0</v>
      </c>
      <c r="Q16" s="223">
        <f>F16-'[1]13+verif'!F17</f>
        <v>0</v>
      </c>
      <c r="R16" s="223">
        <f>G16-'[1]13+verif'!G17</f>
        <v>0</v>
      </c>
      <c r="S16" s="223">
        <f>H16-'[1]13+verif'!H17</f>
        <v>0</v>
      </c>
      <c r="T16" s="223">
        <f>I16-'[1]13+verif'!I17</f>
        <v>0</v>
      </c>
      <c r="U16" s="223">
        <f>J16-'[1]13+verif'!J17</f>
        <v>0</v>
      </c>
      <c r="V16" s="223">
        <f>K16-'[1]13+verif'!K17</f>
        <v>0</v>
      </c>
      <c r="W16" s="223"/>
    </row>
    <row r="17" spans="1:23" ht="27.75" customHeight="1">
      <c r="A17" s="45" t="s">
        <v>25</v>
      </c>
      <c r="B17" s="46" t="s">
        <v>26</v>
      </c>
      <c r="C17" s="47">
        <f t="shared" si="6"/>
        <v>0</v>
      </c>
      <c r="D17" s="47">
        <f t="shared" si="6"/>
        <v>0</v>
      </c>
      <c r="E17" s="47">
        <f t="shared" si="6"/>
        <v>0</v>
      </c>
      <c r="F17" s="47">
        <f t="shared" si="6"/>
        <v>0</v>
      </c>
      <c r="G17" s="47">
        <f t="shared" si="6"/>
        <v>0</v>
      </c>
      <c r="H17" s="47">
        <f t="shared" si="6"/>
        <v>0</v>
      </c>
      <c r="I17" s="47">
        <f t="shared" si="6"/>
        <v>0</v>
      </c>
      <c r="J17" s="47">
        <f t="shared" si="6"/>
        <v>0</v>
      </c>
      <c r="K17" s="49">
        <f t="shared" si="6"/>
        <v>0</v>
      </c>
      <c r="L17" s="50"/>
      <c r="M17" s="223">
        <f>C17+D17+E17+F17+G17+H17+I17+J17+K17-'[1]13+verif'!C18-'[1]13+verif'!D18-'[1]13+verif'!E18-'[1]13+verif'!F18-'[1]13+verif'!G18-'[1]13+verif'!H18-'[1]13+verif'!I18-'[1]13+verif'!J18-'[1]13+verif'!K18</f>
        <v>0</v>
      </c>
      <c r="N17" s="223">
        <f>C17-'[1]13+verif'!C18</f>
        <v>0</v>
      </c>
      <c r="O17" s="223">
        <f>D17-'[1]13+verif'!D18</f>
        <v>0</v>
      </c>
      <c r="P17" s="223">
        <f>E17-'[1]13+verif'!E18</f>
        <v>0</v>
      </c>
      <c r="Q17" s="223">
        <f>F17-'[1]13+verif'!F18</f>
        <v>0</v>
      </c>
      <c r="R17" s="223">
        <f>G17-'[1]13+verif'!G18</f>
        <v>0</v>
      </c>
      <c r="S17" s="223">
        <f>H17-'[1]13+verif'!H18</f>
        <v>0</v>
      </c>
      <c r="T17" s="223">
        <f>I17-'[1]13+verif'!I18</f>
        <v>0</v>
      </c>
      <c r="U17" s="223">
        <f>J17-'[1]13+verif'!J18</f>
        <v>0</v>
      </c>
      <c r="V17" s="223">
        <f>K17-'[1]13+verif'!K18</f>
        <v>0</v>
      </c>
      <c r="W17" s="223"/>
    </row>
    <row r="18" spans="1:23" ht="19.5">
      <c r="A18" s="45" t="s">
        <v>27</v>
      </c>
      <c r="B18" s="46" t="s">
        <v>28</v>
      </c>
      <c r="C18" s="47">
        <f t="shared" si="6"/>
        <v>260000</v>
      </c>
      <c r="D18" s="47">
        <f t="shared" si="6"/>
        <v>260000</v>
      </c>
      <c r="E18" s="47">
        <f t="shared" si="6"/>
        <v>3280000</v>
      </c>
      <c r="F18" s="47">
        <f t="shared" si="6"/>
        <v>2294000</v>
      </c>
      <c r="G18" s="47">
        <f t="shared" si="6"/>
        <v>3096753</v>
      </c>
      <c r="H18" s="47">
        <f>G18</f>
        <v>3096753</v>
      </c>
      <c r="I18" s="47">
        <f t="shared" si="6"/>
        <v>1609929</v>
      </c>
      <c r="J18" s="47">
        <f t="shared" si="6"/>
        <v>1486824</v>
      </c>
      <c r="K18" s="49">
        <f t="shared" si="6"/>
        <v>1623044</v>
      </c>
      <c r="L18" s="50"/>
      <c r="M18" s="223">
        <f>C18+D18+E18+F18+G18+H18+I18+J18+K18-'[1]13+verif'!C19-'[1]13+verif'!D19-'[1]13+verif'!E19-'[1]13+verif'!F19-'[1]13+verif'!G19-'[1]13+verif'!H19-'[1]13+verif'!I19-'[1]13+verif'!J19-'[1]13+verif'!K19</f>
        <v>0</v>
      </c>
      <c r="N18" s="223">
        <f>C18-'[1]13+verif'!C19</f>
        <v>0</v>
      </c>
      <c r="O18" s="223">
        <f>D18-'[1]13+verif'!D19</f>
        <v>0</v>
      </c>
      <c r="P18" s="223">
        <f>E18-'[1]13+verif'!E19</f>
        <v>0</v>
      </c>
      <c r="Q18" s="223">
        <f>F18-'[1]13+verif'!F19</f>
        <v>0</v>
      </c>
      <c r="R18" s="223">
        <f>G18-'[1]13+verif'!G19</f>
        <v>0</v>
      </c>
      <c r="S18" s="223">
        <f>H18-'[1]13+verif'!H19</f>
        <v>0</v>
      </c>
      <c r="T18" s="223">
        <f>I18-'[1]13+verif'!I19</f>
        <v>0</v>
      </c>
      <c r="U18" s="223">
        <f>J18-'[1]13+verif'!J19</f>
        <v>0</v>
      </c>
      <c r="V18" s="223">
        <f>K18-'[1]13+verif'!K19</f>
        <v>0</v>
      </c>
      <c r="W18" s="223"/>
    </row>
    <row r="19" spans="1:23" ht="15">
      <c r="A19" s="45" t="s">
        <v>29</v>
      </c>
      <c r="B19" s="46" t="s">
        <v>30</v>
      </c>
      <c r="C19" s="47">
        <f t="shared" si="6"/>
        <v>0</v>
      </c>
      <c r="D19" s="47">
        <f t="shared" si="6"/>
        <v>0</v>
      </c>
      <c r="E19" s="47">
        <f t="shared" si="6"/>
        <v>0</v>
      </c>
      <c r="F19" s="47">
        <f t="shared" si="6"/>
        <v>0</v>
      </c>
      <c r="G19" s="47">
        <f t="shared" si="6"/>
        <v>0</v>
      </c>
      <c r="H19" s="47">
        <f>H151+H279</f>
        <v>0</v>
      </c>
      <c r="I19" s="47">
        <f t="shared" si="6"/>
        <v>0</v>
      </c>
      <c r="J19" s="47">
        <f t="shared" si="6"/>
        <v>0</v>
      </c>
      <c r="K19" s="49">
        <f t="shared" si="6"/>
        <v>0</v>
      </c>
      <c r="L19" s="50"/>
      <c r="M19" s="223">
        <f>C19+D19+E19+F19+G19+H19+I19+J19+K19-'[1]13+verif'!C20-'[1]13+verif'!D20-'[1]13+verif'!E20-'[1]13+verif'!F20-'[1]13+verif'!G20-'[1]13+verif'!H20-'[1]13+verif'!I20-'[1]13+verif'!J20-'[1]13+verif'!K20</f>
        <v>0</v>
      </c>
      <c r="N19" s="223">
        <f>C19-'[1]13+verif'!C20</f>
        <v>0</v>
      </c>
      <c r="O19" s="223">
        <f>D19-'[1]13+verif'!D20</f>
        <v>0</v>
      </c>
      <c r="P19" s="223">
        <f>E19-'[1]13+verif'!E20</f>
        <v>0</v>
      </c>
      <c r="Q19" s="223">
        <f>F19-'[1]13+verif'!F20</f>
        <v>0</v>
      </c>
      <c r="R19" s="223">
        <f>G19-'[1]13+verif'!G20</f>
        <v>0</v>
      </c>
      <c r="S19" s="223">
        <f>H19-'[1]13+verif'!H20</f>
        <v>0</v>
      </c>
      <c r="T19" s="223">
        <f>I19-'[1]13+verif'!I20</f>
        <v>0</v>
      </c>
      <c r="U19" s="223">
        <f>J19-'[1]13+verif'!J20</f>
        <v>0</v>
      </c>
      <c r="V19" s="223">
        <f>K19-'[1]13+verif'!K20</f>
        <v>0</v>
      </c>
      <c r="W19" s="223"/>
    </row>
    <row r="20" spans="1:23" ht="18">
      <c r="A20" s="37" t="s">
        <v>31</v>
      </c>
      <c r="B20" s="38" t="s">
        <v>32</v>
      </c>
      <c r="C20" s="39">
        <f>C152</f>
        <v>0</v>
      </c>
      <c r="D20" s="39">
        <f>D152</f>
        <v>0</v>
      </c>
      <c r="E20" s="39">
        <f t="shared" ref="E20:K20" si="7">E152</f>
        <v>4442000</v>
      </c>
      <c r="F20" s="39">
        <f t="shared" si="7"/>
        <v>2600000</v>
      </c>
      <c r="G20" s="39">
        <f t="shared" si="7"/>
        <v>4414366</v>
      </c>
      <c r="H20" s="39">
        <f t="shared" si="7"/>
        <v>4414366</v>
      </c>
      <c r="I20" s="39">
        <f t="shared" si="7"/>
        <v>2013360</v>
      </c>
      <c r="J20" s="39">
        <f t="shared" si="7"/>
        <v>2401006</v>
      </c>
      <c r="K20" s="52">
        <f t="shared" si="7"/>
        <v>2013360</v>
      </c>
      <c r="L20" s="50"/>
      <c r="M20" s="223">
        <f>C20+D20+E20+F20+G20+H20+I20+J20+K20-'[1]13+verif'!C21-'[1]13+verif'!D21-'[1]13+verif'!E21-'[1]13+verif'!F21-'[1]13+verif'!G21-'[1]13+verif'!H21-'[1]13+verif'!I21-'[1]13+verif'!J21-'[1]13+verif'!K21</f>
        <v>0</v>
      </c>
      <c r="N20" s="223">
        <f>C20-'[1]13+verif'!C21</f>
        <v>0</v>
      </c>
      <c r="O20" s="223">
        <f>D20-'[1]13+verif'!D21</f>
        <v>0</v>
      </c>
      <c r="P20" s="223">
        <f>E20-'[1]13+verif'!E21</f>
        <v>0</v>
      </c>
      <c r="Q20" s="223">
        <f>F20-'[1]13+verif'!F21</f>
        <v>0</v>
      </c>
      <c r="R20" s="223">
        <f>G20-'[1]13+verif'!G21</f>
        <v>0</v>
      </c>
      <c r="S20" s="223">
        <f>H20-'[1]13+verif'!H21</f>
        <v>0</v>
      </c>
      <c r="T20" s="223">
        <f>I20-'[1]13+verif'!I21</f>
        <v>0</v>
      </c>
      <c r="U20" s="223">
        <f>J20-'[1]13+verif'!J21</f>
        <v>0</v>
      </c>
      <c r="V20" s="223">
        <f>K20-'[1]13+verif'!K21</f>
        <v>0</v>
      </c>
      <c r="W20" s="223"/>
    </row>
    <row r="21" spans="1:23" ht="29.25" customHeight="1">
      <c r="A21" s="37" t="s">
        <v>33</v>
      </c>
      <c r="B21" s="38" t="s">
        <v>34</v>
      </c>
      <c r="C21" s="39">
        <f>C23+C24+C25</f>
        <v>0</v>
      </c>
      <c r="D21" s="39">
        <f>D23+D24+D25</f>
        <v>0</v>
      </c>
      <c r="E21" s="39">
        <f t="shared" ref="E21:K21" si="8">E23+E24+E25</f>
        <v>0</v>
      </c>
      <c r="F21" s="39">
        <f t="shared" si="8"/>
        <v>0</v>
      </c>
      <c r="G21" s="39">
        <f t="shared" si="8"/>
        <v>0</v>
      </c>
      <c r="H21" s="39">
        <f t="shared" si="8"/>
        <v>0</v>
      </c>
      <c r="I21" s="39">
        <f t="shared" si="8"/>
        <v>0</v>
      </c>
      <c r="J21" s="39">
        <f t="shared" si="8"/>
        <v>0</v>
      </c>
      <c r="K21" s="40">
        <f t="shared" si="8"/>
        <v>0</v>
      </c>
      <c r="L21" s="50"/>
      <c r="M21" s="223">
        <f>C21+D21+E21+F21+G21+H21+I21+J21+K21-'[1]13+verif'!C22-'[1]13+verif'!D22-'[1]13+verif'!E22-'[1]13+verif'!F22-'[1]13+verif'!G22-'[1]13+verif'!H22-'[1]13+verif'!I22-'[1]13+verif'!J22-'[1]13+verif'!K22</f>
        <v>0</v>
      </c>
      <c r="N21" s="223">
        <f>C21-'[1]13+verif'!C22</f>
        <v>0</v>
      </c>
      <c r="O21" s="223">
        <f>D21-'[1]13+verif'!D22</f>
        <v>0</v>
      </c>
      <c r="P21" s="223">
        <f>E21-'[1]13+verif'!E22</f>
        <v>0</v>
      </c>
      <c r="Q21" s="223">
        <f>F21-'[1]13+verif'!F22</f>
        <v>0</v>
      </c>
      <c r="R21" s="223">
        <f>G21-'[1]13+verif'!G22</f>
        <v>0</v>
      </c>
      <c r="S21" s="223">
        <f>H21-'[1]13+verif'!H22</f>
        <v>0</v>
      </c>
      <c r="T21" s="223">
        <f>I21-'[1]13+verif'!I22</f>
        <v>0</v>
      </c>
      <c r="U21" s="223">
        <f>J21-'[1]13+verif'!J22</f>
        <v>0</v>
      </c>
      <c r="V21" s="223">
        <f>K21-'[1]13+verif'!K22</f>
        <v>0</v>
      </c>
      <c r="W21" s="223"/>
    </row>
    <row r="22" spans="1:23" ht="22.5" customHeight="1">
      <c r="A22" s="45" t="s">
        <v>35</v>
      </c>
      <c r="B22" s="46" t="s">
        <v>36</v>
      </c>
      <c r="C22" s="53"/>
      <c r="D22" s="53"/>
      <c r="E22" s="54"/>
      <c r="F22" s="55"/>
      <c r="G22" s="56"/>
      <c r="H22" s="56"/>
      <c r="I22" s="56"/>
      <c r="J22" s="57"/>
      <c r="K22" s="58"/>
      <c r="L22" s="50"/>
      <c r="M22" s="223">
        <f>C22+D22+E22+F22+G22+H22+I22+J22+K22-'[1]13+verif'!C23-'[1]13+verif'!D23-'[1]13+verif'!E23-'[1]13+verif'!F23-'[1]13+verif'!G23-'[1]13+verif'!H23-'[1]13+verif'!I23-'[1]13+verif'!J23-'[1]13+verif'!K23</f>
        <v>0</v>
      </c>
      <c r="N22" s="223">
        <f>C22-'[1]13+verif'!C23</f>
        <v>0</v>
      </c>
      <c r="O22" s="223">
        <f>D22-'[1]13+verif'!D23</f>
        <v>0</v>
      </c>
      <c r="P22" s="223">
        <f>E22-'[1]13+verif'!E23</f>
        <v>0</v>
      </c>
      <c r="Q22" s="223">
        <f>F22-'[1]13+verif'!F23</f>
        <v>0</v>
      </c>
      <c r="R22" s="223">
        <f>G22-'[1]13+verif'!G23</f>
        <v>0</v>
      </c>
      <c r="S22" s="223">
        <f>H22-'[1]13+verif'!H23</f>
        <v>0</v>
      </c>
      <c r="T22" s="223">
        <f>I22-'[1]13+verif'!I23</f>
        <v>0</v>
      </c>
      <c r="U22" s="223">
        <f>J22-'[1]13+verif'!J23</f>
        <v>0</v>
      </c>
      <c r="V22" s="223">
        <f>K22-'[1]13+verif'!K23</f>
        <v>0</v>
      </c>
      <c r="W22" s="223"/>
    </row>
    <row r="23" spans="1:23" ht="21" customHeight="1">
      <c r="A23" s="45" t="s">
        <v>37</v>
      </c>
      <c r="B23" s="46" t="s">
        <v>36</v>
      </c>
      <c r="C23" s="47">
        <f>C154</f>
        <v>0</v>
      </c>
      <c r="D23" s="47">
        <f>D154</f>
        <v>0</v>
      </c>
      <c r="E23" s="47">
        <f t="shared" ref="E23:K23" si="9">E154</f>
        <v>0</v>
      </c>
      <c r="F23" s="47">
        <f t="shared" si="9"/>
        <v>0</v>
      </c>
      <c r="G23" s="47">
        <f t="shared" si="9"/>
        <v>0</v>
      </c>
      <c r="H23" s="47">
        <f t="shared" si="9"/>
        <v>0</v>
      </c>
      <c r="I23" s="47">
        <f t="shared" si="9"/>
        <v>0</v>
      </c>
      <c r="J23" s="47">
        <f t="shared" si="9"/>
        <v>0</v>
      </c>
      <c r="K23" s="49">
        <f t="shared" si="9"/>
        <v>0</v>
      </c>
      <c r="L23" s="50"/>
      <c r="M23" s="223">
        <f>C23+D23+E23+F23+G23+H23+I23+J23+K23-'[1]13+verif'!C24-'[1]13+verif'!D24-'[1]13+verif'!E24-'[1]13+verif'!F24-'[1]13+verif'!G24-'[1]13+verif'!H24-'[1]13+verif'!I24-'[1]13+verif'!J24-'[1]13+verif'!K24</f>
        <v>0</v>
      </c>
      <c r="N23" s="223">
        <f>C23-'[1]13+verif'!C24</f>
        <v>0</v>
      </c>
      <c r="O23" s="223">
        <f>D23-'[1]13+verif'!D24</f>
        <v>0</v>
      </c>
      <c r="P23" s="223">
        <f>E23-'[1]13+verif'!E24</f>
        <v>0</v>
      </c>
      <c r="Q23" s="223">
        <f>F23-'[1]13+verif'!F24</f>
        <v>0</v>
      </c>
      <c r="R23" s="223">
        <f>G23-'[1]13+verif'!G24</f>
        <v>0</v>
      </c>
      <c r="S23" s="223">
        <f>H23-'[1]13+verif'!H24</f>
        <v>0</v>
      </c>
      <c r="T23" s="223">
        <f>I23-'[1]13+verif'!I24</f>
        <v>0</v>
      </c>
      <c r="U23" s="223">
        <f>J23-'[1]13+verif'!J24</f>
        <v>0</v>
      </c>
      <c r="V23" s="223">
        <f>K23-'[1]13+verif'!K24</f>
        <v>0</v>
      </c>
      <c r="W23" s="223"/>
    </row>
    <row r="24" spans="1:23" ht="30" customHeight="1">
      <c r="A24" s="45" t="s">
        <v>38</v>
      </c>
      <c r="B24" s="46" t="s">
        <v>39</v>
      </c>
      <c r="C24" s="47">
        <f>C155</f>
        <v>0</v>
      </c>
      <c r="D24" s="47">
        <f t="shared" ref="D24:K25" si="10">D155</f>
        <v>0</v>
      </c>
      <c r="E24" s="47">
        <f t="shared" si="10"/>
        <v>0</v>
      </c>
      <c r="F24" s="47">
        <f t="shared" si="10"/>
        <v>0</v>
      </c>
      <c r="G24" s="47">
        <f t="shared" si="10"/>
        <v>0</v>
      </c>
      <c r="H24" s="47">
        <f t="shared" si="10"/>
        <v>0</v>
      </c>
      <c r="I24" s="47">
        <f t="shared" si="10"/>
        <v>0</v>
      </c>
      <c r="J24" s="47">
        <f t="shared" si="10"/>
        <v>0</v>
      </c>
      <c r="K24" s="49">
        <f t="shared" si="10"/>
        <v>0</v>
      </c>
      <c r="L24" s="50"/>
      <c r="M24" s="223">
        <f>C24+D24+E24+F24+G24+H24+I24+J24+K24-'[1]13+verif'!C25-'[1]13+verif'!D25-'[1]13+verif'!E25-'[1]13+verif'!F25-'[1]13+verif'!G25-'[1]13+verif'!H25-'[1]13+verif'!I25-'[1]13+verif'!J25-'[1]13+verif'!K25</f>
        <v>0</v>
      </c>
      <c r="N24" s="223">
        <f>C24-'[1]13+verif'!C25</f>
        <v>0</v>
      </c>
      <c r="O24" s="223">
        <f>D24-'[1]13+verif'!D25</f>
        <v>0</v>
      </c>
      <c r="P24" s="223">
        <f>E24-'[1]13+verif'!E25</f>
        <v>0</v>
      </c>
      <c r="Q24" s="223">
        <f>F24-'[1]13+verif'!F25</f>
        <v>0</v>
      </c>
      <c r="R24" s="223">
        <f>G24-'[1]13+verif'!G25</f>
        <v>0</v>
      </c>
      <c r="S24" s="223">
        <f>H24-'[1]13+verif'!H25</f>
        <v>0</v>
      </c>
      <c r="T24" s="223">
        <f>I24-'[1]13+verif'!I25</f>
        <v>0</v>
      </c>
      <c r="U24" s="223">
        <f>J24-'[1]13+verif'!J25</f>
        <v>0</v>
      </c>
      <c r="V24" s="223">
        <f>K24-'[1]13+verif'!K25</f>
        <v>0</v>
      </c>
      <c r="W24" s="223"/>
    </row>
    <row r="25" spans="1:23" ht="18" customHeight="1">
      <c r="A25" s="45" t="s">
        <v>40</v>
      </c>
      <c r="B25" s="59" t="s">
        <v>41</v>
      </c>
      <c r="C25" s="47">
        <f>C156</f>
        <v>0</v>
      </c>
      <c r="D25" s="47">
        <f t="shared" si="10"/>
        <v>0</v>
      </c>
      <c r="E25" s="47">
        <f t="shared" si="10"/>
        <v>0</v>
      </c>
      <c r="F25" s="47">
        <f t="shared" si="10"/>
        <v>0</v>
      </c>
      <c r="G25" s="47">
        <f t="shared" si="10"/>
        <v>0</v>
      </c>
      <c r="H25" s="47">
        <f t="shared" si="10"/>
        <v>0</v>
      </c>
      <c r="I25" s="47">
        <f t="shared" si="10"/>
        <v>0</v>
      </c>
      <c r="J25" s="47">
        <f t="shared" si="10"/>
        <v>0</v>
      </c>
      <c r="K25" s="49">
        <f t="shared" si="10"/>
        <v>0</v>
      </c>
      <c r="L25" s="50"/>
      <c r="M25" s="223">
        <f>C25+D25+E25+F25+G25+H25+I25+J25+K25-'[1]13+verif'!C26-'[1]13+verif'!D26-'[1]13+verif'!E26-'[1]13+verif'!F26-'[1]13+verif'!G26-'[1]13+verif'!H26-'[1]13+verif'!I26-'[1]13+verif'!J26-'[1]13+verif'!K26</f>
        <v>0</v>
      </c>
      <c r="N25" s="223">
        <f>C25-'[1]13+verif'!C26</f>
        <v>0</v>
      </c>
      <c r="O25" s="223">
        <f>D25-'[1]13+verif'!D26</f>
        <v>0</v>
      </c>
      <c r="P25" s="223">
        <f>E25-'[1]13+verif'!E26</f>
        <v>0</v>
      </c>
      <c r="Q25" s="223">
        <f>F25-'[1]13+verif'!F26</f>
        <v>0</v>
      </c>
      <c r="R25" s="223">
        <f>G25-'[1]13+verif'!G26</f>
        <v>0</v>
      </c>
      <c r="S25" s="223">
        <f>H25-'[1]13+verif'!H26</f>
        <v>0</v>
      </c>
      <c r="T25" s="223">
        <f>I25-'[1]13+verif'!I26</f>
        <v>0</v>
      </c>
      <c r="U25" s="223">
        <f>J25-'[1]13+verif'!J26</f>
        <v>0</v>
      </c>
      <c r="V25" s="223">
        <f>K25-'[1]13+verif'!K26</f>
        <v>0</v>
      </c>
      <c r="W25" s="223"/>
    </row>
    <row r="26" spans="1:23" ht="18">
      <c r="A26" s="33" t="s">
        <v>42</v>
      </c>
      <c r="B26" s="34" t="s">
        <v>43</v>
      </c>
      <c r="C26" s="35">
        <f>C27+C29</f>
        <v>0</v>
      </c>
      <c r="D26" s="35">
        <f>D27+D29</f>
        <v>0</v>
      </c>
      <c r="E26" s="35">
        <f t="shared" ref="E26:K26" si="11">E27+E29</f>
        <v>14206675</v>
      </c>
      <c r="F26" s="35">
        <f t="shared" si="11"/>
        <v>10431025</v>
      </c>
      <c r="G26" s="35">
        <f t="shared" si="11"/>
        <v>14181953</v>
      </c>
      <c r="H26" s="35">
        <f t="shared" si="11"/>
        <v>14181953</v>
      </c>
      <c r="I26" s="35">
        <f t="shared" si="11"/>
        <v>7513967</v>
      </c>
      <c r="J26" s="35">
        <f t="shared" si="11"/>
        <v>6667986</v>
      </c>
      <c r="K26" s="36">
        <f t="shared" si="11"/>
        <v>7572142</v>
      </c>
      <c r="L26" s="50"/>
      <c r="M26" s="223">
        <f>C26+D26+E26+F26+G26+H26+I26+J26+K26-'[1]13+verif'!C27-'[1]13+verif'!D27-'[1]13+verif'!E27-'[1]13+verif'!F27-'[1]13+verif'!G27-'[1]13+verif'!H27-'[1]13+verif'!I27-'[1]13+verif'!J27-'[1]13+verif'!K27</f>
        <v>0</v>
      </c>
      <c r="N26" s="223">
        <f>C26-'[1]13+verif'!C27</f>
        <v>0</v>
      </c>
      <c r="O26" s="223">
        <f>D26-'[1]13+verif'!D27</f>
        <v>0</v>
      </c>
      <c r="P26" s="223">
        <f>E26-'[1]13+verif'!E27</f>
        <v>0</v>
      </c>
      <c r="Q26" s="223">
        <f>F26-'[1]13+verif'!F27</f>
        <v>0</v>
      </c>
      <c r="R26" s="223">
        <f>G26-'[1]13+verif'!G27</f>
        <v>0</v>
      </c>
      <c r="S26" s="223">
        <f>H26-'[1]13+verif'!H27</f>
        <v>0</v>
      </c>
      <c r="T26" s="223">
        <f>I26-'[1]13+verif'!I27</f>
        <v>0</v>
      </c>
      <c r="U26" s="223">
        <f>J26-'[1]13+verif'!J27</f>
        <v>0</v>
      </c>
      <c r="V26" s="223">
        <f>K26-'[1]13+verif'!K27</f>
        <v>0</v>
      </c>
      <c r="W26" s="223"/>
    </row>
    <row r="27" spans="1:23" ht="15.75">
      <c r="A27" s="37" t="s">
        <v>44</v>
      </c>
      <c r="B27" s="38" t="s">
        <v>45</v>
      </c>
      <c r="C27" s="39">
        <f>C28</f>
        <v>0</v>
      </c>
      <c r="D27" s="39">
        <f>D28</f>
        <v>0</v>
      </c>
      <c r="E27" s="39">
        <f t="shared" ref="E27:K27" si="12">E28</f>
        <v>0</v>
      </c>
      <c r="F27" s="39">
        <f t="shared" si="12"/>
        <v>0</v>
      </c>
      <c r="G27" s="39">
        <f t="shared" si="12"/>
        <v>0</v>
      </c>
      <c r="H27" s="39">
        <f t="shared" si="12"/>
        <v>0</v>
      </c>
      <c r="I27" s="39">
        <f t="shared" si="12"/>
        <v>0</v>
      </c>
      <c r="J27" s="39">
        <f t="shared" si="12"/>
        <v>0</v>
      </c>
      <c r="K27" s="40">
        <f t="shared" si="12"/>
        <v>0</v>
      </c>
      <c r="L27" s="50"/>
      <c r="M27" s="223">
        <f>C27+D27+E27+F27+G27+H27+I27+J27+K27-'[1]13+verif'!C28-'[1]13+verif'!D28-'[1]13+verif'!E28-'[1]13+verif'!F28-'[1]13+verif'!G28-'[1]13+verif'!H28-'[1]13+verif'!I28-'[1]13+verif'!J28-'[1]13+verif'!K28</f>
        <v>0</v>
      </c>
      <c r="N27" s="223">
        <f>C27-'[1]13+verif'!C28</f>
        <v>0</v>
      </c>
      <c r="O27" s="223">
        <f>D27-'[1]13+verif'!D28</f>
        <v>0</v>
      </c>
      <c r="P27" s="223">
        <f>E27-'[1]13+verif'!E28</f>
        <v>0</v>
      </c>
      <c r="Q27" s="223">
        <f>F27-'[1]13+verif'!F28</f>
        <v>0</v>
      </c>
      <c r="R27" s="223">
        <f>G27-'[1]13+verif'!G28</f>
        <v>0</v>
      </c>
      <c r="S27" s="223">
        <f>H27-'[1]13+verif'!H28</f>
        <v>0</v>
      </c>
      <c r="T27" s="223">
        <f>I27-'[1]13+verif'!I28</f>
        <v>0</v>
      </c>
      <c r="U27" s="223">
        <f>J27-'[1]13+verif'!J28</f>
        <v>0</v>
      </c>
      <c r="V27" s="223">
        <f>K27-'[1]13+verif'!K28</f>
        <v>0</v>
      </c>
      <c r="W27" s="223"/>
    </row>
    <row r="28" spans="1:23" ht="15">
      <c r="A28" s="45" t="s">
        <v>46</v>
      </c>
      <c r="B28" s="46" t="s">
        <v>47</v>
      </c>
      <c r="C28" s="47">
        <f>C159+C282</f>
        <v>0</v>
      </c>
      <c r="D28" s="47">
        <f>D159+D282</f>
        <v>0</v>
      </c>
      <c r="E28" s="47">
        <f t="shared" ref="E28:K28" si="13">E159+E282</f>
        <v>0</v>
      </c>
      <c r="F28" s="47">
        <f t="shared" si="13"/>
        <v>0</v>
      </c>
      <c r="G28" s="47">
        <f t="shared" si="13"/>
        <v>0</v>
      </c>
      <c r="H28" s="47">
        <f t="shared" si="13"/>
        <v>0</v>
      </c>
      <c r="I28" s="47">
        <f t="shared" si="13"/>
        <v>0</v>
      </c>
      <c r="J28" s="47">
        <f t="shared" si="13"/>
        <v>0</v>
      </c>
      <c r="K28" s="49">
        <f t="shared" si="13"/>
        <v>0</v>
      </c>
      <c r="L28" s="50"/>
      <c r="M28" s="223">
        <f>C28+D28+E28+F28+G28+H28+I28+J28+K28-'[1]13+verif'!C29-'[1]13+verif'!D29-'[1]13+verif'!E29-'[1]13+verif'!F29-'[1]13+verif'!G29-'[1]13+verif'!H29-'[1]13+verif'!I29-'[1]13+verif'!J29-'[1]13+verif'!K29</f>
        <v>0</v>
      </c>
      <c r="N28" s="223">
        <f>C28-'[1]13+verif'!C29</f>
        <v>0</v>
      </c>
      <c r="O28" s="223">
        <f>D28-'[1]13+verif'!D29</f>
        <v>0</v>
      </c>
      <c r="P28" s="223">
        <f>E28-'[1]13+verif'!E29</f>
        <v>0</v>
      </c>
      <c r="Q28" s="223">
        <f>F28-'[1]13+verif'!F29</f>
        <v>0</v>
      </c>
      <c r="R28" s="223">
        <f>G28-'[1]13+verif'!G29</f>
        <v>0</v>
      </c>
      <c r="S28" s="223">
        <f>H28-'[1]13+verif'!H29</f>
        <v>0</v>
      </c>
      <c r="T28" s="223">
        <f>I28-'[1]13+verif'!I29</f>
        <v>0</v>
      </c>
      <c r="U28" s="223">
        <f>J28-'[1]13+verif'!J29</f>
        <v>0</v>
      </c>
      <c r="V28" s="223">
        <f>K28-'[1]13+verif'!K29</f>
        <v>0</v>
      </c>
      <c r="W28" s="223"/>
    </row>
    <row r="29" spans="1:23" ht="18">
      <c r="A29" s="37" t="s">
        <v>48</v>
      </c>
      <c r="B29" s="38" t="s">
        <v>49</v>
      </c>
      <c r="C29" s="39">
        <f>C30+C32+C33</f>
        <v>0</v>
      </c>
      <c r="D29" s="39">
        <f>D30+D32+D33</f>
        <v>0</v>
      </c>
      <c r="E29" s="39">
        <f>E30+E32+E33</f>
        <v>14206675</v>
      </c>
      <c r="F29" s="39">
        <f t="shared" ref="F29:K29" si="14">F30+F32+F33</f>
        <v>10431025</v>
      </c>
      <c r="G29" s="39">
        <f t="shared" si="14"/>
        <v>14181953</v>
      </c>
      <c r="H29" s="39">
        <f t="shared" si="14"/>
        <v>14181953</v>
      </c>
      <c r="I29" s="39">
        <f t="shared" si="14"/>
        <v>7513967</v>
      </c>
      <c r="J29" s="39">
        <f t="shared" si="14"/>
        <v>6667986</v>
      </c>
      <c r="K29" s="40">
        <f t="shared" si="14"/>
        <v>7572142</v>
      </c>
      <c r="L29" s="50"/>
      <c r="M29" s="223">
        <f>C29+D29+E29+F29+G29+H29+I29+J29+K29-'[1]13+verif'!C30-'[1]13+verif'!D30-'[1]13+verif'!E30-'[1]13+verif'!F30-'[1]13+verif'!G30-'[1]13+verif'!H30-'[1]13+verif'!I30-'[1]13+verif'!J30-'[1]13+verif'!K30</f>
        <v>0</v>
      </c>
      <c r="N29" s="223">
        <f>C29-'[1]13+verif'!C30</f>
        <v>0</v>
      </c>
      <c r="O29" s="223">
        <f>D29-'[1]13+verif'!D30</f>
        <v>0</v>
      </c>
      <c r="P29" s="223">
        <f>E29-'[1]13+verif'!E30</f>
        <v>0</v>
      </c>
      <c r="Q29" s="223">
        <f>F29-'[1]13+verif'!F30</f>
        <v>0</v>
      </c>
      <c r="R29" s="223">
        <f>G29-'[1]13+verif'!G30</f>
        <v>0</v>
      </c>
      <c r="S29" s="223">
        <f>H29-'[1]13+verif'!H30</f>
        <v>0</v>
      </c>
      <c r="T29" s="223">
        <f>I29-'[1]13+verif'!I30</f>
        <v>0</v>
      </c>
      <c r="U29" s="223">
        <f>J29-'[1]13+verif'!J30</f>
        <v>0</v>
      </c>
      <c r="V29" s="223">
        <f>K29-'[1]13+verif'!K30</f>
        <v>0</v>
      </c>
      <c r="W29" s="223"/>
    </row>
    <row r="30" spans="1:23" ht="15">
      <c r="A30" s="60" t="s">
        <v>50</v>
      </c>
      <c r="B30" s="42" t="s">
        <v>51</v>
      </c>
      <c r="C30" s="43">
        <f>C31</f>
        <v>0</v>
      </c>
      <c r="D30" s="43">
        <f>D31</f>
        <v>0</v>
      </c>
      <c r="E30" s="43">
        <f>E31</f>
        <v>14146675</v>
      </c>
      <c r="F30" s="43">
        <f t="shared" ref="F30:K30" si="15">F31</f>
        <v>10396675</v>
      </c>
      <c r="G30" s="43">
        <f t="shared" si="15"/>
        <v>14146675</v>
      </c>
      <c r="H30" s="43">
        <f t="shared" si="15"/>
        <v>14146675</v>
      </c>
      <c r="I30" s="43">
        <f t="shared" si="15"/>
        <v>7496675</v>
      </c>
      <c r="J30" s="43">
        <f t="shared" si="15"/>
        <v>6650000</v>
      </c>
      <c r="K30" s="61">
        <f t="shared" si="15"/>
        <v>7506400</v>
      </c>
      <c r="L30" s="50"/>
      <c r="M30" s="223">
        <f>C30+D30+E30+F30+G30+H30+I30+J30+K30-'[1]13+verif'!C31-'[1]13+verif'!D31-'[1]13+verif'!E31-'[1]13+verif'!F31-'[1]13+verif'!G31-'[1]13+verif'!H31-'[1]13+verif'!I31-'[1]13+verif'!J31-'[1]13+verif'!K31</f>
        <v>0</v>
      </c>
      <c r="N30" s="223">
        <f>C30-'[1]13+verif'!C31</f>
        <v>0</v>
      </c>
      <c r="O30" s="223">
        <f>D30-'[1]13+verif'!D31</f>
        <v>0</v>
      </c>
      <c r="P30" s="223">
        <f>E30-'[1]13+verif'!E31</f>
        <v>0</v>
      </c>
      <c r="Q30" s="223">
        <f>F30-'[1]13+verif'!F31</f>
        <v>0</v>
      </c>
      <c r="R30" s="223">
        <f>G30-'[1]13+verif'!G31</f>
        <v>0</v>
      </c>
      <c r="S30" s="223">
        <f>H30-'[1]13+verif'!H31</f>
        <v>0</v>
      </c>
      <c r="T30" s="223">
        <f>I30-'[1]13+verif'!I31</f>
        <v>0</v>
      </c>
      <c r="U30" s="223">
        <f>J30-'[1]13+verif'!J31</f>
        <v>0</v>
      </c>
      <c r="V30" s="223">
        <f>K30-'[1]13+verif'!K31</f>
        <v>0</v>
      </c>
      <c r="W30" s="223"/>
    </row>
    <row r="31" spans="1:23" ht="15">
      <c r="A31" s="45" t="s">
        <v>52</v>
      </c>
      <c r="B31" s="46" t="s">
        <v>53</v>
      </c>
      <c r="C31" s="47">
        <f t="shared" ref="C31:K33" si="16">C162+C285</f>
        <v>0</v>
      </c>
      <c r="D31" s="47">
        <f t="shared" si="16"/>
        <v>0</v>
      </c>
      <c r="E31" s="47">
        <f t="shared" si="16"/>
        <v>14146675</v>
      </c>
      <c r="F31" s="47">
        <f t="shared" si="16"/>
        <v>10396675</v>
      </c>
      <c r="G31" s="47">
        <f t="shared" si="16"/>
        <v>14146675</v>
      </c>
      <c r="H31" s="47">
        <f t="shared" si="16"/>
        <v>14146675</v>
      </c>
      <c r="I31" s="47">
        <f t="shared" si="16"/>
        <v>7496675</v>
      </c>
      <c r="J31" s="47">
        <f t="shared" si="16"/>
        <v>6650000</v>
      </c>
      <c r="K31" s="49">
        <f t="shared" si="16"/>
        <v>7506400</v>
      </c>
      <c r="L31" s="50"/>
      <c r="M31" s="223">
        <f>C31+D31+E31+F31+G31+H31+I31+J31+K31-'[1]13+verif'!C32-'[1]13+verif'!D32-'[1]13+verif'!E32-'[1]13+verif'!F32-'[1]13+verif'!G32-'[1]13+verif'!H32-'[1]13+verif'!I32-'[1]13+verif'!J32-'[1]13+verif'!K32</f>
        <v>0</v>
      </c>
      <c r="N31" s="223">
        <f>C31-'[1]13+verif'!C32</f>
        <v>0</v>
      </c>
      <c r="O31" s="223">
        <f>D31-'[1]13+verif'!D32</f>
        <v>0</v>
      </c>
      <c r="P31" s="223">
        <f>E31-'[1]13+verif'!E32</f>
        <v>0</v>
      </c>
      <c r="Q31" s="223">
        <f>F31-'[1]13+verif'!F32</f>
        <v>0</v>
      </c>
      <c r="R31" s="223">
        <f>G31-'[1]13+verif'!G32</f>
        <v>0</v>
      </c>
      <c r="S31" s="223">
        <f>H31-'[1]13+verif'!H32</f>
        <v>0</v>
      </c>
      <c r="T31" s="223">
        <f>I31-'[1]13+verif'!I32</f>
        <v>0</v>
      </c>
      <c r="U31" s="223">
        <f>J31-'[1]13+verif'!J32</f>
        <v>0</v>
      </c>
      <c r="V31" s="223">
        <f>K31-'[1]13+verif'!K32</f>
        <v>0</v>
      </c>
      <c r="W31" s="223"/>
    </row>
    <row r="32" spans="1:23" ht="19.5">
      <c r="A32" s="62" t="s">
        <v>54</v>
      </c>
      <c r="B32" s="46" t="s">
        <v>55</v>
      </c>
      <c r="C32" s="47">
        <f t="shared" si="16"/>
        <v>0</v>
      </c>
      <c r="D32" s="47">
        <f t="shared" si="16"/>
        <v>0</v>
      </c>
      <c r="E32" s="47">
        <f t="shared" si="16"/>
        <v>60000</v>
      </c>
      <c r="F32" s="47">
        <f t="shared" si="16"/>
        <v>34350</v>
      </c>
      <c r="G32" s="47">
        <f t="shared" si="16"/>
        <v>35278</v>
      </c>
      <c r="H32" s="47">
        <f t="shared" si="16"/>
        <v>35278</v>
      </c>
      <c r="I32" s="47">
        <f t="shared" si="16"/>
        <v>17292</v>
      </c>
      <c r="J32" s="47">
        <f t="shared" si="16"/>
        <v>17986</v>
      </c>
      <c r="K32" s="49">
        <f t="shared" si="16"/>
        <v>40665</v>
      </c>
      <c r="L32" s="50"/>
      <c r="M32" s="223">
        <f>C32+D32+E32+F32+G32+H32+I32+J32+K32-'[1]13+verif'!C33-'[1]13+verif'!D33-'[1]13+verif'!E33-'[1]13+verif'!F33-'[1]13+verif'!G33-'[1]13+verif'!H33-'[1]13+verif'!I33-'[1]13+verif'!J33-'[1]13+verif'!K33</f>
        <v>0</v>
      </c>
      <c r="N32" s="223">
        <f>C32-'[1]13+verif'!C33</f>
        <v>0</v>
      </c>
      <c r="O32" s="223">
        <f>D32-'[1]13+verif'!D33</f>
        <v>0</v>
      </c>
      <c r="P32" s="223">
        <f>E32-'[1]13+verif'!E33</f>
        <v>0</v>
      </c>
      <c r="Q32" s="223">
        <f>F32-'[1]13+verif'!F33</f>
        <v>0</v>
      </c>
      <c r="R32" s="223">
        <f>G32-'[1]13+verif'!G33</f>
        <v>0</v>
      </c>
      <c r="S32" s="223">
        <f>H32-'[1]13+verif'!H33</f>
        <v>0</v>
      </c>
      <c r="T32" s="223">
        <f>I32-'[1]13+verif'!I33</f>
        <v>0</v>
      </c>
      <c r="U32" s="223">
        <f>J32-'[1]13+verif'!J33</f>
        <v>0</v>
      </c>
      <c r="V32" s="223">
        <f>K32-'[1]13+verif'!K33</f>
        <v>0</v>
      </c>
      <c r="W32" s="223"/>
    </row>
    <row r="33" spans="1:23" ht="19.5">
      <c r="A33" s="62" t="s">
        <v>56</v>
      </c>
      <c r="B33" s="46" t="s">
        <v>57</v>
      </c>
      <c r="C33" s="47">
        <f t="shared" si="16"/>
        <v>0</v>
      </c>
      <c r="D33" s="47">
        <f t="shared" si="16"/>
        <v>0</v>
      </c>
      <c r="E33" s="47">
        <f t="shared" si="16"/>
        <v>0</v>
      </c>
      <c r="F33" s="47">
        <f t="shared" si="16"/>
        <v>0</v>
      </c>
      <c r="G33" s="47">
        <f t="shared" si="16"/>
        <v>0</v>
      </c>
      <c r="H33" s="47">
        <f t="shared" si="16"/>
        <v>0</v>
      </c>
      <c r="I33" s="47">
        <f t="shared" si="16"/>
        <v>0</v>
      </c>
      <c r="J33" s="47">
        <f t="shared" si="16"/>
        <v>0</v>
      </c>
      <c r="K33" s="49">
        <f t="shared" si="16"/>
        <v>25077</v>
      </c>
      <c r="L33" s="50"/>
      <c r="M33" s="223">
        <f>C33+D33+E33+F33+G33+H33+I33+J33+K33-'[1]13+verif'!C34-'[1]13+verif'!D34-'[1]13+verif'!E34-'[1]13+verif'!F34-'[1]13+verif'!G34-'[1]13+verif'!H34-'[1]13+verif'!I34-'[1]13+verif'!J34-'[1]13+verif'!K34</f>
        <v>0</v>
      </c>
      <c r="N33" s="223">
        <f>C33-'[1]13+verif'!C34</f>
        <v>0</v>
      </c>
      <c r="O33" s="223">
        <f>D33-'[1]13+verif'!D34</f>
        <v>0</v>
      </c>
      <c r="P33" s="223">
        <f>E33-'[1]13+verif'!E34</f>
        <v>0</v>
      </c>
      <c r="Q33" s="223">
        <f>F33-'[1]13+verif'!F34</f>
        <v>0</v>
      </c>
      <c r="R33" s="223">
        <f>G33-'[1]13+verif'!G34</f>
        <v>0</v>
      </c>
      <c r="S33" s="223">
        <f>H33-'[1]13+verif'!H34</f>
        <v>0</v>
      </c>
      <c r="T33" s="223">
        <f>I33-'[1]13+verif'!I34</f>
        <v>0</v>
      </c>
      <c r="U33" s="223">
        <f>J33-'[1]13+verif'!J34</f>
        <v>0</v>
      </c>
      <c r="V33" s="223">
        <f>K33-'[1]13+verif'!K34</f>
        <v>0</v>
      </c>
      <c r="W33" s="223"/>
    </row>
    <row r="34" spans="1:23" ht="27">
      <c r="A34" s="33" t="s">
        <v>58</v>
      </c>
      <c r="B34" s="34" t="s">
        <v>59</v>
      </c>
      <c r="C34" s="63">
        <f>C35+C51+C58+C77</f>
        <v>107624245</v>
      </c>
      <c r="D34" s="35">
        <f>D35+D51+D58+D77</f>
        <v>51883416</v>
      </c>
      <c r="E34" s="35">
        <f t="shared" ref="E34:K34" si="17">E35+E51+E58+E77</f>
        <v>257575399</v>
      </c>
      <c r="F34" s="35">
        <f t="shared" si="17"/>
        <v>152557779</v>
      </c>
      <c r="G34" s="35">
        <f t="shared" si="17"/>
        <v>101832774</v>
      </c>
      <c r="H34" s="35">
        <f t="shared" si="17"/>
        <v>101832774</v>
      </c>
      <c r="I34" s="35">
        <f t="shared" si="17"/>
        <v>79460518</v>
      </c>
      <c r="J34" s="35">
        <f t="shared" si="17"/>
        <v>22372256</v>
      </c>
      <c r="K34" s="36">
        <f t="shared" si="17"/>
        <v>101264674</v>
      </c>
      <c r="L34" s="50"/>
      <c r="M34" s="223">
        <f>C34+D34+E34+F34+G34+H34+I34+J34+K34-'[1]13+verif'!C35-'[1]13+verif'!D35-'[1]13+verif'!E35-'[1]13+verif'!F35-'[1]13+verif'!G35-'[1]13+verif'!H35-'[1]13+verif'!I35-'[1]13+verif'!J35-'[1]13+verif'!K35</f>
        <v>0</v>
      </c>
      <c r="N34" s="223">
        <f>C34-'[1]13+verif'!C35</f>
        <v>0</v>
      </c>
      <c r="O34" s="223">
        <f>D34-'[1]13+verif'!D35</f>
        <v>0</v>
      </c>
      <c r="P34" s="223">
        <f>E34-'[1]13+verif'!E35</f>
        <v>0</v>
      </c>
      <c r="Q34" s="223">
        <f>F34-'[1]13+verif'!F35</f>
        <v>0</v>
      </c>
      <c r="R34" s="223">
        <f>G34-'[1]13+verif'!G35</f>
        <v>0</v>
      </c>
      <c r="S34" s="223">
        <f>H34-'[1]13+verif'!H35</f>
        <v>0</v>
      </c>
      <c r="T34" s="223">
        <f>I34-'[1]13+verif'!I35</f>
        <v>0</v>
      </c>
      <c r="U34" s="223">
        <f>J34-'[1]13+verif'!J35</f>
        <v>0</v>
      </c>
      <c r="V34" s="223">
        <f>K34-'[1]13+verif'!K35</f>
        <v>0</v>
      </c>
      <c r="W34" s="223"/>
    </row>
    <row r="35" spans="1:23" ht="27">
      <c r="A35" s="37" t="s">
        <v>60</v>
      </c>
      <c r="B35" s="38" t="s">
        <v>61</v>
      </c>
      <c r="C35" s="39">
        <f>C36+C39+C43+C44+C46+C50+C49</f>
        <v>75314101</v>
      </c>
      <c r="D35" s="39">
        <f t="shared" ref="D35:K35" si="18">D36+D39+D43+D44+D46+D50+D49</f>
        <v>32254005</v>
      </c>
      <c r="E35" s="39">
        <f t="shared" si="18"/>
        <v>108669090</v>
      </c>
      <c r="F35" s="39">
        <f t="shared" si="18"/>
        <v>54879203</v>
      </c>
      <c r="G35" s="39">
        <f t="shared" si="18"/>
        <v>18037225</v>
      </c>
      <c r="H35" s="39">
        <f t="shared" si="18"/>
        <v>18037225</v>
      </c>
      <c r="I35" s="39">
        <f t="shared" si="18"/>
        <v>16001729</v>
      </c>
      <c r="J35" s="39">
        <f t="shared" si="18"/>
        <v>2035496</v>
      </c>
      <c r="K35" s="39">
        <f t="shared" si="18"/>
        <v>32925797</v>
      </c>
      <c r="L35" s="50"/>
      <c r="M35" s="223">
        <f>C35+D35+E35+F35+G35+H35+I35+J35+K35-'[1]13+verif'!C36-'[1]13+verif'!D36-'[1]13+verif'!E36-'[1]13+verif'!F36-'[1]13+verif'!G36-'[1]13+verif'!H36-'[1]13+verif'!I36-'[1]13+verif'!J36-'[1]13+verif'!K36</f>
        <v>0</v>
      </c>
      <c r="N35" s="223">
        <f>C35-'[1]13+verif'!C36</f>
        <v>0</v>
      </c>
      <c r="O35" s="223">
        <f>D35-'[1]13+verif'!D36</f>
        <v>0</v>
      </c>
      <c r="P35" s="223">
        <f>E35-'[1]13+verif'!E36</f>
        <v>0</v>
      </c>
      <c r="Q35" s="223">
        <f>F35-'[1]13+verif'!F36</f>
        <v>0</v>
      </c>
      <c r="R35" s="223">
        <f>G35-'[1]13+verif'!G36</f>
        <v>0</v>
      </c>
      <c r="S35" s="223">
        <f>H35-'[1]13+verif'!H36</f>
        <v>0</v>
      </c>
      <c r="T35" s="223">
        <f>I35-'[1]13+verif'!I36</f>
        <v>0</v>
      </c>
      <c r="U35" s="223">
        <f>J35-'[1]13+verif'!J36</f>
        <v>0</v>
      </c>
      <c r="V35" s="223">
        <f>K35-'[1]13+verif'!K36</f>
        <v>0</v>
      </c>
      <c r="W35" s="223"/>
    </row>
    <row r="36" spans="1:23" ht="18">
      <c r="A36" s="41" t="s">
        <v>62</v>
      </c>
      <c r="B36" s="42" t="s">
        <v>63</v>
      </c>
      <c r="C36" s="43">
        <f>C37+C38</f>
        <v>2499135</v>
      </c>
      <c r="D36" s="43">
        <f>D37+D38</f>
        <v>2399135</v>
      </c>
      <c r="E36" s="43">
        <f t="shared" ref="E36:K36" si="19">E37+E38</f>
        <v>8232021</v>
      </c>
      <c r="F36" s="43">
        <f t="shared" si="19"/>
        <v>6702984</v>
      </c>
      <c r="G36" s="43">
        <f t="shared" si="19"/>
        <v>3223519</v>
      </c>
      <c r="H36" s="43">
        <f t="shared" si="19"/>
        <v>3223519</v>
      </c>
      <c r="I36" s="43">
        <f t="shared" si="19"/>
        <v>2818628</v>
      </c>
      <c r="J36" s="43">
        <f t="shared" si="19"/>
        <v>404891</v>
      </c>
      <c r="K36" s="44">
        <f t="shared" si="19"/>
        <v>3006024</v>
      </c>
      <c r="L36" s="50"/>
      <c r="M36" s="223">
        <f>C36+D36+E36+F36+G36+H36+I36+J36+K36-'[1]13+verif'!C37-'[1]13+verif'!D37-'[1]13+verif'!E37-'[1]13+verif'!F37-'[1]13+verif'!G37-'[1]13+verif'!H37-'[1]13+verif'!I37-'[1]13+verif'!J37-'[1]13+verif'!K37</f>
        <v>0</v>
      </c>
      <c r="N36" s="223">
        <f>C36-'[1]13+verif'!C37</f>
        <v>0</v>
      </c>
      <c r="O36" s="223">
        <f>D36-'[1]13+verif'!D37</f>
        <v>0</v>
      </c>
      <c r="P36" s="223">
        <f>E36-'[1]13+verif'!E37</f>
        <v>0</v>
      </c>
      <c r="Q36" s="223">
        <f>F36-'[1]13+verif'!F37</f>
        <v>0</v>
      </c>
      <c r="R36" s="223">
        <f>G36-'[1]13+verif'!G37</f>
        <v>0</v>
      </c>
      <c r="S36" s="223">
        <f>H36-'[1]13+verif'!H37</f>
        <v>0</v>
      </c>
      <c r="T36" s="223">
        <f>I36-'[1]13+verif'!I37</f>
        <v>0</v>
      </c>
      <c r="U36" s="223">
        <f>J36-'[1]13+verif'!J37</f>
        <v>0</v>
      </c>
      <c r="V36" s="223">
        <f>K36-'[1]13+verif'!K37</f>
        <v>0</v>
      </c>
      <c r="W36" s="223"/>
    </row>
    <row r="37" spans="1:23" ht="15">
      <c r="A37" s="45" t="s">
        <v>64</v>
      </c>
      <c r="B37" s="46" t="s">
        <v>65</v>
      </c>
      <c r="C37" s="47">
        <f t="shared" ref="C37:K38" si="20">C168+C291</f>
        <v>2499135</v>
      </c>
      <c r="D37" s="47">
        <f t="shared" si="20"/>
        <v>2399135</v>
      </c>
      <c r="E37" s="47">
        <f t="shared" si="20"/>
        <v>7478796</v>
      </c>
      <c r="F37" s="47">
        <f t="shared" si="20"/>
        <v>6218576</v>
      </c>
      <c r="G37" s="47">
        <f t="shared" si="20"/>
        <v>2905493</v>
      </c>
      <c r="H37" s="47">
        <f t="shared" si="20"/>
        <v>2905493</v>
      </c>
      <c r="I37" s="47">
        <f t="shared" si="20"/>
        <v>2500602</v>
      </c>
      <c r="J37" s="47">
        <f t="shared" si="20"/>
        <v>404891</v>
      </c>
      <c r="K37" s="49">
        <f t="shared" si="20"/>
        <v>2688541</v>
      </c>
      <c r="L37" s="50"/>
      <c r="M37" s="223">
        <f>C37+D37+E37+F37+G37+H37+I37+J37+K37-'[1]13+verif'!C38-'[1]13+verif'!D38-'[1]13+verif'!E38-'[1]13+verif'!F38-'[1]13+verif'!G38-'[1]13+verif'!H38-'[1]13+verif'!I38-'[1]13+verif'!J38-'[1]13+verif'!K38</f>
        <v>0</v>
      </c>
      <c r="N37" s="223">
        <f>C37-'[1]13+verif'!C38</f>
        <v>0</v>
      </c>
      <c r="O37" s="223">
        <f>D37-'[1]13+verif'!D38</f>
        <v>0</v>
      </c>
      <c r="P37" s="223">
        <f>E37-'[1]13+verif'!E38</f>
        <v>0</v>
      </c>
      <c r="Q37" s="223">
        <f>F37-'[1]13+verif'!F38</f>
        <v>0</v>
      </c>
      <c r="R37" s="223">
        <f>G37-'[1]13+verif'!G38</f>
        <v>0</v>
      </c>
      <c r="S37" s="223">
        <f>H37-'[1]13+verif'!H38</f>
        <v>0</v>
      </c>
      <c r="T37" s="223">
        <f>I37-'[1]13+verif'!I38</f>
        <v>0</v>
      </c>
      <c r="U37" s="223">
        <f>J37-'[1]13+verif'!J38</f>
        <v>0</v>
      </c>
      <c r="V37" s="223">
        <f>K37-'[1]13+verif'!K38</f>
        <v>0</v>
      </c>
      <c r="W37" s="223"/>
    </row>
    <row r="38" spans="1:23" ht="15">
      <c r="A38" s="45" t="s">
        <v>66</v>
      </c>
      <c r="B38" s="46" t="s">
        <v>67</v>
      </c>
      <c r="C38" s="47">
        <f t="shared" si="20"/>
        <v>0</v>
      </c>
      <c r="D38" s="47">
        <f t="shared" si="20"/>
        <v>0</v>
      </c>
      <c r="E38" s="47">
        <f t="shared" si="20"/>
        <v>753225</v>
      </c>
      <c r="F38" s="47">
        <f t="shared" si="20"/>
        <v>484408</v>
      </c>
      <c r="G38" s="47">
        <f t="shared" si="20"/>
        <v>318026</v>
      </c>
      <c r="H38" s="47">
        <f t="shared" si="20"/>
        <v>318026</v>
      </c>
      <c r="I38" s="47">
        <f t="shared" si="20"/>
        <v>318026</v>
      </c>
      <c r="J38" s="47">
        <f t="shared" si="20"/>
        <v>0</v>
      </c>
      <c r="K38" s="49">
        <f t="shared" si="20"/>
        <v>317483</v>
      </c>
      <c r="L38" s="50"/>
      <c r="M38" s="223">
        <f>C38+D38+E38+F38+G38+H38+I38+J38+K38-'[1]13+verif'!C39-'[1]13+verif'!D39-'[1]13+verif'!E39-'[1]13+verif'!F39-'[1]13+verif'!G39-'[1]13+verif'!H39-'[1]13+verif'!I39-'[1]13+verif'!J39-'[1]13+verif'!K39</f>
        <v>0</v>
      </c>
      <c r="N38" s="223">
        <f>C38-'[1]13+verif'!C39</f>
        <v>0</v>
      </c>
      <c r="O38" s="223">
        <f>D38-'[1]13+verif'!D39</f>
        <v>0</v>
      </c>
      <c r="P38" s="223">
        <f>E38-'[1]13+verif'!E39</f>
        <v>0</v>
      </c>
      <c r="Q38" s="223">
        <f>F38-'[1]13+verif'!F39</f>
        <v>0</v>
      </c>
      <c r="R38" s="223">
        <f>G38-'[1]13+verif'!G39</f>
        <v>0</v>
      </c>
      <c r="S38" s="223">
        <f>H38-'[1]13+verif'!H39</f>
        <v>0</v>
      </c>
      <c r="T38" s="223">
        <f>I38-'[1]13+verif'!I39</f>
        <v>0</v>
      </c>
      <c r="U38" s="223">
        <f>J38-'[1]13+verif'!J39</f>
        <v>0</v>
      </c>
      <c r="V38" s="223">
        <f>K38-'[1]13+verif'!K39</f>
        <v>0</v>
      </c>
      <c r="W38" s="223"/>
    </row>
    <row r="39" spans="1:23" ht="18">
      <c r="A39" s="41" t="s">
        <v>68</v>
      </c>
      <c r="B39" s="42" t="s">
        <v>69</v>
      </c>
      <c r="C39" s="43">
        <f>C40+C41+C42+C43</f>
        <v>16212510</v>
      </c>
      <c r="D39" s="43">
        <f>D40+D41+D42+D43</f>
        <v>6127410</v>
      </c>
      <c r="E39" s="43">
        <f>E40+E41+E42</f>
        <v>39924618</v>
      </c>
      <c r="F39" s="43">
        <f t="shared" ref="F39:K39" si="21">F40+F41+F42</f>
        <v>21449620</v>
      </c>
      <c r="G39" s="43">
        <f t="shared" si="21"/>
        <v>13278510</v>
      </c>
      <c r="H39" s="43">
        <f t="shared" si="21"/>
        <v>13278510</v>
      </c>
      <c r="I39" s="43">
        <f t="shared" si="21"/>
        <v>11855528</v>
      </c>
      <c r="J39" s="43">
        <f t="shared" si="21"/>
        <v>1422982</v>
      </c>
      <c r="K39" s="61">
        <f t="shared" si="21"/>
        <v>27683640</v>
      </c>
      <c r="L39" s="50"/>
      <c r="M39" s="223">
        <f>C39+D39+E39+F39+G39+H39+I39+J39+K39-'[1]13+verif'!C40-'[1]13+verif'!D40-'[1]13+verif'!E40-'[1]13+verif'!F40-'[1]13+verif'!G40-'[1]13+verif'!H40-'[1]13+verif'!I40-'[1]13+verif'!J40-'[1]13+verif'!K40</f>
        <v>0</v>
      </c>
      <c r="N39" s="223">
        <f>C39-'[1]13+verif'!C40</f>
        <v>0</v>
      </c>
      <c r="O39" s="223">
        <f>D39-'[1]13+verif'!D40</f>
        <v>0</v>
      </c>
      <c r="P39" s="223">
        <f>E39-'[1]13+verif'!E40</f>
        <v>0</v>
      </c>
      <c r="Q39" s="223">
        <f>F39-'[1]13+verif'!F40</f>
        <v>0</v>
      </c>
      <c r="R39" s="223">
        <f>G39-'[1]13+verif'!G40</f>
        <v>0</v>
      </c>
      <c r="S39" s="223">
        <f>H39-'[1]13+verif'!H40</f>
        <v>0</v>
      </c>
      <c r="T39" s="223">
        <f>I39-'[1]13+verif'!I40</f>
        <v>0</v>
      </c>
      <c r="U39" s="223">
        <f>J39-'[1]13+verif'!J40</f>
        <v>0</v>
      </c>
      <c r="V39" s="223">
        <f>K39-'[1]13+verif'!K40</f>
        <v>0</v>
      </c>
    </row>
    <row r="40" spans="1:23" ht="15">
      <c r="A40" s="45" t="s">
        <v>70</v>
      </c>
      <c r="B40" s="46" t="s">
        <v>71</v>
      </c>
      <c r="C40" s="47">
        <f t="shared" ref="C40:K43" si="22">C171+C294</f>
        <v>7647660</v>
      </c>
      <c r="D40" s="47">
        <f t="shared" si="22"/>
        <v>3965160</v>
      </c>
      <c r="E40" s="47">
        <f t="shared" si="22"/>
        <v>14177059</v>
      </c>
      <c r="F40" s="47">
        <f t="shared" si="22"/>
        <v>8289239</v>
      </c>
      <c r="G40" s="47">
        <f t="shared" si="22"/>
        <v>4336183</v>
      </c>
      <c r="H40" s="47">
        <f t="shared" si="22"/>
        <v>4336183</v>
      </c>
      <c r="I40" s="47">
        <f t="shared" si="22"/>
        <v>3889688</v>
      </c>
      <c r="J40" s="47">
        <f t="shared" si="22"/>
        <v>446495</v>
      </c>
      <c r="K40" s="49">
        <f t="shared" si="22"/>
        <v>13364522</v>
      </c>
      <c r="L40" s="50"/>
      <c r="M40" s="223">
        <f>C40+D40+E40+F40+G40+H40+I40+J40+K40-'[1]13+verif'!C41-'[1]13+verif'!D41-'[1]13+verif'!E41-'[1]13+verif'!F41-'[1]13+verif'!G41-'[1]13+verif'!H41-'[1]13+verif'!I41-'[1]13+verif'!J41-'[1]13+verif'!K41</f>
        <v>0</v>
      </c>
      <c r="N40" s="223">
        <f>C40-'[1]13+verif'!C41</f>
        <v>0</v>
      </c>
      <c r="O40" s="223">
        <f>D40-'[1]13+verif'!D41</f>
        <v>0</v>
      </c>
      <c r="P40" s="223">
        <f>E40-'[1]13+verif'!E41</f>
        <v>0</v>
      </c>
      <c r="Q40" s="223">
        <f>F40-'[1]13+verif'!F41</f>
        <v>0</v>
      </c>
      <c r="R40" s="223">
        <f>G40-'[1]13+verif'!G41</f>
        <v>0</v>
      </c>
      <c r="S40" s="223">
        <f>H40-'[1]13+verif'!H41</f>
        <v>0</v>
      </c>
      <c r="T40" s="223">
        <f>I40-'[1]13+verif'!I41</f>
        <v>0</v>
      </c>
      <c r="U40" s="223">
        <f>J40-'[1]13+verif'!J41</f>
        <v>0</v>
      </c>
      <c r="V40" s="223">
        <f>K40-'[1]13+verif'!K41</f>
        <v>0</v>
      </c>
    </row>
    <row r="41" spans="1:23" ht="15">
      <c r="A41" s="45" t="s">
        <v>72</v>
      </c>
      <c r="B41" s="46" t="s">
        <v>73</v>
      </c>
      <c r="C41" s="47">
        <f t="shared" si="22"/>
        <v>8564850</v>
      </c>
      <c r="D41" s="47">
        <f t="shared" si="22"/>
        <v>2162250</v>
      </c>
      <c r="E41" s="47">
        <f t="shared" si="22"/>
        <v>25747559</v>
      </c>
      <c r="F41" s="47">
        <f t="shared" si="22"/>
        <v>13160381</v>
      </c>
      <c r="G41" s="47">
        <f t="shared" si="22"/>
        <v>8942327</v>
      </c>
      <c r="H41" s="47">
        <f t="shared" si="22"/>
        <v>8942327</v>
      </c>
      <c r="I41" s="47">
        <f t="shared" si="22"/>
        <v>7965840</v>
      </c>
      <c r="J41" s="47">
        <f t="shared" si="22"/>
        <v>976487</v>
      </c>
      <c r="K41" s="49">
        <f t="shared" si="22"/>
        <v>14319118</v>
      </c>
      <c r="L41" s="50"/>
      <c r="M41" s="223">
        <f>C41+D41+E41+F41+G41+H41+I41+J41+K41-'[1]13+verif'!C42-'[1]13+verif'!D42-'[1]13+verif'!E42-'[1]13+verif'!F42-'[1]13+verif'!G42-'[1]13+verif'!H42-'[1]13+verif'!I42-'[1]13+verif'!J42-'[1]13+verif'!K42</f>
        <v>0</v>
      </c>
      <c r="N41" s="223">
        <f>C41-'[1]13+verif'!C42</f>
        <v>0</v>
      </c>
      <c r="O41" s="223">
        <f>D41-'[1]13+verif'!D42</f>
        <v>0</v>
      </c>
      <c r="P41" s="223">
        <f>E41-'[1]13+verif'!E42</f>
        <v>0</v>
      </c>
      <c r="Q41" s="223">
        <f>F41-'[1]13+verif'!F42</f>
        <v>0</v>
      </c>
      <c r="R41" s="223">
        <f>G41-'[1]13+verif'!G42</f>
        <v>0</v>
      </c>
      <c r="S41" s="223">
        <f>H41-'[1]13+verif'!H42</f>
        <v>0</v>
      </c>
      <c r="T41" s="223">
        <f>I41-'[1]13+verif'!I42</f>
        <v>0</v>
      </c>
      <c r="U41" s="223">
        <f>J41-'[1]13+verif'!J42</f>
        <v>0</v>
      </c>
      <c r="V41" s="223">
        <f>K41-'[1]13+verif'!K42</f>
        <v>0</v>
      </c>
    </row>
    <row r="42" spans="1:23" ht="15">
      <c r="A42" s="45" t="s">
        <v>74</v>
      </c>
      <c r="B42" s="46" t="s">
        <v>75</v>
      </c>
      <c r="C42" s="47">
        <f t="shared" si="22"/>
        <v>0</v>
      </c>
      <c r="D42" s="47">
        <f t="shared" si="22"/>
        <v>0</v>
      </c>
      <c r="E42" s="47">
        <f t="shared" si="22"/>
        <v>0</v>
      </c>
      <c r="F42" s="47">
        <f t="shared" si="22"/>
        <v>0</v>
      </c>
      <c r="G42" s="47">
        <f t="shared" si="22"/>
        <v>0</v>
      </c>
      <c r="H42" s="47">
        <f t="shared" si="22"/>
        <v>0</v>
      </c>
      <c r="I42" s="47">
        <f t="shared" si="22"/>
        <v>0</v>
      </c>
      <c r="J42" s="47">
        <f t="shared" si="22"/>
        <v>0</v>
      </c>
      <c r="K42" s="49">
        <f t="shared" si="22"/>
        <v>0</v>
      </c>
      <c r="L42" s="50"/>
      <c r="M42" s="223">
        <f>C42+D42+E42+F42+G42+H42+I42+J42+K42-'[1]13+verif'!C43-'[1]13+verif'!D43-'[1]13+verif'!E43-'[1]13+verif'!F43-'[1]13+verif'!G43-'[1]13+verif'!H43-'[1]13+verif'!I43-'[1]13+verif'!J43-'[1]13+verif'!K43</f>
        <v>0</v>
      </c>
      <c r="N42" s="223">
        <f>C42-'[1]13+verif'!C43</f>
        <v>0</v>
      </c>
      <c r="O42" s="223">
        <f>D42-'[1]13+verif'!D43</f>
        <v>0</v>
      </c>
      <c r="P42" s="223">
        <f>E42-'[1]13+verif'!E43</f>
        <v>0</v>
      </c>
      <c r="Q42" s="223">
        <f>F42-'[1]13+verif'!F43</f>
        <v>0</v>
      </c>
      <c r="R42" s="223">
        <f>G42-'[1]13+verif'!G43</f>
        <v>0</v>
      </c>
      <c r="S42" s="223">
        <f>H42-'[1]13+verif'!H43</f>
        <v>0</v>
      </c>
      <c r="T42" s="223">
        <f>I42-'[1]13+verif'!I43</f>
        <v>0</v>
      </c>
      <c r="U42" s="223">
        <f>J42-'[1]13+verif'!J43</f>
        <v>0</v>
      </c>
      <c r="V42" s="223">
        <f>K42-'[1]13+verif'!K43</f>
        <v>0</v>
      </c>
    </row>
    <row r="43" spans="1:23" ht="15">
      <c r="A43" s="45" t="s">
        <v>76</v>
      </c>
      <c r="B43" s="46" t="s">
        <v>77</v>
      </c>
      <c r="C43" s="47">
        <f t="shared" si="22"/>
        <v>0</v>
      </c>
      <c r="D43" s="47">
        <f t="shared" si="22"/>
        <v>0</v>
      </c>
      <c r="E43" s="47">
        <f t="shared" si="22"/>
        <v>0</v>
      </c>
      <c r="F43" s="47">
        <f t="shared" si="22"/>
        <v>0</v>
      </c>
      <c r="G43" s="47">
        <f t="shared" si="22"/>
        <v>0</v>
      </c>
      <c r="H43" s="47">
        <f t="shared" si="22"/>
        <v>0</v>
      </c>
      <c r="I43" s="47">
        <f t="shared" si="22"/>
        <v>0</v>
      </c>
      <c r="J43" s="47">
        <f t="shared" si="22"/>
        <v>0</v>
      </c>
      <c r="K43" s="49">
        <f t="shared" si="22"/>
        <v>0</v>
      </c>
      <c r="L43" s="50"/>
      <c r="M43" s="223">
        <f>C43+D43+E43+F43+G43+H43+I43+J43+K43-'[1]13+verif'!C44-'[1]13+verif'!D44-'[1]13+verif'!E44-'[1]13+verif'!F44-'[1]13+verif'!G44-'[1]13+verif'!H44-'[1]13+verif'!I44-'[1]13+verif'!J44-'[1]13+verif'!K44</f>
        <v>0</v>
      </c>
      <c r="N43" s="223">
        <f>C43-'[1]13+verif'!C44</f>
        <v>0</v>
      </c>
      <c r="O43" s="223">
        <f>D43-'[1]13+verif'!D44</f>
        <v>0</v>
      </c>
      <c r="P43" s="223">
        <f>E43-'[1]13+verif'!E44</f>
        <v>0</v>
      </c>
      <c r="Q43" s="223">
        <f>F43-'[1]13+verif'!F44</f>
        <v>0</v>
      </c>
      <c r="R43" s="223">
        <f>G43-'[1]13+verif'!G44</f>
        <v>0</v>
      </c>
      <c r="S43" s="223">
        <f>H43-'[1]13+verif'!H44</f>
        <v>0</v>
      </c>
      <c r="T43" s="223">
        <f>I43-'[1]13+verif'!I44</f>
        <v>0</v>
      </c>
      <c r="U43" s="223">
        <f>J43-'[1]13+verif'!J44</f>
        <v>0</v>
      </c>
      <c r="V43" s="223">
        <f>K43-'[1]13+verif'!K44</f>
        <v>0</v>
      </c>
    </row>
    <row r="44" spans="1:23" ht="18">
      <c r="A44" s="41" t="s">
        <v>78</v>
      </c>
      <c r="B44" s="42" t="s">
        <v>79</v>
      </c>
      <c r="C44" s="43">
        <f>C45</f>
        <v>0</v>
      </c>
      <c r="D44" s="43">
        <f>D45</f>
        <v>0</v>
      </c>
      <c r="E44" s="43">
        <f t="shared" ref="E44:K44" si="23">E45</f>
        <v>211000</v>
      </c>
      <c r="F44" s="43">
        <f t="shared" si="23"/>
        <v>211000</v>
      </c>
      <c r="G44" s="43">
        <f t="shared" si="23"/>
        <v>211000</v>
      </c>
      <c r="H44" s="43">
        <f t="shared" si="23"/>
        <v>211000</v>
      </c>
      <c r="I44" s="43">
        <f t="shared" si="23"/>
        <v>115606</v>
      </c>
      <c r="J44" s="43">
        <f t="shared" si="23"/>
        <v>95394</v>
      </c>
      <c r="K44" s="44">
        <f t="shared" si="23"/>
        <v>115606</v>
      </c>
      <c r="L44" s="50"/>
      <c r="M44" s="223">
        <f>C44+D44+E44+F44+G44+H44+I44+J44+K44-'[1]13+verif'!C45-'[1]13+verif'!D45-'[1]13+verif'!E45-'[1]13+verif'!F45-'[1]13+verif'!G45-'[1]13+verif'!H45-'[1]13+verif'!I45-'[1]13+verif'!J45-'[1]13+verif'!K45</f>
        <v>0</v>
      </c>
      <c r="N44" s="223">
        <f>C44-'[1]13+verif'!C45</f>
        <v>0</v>
      </c>
      <c r="O44" s="223">
        <f>D44-'[1]13+verif'!D45</f>
        <v>0</v>
      </c>
      <c r="P44" s="223">
        <f>E44-'[1]13+verif'!E45</f>
        <v>0</v>
      </c>
      <c r="Q44" s="223">
        <f>F44-'[1]13+verif'!F45</f>
        <v>0</v>
      </c>
      <c r="R44" s="223">
        <f>G44-'[1]13+verif'!G45</f>
        <v>0</v>
      </c>
      <c r="S44" s="223">
        <f>H44-'[1]13+verif'!H45</f>
        <v>0</v>
      </c>
      <c r="T44" s="223">
        <f>I44-'[1]13+verif'!I45</f>
        <v>0</v>
      </c>
      <c r="U44" s="223">
        <f>J44-'[1]13+verif'!J45</f>
        <v>0</v>
      </c>
      <c r="V44" s="223">
        <f>K44-'[1]13+verif'!K45</f>
        <v>0</v>
      </c>
    </row>
    <row r="45" spans="1:23" ht="15">
      <c r="A45" s="45" t="s">
        <v>80</v>
      </c>
      <c r="B45" s="46" t="s">
        <v>81</v>
      </c>
      <c r="C45" s="47">
        <f>C176+C299</f>
        <v>0</v>
      </c>
      <c r="D45" s="47">
        <f>D176+D299</f>
        <v>0</v>
      </c>
      <c r="E45" s="47">
        <f t="shared" ref="E45:K45" si="24">E176+E299</f>
        <v>211000</v>
      </c>
      <c r="F45" s="47">
        <f t="shared" si="24"/>
        <v>211000</v>
      </c>
      <c r="G45" s="47">
        <f t="shared" si="24"/>
        <v>211000</v>
      </c>
      <c r="H45" s="47">
        <f t="shared" si="24"/>
        <v>211000</v>
      </c>
      <c r="I45" s="47">
        <f t="shared" si="24"/>
        <v>115606</v>
      </c>
      <c r="J45" s="47">
        <f t="shared" si="24"/>
        <v>95394</v>
      </c>
      <c r="K45" s="49">
        <f t="shared" si="24"/>
        <v>115606</v>
      </c>
      <c r="L45" s="50"/>
      <c r="M45" s="223">
        <f>C45+D45+E45+F45+G45+H45+I45+J45+K45-'[1]13+verif'!C46-'[1]13+verif'!D46-'[1]13+verif'!E46-'[1]13+verif'!F46-'[1]13+verif'!G46-'[1]13+verif'!H46-'[1]13+verif'!I46-'[1]13+verif'!J46-'[1]13+verif'!K46</f>
        <v>0</v>
      </c>
      <c r="N45" s="223">
        <f>C45-'[1]13+verif'!C46</f>
        <v>0</v>
      </c>
      <c r="O45" s="223">
        <f>D45-'[1]13+verif'!D46</f>
        <v>0</v>
      </c>
      <c r="P45" s="223">
        <f>E45-'[1]13+verif'!E46</f>
        <v>0</v>
      </c>
      <c r="Q45" s="223">
        <f>F45-'[1]13+verif'!F46</f>
        <v>0</v>
      </c>
      <c r="R45" s="223">
        <f>G45-'[1]13+verif'!G46</f>
        <v>0</v>
      </c>
      <c r="S45" s="223">
        <f>H45-'[1]13+verif'!H46</f>
        <v>0</v>
      </c>
      <c r="T45" s="223">
        <f>I45-'[1]13+verif'!I46</f>
        <v>0</v>
      </c>
      <c r="U45" s="223">
        <f>J45-'[1]13+verif'!J46</f>
        <v>0</v>
      </c>
      <c r="V45" s="223">
        <f>K45-'[1]13+verif'!K46</f>
        <v>0</v>
      </c>
    </row>
    <row r="46" spans="1:23" ht="18">
      <c r="A46" s="41" t="s">
        <v>82</v>
      </c>
      <c r="B46" s="42" t="s">
        <v>83</v>
      </c>
      <c r="C46" s="43">
        <f>C47+C48</f>
        <v>0</v>
      </c>
      <c r="D46" s="43">
        <f>D47+D48</f>
        <v>0</v>
      </c>
      <c r="E46" s="43">
        <f t="shared" ref="E46:K46" si="25">E47+E48</f>
        <v>1071000</v>
      </c>
      <c r="F46" s="43">
        <f t="shared" si="25"/>
        <v>500000</v>
      </c>
      <c r="G46" s="43">
        <f t="shared" si="25"/>
        <v>217394</v>
      </c>
      <c r="H46" s="43">
        <f t="shared" si="25"/>
        <v>217394</v>
      </c>
      <c r="I46" s="43">
        <f t="shared" si="25"/>
        <v>132674</v>
      </c>
      <c r="J46" s="43">
        <f t="shared" si="25"/>
        <v>84720</v>
      </c>
      <c r="K46" s="61">
        <f t="shared" si="25"/>
        <v>132674</v>
      </c>
      <c r="L46" s="50"/>
      <c r="M46" s="223">
        <f>C46+D46+E46+F46+G46+H46+I46+J46+K46-'[1]13+verif'!C47-'[1]13+verif'!D47-'[1]13+verif'!E47-'[1]13+verif'!F47-'[1]13+verif'!G47-'[1]13+verif'!H47-'[1]13+verif'!I47-'[1]13+verif'!J47-'[1]13+verif'!K47</f>
        <v>0</v>
      </c>
      <c r="N46" s="223">
        <f>C46-'[1]13+verif'!C47</f>
        <v>0</v>
      </c>
      <c r="O46" s="223">
        <f>D46-'[1]13+verif'!D47</f>
        <v>0</v>
      </c>
      <c r="P46" s="223">
        <f>E46-'[1]13+verif'!E47</f>
        <v>0</v>
      </c>
      <c r="Q46" s="223">
        <f>F46-'[1]13+verif'!F47</f>
        <v>0</v>
      </c>
      <c r="R46" s="223">
        <f>G46-'[1]13+verif'!G47</f>
        <v>0</v>
      </c>
      <c r="S46" s="223">
        <f>H46-'[1]13+verif'!H47</f>
        <v>0</v>
      </c>
      <c r="T46" s="223">
        <f>I46-'[1]13+verif'!I47</f>
        <v>0</v>
      </c>
      <c r="U46" s="223">
        <f>J46-'[1]13+verif'!J47</f>
        <v>0</v>
      </c>
      <c r="V46" s="223">
        <f>K46-'[1]13+verif'!K47</f>
        <v>0</v>
      </c>
    </row>
    <row r="47" spans="1:23" ht="15">
      <c r="A47" s="45" t="s">
        <v>84</v>
      </c>
      <c r="B47" s="46" t="s">
        <v>85</v>
      </c>
      <c r="C47" s="47">
        <f t="shared" ref="C47:K50" si="26">C178+C301</f>
        <v>0</v>
      </c>
      <c r="D47" s="47">
        <f t="shared" si="26"/>
        <v>0</v>
      </c>
      <c r="E47" s="47">
        <f t="shared" si="26"/>
        <v>0</v>
      </c>
      <c r="F47" s="47">
        <f t="shared" si="26"/>
        <v>0</v>
      </c>
      <c r="G47" s="47">
        <f t="shared" si="26"/>
        <v>0</v>
      </c>
      <c r="H47" s="47">
        <f t="shared" si="26"/>
        <v>0</v>
      </c>
      <c r="I47" s="47">
        <f t="shared" si="26"/>
        <v>0</v>
      </c>
      <c r="J47" s="47">
        <f t="shared" si="26"/>
        <v>0</v>
      </c>
      <c r="K47" s="49">
        <f t="shared" si="26"/>
        <v>0</v>
      </c>
      <c r="L47" s="50"/>
      <c r="M47" s="223">
        <f>C47+D47+E47+F47+G47+H47+I47+J47+K47-'[1]13+verif'!C48-'[1]13+verif'!D48-'[1]13+verif'!E48-'[1]13+verif'!F48-'[1]13+verif'!G48-'[1]13+verif'!H48-'[1]13+verif'!I48-'[1]13+verif'!J48-'[1]13+verif'!K48</f>
        <v>0</v>
      </c>
      <c r="N47" s="223">
        <f>C47-'[1]13+verif'!C48</f>
        <v>0</v>
      </c>
      <c r="O47" s="223">
        <f>D47-'[1]13+verif'!D48</f>
        <v>0</v>
      </c>
      <c r="P47" s="223">
        <f>E47-'[1]13+verif'!E48</f>
        <v>0</v>
      </c>
      <c r="Q47" s="223">
        <f>F47-'[1]13+verif'!F48</f>
        <v>0</v>
      </c>
      <c r="R47" s="223">
        <f>G47-'[1]13+verif'!G48</f>
        <v>0</v>
      </c>
      <c r="S47" s="223">
        <f>H47-'[1]13+verif'!H48</f>
        <v>0</v>
      </c>
      <c r="T47" s="223">
        <f>I47-'[1]13+verif'!I48</f>
        <v>0</v>
      </c>
      <c r="U47" s="223">
        <f>J47-'[1]13+verif'!J48</f>
        <v>0</v>
      </c>
      <c r="V47" s="223">
        <f>K47-'[1]13+verif'!K48</f>
        <v>0</v>
      </c>
    </row>
    <row r="48" spans="1:23" ht="15">
      <c r="A48" s="45" t="s">
        <v>86</v>
      </c>
      <c r="B48" s="46" t="s">
        <v>87</v>
      </c>
      <c r="C48" s="47">
        <f t="shared" si="26"/>
        <v>0</v>
      </c>
      <c r="D48" s="47">
        <f t="shared" si="26"/>
        <v>0</v>
      </c>
      <c r="E48" s="47">
        <f t="shared" si="26"/>
        <v>1071000</v>
      </c>
      <c r="F48" s="47">
        <f t="shared" si="26"/>
        <v>500000</v>
      </c>
      <c r="G48" s="47">
        <f t="shared" si="26"/>
        <v>217394</v>
      </c>
      <c r="H48" s="47">
        <f t="shared" si="26"/>
        <v>217394</v>
      </c>
      <c r="I48" s="47">
        <f t="shared" si="26"/>
        <v>132674</v>
      </c>
      <c r="J48" s="47">
        <f t="shared" si="26"/>
        <v>84720</v>
      </c>
      <c r="K48" s="49">
        <f t="shared" si="26"/>
        <v>132674</v>
      </c>
      <c r="L48" s="50"/>
      <c r="M48" s="223">
        <f>C48+D48+E48+F48+G48+H48+I48+J48+K48-'[1]13+verif'!C49-'[1]13+verif'!D49-'[1]13+verif'!E49-'[1]13+verif'!F49-'[1]13+verif'!G49-'[1]13+verif'!H49-'[1]13+verif'!I49-'[1]13+verif'!J49-'[1]13+verif'!K49</f>
        <v>0</v>
      </c>
      <c r="N48" s="223">
        <f>C48-'[1]13+verif'!C49</f>
        <v>0</v>
      </c>
      <c r="O48" s="223">
        <f>D48-'[1]13+verif'!D49</f>
        <v>0</v>
      </c>
      <c r="P48" s="223">
        <f>E48-'[1]13+verif'!E49</f>
        <v>0</v>
      </c>
      <c r="Q48" s="223">
        <f>F48-'[1]13+verif'!F49</f>
        <v>0</v>
      </c>
      <c r="R48" s="223">
        <f>G48-'[1]13+verif'!G49</f>
        <v>0</v>
      </c>
      <c r="S48" s="223">
        <f>H48-'[1]13+verif'!H49</f>
        <v>0</v>
      </c>
      <c r="T48" s="223">
        <f>I48-'[1]13+verif'!I49</f>
        <v>0</v>
      </c>
      <c r="U48" s="223">
        <f>J48-'[1]13+verif'!J49</f>
        <v>0</v>
      </c>
      <c r="V48" s="223">
        <f>K48-'[1]13+verif'!K49</f>
        <v>0</v>
      </c>
    </row>
    <row r="49" spans="1:22" ht="15">
      <c r="A49" s="64" t="s">
        <v>88</v>
      </c>
      <c r="B49" s="65" t="s">
        <v>89</v>
      </c>
      <c r="C49" s="47">
        <f t="shared" si="26"/>
        <v>0</v>
      </c>
      <c r="D49" s="47">
        <f t="shared" si="26"/>
        <v>0</v>
      </c>
      <c r="E49" s="47">
        <f t="shared" si="26"/>
        <v>1183995</v>
      </c>
      <c r="F49" s="47">
        <f t="shared" si="26"/>
        <v>844139</v>
      </c>
      <c r="G49" s="47">
        <f t="shared" si="26"/>
        <v>836129</v>
      </c>
      <c r="H49" s="47">
        <f t="shared" si="26"/>
        <v>836129</v>
      </c>
      <c r="I49" s="47">
        <f t="shared" si="26"/>
        <v>808620</v>
      </c>
      <c r="J49" s="47">
        <f t="shared" si="26"/>
        <v>27509</v>
      </c>
      <c r="K49" s="49">
        <f t="shared" si="26"/>
        <v>503815</v>
      </c>
      <c r="L49" s="50"/>
      <c r="M49" s="223"/>
      <c r="N49" s="223"/>
      <c r="O49" s="223"/>
      <c r="P49" s="223"/>
      <c r="Q49" s="223"/>
      <c r="R49" s="223"/>
      <c r="S49" s="223"/>
      <c r="T49" s="223"/>
      <c r="U49" s="223"/>
      <c r="V49" s="223"/>
    </row>
    <row r="50" spans="1:22" ht="15">
      <c r="A50" s="45" t="s">
        <v>90</v>
      </c>
      <c r="B50" s="46" t="s">
        <v>91</v>
      </c>
      <c r="C50" s="47">
        <f t="shared" si="26"/>
        <v>56602456</v>
      </c>
      <c r="D50" s="47">
        <f t="shared" si="26"/>
        <v>23727460</v>
      </c>
      <c r="E50" s="47">
        <f t="shared" si="26"/>
        <v>58046456</v>
      </c>
      <c r="F50" s="47">
        <f t="shared" si="26"/>
        <v>25171460</v>
      </c>
      <c r="G50" s="47">
        <f t="shared" si="26"/>
        <v>270673</v>
      </c>
      <c r="H50" s="47">
        <f t="shared" si="26"/>
        <v>270673</v>
      </c>
      <c r="I50" s="47">
        <f t="shared" si="26"/>
        <v>270673</v>
      </c>
      <c r="J50" s="47">
        <f t="shared" si="26"/>
        <v>0</v>
      </c>
      <c r="K50" s="49">
        <f t="shared" si="26"/>
        <v>1484038</v>
      </c>
      <c r="L50" s="50"/>
      <c r="M50" s="223">
        <f>C50+D50+E50+F50+G50+H50+I50+J50+K50-'[1]13+verif'!C51-'[1]13+verif'!D51-'[1]13+verif'!E51-'[1]13+verif'!F51-'[1]13+verif'!G51-'[1]13+verif'!H51-'[1]13+verif'!I51-'[1]13+verif'!J51-'[1]13+verif'!K51</f>
        <v>0</v>
      </c>
      <c r="N50" s="223">
        <f>C50-'[1]13+verif'!C51</f>
        <v>0</v>
      </c>
      <c r="O50" s="223">
        <f>D50-'[1]13+verif'!D51</f>
        <v>0</v>
      </c>
      <c r="P50" s="223">
        <f>E50-'[1]13+verif'!E51</f>
        <v>0</v>
      </c>
      <c r="Q50" s="223">
        <f>F50-'[1]13+verif'!F51</f>
        <v>0</v>
      </c>
      <c r="R50" s="223">
        <f>G50-'[1]13+verif'!G51</f>
        <v>0</v>
      </c>
      <c r="S50" s="223">
        <f>H50-'[1]13+verif'!H51</f>
        <v>0</v>
      </c>
      <c r="T50" s="223">
        <f>I50-'[1]13+verif'!I51</f>
        <v>0</v>
      </c>
      <c r="U50" s="223">
        <f>J50-'[1]13+verif'!J51</f>
        <v>0</v>
      </c>
      <c r="V50" s="223">
        <f>K50-'[1]13+verif'!K51</f>
        <v>0</v>
      </c>
    </row>
    <row r="51" spans="1:22" ht="15.75">
      <c r="A51" s="37" t="s">
        <v>92</v>
      </c>
      <c r="B51" s="38" t="s">
        <v>93</v>
      </c>
      <c r="C51" s="39">
        <f>C52+C55+C56</f>
        <v>83100</v>
      </c>
      <c r="D51" s="39">
        <f>D52+D55+D56</f>
        <v>83100</v>
      </c>
      <c r="E51" s="39">
        <f t="shared" ref="E51:K51" si="27">E52+E55+E56</f>
        <v>6710900</v>
      </c>
      <c r="F51" s="39">
        <f t="shared" si="27"/>
        <v>5124900</v>
      </c>
      <c r="G51" s="39">
        <f t="shared" si="27"/>
        <v>4957111</v>
      </c>
      <c r="H51" s="39">
        <f t="shared" si="27"/>
        <v>4957111</v>
      </c>
      <c r="I51" s="39">
        <f t="shared" si="27"/>
        <v>3024707</v>
      </c>
      <c r="J51" s="39">
        <f t="shared" si="27"/>
        <v>1932404</v>
      </c>
      <c r="K51" s="40">
        <f t="shared" si="27"/>
        <v>3293033</v>
      </c>
      <c r="L51" s="50"/>
      <c r="M51" s="223">
        <f>C51+D51+E51+F51+G51+H51+I51+J51+K51-'[1]13+verif'!C52-'[1]13+verif'!D52-'[1]13+verif'!E52-'[1]13+verif'!F52-'[1]13+verif'!G52-'[1]13+verif'!H52-'[1]13+verif'!I52-'[1]13+verif'!J52-'[1]13+verif'!K52</f>
        <v>0</v>
      </c>
      <c r="N51" s="223">
        <f>C51-'[1]13+verif'!C52</f>
        <v>0</v>
      </c>
      <c r="O51" s="223">
        <f>D51-'[1]13+verif'!D52</f>
        <v>0</v>
      </c>
      <c r="P51" s="223">
        <f>E51-'[1]13+verif'!E52</f>
        <v>0</v>
      </c>
      <c r="Q51" s="223">
        <f>F51-'[1]13+verif'!F52</f>
        <v>0</v>
      </c>
      <c r="R51" s="223">
        <f>G51-'[1]13+verif'!G52</f>
        <v>0</v>
      </c>
      <c r="S51" s="223">
        <f>H51-'[1]13+verif'!H52</f>
        <v>0</v>
      </c>
      <c r="T51" s="223">
        <f>I51-'[1]13+verif'!I52</f>
        <v>0</v>
      </c>
      <c r="U51" s="223">
        <f>J51-'[1]13+verif'!J52</f>
        <v>0</v>
      </c>
      <c r="V51" s="223">
        <f>K51-'[1]13+verif'!K52</f>
        <v>0</v>
      </c>
    </row>
    <row r="52" spans="1:22" ht="18">
      <c r="A52" s="41" t="s">
        <v>94</v>
      </c>
      <c r="B52" s="42" t="s">
        <v>95</v>
      </c>
      <c r="C52" s="43">
        <f>C53+C54</f>
        <v>0</v>
      </c>
      <c r="D52" s="43">
        <f>D53+D54</f>
        <v>0</v>
      </c>
      <c r="E52" s="43">
        <f t="shared" ref="E52:K52" si="28">E53+E54</f>
        <v>1630800</v>
      </c>
      <c r="F52" s="43">
        <f t="shared" si="28"/>
        <v>1630800</v>
      </c>
      <c r="G52" s="43">
        <f t="shared" si="28"/>
        <v>1630800</v>
      </c>
      <c r="H52" s="43">
        <f t="shared" si="28"/>
        <v>1630800</v>
      </c>
      <c r="I52" s="43">
        <f t="shared" si="28"/>
        <v>0</v>
      </c>
      <c r="J52" s="43">
        <f t="shared" si="28"/>
        <v>1630800</v>
      </c>
      <c r="K52" s="44">
        <f t="shared" si="28"/>
        <v>0</v>
      </c>
      <c r="L52" s="50"/>
      <c r="M52" s="223">
        <f>C52+D52+E52+F52+G52+H52+I52+J52+K52-'[1]13+verif'!C53-'[1]13+verif'!D53-'[1]13+verif'!E53-'[1]13+verif'!F53-'[1]13+verif'!G53-'[1]13+verif'!H53-'[1]13+verif'!I53-'[1]13+verif'!J53-'[1]13+verif'!K53</f>
        <v>0</v>
      </c>
      <c r="N52" s="223">
        <f>C52-'[1]13+verif'!C53</f>
        <v>0</v>
      </c>
      <c r="O52" s="223">
        <f>D52-'[1]13+verif'!D53</f>
        <v>0</v>
      </c>
      <c r="P52" s="223">
        <f>E52-'[1]13+verif'!E53</f>
        <v>0</v>
      </c>
      <c r="Q52" s="223">
        <f>F52-'[1]13+verif'!F53</f>
        <v>0</v>
      </c>
      <c r="R52" s="223">
        <f>G52-'[1]13+verif'!G53</f>
        <v>0</v>
      </c>
      <c r="S52" s="223">
        <f>H52-'[1]13+verif'!H53</f>
        <v>0</v>
      </c>
      <c r="T52" s="223">
        <f>I52-'[1]13+verif'!I53</f>
        <v>0</v>
      </c>
      <c r="U52" s="223">
        <f>J52-'[1]13+verif'!J53</f>
        <v>0</v>
      </c>
      <c r="V52" s="223">
        <f>K52-'[1]13+verif'!K53</f>
        <v>0</v>
      </c>
    </row>
    <row r="53" spans="1:22" ht="15">
      <c r="A53" s="45" t="s">
        <v>96</v>
      </c>
      <c r="B53" s="46" t="s">
        <v>97</v>
      </c>
      <c r="C53" s="47">
        <f t="shared" ref="C53:K55" si="29">C184+C307</f>
        <v>0</v>
      </c>
      <c r="D53" s="47">
        <f t="shared" si="29"/>
        <v>0</v>
      </c>
      <c r="E53" s="47">
        <f t="shared" si="29"/>
        <v>1630800</v>
      </c>
      <c r="F53" s="47">
        <f t="shared" si="29"/>
        <v>1630800</v>
      </c>
      <c r="G53" s="47">
        <f t="shared" si="29"/>
        <v>1630800</v>
      </c>
      <c r="H53" s="47">
        <f t="shared" si="29"/>
        <v>1630800</v>
      </c>
      <c r="I53" s="47">
        <f t="shared" si="29"/>
        <v>0</v>
      </c>
      <c r="J53" s="47">
        <f t="shared" si="29"/>
        <v>1630800</v>
      </c>
      <c r="K53" s="49">
        <f t="shared" si="29"/>
        <v>0</v>
      </c>
      <c r="L53" s="50"/>
      <c r="M53" s="223">
        <f>C53+D53+E53+F53+G53+H53+I53+J53+K53-'[1]13+verif'!C54-'[1]13+verif'!D54-'[1]13+verif'!E54-'[1]13+verif'!F54-'[1]13+verif'!G54-'[1]13+verif'!H54-'[1]13+verif'!I54-'[1]13+verif'!J54-'[1]13+verif'!K54</f>
        <v>0</v>
      </c>
      <c r="N53" s="223">
        <f>C53-'[1]13+verif'!C54</f>
        <v>0</v>
      </c>
      <c r="O53" s="223">
        <f>D53-'[1]13+verif'!D54</f>
        <v>0</v>
      </c>
      <c r="P53" s="223">
        <f>E53-'[1]13+verif'!E54</f>
        <v>0</v>
      </c>
      <c r="Q53" s="223">
        <f>F53-'[1]13+verif'!F54</f>
        <v>0</v>
      </c>
      <c r="R53" s="223">
        <f>G53-'[1]13+verif'!G54</f>
        <v>0</v>
      </c>
      <c r="S53" s="223">
        <f>H53-'[1]13+verif'!H54</f>
        <v>0</v>
      </c>
      <c r="T53" s="223">
        <f>I53-'[1]13+verif'!I54</f>
        <v>0</v>
      </c>
      <c r="U53" s="223">
        <f>J53-'[1]13+verif'!J54</f>
        <v>0</v>
      </c>
      <c r="V53" s="223">
        <f>K53-'[1]13+verif'!K54</f>
        <v>0</v>
      </c>
    </row>
    <row r="54" spans="1:22" ht="15">
      <c r="A54" s="45" t="s">
        <v>98</v>
      </c>
      <c r="B54" s="59" t="s">
        <v>99</v>
      </c>
      <c r="C54" s="47">
        <f t="shared" si="29"/>
        <v>0</v>
      </c>
      <c r="D54" s="47">
        <f t="shared" si="29"/>
        <v>0</v>
      </c>
      <c r="E54" s="47">
        <f t="shared" si="29"/>
        <v>0</v>
      </c>
      <c r="F54" s="47">
        <f t="shared" si="29"/>
        <v>0</v>
      </c>
      <c r="G54" s="47">
        <f t="shared" si="29"/>
        <v>0</v>
      </c>
      <c r="H54" s="47">
        <f t="shared" si="29"/>
        <v>0</v>
      </c>
      <c r="I54" s="47">
        <f t="shared" si="29"/>
        <v>0</v>
      </c>
      <c r="J54" s="47">
        <f t="shared" si="29"/>
        <v>0</v>
      </c>
      <c r="K54" s="49">
        <f t="shared" si="29"/>
        <v>0</v>
      </c>
      <c r="L54" s="50"/>
      <c r="M54" s="223">
        <f>C54+D54+E54+F54+G54+H54+I54+J54+K54-'[1]13+verif'!C55-'[1]13+verif'!D55-'[1]13+verif'!E55-'[1]13+verif'!F55-'[1]13+verif'!G55-'[1]13+verif'!H55-'[1]13+verif'!I55-'[1]13+verif'!J55-'[1]13+verif'!K55</f>
        <v>0</v>
      </c>
      <c r="N54" s="223">
        <f>C54-'[1]13+verif'!C55</f>
        <v>0</v>
      </c>
      <c r="O54" s="223">
        <f>D54-'[1]13+verif'!D55</f>
        <v>0</v>
      </c>
      <c r="P54" s="223">
        <f>E54-'[1]13+verif'!E55</f>
        <v>0</v>
      </c>
      <c r="Q54" s="223">
        <f>F54-'[1]13+verif'!F55</f>
        <v>0</v>
      </c>
      <c r="R54" s="223">
        <f>G54-'[1]13+verif'!G55</f>
        <v>0</v>
      </c>
      <c r="S54" s="223">
        <f>H54-'[1]13+verif'!H55</f>
        <v>0</v>
      </c>
      <c r="T54" s="223">
        <f>I54-'[1]13+verif'!I55</f>
        <v>0</v>
      </c>
      <c r="U54" s="223">
        <f>J54-'[1]13+verif'!J55</f>
        <v>0</v>
      </c>
      <c r="V54" s="223">
        <f>K54-'[1]13+verif'!K55</f>
        <v>0</v>
      </c>
    </row>
    <row r="55" spans="1:22" ht="15">
      <c r="A55" s="45" t="s">
        <v>100</v>
      </c>
      <c r="B55" s="59" t="s">
        <v>101</v>
      </c>
      <c r="C55" s="47">
        <f t="shared" si="29"/>
        <v>0</v>
      </c>
      <c r="D55" s="47">
        <f t="shared" si="29"/>
        <v>0</v>
      </c>
      <c r="E55" s="47">
        <f t="shared" si="29"/>
        <v>4997000</v>
      </c>
      <c r="F55" s="47">
        <f t="shared" si="29"/>
        <v>3411000</v>
      </c>
      <c r="G55" s="47">
        <f t="shared" si="29"/>
        <v>3326311</v>
      </c>
      <c r="H55" s="47">
        <f t="shared" si="29"/>
        <v>3326311</v>
      </c>
      <c r="I55" s="47">
        <f t="shared" si="29"/>
        <v>3024707</v>
      </c>
      <c r="J55" s="47">
        <f t="shared" si="29"/>
        <v>301604</v>
      </c>
      <c r="K55" s="49">
        <f t="shared" si="29"/>
        <v>3291838</v>
      </c>
      <c r="L55" s="50"/>
      <c r="M55" s="223">
        <f>C55+D55+E55+F55+G55+H55+I55+J55+K55-'[1]13+verif'!C56-'[1]13+verif'!D56-'[1]13+verif'!E56-'[1]13+verif'!F56-'[1]13+verif'!G56-'[1]13+verif'!H56-'[1]13+verif'!I56-'[1]13+verif'!J56-'[1]13+verif'!K56</f>
        <v>0</v>
      </c>
      <c r="N55" s="223">
        <f>C55-'[1]13+verif'!C56</f>
        <v>0</v>
      </c>
      <c r="O55" s="223">
        <f>D55-'[1]13+verif'!D56</f>
        <v>0</v>
      </c>
      <c r="P55" s="223">
        <f>E55-'[1]13+verif'!E56</f>
        <v>0</v>
      </c>
      <c r="Q55" s="223">
        <f>F55-'[1]13+verif'!F56</f>
        <v>0</v>
      </c>
      <c r="R55" s="223">
        <f>G55-'[1]13+verif'!G56</f>
        <v>0</v>
      </c>
      <c r="S55" s="223">
        <f>H55-'[1]13+verif'!H56</f>
        <v>0</v>
      </c>
      <c r="T55" s="223">
        <f>I55-'[1]13+verif'!I56</f>
        <v>0</v>
      </c>
      <c r="U55" s="223">
        <f>J55-'[1]13+verif'!J56</f>
        <v>0</v>
      </c>
      <c r="V55" s="223">
        <f>K55-'[1]13+verif'!K56</f>
        <v>0</v>
      </c>
    </row>
    <row r="56" spans="1:22" ht="18">
      <c r="A56" s="41" t="s">
        <v>102</v>
      </c>
      <c r="B56" s="42" t="s">
        <v>103</v>
      </c>
      <c r="C56" s="43">
        <f>C57</f>
        <v>83100</v>
      </c>
      <c r="D56" s="43">
        <f>D57</f>
        <v>83100</v>
      </c>
      <c r="E56" s="43">
        <f t="shared" ref="E56:K56" si="30">E57</f>
        <v>83100</v>
      </c>
      <c r="F56" s="43">
        <f t="shared" si="30"/>
        <v>83100</v>
      </c>
      <c r="G56" s="43">
        <f t="shared" si="30"/>
        <v>0</v>
      </c>
      <c r="H56" s="43">
        <f t="shared" si="30"/>
        <v>0</v>
      </c>
      <c r="I56" s="43">
        <f t="shared" si="30"/>
        <v>0</v>
      </c>
      <c r="J56" s="43">
        <f t="shared" si="30"/>
        <v>0</v>
      </c>
      <c r="K56" s="44">
        <f t="shared" si="30"/>
        <v>1195</v>
      </c>
      <c r="L56" s="50"/>
      <c r="M56" s="223">
        <f>C56+D56+E56+F56+G56+H56+I56+J56+K56-'[1]13+verif'!C57-'[1]13+verif'!D57-'[1]13+verif'!E57-'[1]13+verif'!F57-'[1]13+verif'!G57-'[1]13+verif'!H57-'[1]13+verif'!I57-'[1]13+verif'!J57-'[1]13+verif'!K57</f>
        <v>0</v>
      </c>
      <c r="N56" s="223">
        <f>C56-'[1]13+verif'!C57</f>
        <v>0</v>
      </c>
      <c r="O56" s="223">
        <f>D56-'[1]13+verif'!D57</f>
        <v>0</v>
      </c>
      <c r="P56" s="223">
        <f>E56-'[1]13+verif'!E57</f>
        <v>0</v>
      </c>
      <c r="Q56" s="223">
        <f>F56-'[1]13+verif'!F57</f>
        <v>0</v>
      </c>
      <c r="R56" s="223">
        <f>G56-'[1]13+verif'!G57</f>
        <v>0</v>
      </c>
      <c r="S56" s="223">
        <f>H56-'[1]13+verif'!H57</f>
        <v>0</v>
      </c>
      <c r="T56" s="223">
        <f>I56-'[1]13+verif'!I57</f>
        <v>0</v>
      </c>
      <c r="U56" s="223">
        <f>J56-'[1]13+verif'!J57</f>
        <v>0</v>
      </c>
      <c r="V56" s="223">
        <f>K56-'[1]13+verif'!K57</f>
        <v>0</v>
      </c>
    </row>
    <row r="57" spans="1:22" ht="15">
      <c r="A57" s="45" t="s">
        <v>104</v>
      </c>
      <c r="B57" s="46" t="s">
        <v>105</v>
      </c>
      <c r="C57" s="47">
        <f t="shared" ref="C57:K57" si="31">C188+C311</f>
        <v>83100</v>
      </c>
      <c r="D57" s="47">
        <f t="shared" si="31"/>
        <v>83100</v>
      </c>
      <c r="E57" s="47">
        <f t="shared" si="31"/>
        <v>83100</v>
      </c>
      <c r="F57" s="47">
        <f t="shared" si="31"/>
        <v>83100</v>
      </c>
      <c r="G57" s="47">
        <f t="shared" si="31"/>
        <v>0</v>
      </c>
      <c r="H57" s="47">
        <f t="shared" si="31"/>
        <v>0</v>
      </c>
      <c r="I57" s="47">
        <f t="shared" si="31"/>
        <v>0</v>
      </c>
      <c r="J57" s="47">
        <f t="shared" si="31"/>
        <v>0</v>
      </c>
      <c r="K57" s="66">
        <f t="shared" si="31"/>
        <v>1195</v>
      </c>
      <c r="L57" s="50"/>
      <c r="M57" s="223">
        <f>C57+D57+E57+F57+G57+H57+I57+J57+K57-'[1]13+verif'!C58-'[1]13+verif'!D58-'[1]13+verif'!E58-'[1]13+verif'!F58-'[1]13+verif'!G58-'[1]13+verif'!H58-'[1]13+verif'!I58-'[1]13+verif'!J58-'[1]13+verif'!K58</f>
        <v>0</v>
      </c>
      <c r="N57" s="223">
        <f>C57-'[1]13+verif'!C58</f>
        <v>0</v>
      </c>
      <c r="O57" s="223">
        <f>D57-'[1]13+verif'!D58</f>
        <v>0</v>
      </c>
      <c r="P57" s="223">
        <f>E57-'[1]13+verif'!E58</f>
        <v>0</v>
      </c>
      <c r="Q57" s="223">
        <f>F57-'[1]13+verif'!F58</f>
        <v>0</v>
      </c>
      <c r="R57" s="223">
        <f>G57-'[1]13+verif'!G58</f>
        <v>0</v>
      </c>
      <c r="S57" s="223">
        <f>H57-'[1]13+verif'!H58</f>
        <v>0</v>
      </c>
      <c r="T57" s="223">
        <f>I57-'[1]13+verif'!I58</f>
        <v>0</v>
      </c>
      <c r="U57" s="223">
        <f>J57-'[1]13+verif'!J58</f>
        <v>0</v>
      </c>
      <c r="V57" s="223">
        <f>K57-'[1]13+verif'!K58</f>
        <v>0</v>
      </c>
    </row>
    <row r="58" spans="1:22" ht="27">
      <c r="A58" s="37" t="s">
        <v>106</v>
      </c>
      <c r="B58" s="38" t="s">
        <v>107</v>
      </c>
      <c r="C58" s="39">
        <f>C59+C70+C74+C75</f>
        <v>31817044</v>
      </c>
      <c r="D58" s="39">
        <f>D59+D70+D74+D75</f>
        <v>19136311</v>
      </c>
      <c r="E58" s="39">
        <f>E59+E70+E74+E75</f>
        <v>72197044</v>
      </c>
      <c r="F58" s="39">
        <f t="shared" ref="F58:K58" si="32">F59+F70+F74+F75</f>
        <v>52636311</v>
      </c>
      <c r="G58" s="39">
        <f t="shared" si="32"/>
        <v>35868450</v>
      </c>
      <c r="H58" s="39">
        <f t="shared" si="32"/>
        <v>35868450</v>
      </c>
      <c r="I58" s="39">
        <f t="shared" si="32"/>
        <v>25331212</v>
      </c>
      <c r="J58" s="39">
        <f t="shared" si="32"/>
        <v>10537238</v>
      </c>
      <c r="K58" s="52">
        <f t="shared" si="32"/>
        <v>29945002</v>
      </c>
      <c r="L58" s="50"/>
      <c r="M58" s="223">
        <f>C58+D58+E58+F58+G58+H58+I58+J58+K58-'[1]13+verif'!C59-'[1]13+verif'!D59-'[1]13+verif'!E59-'[1]13+verif'!F59-'[1]13+verif'!G59-'[1]13+verif'!H59-'[1]13+verif'!I59-'[1]13+verif'!J59-'[1]13+verif'!K59</f>
        <v>0</v>
      </c>
      <c r="N58" s="223">
        <f>C58-'[1]13+verif'!C59</f>
        <v>0</v>
      </c>
      <c r="O58" s="223">
        <f>D58-'[1]13+verif'!D59</f>
        <v>0</v>
      </c>
      <c r="P58" s="223">
        <f>E58-'[1]13+verif'!E59</f>
        <v>0</v>
      </c>
      <c r="Q58" s="223">
        <f>F58-'[1]13+verif'!F59</f>
        <v>0</v>
      </c>
      <c r="R58" s="223">
        <f>G58-'[1]13+verif'!G59</f>
        <v>0</v>
      </c>
      <c r="S58" s="223">
        <f>H58-'[1]13+verif'!H59</f>
        <v>0</v>
      </c>
      <c r="T58" s="223">
        <f>I58-'[1]13+verif'!I59</f>
        <v>0</v>
      </c>
      <c r="U58" s="223">
        <f>J58-'[1]13+verif'!J59</f>
        <v>0</v>
      </c>
      <c r="V58" s="223">
        <f>K58-'[1]13+verif'!K59</f>
        <v>0</v>
      </c>
    </row>
    <row r="59" spans="1:22" ht="18">
      <c r="A59" s="60" t="s">
        <v>108</v>
      </c>
      <c r="B59" s="42" t="s">
        <v>109</v>
      </c>
      <c r="C59" s="43">
        <f>C60+C61+C62+C63+C64+C65+C66+C67+C69+C68</f>
        <v>10815000</v>
      </c>
      <c r="D59" s="43">
        <f t="shared" ref="D59:K59" si="33">D60+D61+D62+D63+D64+D65+D66+D67+D69+D68</f>
        <v>4385000</v>
      </c>
      <c r="E59" s="43">
        <f>E60+E61+E62+E63+E64+E65+E66+E67+E69+E68</f>
        <v>29195000</v>
      </c>
      <c r="F59" s="43">
        <f t="shared" si="33"/>
        <v>21585000</v>
      </c>
      <c r="G59" s="43">
        <f t="shared" si="33"/>
        <v>17067226</v>
      </c>
      <c r="H59" s="43">
        <f t="shared" si="33"/>
        <v>17067226</v>
      </c>
      <c r="I59" s="43">
        <f t="shared" si="33"/>
        <v>14975659</v>
      </c>
      <c r="J59" s="43">
        <f t="shared" si="33"/>
        <v>2091567</v>
      </c>
      <c r="K59" s="43">
        <f t="shared" si="33"/>
        <v>20027799</v>
      </c>
      <c r="L59" s="50"/>
      <c r="M59" s="223">
        <f>C59+D59+E59+F59+G59+H59+I59+J59+K59-'[1]13+verif'!C60-'[1]13+verif'!D60-'[1]13+verif'!E60-'[1]13+verif'!F60-'[1]13+verif'!G60-'[1]13+verif'!H60-'[1]13+verif'!I60-'[1]13+verif'!J60-'[1]13+verif'!K60</f>
        <v>0</v>
      </c>
      <c r="N59" s="223">
        <f>C59-'[1]13+verif'!C60</f>
        <v>0</v>
      </c>
      <c r="O59" s="223">
        <f>D59-'[1]13+verif'!D60</f>
        <v>0</v>
      </c>
      <c r="P59" s="223">
        <f>E59-'[1]13+verif'!E60</f>
        <v>0</v>
      </c>
      <c r="Q59" s="223">
        <f>F59-'[1]13+verif'!F60</f>
        <v>0</v>
      </c>
      <c r="R59" s="223">
        <f>G59-'[1]13+verif'!G60</f>
        <v>0</v>
      </c>
      <c r="S59" s="223">
        <f>H59-'[1]13+verif'!H60</f>
        <v>0</v>
      </c>
      <c r="T59" s="223">
        <f>I59-'[1]13+verif'!I60</f>
        <v>0</v>
      </c>
      <c r="U59" s="223">
        <f>J59-'[1]13+verif'!J60</f>
        <v>0</v>
      </c>
      <c r="V59" s="223">
        <f>K59-'[1]13+verif'!K60</f>
        <v>0</v>
      </c>
    </row>
    <row r="60" spans="1:22" ht="19.5">
      <c r="A60" s="45" t="s">
        <v>110</v>
      </c>
      <c r="B60" s="46" t="s">
        <v>111</v>
      </c>
      <c r="C60" s="47">
        <f t="shared" ref="C60:K69" si="34">C191+C314</f>
        <v>0</v>
      </c>
      <c r="D60" s="47">
        <f t="shared" si="34"/>
        <v>0</v>
      </c>
      <c r="E60" s="47">
        <f t="shared" si="34"/>
        <v>0</v>
      </c>
      <c r="F60" s="47">
        <f t="shared" si="34"/>
        <v>0</v>
      </c>
      <c r="G60" s="47">
        <f t="shared" si="34"/>
        <v>0</v>
      </c>
      <c r="H60" s="47">
        <f t="shared" si="34"/>
        <v>0</v>
      </c>
      <c r="I60" s="47">
        <f t="shared" si="34"/>
        <v>0</v>
      </c>
      <c r="J60" s="47">
        <f t="shared" si="34"/>
        <v>0</v>
      </c>
      <c r="K60" s="49">
        <f t="shared" si="34"/>
        <v>0</v>
      </c>
      <c r="L60" s="50"/>
      <c r="M60" s="223">
        <f>C60+D60+E60+F60+G60+H60+I60+J60+K60-'[1]13+verif'!C61-'[1]13+verif'!D61-'[1]13+verif'!E61-'[1]13+verif'!F61-'[1]13+verif'!G61-'[1]13+verif'!H61-'[1]13+verif'!I61-'[1]13+verif'!J61-'[1]13+verif'!K61</f>
        <v>0</v>
      </c>
      <c r="N60" s="223">
        <f>C60-'[1]13+verif'!C61</f>
        <v>0</v>
      </c>
      <c r="O60" s="223">
        <f>D60-'[1]13+verif'!D61</f>
        <v>0</v>
      </c>
      <c r="P60" s="223">
        <f>E60-'[1]13+verif'!E61</f>
        <v>0</v>
      </c>
      <c r="Q60" s="223">
        <f>F60-'[1]13+verif'!F61</f>
        <v>0</v>
      </c>
      <c r="R60" s="223">
        <f>G60-'[1]13+verif'!G61</f>
        <v>0</v>
      </c>
      <c r="S60" s="223">
        <f>H60-'[1]13+verif'!H61</f>
        <v>0</v>
      </c>
      <c r="T60" s="223">
        <f>I60-'[1]13+verif'!I61</f>
        <v>0</v>
      </c>
      <c r="U60" s="223">
        <f>J60-'[1]13+verif'!J61</f>
        <v>0</v>
      </c>
      <c r="V60" s="223">
        <f>K60-'[1]13+verif'!K61</f>
        <v>0</v>
      </c>
    </row>
    <row r="61" spans="1:22" ht="15">
      <c r="A61" s="45" t="s">
        <v>112</v>
      </c>
      <c r="B61" s="46" t="s">
        <v>113</v>
      </c>
      <c r="C61" s="47">
        <f t="shared" si="34"/>
        <v>10815000</v>
      </c>
      <c r="D61" s="47">
        <f t="shared" si="34"/>
        <v>4385000</v>
      </c>
      <c r="E61" s="47">
        <f t="shared" si="34"/>
        <v>10815000</v>
      </c>
      <c r="F61" s="47">
        <f t="shared" si="34"/>
        <v>4385000</v>
      </c>
      <c r="G61" s="47">
        <f t="shared" si="34"/>
        <v>0</v>
      </c>
      <c r="H61" s="47">
        <f t="shared" si="34"/>
        <v>0</v>
      </c>
      <c r="I61" s="47">
        <f t="shared" si="34"/>
        <v>0</v>
      </c>
      <c r="J61" s="47">
        <f t="shared" si="34"/>
        <v>0</v>
      </c>
      <c r="K61" s="49">
        <f t="shared" si="34"/>
        <v>0</v>
      </c>
      <c r="L61" s="50"/>
      <c r="M61" s="223">
        <f>C61+D61+E61+F61+G61+H61+I61+J61+K61-'[1]13+verif'!C62-'[1]13+verif'!D62-'[1]13+verif'!E62-'[1]13+verif'!F62-'[1]13+verif'!G62-'[1]13+verif'!H62-'[1]13+verif'!I62-'[1]13+verif'!J62-'[1]13+verif'!K62</f>
        <v>0</v>
      </c>
      <c r="N61" s="223">
        <f>C61-'[1]13+verif'!C62</f>
        <v>0</v>
      </c>
      <c r="O61" s="223">
        <f>D61-'[1]13+verif'!D62</f>
        <v>0</v>
      </c>
      <c r="P61" s="223">
        <f>E61-'[1]13+verif'!E62</f>
        <v>0</v>
      </c>
      <c r="Q61" s="223">
        <f>F61-'[1]13+verif'!F62</f>
        <v>0</v>
      </c>
      <c r="R61" s="223">
        <f>G61-'[1]13+verif'!G62</f>
        <v>0</v>
      </c>
      <c r="S61" s="223">
        <f>H61-'[1]13+verif'!H62</f>
        <v>0</v>
      </c>
      <c r="T61" s="223">
        <f>I61-'[1]13+verif'!I62</f>
        <v>0</v>
      </c>
      <c r="U61" s="223">
        <f>J61-'[1]13+verif'!J62</f>
        <v>0</v>
      </c>
      <c r="V61" s="223">
        <f>K61-'[1]13+verif'!K62</f>
        <v>0</v>
      </c>
    </row>
    <row r="62" spans="1:22" ht="19.5">
      <c r="A62" s="45" t="s">
        <v>114</v>
      </c>
      <c r="B62" s="46" t="s">
        <v>115</v>
      </c>
      <c r="C62" s="47">
        <f t="shared" si="34"/>
        <v>0</v>
      </c>
      <c r="D62" s="47">
        <f t="shared" si="34"/>
        <v>0</v>
      </c>
      <c r="E62" s="51">
        <f t="shared" si="34"/>
        <v>11500000</v>
      </c>
      <c r="F62" s="47">
        <f t="shared" si="34"/>
        <v>11500000</v>
      </c>
      <c r="G62" s="47">
        <f t="shared" si="34"/>
        <v>11500000</v>
      </c>
      <c r="H62" s="47">
        <f t="shared" si="34"/>
        <v>11500000</v>
      </c>
      <c r="I62" s="47">
        <f t="shared" si="34"/>
        <v>9817500</v>
      </c>
      <c r="J62" s="47">
        <f t="shared" si="34"/>
        <v>1682500</v>
      </c>
      <c r="K62" s="49">
        <f t="shared" si="34"/>
        <v>14869640</v>
      </c>
      <c r="L62" s="50"/>
      <c r="M62" s="223">
        <f>C62+D62+E62+F62+G62+H62+I62+J62+K62-'[1]13+verif'!C63-'[1]13+verif'!D63-'[1]13+verif'!E63-'[1]13+verif'!F63-'[1]13+verif'!G63-'[1]13+verif'!H63-'[1]13+verif'!I63-'[1]13+verif'!J63-'[1]13+verif'!K63</f>
        <v>0</v>
      </c>
      <c r="N62" s="223">
        <f>C62-'[1]13+verif'!C63</f>
        <v>0</v>
      </c>
      <c r="O62" s="223">
        <f>D62-'[1]13+verif'!D63</f>
        <v>0</v>
      </c>
      <c r="P62" s="223">
        <f>E62-'[1]13+verif'!E63</f>
        <v>0</v>
      </c>
      <c r="Q62" s="223">
        <f>F62-'[1]13+verif'!F63</f>
        <v>0</v>
      </c>
      <c r="R62" s="223">
        <f>G62-'[1]13+verif'!G63</f>
        <v>0</v>
      </c>
      <c r="S62" s="223">
        <f>H62-'[1]13+verif'!H63</f>
        <v>0</v>
      </c>
      <c r="T62" s="223">
        <f>I62-'[1]13+verif'!I63</f>
        <v>0</v>
      </c>
      <c r="U62" s="223">
        <f>J62-'[1]13+verif'!J63</f>
        <v>0</v>
      </c>
      <c r="V62" s="223">
        <f>K62-'[1]13+verif'!K63</f>
        <v>0</v>
      </c>
    </row>
    <row r="63" spans="1:22" ht="15">
      <c r="A63" s="45" t="s">
        <v>116</v>
      </c>
      <c r="B63" s="46" t="s">
        <v>117</v>
      </c>
      <c r="C63" s="47">
        <f t="shared" si="34"/>
        <v>0</v>
      </c>
      <c r="D63" s="47">
        <f t="shared" si="34"/>
        <v>0</v>
      </c>
      <c r="E63" s="47">
        <f t="shared" si="34"/>
        <v>0</v>
      </c>
      <c r="F63" s="47">
        <f t="shared" si="34"/>
        <v>0</v>
      </c>
      <c r="G63" s="47">
        <f t="shared" si="34"/>
        <v>0</v>
      </c>
      <c r="H63" s="47">
        <f t="shared" si="34"/>
        <v>0</v>
      </c>
      <c r="I63" s="47">
        <f t="shared" si="34"/>
        <v>0</v>
      </c>
      <c r="J63" s="47">
        <f t="shared" si="34"/>
        <v>0</v>
      </c>
      <c r="K63" s="49">
        <f t="shared" si="34"/>
        <v>0</v>
      </c>
      <c r="L63" s="50"/>
      <c r="M63" s="223">
        <f>C63+D63+E63+F63+G63+H63+I63+J63+K63-'[1]13+verif'!C64-'[1]13+verif'!D64-'[1]13+verif'!E64-'[1]13+verif'!F64-'[1]13+verif'!G64-'[1]13+verif'!H64-'[1]13+verif'!I64-'[1]13+verif'!J64-'[1]13+verif'!K64</f>
        <v>0</v>
      </c>
      <c r="N63" s="223">
        <f>C63-'[1]13+verif'!C64</f>
        <v>0</v>
      </c>
      <c r="O63" s="223">
        <f>D63-'[1]13+verif'!D64</f>
        <v>0</v>
      </c>
      <c r="P63" s="223">
        <f>E63-'[1]13+verif'!E64</f>
        <v>0</v>
      </c>
      <c r="Q63" s="223">
        <f>F63-'[1]13+verif'!F64</f>
        <v>0</v>
      </c>
      <c r="R63" s="223">
        <f>G63-'[1]13+verif'!G64</f>
        <v>0</v>
      </c>
      <c r="S63" s="223">
        <f>H63-'[1]13+verif'!H64</f>
        <v>0</v>
      </c>
      <c r="T63" s="223">
        <f>I63-'[1]13+verif'!I64</f>
        <v>0</v>
      </c>
      <c r="U63" s="223">
        <f>J63-'[1]13+verif'!J64</f>
        <v>0</v>
      </c>
      <c r="V63" s="223">
        <f>K63-'[1]13+verif'!K64</f>
        <v>0</v>
      </c>
    </row>
    <row r="64" spans="1:22" ht="15">
      <c r="A64" s="45" t="s">
        <v>118</v>
      </c>
      <c r="B64" s="46" t="s">
        <v>119</v>
      </c>
      <c r="C64" s="47">
        <f t="shared" si="34"/>
        <v>0</v>
      </c>
      <c r="D64" s="47">
        <f t="shared" si="34"/>
        <v>0</v>
      </c>
      <c r="E64" s="47">
        <f t="shared" si="34"/>
        <v>0</v>
      </c>
      <c r="F64" s="47">
        <f t="shared" si="34"/>
        <v>0</v>
      </c>
      <c r="G64" s="47">
        <f t="shared" si="34"/>
        <v>0</v>
      </c>
      <c r="H64" s="47">
        <f t="shared" si="34"/>
        <v>0</v>
      </c>
      <c r="I64" s="47">
        <f t="shared" si="34"/>
        <v>0</v>
      </c>
      <c r="J64" s="47">
        <f t="shared" si="34"/>
        <v>0</v>
      </c>
      <c r="K64" s="49">
        <f t="shared" si="34"/>
        <v>0</v>
      </c>
      <c r="L64" s="50"/>
      <c r="M64" s="223">
        <f>C64+D64+E64+F64+G64+H64+I64+J64+K64-'[1]13+verif'!C65-'[1]13+verif'!D65-'[1]13+verif'!E65-'[1]13+verif'!F65-'[1]13+verif'!G65-'[1]13+verif'!H65-'[1]13+verif'!I65-'[1]13+verif'!J65-'[1]13+verif'!K65</f>
        <v>0</v>
      </c>
      <c r="N64" s="223">
        <f>C64-'[1]13+verif'!C65</f>
        <v>0</v>
      </c>
      <c r="O64" s="223">
        <f>D64-'[1]13+verif'!D65</f>
        <v>0</v>
      </c>
      <c r="P64" s="223">
        <f>E64-'[1]13+verif'!E65</f>
        <v>0</v>
      </c>
      <c r="Q64" s="223">
        <f>F64-'[1]13+verif'!F65</f>
        <v>0</v>
      </c>
      <c r="R64" s="223">
        <f>G64-'[1]13+verif'!G65</f>
        <v>0</v>
      </c>
      <c r="S64" s="223">
        <f>H64-'[1]13+verif'!H65</f>
        <v>0</v>
      </c>
      <c r="T64" s="223">
        <f>I64-'[1]13+verif'!I65</f>
        <v>0</v>
      </c>
      <c r="U64" s="223">
        <f>J64-'[1]13+verif'!J65</f>
        <v>0</v>
      </c>
      <c r="V64" s="223">
        <f>K64-'[1]13+verif'!K65</f>
        <v>0</v>
      </c>
    </row>
    <row r="65" spans="1:22" ht="15">
      <c r="A65" s="45" t="s">
        <v>120</v>
      </c>
      <c r="B65" s="46" t="s">
        <v>121</v>
      </c>
      <c r="C65" s="47">
        <f t="shared" si="34"/>
        <v>0</v>
      </c>
      <c r="D65" s="47">
        <f t="shared" si="34"/>
        <v>0</v>
      </c>
      <c r="E65" s="47">
        <f t="shared" si="34"/>
        <v>0</v>
      </c>
      <c r="F65" s="47">
        <f t="shared" si="34"/>
        <v>0</v>
      </c>
      <c r="G65" s="47">
        <f t="shared" si="34"/>
        <v>0</v>
      </c>
      <c r="H65" s="47">
        <f t="shared" si="34"/>
        <v>0</v>
      </c>
      <c r="I65" s="47">
        <f t="shared" si="34"/>
        <v>0</v>
      </c>
      <c r="J65" s="47">
        <f t="shared" si="34"/>
        <v>0</v>
      </c>
      <c r="K65" s="49">
        <f t="shared" si="34"/>
        <v>0</v>
      </c>
      <c r="L65" s="50"/>
      <c r="M65" s="223">
        <f>C65+D65+E65+F65+G65+H65+I65+J65+K65-'[1]13+verif'!C66-'[1]13+verif'!D66-'[1]13+verif'!E66-'[1]13+verif'!F66-'[1]13+verif'!G66-'[1]13+verif'!H66-'[1]13+verif'!I66-'[1]13+verif'!J66-'[1]13+verif'!K66</f>
        <v>0</v>
      </c>
      <c r="N65" s="223">
        <f>C65-'[1]13+verif'!C66</f>
        <v>0</v>
      </c>
      <c r="O65" s="223">
        <f>D65-'[1]13+verif'!D66</f>
        <v>0</v>
      </c>
      <c r="P65" s="223">
        <f>E65-'[1]13+verif'!E66</f>
        <v>0</v>
      </c>
      <c r="Q65" s="223">
        <f>F65-'[1]13+verif'!F66</f>
        <v>0</v>
      </c>
      <c r="R65" s="223">
        <f>G65-'[1]13+verif'!G66</f>
        <v>0</v>
      </c>
      <c r="S65" s="223">
        <f>H65-'[1]13+verif'!H66</f>
        <v>0</v>
      </c>
      <c r="T65" s="223">
        <f>I65-'[1]13+verif'!I66</f>
        <v>0</v>
      </c>
      <c r="U65" s="223">
        <f>J65-'[1]13+verif'!J66</f>
        <v>0</v>
      </c>
      <c r="V65" s="223">
        <f>K65-'[1]13+verif'!K66</f>
        <v>0</v>
      </c>
    </row>
    <row r="66" spans="1:22" ht="19.5">
      <c r="A66" s="45" t="s">
        <v>122</v>
      </c>
      <c r="B66" s="46" t="s">
        <v>123</v>
      </c>
      <c r="C66" s="47">
        <f t="shared" si="34"/>
        <v>0</v>
      </c>
      <c r="D66" s="47">
        <f t="shared" si="34"/>
        <v>0</v>
      </c>
      <c r="E66" s="47">
        <f t="shared" si="34"/>
        <v>0</v>
      </c>
      <c r="F66" s="47">
        <f t="shared" si="34"/>
        <v>0</v>
      </c>
      <c r="G66" s="47">
        <f t="shared" si="34"/>
        <v>0</v>
      </c>
      <c r="H66" s="47">
        <f t="shared" si="34"/>
        <v>0</v>
      </c>
      <c r="I66" s="47">
        <f t="shared" si="34"/>
        <v>0</v>
      </c>
      <c r="J66" s="47">
        <f t="shared" si="34"/>
        <v>0</v>
      </c>
      <c r="K66" s="49">
        <f t="shared" si="34"/>
        <v>0</v>
      </c>
      <c r="L66" s="50"/>
      <c r="M66" s="223">
        <f>C66+D66+E66+F66+G66+H66+I66+J66+K66-'[1]13+verif'!C67-'[1]13+verif'!D67-'[1]13+verif'!E67-'[1]13+verif'!F67-'[1]13+verif'!G67-'[1]13+verif'!H67-'[1]13+verif'!I67-'[1]13+verif'!J67-'[1]13+verif'!K67</f>
        <v>0</v>
      </c>
      <c r="N66" s="223">
        <f>C66-'[1]13+verif'!C67</f>
        <v>0</v>
      </c>
      <c r="O66" s="223">
        <f>D66-'[1]13+verif'!D67</f>
        <v>0</v>
      </c>
      <c r="P66" s="223">
        <f>E66-'[1]13+verif'!E67</f>
        <v>0</v>
      </c>
      <c r="Q66" s="223">
        <f>F66-'[1]13+verif'!F67</f>
        <v>0</v>
      </c>
      <c r="R66" s="223">
        <f>G66-'[1]13+verif'!G67</f>
        <v>0</v>
      </c>
      <c r="S66" s="223">
        <f>H66-'[1]13+verif'!H67</f>
        <v>0</v>
      </c>
      <c r="T66" s="223">
        <f>I66-'[1]13+verif'!I67</f>
        <v>0</v>
      </c>
      <c r="U66" s="223">
        <f>J66-'[1]13+verif'!J67</f>
        <v>0</v>
      </c>
      <c r="V66" s="223">
        <f>K66-'[1]13+verif'!K67</f>
        <v>0</v>
      </c>
    </row>
    <row r="67" spans="1:22" ht="19.5">
      <c r="A67" s="45" t="s">
        <v>124</v>
      </c>
      <c r="B67" s="46" t="s">
        <v>125</v>
      </c>
      <c r="C67" s="47">
        <f t="shared" si="34"/>
        <v>0</v>
      </c>
      <c r="D67" s="47">
        <f t="shared" si="34"/>
        <v>0</v>
      </c>
      <c r="E67" s="47">
        <f t="shared" si="34"/>
        <v>0</v>
      </c>
      <c r="F67" s="47">
        <f t="shared" si="34"/>
        <v>0</v>
      </c>
      <c r="G67" s="47">
        <f t="shared" si="34"/>
        <v>0</v>
      </c>
      <c r="H67" s="47">
        <f t="shared" si="34"/>
        <v>0</v>
      </c>
      <c r="I67" s="47">
        <f t="shared" si="34"/>
        <v>0</v>
      </c>
      <c r="J67" s="47">
        <f t="shared" si="34"/>
        <v>0</v>
      </c>
      <c r="K67" s="49">
        <f t="shared" si="34"/>
        <v>0</v>
      </c>
      <c r="L67" s="50"/>
      <c r="M67" s="223">
        <f>C67+D67+E67+F67+G67+H67+I67+J67+K67-'[1]13+verif'!C68-'[1]13+verif'!D68-'[1]13+verif'!E68-'[1]13+verif'!F68-'[1]13+verif'!G68-'[1]13+verif'!H68-'[1]13+verif'!I68-'[1]13+verif'!J68-'[1]13+verif'!K68</f>
        <v>0</v>
      </c>
      <c r="N67" s="223">
        <f>C67-'[1]13+verif'!C68</f>
        <v>0</v>
      </c>
      <c r="O67" s="223">
        <f>D67-'[1]13+verif'!D68</f>
        <v>0</v>
      </c>
      <c r="P67" s="223">
        <f>E67-'[1]13+verif'!E68</f>
        <v>0</v>
      </c>
      <c r="Q67" s="223">
        <f>F67-'[1]13+verif'!F68</f>
        <v>0</v>
      </c>
      <c r="R67" s="223">
        <f>G67-'[1]13+verif'!G68</f>
        <v>0</v>
      </c>
      <c r="S67" s="223">
        <f>H67-'[1]13+verif'!H68</f>
        <v>0</v>
      </c>
      <c r="T67" s="223">
        <f>I67-'[1]13+verif'!I68</f>
        <v>0</v>
      </c>
      <c r="U67" s="223">
        <f>J67-'[1]13+verif'!J68</f>
        <v>0</v>
      </c>
      <c r="V67" s="223">
        <f>K67-'[1]13+verif'!K68</f>
        <v>0</v>
      </c>
    </row>
    <row r="68" spans="1:22" ht="15">
      <c r="A68" s="45" t="s">
        <v>126</v>
      </c>
      <c r="B68" s="46" t="s">
        <v>127</v>
      </c>
      <c r="C68" s="47">
        <f t="shared" si="34"/>
        <v>0</v>
      </c>
      <c r="D68" s="47">
        <f t="shared" si="34"/>
        <v>0</v>
      </c>
      <c r="E68" s="47">
        <f t="shared" si="34"/>
        <v>6500000</v>
      </c>
      <c r="F68" s="47">
        <f t="shared" si="34"/>
        <v>5350000</v>
      </c>
      <c r="G68" s="47">
        <f t="shared" si="34"/>
        <v>5277067</v>
      </c>
      <c r="H68" s="47">
        <f t="shared" si="34"/>
        <v>5277067</v>
      </c>
      <c r="I68" s="47">
        <f t="shared" si="34"/>
        <v>5000000</v>
      </c>
      <c r="J68" s="47">
        <f t="shared" si="34"/>
        <v>277067</v>
      </c>
      <c r="K68" s="47">
        <f t="shared" si="34"/>
        <v>5000000</v>
      </c>
      <c r="L68" s="50"/>
      <c r="M68" s="223"/>
      <c r="N68" s="223"/>
      <c r="O68" s="223"/>
      <c r="P68" s="223"/>
      <c r="Q68" s="223"/>
      <c r="R68" s="223"/>
      <c r="S68" s="223"/>
      <c r="T68" s="223"/>
      <c r="U68" s="223"/>
      <c r="V68" s="223"/>
    </row>
    <row r="69" spans="1:22" ht="15">
      <c r="A69" s="45" t="s">
        <v>128</v>
      </c>
      <c r="B69" s="46" t="s">
        <v>129</v>
      </c>
      <c r="C69" s="47">
        <f t="shared" si="34"/>
        <v>0</v>
      </c>
      <c r="D69" s="47">
        <f t="shared" si="34"/>
        <v>0</v>
      </c>
      <c r="E69" s="51">
        <f t="shared" si="34"/>
        <v>380000</v>
      </c>
      <c r="F69" s="47">
        <f t="shared" si="34"/>
        <v>350000</v>
      </c>
      <c r="G69" s="47">
        <f t="shared" si="34"/>
        <v>290159</v>
      </c>
      <c r="H69" s="47">
        <f t="shared" si="34"/>
        <v>290159</v>
      </c>
      <c r="I69" s="47">
        <f t="shared" si="34"/>
        <v>158159</v>
      </c>
      <c r="J69" s="47">
        <f t="shared" si="34"/>
        <v>132000</v>
      </c>
      <c r="K69" s="49">
        <f t="shared" si="34"/>
        <v>158159</v>
      </c>
      <c r="L69" s="50"/>
      <c r="M69" s="223">
        <f>C69+D69+E69+F69+G69+H69+I69+J69+K69-'[1]13+verif'!C70-'[1]13+verif'!D70-'[1]13+verif'!E70-'[1]13+verif'!F70-'[1]13+verif'!G70-'[1]13+verif'!H70-'[1]13+verif'!I70-'[1]13+verif'!J70-'[1]13+verif'!K70</f>
        <v>0</v>
      </c>
      <c r="N69" s="223">
        <f>C69-'[1]13+verif'!C70</f>
        <v>0</v>
      </c>
      <c r="O69" s="223">
        <f>D69-'[1]13+verif'!D70</f>
        <v>0</v>
      </c>
      <c r="P69" s="223">
        <f>E69-'[1]13+verif'!E70</f>
        <v>0</v>
      </c>
      <c r="Q69" s="223">
        <f>F69-'[1]13+verif'!F70</f>
        <v>0</v>
      </c>
      <c r="R69" s="223">
        <f>G69-'[1]13+verif'!G70</f>
        <v>0</v>
      </c>
      <c r="S69" s="223">
        <f>H69-'[1]13+verif'!H70</f>
        <v>0</v>
      </c>
      <c r="T69" s="223">
        <f>I69-'[1]13+verif'!I70</f>
        <v>0</v>
      </c>
      <c r="U69" s="223">
        <f>J69-'[1]13+verif'!J70</f>
        <v>0</v>
      </c>
      <c r="V69" s="223">
        <f>K69-'[1]13+verif'!K70</f>
        <v>0</v>
      </c>
    </row>
    <row r="70" spans="1:22" ht="18">
      <c r="A70" s="41" t="s">
        <v>130</v>
      </c>
      <c r="B70" s="42" t="s">
        <v>131</v>
      </c>
      <c r="C70" s="43">
        <f>C71+C72+C73</f>
        <v>1502000</v>
      </c>
      <c r="D70" s="43">
        <f>D71+D72+D73</f>
        <v>802000</v>
      </c>
      <c r="E70" s="43">
        <f>E71+E72+E73</f>
        <v>18002000</v>
      </c>
      <c r="F70" s="43">
        <f t="shared" ref="F70:K70" si="35">F71+F72+F73</f>
        <v>11602000</v>
      </c>
      <c r="G70" s="43">
        <f t="shared" si="35"/>
        <v>16474444</v>
      </c>
      <c r="H70" s="43">
        <f t="shared" si="35"/>
        <v>16474444</v>
      </c>
      <c r="I70" s="43">
        <f t="shared" si="35"/>
        <v>10003636</v>
      </c>
      <c r="J70" s="43">
        <f t="shared" si="35"/>
        <v>6470808</v>
      </c>
      <c r="K70" s="61">
        <f t="shared" si="35"/>
        <v>9866328</v>
      </c>
      <c r="L70" s="50"/>
      <c r="M70" s="223">
        <f>C70+D70+E70+F70+G70+H70+I70+J70+K70-'[1]13+verif'!C71-'[1]13+verif'!D71-'[1]13+verif'!E71-'[1]13+verif'!F71-'[1]13+verif'!G71-'[1]13+verif'!H71-'[1]13+verif'!I71-'[1]13+verif'!J71-'[1]13+verif'!K71</f>
        <v>0</v>
      </c>
      <c r="N70" s="223">
        <f>C70-'[1]13+verif'!C71</f>
        <v>0</v>
      </c>
      <c r="O70" s="223">
        <f>D70-'[1]13+verif'!D71</f>
        <v>0</v>
      </c>
      <c r="P70" s="223">
        <f>E70-'[1]13+verif'!E71</f>
        <v>0</v>
      </c>
      <c r="Q70" s="223">
        <f>F70-'[1]13+verif'!F71</f>
        <v>0</v>
      </c>
      <c r="R70" s="223">
        <f>G70-'[1]13+verif'!G71</f>
        <v>0</v>
      </c>
      <c r="S70" s="223">
        <f>H70-'[1]13+verif'!H71</f>
        <v>0</v>
      </c>
      <c r="T70" s="223">
        <f>I70-'[1]13+verif'!I71</f>
        <v>0</v>
      </c>
      <c r="U70" s="223">
        <f>J70-'[1]13+verif'!J71</f>
        <v>0</v>
      </c>
      <c r="V70" s="223">
        <f>K70-'[1]13+verif'!K71</f>
        <v>0</v>
      </c>
    </row>
    <row r="71" spans="1:22" ht="15">
      <c r="A71" s="45" t="s">
        <v>132</v>
      </c>
      <c r="B71" s="46" t="s">
        <v>133</v>
      </c>
      <c r="C71" s="47">
        <f t="shared" ref="C71:K75" si="36">C202+C325</f>
        <v>1502000</v>
      </c>
      <c r="D71" s="47">
        <f t="shared" si="36"/>
        <v>802000</v>
      </c>
      <c r="E71" s="51">
        <f t="shared" si="36"/>
        <v>7902000</v>
      </c>
      <c r="F71" s="47">
        <f t="shared" si="36"/>
        <v>4602000</v>
      </c>
      <c r="G71" s="47">
        <f t="shared" si="36"/>
        <v>6400000</v>
      </c>
      <c r="H71" s="47">
        <f t="shared" si="36"/>
        <v>6400000</v>
      </c>
      <c r="I71" s="47">
        <f t="shared" si="36"/>
        <v>3805421</v>
      </c>
      <c r="J71" s="47">
        <f t="shared" si="36"/>
        <v>2594579</v>
      </c>
      <c r="K71" s="47">
        <f t="shared" si="36"/>
        <v>3805421</v>
      </c>
      <c r="L71" s="50"/>
      <c r="M71" s="223">
        <f>C71+D71+E71+F71+G71+H71+I71+J71+K71-'[1]13+verif'!C72-'[1]13+verif'!D72-'[1]13+verif'!E72-'[1]13+verif'!F72-'[1]13+verif'!G72-'[1]13+verif'!H72-'[1]13+verif'!I72-'[1]13+verif'!J72-'[1]13+verif'!K72</f>
        <v>0</v>
      </c>
      <c r="N71" s="223">
        <f>C71-'[1]13+verif'!C72</f>
        <v>0</v>
      </c>
      <c r="O71" s="223">
        <f>D71-'[1]13+verif'!D72</f>
        <v>0</v>
      </c>
      <c r="P71" s="223">
        <f>E71-'[1]13+verif'!E72</f>
        <v>0</v>
      </c>
      <c r="Q71" s="223">
        <f>F71-'[1]13+verif'!F72</f>
        <v>0</v>
      </c>
      <c r="R71" s="223">
        <f>G71-'[1]13+verif'!G72</f>
        <v>0</v>
      </c>
      <c r="S71" s="223">
        <f>H71-'[1]13+verif'!H72</f>
        <v>0</v>
      </c>
      <c r="T71" s="223">
        <f>I71-'[1]13+verif'!I72</f>
        <v>0</v>
      </c>
      <c r="U71" s="223">
        <f>J71-'[1]13+verif'!J72</f>
        <v>0</v>
      </c>
      <c r="V71" s="223">
        <f>K71-'[1]13+verif'!K72</f>
        <v>0</v>
      </c>
    </row>
    <row r="72" spans="1:22" ht="15">
      <c r="A72" s="45" t="s">
        <v>134</v>
      </c>
      <c r="B72" s="46" t="s">
        <v>135</v>
      </c>
      <c r="C72" s="47">
        <f t="shared" si="36"/>
        <v>0</v>
      </c>
      <c r="D72" s="47">
        <f t="shared" si="36"/>
        <v>0</v>
      </c>
      <c r="E72" s="47">
        <f t="shared" si="36"/>
        <v>0</v>
      </c>
      <c r="F72" s="47">
        <f t="shared" si="36"/>
        <v>0</v>
      </c>
      <c r="G72" s="47">
        <f t="shared" si="36"/>
        <v>0</v>
      </c>
      <c r="H72" s="47">
        <f t="shared" si="36"/>
        <v>0</v>
      </c>
      <c r="I72" s="47">
        <f t="shared" si="36"/>
        <v>0</v>
      </c>
      <c r="J72" s="47">
        <f t="shared" si="36"/>
        <v>0</v>
      </c>
      <c r="K72" s="49">
        <f t="shared" si="36"/>
        <v>0</v>
      </c>
      <c r="L72" s="50"/>
      <c r="M72" s="223">
        <f>C72+D72+E72+F72+G72+H72+I72+J72+K72-'[1]13+verif'!C73-'[1]13+verif'!D73-'[1]13+verif'!E73-'[1]13+verif'!F73-'[1]13+verif'!G73-'[1]13+verif'!H73-'[1]13+verif'!I73-'[1]13+verif'!J73-'[1]13+verif'!K73</f>
        <v>0</v>
      </c>
      <c r="N72" s="223">
        <f>C72-'[1]13+verif'!C73</f>
        <v>0</v>
      </c>
      <c r="O72" s="223">
        <f>D72-'[1]13+verif'!D73</f>
        <v>0</v>
      </c>
      <c r="P72" s="223">
        <f>E72-'[1]13+verif'!E73</f>
        <v>0</v>
      </c>
      <c r="Q72" s="223">
        <f>F72-'[1]13+verif'!F73</f>
        <v>0</v>
      </c>
      <c r="R72" s="223">
        <f>G72-'[1]13+verif'!G73</f>
        <v>0</v>
      </c>
      <c r="S72" s="223">
        <f>H72-'[1]13+verif'!H73</f>
        <v>0</v>
      </c>
      <c r="T72" s="223">
        <f>I72-'[1]13+verif'!I73</f>
        <v>0</v>
      </c>
      <c r="U72" s="223">
        <f>J72-'[1]13+verif'!J73</f>
        <v>0</v>
      </c>
      <c r="V72" s="223">
        <f>K72-'[1]13+verif'!K73</f>
        <v>0</v>
      </c>
    </row>
    <row r="73" spans="1:22" ht="19.5">
      <c r="A73" s="45" t="s">
        <v>136</v>
      </c>
      <c r="B73" s="46" t="s">
        <v>137</v>
      </c>
      <c r="C73" s="47">
        <f t="shared" si="36"/>
        <v>0</v>
      </c>
      <c r="D73" s="47">
        <f t="shared" si="36"/>
        <v>0</v>
      </c>
      <c r="E73" s="51">
        <f t="shared" si="36"/>
        <v>10100000</v>
      </c>
      <c r="F73" s="47">
        <f t="shared" si="36"/>
        <v>7000000</v>
      </c>
      <c r="G73" s="47">
        <f t="shared" si="36"/>
        <v>10074444</v>
      </c>
      <c r="H73" s="47">
        <f t="shared" si="36"/>
        <v>10074444</v>
      </c>
      <c r="I73" s="47">
        <f t="shared" si="36"/>
        <v>6198215</v>
      </c>
      <c r="J73" s="47">
        <f t="shared" si="36"/>
        <v>3876229</v>
      </c>
      <c r="K73" s="49">
        <f t="shared" si="36"/>
        <v>6060907</v>
      </c>
      <c r="L73" s="50"/>
      <c r="M73" s="223">
        <f>C73+D73+E73+F73+G73+H73+I73+J73+K73-'[1]13+verif'!C74-'[1]13+verif'!D74-'[1]13+verif'!E74-'[1]13+verif'!F74-'[1]13+verif'!G74-'[1]13+verif'!H74-'[1]13+verif'!I74-'[1]13+verif'!J74-'[1]13+verif'!K74</f>
        <v>0</v>
      </c>
      <c r="N73" s="223">
        <f>C73-'[1]13+verif'!C74</f>
        <v>0</v>
      </c>
      <c r="O73" s="223">
        <f>D73-'[1]13+verif'!D74</f>
        <v>0</v>
      </c>
      <c r="P73" s="223">
        <f>E73-'[1]13+verif'!E74</f>
        <v>0</v>
      </c>
      <c r="Q73" s="223">
        <f>F73-'[1]13+verif'!F74</f>
        <v>0</v>
      </c>
      <c r="R73" s="223">
        <f>G73-'[1]13+verif'!G74</f>
        <v>0</v>
      </c>
      <c r="S73" s="223">
        <f>H73-'[1]13+verif'!H74</f>
        <v>0</v>
      </c>
      <c r="T73" s="223">
        <f>I73-'[1]13+verif'!I74</f>
        <v>0</v>
      </c>
      <c r="U73" s="223">
        <f>J73-'[1]13+verif'!J74</f>
        <v>0</v>
      </c>
      <c r="V73" s="223">
        <f>K73-'[1]13+verif'!K74</f>
        <v>0</v>
      </c>
    </row>
    <row r="74" spans="1:22" ht="15">
      <c r="A74" s="45" t="s">
        <v>138</v>
      </c>
      <c r="B74" s="46" t="s">
        <v>139</v>
      </c>
      <c r="C74" s="47">
        <f t="shared" si="36"/>
        <v>0</v>
      </c>
      <c r="D74" s="47">
        <f t="shared" si="36"/>
        <v>0</v>
      </c>
      <c r="E74" s="47">
        <f t="shared" si="36"/>
        <v>0</v>
      </c>
      <c r="F74" s="47">
        <f t="shared" si="36"/>
        <v>0</v>
      </c>
      <c r="G74" s="47">
        <f t="shared" si="36"/>
        <v>0</v>
      </c>
      <c r="H74" s="47">
        <f t="shared" si="36"/>
        <v>0</v>
      </c>
      <c r="I74" s="47">
        <f t="shared" si="36"/>
        <v>0</v>
      </c>
      <c r="J74" s="47">
        <f t="shared" si="36"/>
        <v>0</v>
      </c>
      <c r="K74" s="49">
        <f t="shared" si="36"/>
        <v>0</v>
      </c>
      <c r="L74" s="50"/>
      <c r="M74" s="223">
        <f>C74+D74+E74+F74+G74+H74+I74+J74+K74-'[1]13+verif'!C75-'[1]13+verif'!D75-'[1]13+verif'!E75-'[1]13+verif'!F75-'[1]13+verif'!G75-'[1]13+verif'!H75-'[1]13+verif'!I75-'[1]13+verif'!J75-'[1]13+verif'!K75</f>
        <v>0</v>
      </c>
      <c r="N74" s="223">
        <f>C74-'[1]13+verif'!C75</f>
        <v>0</v>
      </c>
      <c r="O74" s="223">
        <f>D74-'[1]13+verif'!D75</f>
        <v>0</v>
      </c>
      <c r="P74" s="223">
        <f>E74-'[1]13+verif'!E75</f>
        <v>0</v>
      </c>
      <c r="Q74" s="223">
        <f>F74-'[1]13+verif'!F75</f>
        <v>0</v>
      </c>
      <c r="R74" s="223">
        <f>G74-'[1]13+verif'!G75</f>
        <v>0</v>
      </c>
      <c r="S74" s="223">
        <f>H74-'[1]13+verif'!H75</f>
        <v>0</v>
      </c>
      <c r="T74" s="223">
        <f>I74-'[1]13+verif'!I75</f>
        <v>0</v>
      </c>
      <c r="U74" s="223">
        <f>J74-'[1]13+verif'!J75</f>
        <v>0</v>
      </c>
      <c r="V74" s="223">
        <f>K74-'[1]13+verif'!K75</f>
        <v>0</v>
      </c>
    </row>
    <row r="75" spans="1:22" ht="19.5">
      <c r="A75" s="45" t="s">
        <v>140</v>
      </c>
      <c r="B75" s="46" t="s">
        <v>141</v>
      </c>
      <c r="C75" s="47">
        <f t="shared" si="36"/>
        <v>19500044</v>
      </c>
      <c r="D75" s="47">
        <f t="shared" si="36"/>
        <v>13949311</v>
      </c>
      <c r="E75" s="51">
        <f t="shared" si="36"/>
        <v>25000044</v>
      </c>
      <c r="F75" s="47">
        <f t="shared" si="36"/>
        <v>19449311</v>
      </c>
      <c r="G75" s="47">
        <f t="shared" si="36"/>
        <v>2326780</v>
      </c>
      <c r="H75" s="47">
        <f t="shared" si="36"/>
        <v>2326780</v>
      </c>
      <c r="I75" s="47">
        <f t="shared" si="36"/>
        <v>351917</v>
      </c>
      <c r="J75" s="47">
        <f t="shared" si="36"/>
        <v>1974863</v>
      </c>
      <c r="K75" s="49">
        <f t="shared" si="36"/>
        <v>50875</v>
      </c>
      <c r="L75" s="50"/>
      <c r="M75" s="223">
        <f>C75+D75+E75+F75+G75+H75+I75+J75+K75-'[1]13+verif'!C76-'[1]13+verif'!D76-'[1]13+verif'!E76-'[1]13+verif'!F76-'[1]13+verif'!G76-'[1]13+verif'!H76-'[1]13+verif'!I76-'[1]13+verif'!J76-'[1]13+verif'!K76</f>
        <v>0</v>
      </c>
      <c r="N75" s="223">
        <f>C75-'[1]13+verif'!C76</f>
        <v>0</v>
      </c>
      <c r="O75" s="223">
        <f>D75-'[1]13+verif'!D76</f>
        <v>0</v>
      </c>
      <c r="P75" s="223">
        <f>E75-'[1]13+verif'!E76</f>
        <v>0</v>
      </c>
      <c r="Q75" s="223">
        <f>F75-'[1]13+verif'!F76</f>
        <v>0</v>
      </c>
      <c r="R75" s="223">
        <f>G75-'[1]13+verif'!G76</f>
        <v>0</v>
      </c>
      <c r="S75" s="223">
        <f>H75-'[1]13+verif'!H76</f>
        <v>0</v>
      </c>
      <c r="T75" s="223">
        <f>I75-'[1]13+verif'!I76</f>
        <v>0</v>
      </c>
      <c r="U75" s="223">
        <f>J75-'[1]13+verif'!J76</f>
        <v>0</v>
      </c>
      <c r="V75" s="223">
        <f>K75-'[1]13+verif'!K76</f>
        <v>0</v>
      </c>
    </row>
    <row r="76" spans="1:22" ht="15">
      <c r="A76" s="67" t="s">
        <v>142</v>
      </c>
      <c r="B76" s="46"/>
      <c r="C76" s="68">
        <f>C77+C57-'[1]Prim+SPAS'!D189+'[1]66.SPAS'!J293</f>
        <v>287200</v>
      </c>
      <c r="D76" s="68">
        <f>D77+D57-'[1]Prim+SPAS'!E189+'[1]66.SPAS'!K293</f>
        <v>287200</v>
      </c>
      <c r="E76" s="68">
        <f>E77+E57-'[1]Prim+SPAS'!F189-E311+'[1]66.SPAS'!L293</f>
        <v>69792465</v>
      </c>
      <c r="F76" s="68">
        <f>F77+F57-'[1]Prim+SPAS'!G189-F311+'[1]66.SPAS'!M293</f>
        <v>39711465</v>
      </c>
      <c r="G76" s="68">
        <f>G77+G57-'[1]Prim+SPAS'!H189-G311+'[1]66.SPAS'!N293</f>
        <v>42699263</v>
      </c>
      <c r="H76" s="68">
        <f>H77+H57-'[1]Prim+SPAS'!I189-H311+'[1]66.SPAS'!O293</f>
        <v>42699263</v>
      </c>
      <c r="I76" s="68">
        <f>I77+I57-'[1]Prim+SPAS'!J189-I311+'[1]66.SPAS'!P293</f>
        <v>34832145</v>
      </c>
      <c r="J76" s="68">
        <f>J77+J57-'[1]Prim+SPAS'!K189-J311+'[1]66.SPAS'!Q293</f>
        <v>7867118</v>
      </c>
      <c r="K76" s="68">
        <f>K77+K57-'[1]Prim+SPAS'!L189-K311+'[1]66.SPAS'!R293</f>
        <v>35100320</v>
      </c>
      <c r="L76" s="50"/>
      <c r="M76" s="223">
        <f>C76-'[1]66+68'!D11</f>
        <v>83100</v>
      </c>
      <c r="N76" s="223">
        <f>D76-'[1]66+68'!E11</f>
        <v>83100</v>
      </c>
      <c r="O76" s="223">
        <f>E76-'[1]66+68'!F11</f>
        <v>4144000</v>
      </c>
      <c r="P76" s="223">
        <f>F76-'[1]66+68'!G11</f>
        <v>1589000</v>
      </c>
      <c r="Q76" s="223">
        <f>G76-'[1]66+68'!H11</f>
        <v>5814689</v>
      </c>
      <c r="R76" s="223">
        <f>H76-'[1]66+68'!I11</f>
        <v>5814689</v>
      </c>
      <c r="S76" s="223">
        <f>I76-'[1]66+68'!J11</f>
        <v>629382</v>
      </c>
      <c r="T76" s="223">
        <f>J76-'[1]66+68'!K11</f>
        <v>5185307</v>
      </c>
      <c r="U76" s="223">
        <f>K76-'[1]66+68'!L11</f>
        <v>362327</v>
      </c>
      <c r="V76" s="223">
        <f>L76-'[1]66+68'!M11</f>
        <v>0</v>
      </c>
    </row>
    <row r="77" spans="1:22" ht="36">
      <c r="A77" s="37" t="s">
        <v>143</v>
      </c>
      <c r="B77" s="38" t="s">
        <v>144</v>
      </c>
      <c r="C77" s="39">
        <f>C78+C79+C81+C82+C83+C84+C85+C88</f>
        <v>410000</v>
      </c>
      <c r="D77" s="39">
        <f t="shared" ref="D77:K77" si="37">D78+D79+D81+D82+D83+D84+D85+D89</f>
        <v>410000</v>
      </c>
      <c r="E77" s="39">
        <f>E78+E79+E81+E82+E83+E84+E85+E89</f>
        <v>69998365</v>
      </c>
      <c r="F77" s="39">
        <f t="shared" si="37"/>
        <v>39917365</v>
      </c>
      <c r="G77" s="39">
        <f t="shared" si="37"/>
        <v>42969988</v>
      </c>
      <c r="H77" s="39">
        <f t="shared" si="37"/>
        <v>42969988</v>
      </c>
      <c r="I77" s="39">
        <f>I78+I79+I81+I82+I83+I84+I85+I89</f>
        <v>35102870</v>
      </c>
      <c r="J77" s="39">
        <f t="shared" si="37"/>
        <v>7867118</v>
      </c>
      <c r="K77" s="40">
        <f t="shared" si="37"/>
        <v>35100842</v>
      </c>
      <c r="L77" s="50"/>
      <c r="M77" s="223">
        <f>C77+D77+E77+F77+G77+H77+I77+J77+K77-'[1]13+verif'!C77-'[1]13+verif'!D77-'[1]13+verif'!E77-'[1]13+verif'!F77-'[1]13+verif'!G77-'[1]13+verif'!H77-'[1]13+verif'!I77-'[1]13+verif'!J77-'[1]13+verif'!K77</f>
        <v>0</v>
      </c>
      <c r="N77" s="223">
        <f>C77-'[1]13+verif'!C77</f>
        <v>0</v>
      </c>
      <c r="O77" s="223">
        <f>D77-'[1]13+verif'!D77</f>
        <v>0</v>
      </c>
      <c r="P77" s="223">
        <f>E77-'[1]13+verif'!E77</f>
        <v>0</v>
      </c>
      <c r="Q77" s="223">
        <f>F77-'[1]13+verif'!F77</f>
        <v>0</v>
      </c>
      <c r="R77" s="223">
        <f>G77-'[1]13+verif'!G77</f>
        <v>0</v>
      </c>
      <c r="S77" s="223">
        <f>H77-'[1]13+verif'!H77</f>
        <v>0</v>
      </c>
      <c r="T77" s="223">
        <f>I77-'[1]13+verif'!I77</f>
        <v>0</v>
      </c>
      <c r="U77" s="223">
        <f>J77-'[1]13+verif'!J77</f>
        <v>0</v>
      </c>
      <c r="V77" s="223">
        <f>K77-'[1]13+verif'!K77</f>
        <v>0</v>
      </c>
    </row>
    <row r="78" spans="1:22" ht="15.75">
      <c r="A78" s="45" t="s">
        <v>145</v>
      </c>
      <c r="B78" s="46" t="s">
        <v>146</v>
      </c>
      <c r="C78" s="69">
        <f>C208+C331</f>
        <v>0</v>
      </c>
      <c r="D78" s="69">
        <f>D208+D331</f>
        <v>0</v>
      </c>
      <c r="E78" s="69">
        <f>E208+E331</f>
        <v>0</v>
      </c>
      <c r="F78" s="69">
        <f t="shared" ref="F78:K78" si="38">F208+F331</f>
        <v>0</v>
      </c>
      <c r="G78" s="69">
        <f t="shared" si="38"/>
        <v>0</v>
      </c>
      <c r="H78" s="69">
        <f t="shared" si="38"/>
        <v>0</v>
      </c>
      <c r="I78" s="69">
        <f t="shared" si="38"/>
        <v>0</v>
      </c>
      <c r="J78" s="69">
        <f t="shared" si="38"/>
        <v>0</v>
      </c>
      <c r="K78" s="70">
        <f t="shared" si="38"/>
        <v>2068</v>
      </c>
      <c r="L78" s="50"/>
      <c r="M78" s="223">
        <f>C78+D78+E78+F78+G78+H78+I78+J78+K78-'[1]13+verif'!C78-'[1]13+verif'!D78-'[1]13+verif'!E78-'[1]13+verif'!F78-'[1]13+verif'!G78-'[1]13+verif'!H78-'[1]13+verif'!I78-'[1]13+verif'!J78-'[1]13+verif'!K78</f>
        <v>0</v>
      </c>
      <c r="N78" s="223">
        <f>C78-'[1]13+verif'!C78</f>
        <v>0</v>
      </c>
      <c r="O78" s="223">
        <f>D78-'[1]13+verif'!D78</f>
        <v>0</v>
      </c>
      <c r="P78" s="223">
        <f>E78-'[1]13+verif'!E78</f>
        <v>0</v>
      </c>
      <c r="Q78" s="223">
        <f>F78-'[1]13+verif'!F78</f>
        <v>0</v>
      </c>
      <c r="R78" s="223">
        <f>G78-'[1]13+verif'!G78</f>
        <v>0</v>
      </c>
      <c r="S78" s="223">
        <f>H78-'[1]13+verif'!H78</f>
        <v>0</v>
      </c>
      <c r="T78" s="223">
        <f>I78-'[1]13+verif'!I78</f>
        <v>0</v>
      </c>
      <c r="U78" s="223">
        <f>J78-'[1]13+verif'!J78</f>
        <v>0</v>
      </c>
      <c r="V78" s="223">
        <f>K78-'[1]13+verif'!K78</f>
        <v>0</v>
      </c>
    </row>
    <row r="79" spans="1:22" ht="18">
      <c r="A79" s="41" t="s">
        <v>147</v>
      </c>
      <c r="B79" s="42" t="s">
        <v>148</v>
      </c>
      <c r="C79" s="43">
        <f>C80</f>
        <v>0</v>
      </c>
      <c r="D79" s="43">
        <f>D80</f>
        <v>0</v>
      </c>
      <c r="E79" s="43">
        <f t="shared" ref="E79:K79" si="39">E80</f>
        <v>48590000</v>
      </c>
      <c r="F79" s="43">
        <f t="shared" si="39"/>
        <v>27100000</v>
      </c>
      <c r="G79" s="43">
        <f t="shared" si="39"/>
        <v>27100000</v>
      </c>
      <c r="H79" s="43">
        <f t="shared" si="39"/>
        <v>27100000</v>
      </c>
      <c r="I79" s="43">
        <f t="shared" si="39"/>
        <v>25454528</v>
      </c>
      <c r="J79" s="43">
        <f t="shared" si="39"/>
        <v>1645472</v>
      </c>
      <c r="K79" s="44">
        <f t="shared" si="39"/>
        <v>25693903</v>
      </c>
      <c r="L79" s="50"/>
      <c r="M79" s="223">
        <f>C79+D79+E79+F79+G79+H79+I79+J79+K79-'[1]13+verif'!C79-'[1]13+verif'!D79-'[1]13+verif'!E79-'[1]13+verif'!F79-'[1]13+verif'!G79-'[1]13+verif'!H79-'[1]13+verif'!I79-'[1]13+verif'!J79-'[1]13+verif'!K79</f>
        <v>0</v>
      </c>
      <c r="N79" s="223">
        <f>C79-'[1]13+verif'!C79</f>
        <v>0</v>
      </c>
      <c r="O79" s="223">
        <f>D79-'[1]13+verif'!D79</f>
        <v>0</v>
      </c>
      <c r="P79" s="223">
        <f>E79-'[1]13+verif'!E79</f>
        <v>0</v>
      </c>
      <c r="Q79" s="223">
        <f>F79-'[1]13+verif'!F79</f>
        <v>0</v>
      </c>
      <c r="R79" s="223">
        <f>G79-'[1]13+verif'!G79</f>
        <v>0</v>
      </c>
      <c r="S79" s="223">
        <f>H79-'[1]13+verif'!H79</f>
        <v>0</v>
      </c>
      <c r="T79" s="223">
        <f>I79-'[1]13+verif'!I79</f>
        <v>0</v>
      </c>
      <c r="U79" s="223">
        <f>J79-'[1]13+verif'!J79</f>
        <v>0</v>
      </c>
      <c r="V79" s="223">
        <f>K79-'[1]13+verif'!K79</f>
        <v>0</v>
      </c>
    </row>
    <row r="80" spans="1:22" ht="15">
      <c r="A80" s="45" t="s">
        <v>149</v>
      </c>
      <c r="B80" s="46" t="s">
        <v>150</v>
      </c>
      <c r="C80" s="47">
        <f t="shared" ref="C80:K84" si="40">C210+C333</f>
        <v>0</v>
      </c>
      <c r="D80" s="47">
        <f t="shared" si="40"/>
        <v>0</v>
      </c>
      <c r="E80" s="47">
        <f t="shared" si="40"/>
        <v>48590000</v>
      </c>
      <c r="F80" s="47">
        <f t="shared" si="40"/>
        <v>27100000</v>
      </c>
      <c r="G80" s="47">
        <f t="shared" si="40"/>
        <v>27100000</v>
      </c>
      <c r="H80" s="47">
        <f t="shared" si="40"/>
        <v>27100000</v>
      </c>
      <c r="I80" s="47">
        <f t="shared" si="40"/>
        <v>25454528</v>
      </c>
      <c r="J80" s="47">
        <f t="shared" si="40"/>
        <v>1645472</v>
      </c>
      <c r="K80" s="71">
        <f t="shared" si="40"/>
        <v>25693903</v>
      </c>
      <c r="L80" s="50"/>
      <c r="M80" s="223">
        <f>C80+D80+E80+F80+G80+H80+I80+J80+K80-'[1]13+verif'!C80-'[1]13+verif'!D80-'[1]13+verif'!E80-'[1]13+verif'!F80-'[1]13+verif'!G80-'[1]13+verif'!H80-'[1]13+verif'!I80-'[1]13+verif'!J80-'[1]13+verif'!K80</f>
        <v>0</v>
      </c>
      <c r="N80" s="223">
        <f>C80-'[1]13+verif'!C80</f>
        <v>0</v>
      </c>
      <c r="O80" s="223">
        <f>D80-'[1]13+verif'!D80</f>
        <v>0</v>
      </c>
      <c r="P80" s="223">
        <f>E80-'[1]13+verif'!E80</f>
        <v>0</v>
      </c>
      <c r="Q80" s="223">
        <f>F80-'[1]13+verif'!F80</f>
        <v>0</v>
      </c>
      <c r="R80" s="223">
        <f>G80-'[1]13+verif'!G80</f>
        <v>0</v>
      </c>
      <c r="S80" s="223">
        <f>H80-'[1]13+verif'!H80</f>
        <v>0</v>
      </c>
      <c r="T80" s="223">
        <f>I80-'[1]13+verif'!I80</f>
        <v>0</v>
      </c>
      <c r="U80" s="223">
        <f>J80-'[1]13+verif'!J80</f>
        <v>0</v>
      </c>
      <c r="V80" s="223">
        <f>K80-'[1]13+verif'!K80</f>
        <v>0</v>
      </c>
    </row>
    <row r="81" spans="1:22" ht="15">
      <c r="A81" s="45" t="s">
        <v>151</v>
      </c>
      <c r="B81" s="46" t="s">
        <v>152</v>
      </c>
      <c r="C81" s="47">
        <f t="shared" si="40"/>
        <v>0</v>
      </c>
      <c r="D81" s="47">
        <f t="shared" si="40"/>
        <v>0</v>
      </c>
      <c r="E81" s="47">
        <f t="shared" si="40"/>
        <v>10000</v>
      </c>
      <c r="F81" s="47">
        <f t="shared" si="40"/>
        <v>10000</v>
      </c>
      <c r="G81" s="47">
        <f t="shared" si="40"/>
        <v>0</v>
      </c>
      <c r="H81" s="47">
        <f t="shared" si="40"/>
        <v>0</v>
      </c>
      <c r="I81" s="47">
        <f t="shared" si="40"/>
        <v>0</v>
      </c>
      <c r="J81" s="47">
        <f t="shared" si="40"/>
        <v>0</v>
      </c>
      <c r="K81" s="49">
        <f t="shared" si="40"/>
        <v>0</v>
      </c>
      <c r="L81" s="50"/>
      <c r="M81" s="223">
        <f>C81+D81+E81+F81+G81+H81+I81+J81+K81-'[1]13+verif'!C81-'[1]13+verif'!D81-'[1]13+verif'!E81-'[1]13+verif'!F81-'[1]13+verif'!G81-'[1]13+verif'!H81-'[1]13+verif'!I81-'[1]13+verif'!J81-'[1]13+verif'!K81</f>
        <v>0</v>
      </c>
      <c r="N81" s="223">
        <f>C81-'[1]13+verif'!C81</f>
        <v>0</v>
      </c>
      <c r="O81" s="223">
        <f>D81-'[1]13+verif'!D81</f>
        <v>0</v>
      </c>
      <c r="P81" s="223">
        <f>E81-'[1]13+verif'!E81</f>
        <v>0</v>
      </c>
      <c r="Q81" s="223">
        <f>F81-'[1]13+verif'!F81</f>
        <v>0</v>
      </c>
      <c r="R81" s="223">
        <f>G81-'[1]13+verif'!G81</f>
        <v>0</v>
      </c>
      <c r="S81" s="223">
        <f>H81-'[1]13+verif'!H81</f>
        <v>0</v>
      </c>
      <c r="T81" s="223">
        <f>I81-'[1]13+verif'!I81</f>
        <v>0</v>
      </c>
      <c r="U81" s="223">
        <f>J81-'[1]13+verif'!J81</f>
        <v>0</v>
      </c>
      <c r="V81" s="223">
        <f>K81-'[1]13+verif'!K81</f>
        <v>0</v>
      </c>
    </row>
    <row r="82" spans="1:22" ht="15">
      <c r="A82" s="45" t="s">
        <v>153</v>
      </c>
      <c r="B82" s="46" t="s">
        <v>154</v>
      </c>
      <c r="C82" s="47">
        <f t="shared" si="40"/>
        <v>0</v>
      </c>
      <c r="D82" s="47">
        <f t="shared" si="40"/>
        <v>0</v>
      </c>
      <c r="E82" s="47">
        <f t="shared" si="40"/>
        <v>0</v>
      </c>
      <c r="F82" s="47">
        <f t="shared" si="40"/>
        <v>0</v>
      </c>
      <c r="G82" s="47">
        <f t="shared" si="40"/>
        <v>0</v>
      </c>
      <c r="H82" s="47">
        <f t="shared" si="40"/>
        <v>0</v>
      </c>
      <c r="I82" s="47">
        <f t="shared" si="40"/>
        <v>0</v>
      </c>
      <c r="J82" s="47">
        <f t="shared" si="40"/>
        <v>0</v>
      </c>
      <c r="K82" s="49">
        <f t="shared" si="40"/>
        <v>0</v>
      </c>
      <c r="L82" s="50"/>
      <c r="M82" s="223">
        <f>C82+D82+E82+F82+G82+H82+I82+J82+K82-'[1]13+verif'!C82-'[1]13+verif'!D82-'[1]13+verif'!E82-'[1]13+verif'!F82-'[1]13+verif'!G82-'[1]13+verif'!H82-'[1]13+verif'!I82-'[1]13+verif'!J82-'[1]13+verif'!K82</f>
        <v>0</v>
      </c>
      <c r="N82" s="223">
        <f>C82-'[1]13+verif'!C82</f>
        <v>0</v>
      </c>
      <c r="O82" s="223">
        <f>D82-'[1]13+verif'!D82</f>
        <v>0</v>
      </c>
      <c r="P82" s="223">
        <f>E82-'[1]13+verif'!E82</f>
        <v>0</v>
      </c>
      <c r="Q82" s="223">
        <f>F82-'[1]13+verif'!F82</f>
        <v>0</v>
      </c>
      <c r="R82" s="223">
        <f>G82-'[1]13+verif'!G82</f>
        <v>0</v>
      </c>
      <c r="S82" s="223">
        <f>H82-'[1]13+verif'!H82</f>
        <v>0</v>
      </c>
      <c r="T82" s="223">
        <f>I82-'[1]13+verif'!I82</f>
        <v>0</v>
      </c>
      <c r="U82" s="223">
        <f>J82-'[1]13+verif'!J82</f>
        <v>0</v>
      </c>
      <c r="V82" s="223">
        <f>K82-'[1]13+verif'!K82</f>
        <v>0</v>
      </c>
    </row>
    <row r="83" spans="1:22" ht="15">
      <c r="A83" s="45" t="s">
        <v>155</v>
      </c>
      <c r="B83" s="46" t="s">
        <v>156</v>
      </c>
      <c r="C83" s="47">
        <f t="shared" si="40"/>
        <v>0</v>
      </c>
      <c r="D83" s="47">
        <f t="shared" si="40"/>
        <v>0</v>
      </c>
      <c r="E83" s="47">
        <f t="shared" si="40"/>
        <v>0</v>
      </c>
      <c r="F83" s="47">
        <f t="shared" si="40"/>
        <v>0</v>
      </c>
      <c r="G83" s="47">
        <f t="shared" si="40"/>
        <v>0</v>
      </c>
      <c r="H83" s="47">
        <f t="shared" si="40"/>
        <v>0</v>
      </c>
      <c r="I83" s="47">
        <f t="shared" si="40"/>
        <v>0</v>
      </c>
      <c r="J83" s="47">
        <f t="shared" si="40"/>
        <v>0</v>
      </c>
      <c r="K83" s="49">
        <f t="shared" si="40"/>
        <v>0</v>
      </c>
      <c r="L83" s="50"/>
      <c r="M83" s="223">
        <f>C83+D83+E83+F83+G83+H83+I83+J83+K83-'[1]13+verif'!C83-'[1]13+verif'!D83-'[1]13+verif'!E83-'[1]13+verif'!F83-'[1]13+verif'!G83-'[1]13+verif'!H83-'[1]13+verif'!I83-'[1]13+verif'!J83-'[1]13+verif'!K83</f>
        <v>0</v>
      </c>
      <c r="N83" s="223">
        <f>C83-'[1]13+verif'!C83</f>
        <v>0</v>
      </c>
      <c r="O83" s="223">
        <f>D83-'[1]13+verif'!D83</f>
        <v>0</v>
      </c>
      <c r="P83" s="223">
        <f>E83-'[1]13+verif'!E83</f>
        <v>0</v>
      </c>
      <c r="Q83" s="223">
        <f>F83-'[1]13+verif'!F83</f>
        <v>0</v>
      </c>
      <c r="R83" s="223">
        <f>G83-'[1]13+verif'!G83</f>
        <v>0</v>
      </c>
      <c r="S83" s="223">
        <f>H83-'[1]13+verif'!H83</f>
        <v>0</v>
      </c>
      <c r="T83" s="223">
        <f>I83-'[1]13+verif'!I83</f>
        <v>0</v>
      </c>
      <c r="U83" s="223">
        <f>J83-'[1]13+verif'!J83</f>
        <v>0</v>
      </c>
      <c r="V83" s="223">
        <f>K83-'[1]13+verif'!K83</f>
        <v>0</v>
      </c>
    </row>
    <row r="84" spans="1:22" ht="15">
      <c r="A84" s="45" t="s">
        <v>157</v>
      </c>
      <c r="B84" s="59" t="s">
        <v>158</v>
      </c>
      <c r="C84" s="47">
        <f t="shared" si="40"/>
        <v>0</v>
      </c>
      <c r="D84" s="47">
        <f t="shared" si="40"/>
        <v>0</v>
      </c>
      <c r="E84" s="47">
        <f t="shared" si="40"/>
        <v>0</v>
      </c>
      <c r="F84" s="47">
        <f t="shared" si="40"/>
        <v>0</v>
      </c>
      <c r="G84" s="47">
        <f t="shared" si="40"/>
        <v>0</v>
      </c>
      <c r="H84" s="47">
        <f t="shared" si="40"/>
        <v>0</v>
      </c>
      <c r="I84" s="47">
        <f t="shared" si="40"/>
        <v>0</v>
      </c>
      <c r="J84" s="47">
        <f t="shared" si="40"/>
        <v>0</v>
      </c>
      <c r="K84" s="49">
        <f t="shared" si="40"/>
        <v>0</v>
      </c>
      <c r="L84" s="50"/>
      <c r="M84" s="223">
        <f>C84+D84+E84+F84+G84+H84+I84+J84+K84-'[1]13+verif'!C84-'[1]13+verif'!D84-'[1]13+verif'!E84-'[1]13+verif'!F84-'[1]13+verif'!G84-'[1]13+verif'!H84-'[1]13+verif'!I84-'[1]13+verif'!J84-'[1]13+verif'!K84</f>
        <v>0</v>
      </c>
      <c r="N84" s="223">
        <f>C84-'[1]13+verif'!C84</f>
        <v>0</v>
      </c>
      <c r="O84" s="223">
        <f>D84-'[1]13+verif'!D84</f>
        <v>0</v>
      </c>
      <c r="P84" s="223">
        <f>E84-'[1]13+verif'!E84</f>
        <v>0</v>
      </c>
      <c r="Q84" s="223">
        <f>F84-'[1]13+verif'!F84</f>
        <v>0</v>
      </c>
      <c r="R84" s="223">
        <f>G84-'[1]13+verif'!G84</f>
        <v>0</v>
      </c>
      <c r="S84" s="223">
        <f>H84-'[1]13+verif'!H84</f>
        <v>0</v>
      </c>
      <c r="T84" s="223">
        <f>I84-'[1]13+verif'!I84</f>
        <v>0</v>
      </c>
      <c r="U84" s="223">
        <f>J84-'[1]13+verif'!J84</f>
        <v>0</v>
      </c>
      <c r="V84" s="223">
        <f>K84-'[1]13+verif'!K84</f>
        <v>0</v>
      </c>
    </row>
    <row r="85" spans="1:22" ht="18">
      <c r="A85" s="41" t="s">
        <v>159</v>
      </c>
      <c r="B85" s="42" t="s">
        <v>160</v>
      </c>
      <c r="C85" s="43">
        <f>C87+C86</f>
        <v>0</v>
      </c>
      <c r="D85" s="43">
        <f>D87+D86</f>
        <v>0</v>
      </c>
      <c r="E85" s="43">
        <f t="shared" ref="E85:K85" si="41">E87+E86</f>
        <v>9341000</v>
      </c>
      <c r="F85" s="43">
        <f t="shared" si="41"/>
        <v>5050000</v>
      </c>
      <c r="G85" s="43">
        <f t="shared" si="41"/>
        <v>9154580</v>
      </c>
      <c r="H85" s="43">
        <f t="shared" si="41"/>
        <v>9154580</v>
      </c>
      <c r="I85" s="43">
        <f t="shared" si="41"/>
        <v>3667669</v>
      </c>
      <c r="J85" s="43">
        <f t="shared" si="41"/>
        <v>5486911</v>
      </c>
      <c r="K85" s="44">
        <f t="shared" si="41"/>
        <v>3666029</v>
      </c>
      <c r="L85" s="50"/>
      <c r="M85" s="223">
        <f>C85+D85+E85+F85+G85+H85+I85+J85+K85-'[1]13+verif'!C85-'[1]13+verif'!D85-'[1]13+verif'!E85-'[1]13+verif'!F85-'[1]13+verif'!G85-'[1]13+verif'!H85-'[1]13+verif'!I85-'[1]13+verif'!J85-'[1]13+verif'!K85</f>
        <v>0</v>
      </c>
      <c r="N85" s="223">
        <f>C85-'[1]13+verif'!C85</f>
        <v>0</v>
      </c>
      <c r="O85" s="223">
        <f>D85-'[1]13+verif'!D85</f>
        <v>0</v>
      </c>
      <c r="P85" s="223">
        <f>E85-'[1]13+verif'!E85</f>
        <v>0</v>
      </c>
      <c r="Q85" s="223">
        <f>F85-'[1]13+verif'!F85</f>
        <v>0</v>
      </c>
      <c r="R85" s="223">
        <f>G85-'[1]13+verif'!G85</f>
        <v>0</v>
      </c>
      <c r="S85" s="223">
        <f>H85-'[1]13+verif'!H85</f>
        <v>0</v>
      </c>
      <c r="T85" s="223">
        <f>I85-'[1]13+verif'!I85</f>
        <v>0</v>
      </c>
      <c r="U85" s="223">
        <f>J85-'[1]13+verif'!J85</f>
        <v>0</v>
      </c>
      <c r="V85" s="223">
        <f>K85-'[1]13+verif'!K85</f>
        <v>0</v>
      </c>
    </row>
    <row r="86" spans="1:22" ht="15">
      <c r="A86" s="45" t="s">
        <v>161</v>
      </c>
      <c r="B86" s="46" t="s">
        <v>162</v>
      </c>
      <c r="C86" s="47">
        <f>C216+C339</f>
        <v>0</v>
      </c>
      <c r="D86" s="47">
        <f>D216+D339</f>
        <v>0</v>
      </c>
      <c r="E86" s="47">
        <f t="shared" ref="E86:K87" si="42">E216+E339</f>
        <v>9341000</v>
      </c>
      <c r="F86" s="47">
        <f t="shared" si="42"/>
        <v>5050000</v>
      </c>
      <c r="G86" s="47">
        <f t="shared" si="42"/>
        <v>9154580</v>
      </c>
      <c r="H86" s="47">
        <f t="shared" si="42"/>
        <v>9154580</v>
      </c>
      <c r="I86" s="47">
        <f t="shared" si="42"/>
        <v>3667669</v>
      </c>
      <c r="J86" s="47">
        <f t="shared" si="42"/>
        <v>5486911</v>
      </c>
      <c r="K86" s="49">
        <f t="shared" si="42"/>
        <v>3666029</v>
      </c>
      <c r="L86" s="50"/>
      <c r="M86" s="223">
        <f>C86+D86+E86+F86+G86+H86+I86+J86+K86-'[1]13+verif'!C86-'[1]13+verif'!D86-'[1]13+verif'!E86-'[1]13+verif'!F86-'[1]13+verif'!G86-'[1]13+verif'!H86-'[1]13+verif'!I86-'[1]13+verif'!J86-'[1]13+verif'!K86</f>
        <v>0</v>
      </c>
      <c r="N86" s="223">
        <f>C86-'[1]13+verif'!C86</f>
        <v>0</v>
      </c>
      <c r="O86" s="223">
        <f>D86-'[1]13+verif'!D86</f>
        <v>0</v>
      </c>
      <c r="P86" s="223">
        <f>E86-'[1]13+verif'!E86</f>
        <v>0</v>
      </c>
      <c r="Q86" s="223">
        <f>F86-'[1]13+verif'!F86</f>
        <v>0</v>
      </c>
      <c r="R86" s="223">
        <f>G86-'[1]13+verif'!G86</f>
        <v>0</v>
      </c>
      <c r="S86" s="223">
        <f>H86-'[1]13+verif'!H86</f>
        <v>0</v>
      </c>
      <c r="T86" s="223">
        <f>I86-'[1]13+verif'!I86</f>
        <v>0</v>
      </c>
      <c r="U86" s="223">
        <f>J86-'[1]13+verif'!J86</f>
        <v>0</v>
      </c>
      <c r="V86" s="223">
        <f>K86-'[1]13+verif'!K86</f>
        <v>0</v>
      </c>
    </row>
    <row r="87" spans="1:22" ht="15">
      <c r="A87" s="45" t="s">
        <v>163</v>
      </c>
      <c r="B87" s="46" t="s">
        <v>164</v>
      </c>
      <c r="C87" s="47">
        <f>C217+C340</f>
        <v>0</v>
      </c>
      <c r="D87" s="47">
        <f>D217+D340</f>
        <v>0</v>
      </c>
      <c r="E87" s="47">
        <f t="shared" si="42"/>
        <v>0</v>
      </c>
      <c r="F87" s="47">
        <f t="shared" si="42"/>
        <v>0</v>
      </c>
      <c r="G87" s="47">
        <f t="shared" si="42"/>
        <v>0</v>
      </c>
      <c r="H87" s="47">
        <f t="shared" si="42"/>
        <v>0</v>
      </c>
      <c r="I87" s="47">
        <f t="shared" si="42"/>
        <v>0</v>
      </c>
      <c r="J87" s="47">
        <f t="shared" si="42"/>
        <v>0</v>
      </c>
      <c r="K87" s="49">
        <f t="shared" si="42"/>
        <v>0</v>
      </c>
      <c r="L87" s="50"/>
      <c r="M87" s="223">
        <f>C87+D87+E87+F87+G87+H87+I87+J87+K87-'[1]13+verif'!C87-'[1]13+verif'!D87-'[1]13+verif'!E87-'[1]13+verif'!F87-'[1]13+verif'!G87-'[1]13+verif'!H87-'[1]13+verif'!I87-'[1]13+verif'!J87-'[1]13+verif'!K87</f>
        <v>0</v>
      </c>
      <c r="N87" s="223">
        <f>C87-'[1]13+verif'!C87</f>
        <v>0</v>
      </c>
      <c r="O87" s="223">
        <f>D87-'[1]13+verif'!D87</f>
        <v>0</v>
      </c>
      <c r="P87" s="223">
        <f>E87-'[1]13+verif'!E87</f>
        <v>0</v>
      </c>
      <c r="Q87" s="223">
        <f>F87-'[1]13+verif'!F87</f>
        <v>0</v>
      </c>
      <c r="R87" s="223">
        <f>G87-'[1]13+verif'!G87</f>
        <v>0</v>
      </c>
      <c r="S87" s="223">
        <f>H87-'[1]13+verif'!H87</f>
        <v>0</v>
      </c>
      <c r="T87" s="223">
        <f>I87-'[1]13+verif'!I87</f>
        <v>0</v>
      </c>
      <c r="U87" s="223">
        <f>J87-'[1]13+verif'!J87</f>
        <v>0</v>
      </c>
      <c r="V87" s="223">
        <f>K87-'[1]13+verif'!K87</f>
        <v>0</v>
      </c>
    </row>
    <row r="88" spans="1:22" ht="19.5">
      <c r="A88" s="45" t="s">
        <v>165</v>
      </c>
      <c r="B88" s="46" t="s">
        <v>166</v>
      </c>
      <c r="C88" s="47">
        <f>C89</f>
        <v>410000</v>
      </c>
      <c r="D88" s="47">
        <f t="shared" ref="D88:K88" si="43">D89</f>
        <v>410000</v>
      </c>
      <c r="E88" s="47">
        <f t="shared" si="43"/>
        <v>12057365</v>
      </c>
      <c r="F88" s="47">
        <f t="shared" si="43"/>
        <v>7757365</v>
      </c>
      <c r="G88" s="47">
        <f t="shared" si="43"/>
        <v>6715408</v>
      </c>
      <c r="H88" s="47">
        <f t="shared" si="43"/>
        <v>6715408</v>
      </c>
      <c r="I88" s="47">
        <f t="shared" si="43"/>
        <v>5980673</v>
      </c>
      <c r="J88" s="47">
        <f t="shared" si="43"/>
        <v>734735</v>
      </c>
      <c r="K88" s="47">
        <f t="shared" si="43"/>
        <v>5738842</v>
      </c>
      <c r="L88" s="50"/>
      <c r="M88" s="223"/>
      <c r="N88" s="223"/>
      <c r="O88" s="223"/>
      <c r="P88" s="223"/>
      <c r="Q88" s="223"/>
      <c r="R88" s="223"/>
      <c r="S88" s="223"/>
      <c r="T88" s="223"/>
      <c r="U88" s="223"/>
      <c r="V88" s="223"/>
    </row>
    <row r="89" spans="1:22" ht="15">
      <c r="A89" s="45" t="s">
        <v>167</v>
      </c>
      <c r="B89" s="46" t="s">
        <v>168</v>
      </c>
      <c r="C89" s="47">
        <f>C218+C341</f>
        <v>410000</v>
      </c>
      <c r="D89" s="47">
        <f>D218+D341</f>
        <v>410000</v>
      </c>
      <c r="E89" s="47">
        <f>E218+E341</f>
        <v>12057365</v>
      </c>
      <c r="F89" s="47">
        <f t="shared" ref="F89:K89" si="44">F218+F341</f>
        <v>7757365</v>
      </c>
      <c r="G89" s="47">
        <f t="shared" si="44"/>
        <v>6715408</v>
      </c>
      <c r="H89" s="47">
        <f t="shared" si="44"/>
        <v>6715408</v>
      </c>
      <c r="I89" s="47">
        <f>I218+I341</f>
        <v>5980673</v>
      </c>
      <c r="J89" s="47">
        <f t="shared" si="44"/>
        <v>734735</v>
      </c>
      <c r="K89" s="66">
        <f t="shared" si="44"/>
        <v>5738842</v>
      </c>
      <c r="L89" s="50"/>
      <c r="M89" s="223">
        <f>C89+D89+E89+F89+G89+H89+I89+J89+K89-'[1]13+verif'!C88-'[1]13+verif'!D88-'[1]13+verif'!E88-'[1]13+verif'!F88-'[1]13+verif'!G88-'[1]13+verif'!H88-'[1]13+verif'!I88-'[1]13+verif'!J88-'[1]13+verif'!K88</f>
        <v>0</v>
      </c>
      <c r="N89" s="223">
        <f>C89-'[1]13+verif'!C88</f>
        <v>0</v>
      </c>
      <c r="O89" s="223">
        <f>D89-'[1]13+verif'!D88</f>
        <v>0</v>
      </c>
      <c r="P89" s="223">
        <f>E89-'[1]13+verif'!E88</f>
        <v>0</v>
      </c>
      <c r="Q89" s="223">
        <f>F89-'[1]13+verif'!F88</f>
        <v>0</v>
      </c>
      <c r="R89" s="223">
        <f>G89-'[1]13+verif'!G88</f>
        <v>0</v>
      </c>
      <c r="S89" s="223">
        <f>H89-'[1]13+verif'!H88</f>
        <v>0</v>
      </c>
      <c r="T89" s="223">
        <f>I89-'[1]13+verif'!I88</f>
        <v>0</v>
      </c>
      <c r="U89" s="223">
        <f>J89-'[1]13+verif'!J88</f>
        <v>0</v>
      </c>
      <c r="V89" s="223">
        <f>K89-'[1]13+verif'!K88</f>
        <v>0</v>
      </c>
    </row>
    <row r="90" spans="1:22" ht="27">
      <c r="A90" s="33" t="s">
        <v>169</v>
      </c>
      <c r="B90" s="72"/>
      <c r="C90" s="73">
        <f>C91+C101</f>
        <v>81984006</v>
      </c>
      <c r="D90" s="35">
        <f>D91+D101</f>
        <v>48514816</v>
      </c>
      <c r="E90" s="35">
        <f t="shared" ref="E90:K90" si="45">E91+E101</f>
        <v>125968135</v>
      </c>
      <c r="F90" s="35">
        <f t="shared" si="45"/>
        <v>75785817</v>
      </c>
      <c r="G90" s="35">
        <f t="shared" si="45"/>
        <v>75691244</v>
      </c>
      <c r="H90" s="35">
        <f t="shared" si="45"/>
        <v>75691244</v>
      </c>
      <c r="I90" s="35">
        <f t="shared" si="45"/>
        <v>48333943</v>
      </c>
      <c r="J90" s="35">
        <f t="shared" si="45"/>
        <v>27347301</v>
      </c>
      <c r="K90" s="36">
        <f t="shared" si="45"/>
        <v>18409376</v>
      </c>
      <c r="L90" s="50"/>
      <c r="M90" s="223">
        <f>C90+D90+E90+F90+G90+H90+I90+J90+K90-'[1]13+verif'!C89-'[1]13+verif'!D89-'[1]13+verif'!E89-'[1]13+verif'!F89-'[1]13+verif'!G89-'[1]13+verif'!H89-'[1]13+verif'!I89-'[1]13+verif'!J89-'[1]13+verif'!K89</f>
        <v>0</v>
      </c>
      <c r="N90" s="223">
        <f>C90-'[1]13+verif'!C89</f>
        <v>0</v>
      </c>
      <c r="O90" s="223">
        <f>D90-'[1]13+verif'!D89</f>
        <v>0</v>
      </c>
      <c r="P90" s="223">
        <f>E90-'[1]13+verif'!E89</f>
        <v>0</v>
      </c>
      <c r="Q90" s="223">
        <f>F90-'[1]13+verif'!F89</f>
        <v>0</v>
      </c>
      <c r="R90" s="223">
        <f>G90-'[1]13+verif'!G89</f>
        <v>0</v>
      </c>
      <c r="S90" s="223">
        <f>H90-'[1]13+verif'!H89</f>
        <v>0</v>
      </c>
      <c r="T90" s="223">
        <f>I90-'[1]13+verif'!I89</f>
        <v>0</v>
      </c>
      <c r="U90" s="223">
        <f>J90-'[1]13+verif'!J89</f>
        <v>0</v>
      </c>
      <c r="V90" s="223">
        <f>K90-'[1]13+verif'!K89</f>
        <v>0</v>
      </c>
    </row>
    <row r="91" spans="1:22" ht="27">
      <c r="A91" s="37" t="s">
        <v>170</v>
      </c>
      <c r="B91" s="38" t="s">
        <v>171</v>
      </c>
      <c r="C91" s="74">
        <f>C92+C95+C98+C99+C100</f>
        <v>81979006</v>
      </c>
      <c r="D91" s="39">
        <f>D92+D95+D98+D99+D100</f>
        <v>48509816</v>
      </c>
      <c r="E91" s="39">
        <f t="shared" ref="E91:J91" si="46">E92+E95+E98+E99+E100</f>
        <v>117734212</v>
      </c>
      <c r="F91" s="39">
        <f t="shared" si="46"/>
        <v>70401894</v>
      </c>
      <c r="G91" s="39">
        <f t="shared" si="46"/>
        <v>70170115</v>
      </c>
      <c r="H91" s="39">
        <f t="shared" si="46"/>
        <v>70170115</v>
      </c>
      <c r="I91" s="39">
        <f t="shared" si="46"/>
        <v>44449120</v>
      </c>
      <c r="J91" s="39">
        <f t="shared" si="46"/>
        <v>25710995</v>
      </c>
      <c r="K91" s="40">
        <f>K92+K95+K98+K99+K100</f>
        <v>14275717</v>
      </c>
      <c r="L91" s="50"/>
      <c r="M91" s="223">
        <f>C91+D91+E91+F91+G91+H91+I91+J91+K91-'[1]13+verif'!C90-'[1]13+verif'!D90-'[1]13+verif'!E90-'[1]13+verif'!F90-'[1]13+verif'!G90-'[1]13+verif'!H90-'[1]13+verif'!I90-'[1]13+verif'!J90-'[1]13+verif'!K90</f>
        <v>0</v>
      </c>
      <c r="N91" s="223">
        <f>C91-'[1]13+verif'!C90</f>
        <v>0</v>
      </c>
      <c r="O91" s="223">
        <f>D91-'[1]13+verif'!D90</f>
        <v>0</v>
      </c>
      <c r="P91" s="223">
        <f>E91-'[1]13+verif'!E90</f>
        <v>0</v>
      </c>
      <c r="Q91" s="223">
        <f>F91-'[1]13+verif'!F90</f>
        <v>0</v>
      </c>
      <c r="R91" s="223">
        <f>G91-'[1]13+verif'!G90</f>
        <v>0</v>
      </c>
      <c r="S91" s="223">
        <f>H91-'[1]13+verif'!H90</f>
        <v>0</v>
      </c>
      <c r="T91" s="223">
        <f>I91-'[1]13+verif'!I90</f>
        <v>0</v>
      </c>
      <c r="U91" s="223">
        <f>J91-'[1]13+verif'!J90</f>
        <v>0</v>
      </c>
      <c r="V91" s="223">
        <f>K91-'[1]13+verif'!K90</f>
        <v>0</v>
      </c>
    </row>
    <row r="92" spans="1:22" ht="15">
      <c r="A92" s="60" t="s">
        <v>172</v>
      </c>
      <c r="B92" s="42" t="s">
        <v>173</v>
      </c>
      <c r="C92" s="43">
        <f>C93+C94</f>
        <v>25432866</v>
      </c>
      <c r="D92" s="43">
        <f>D93+D94</f>
        <v>12146416</v>
      </c>
      <c r="E92" s="43">
        <f t="shared" ref="E92:K92" si="47">E93+E94</f>
        <v>25432866</v>
      </c>
      <c r="F92" s="43">
        <f t="shared" si="47"/>
        <v>12146416</v>
      </c>
      <c r="G92" s="43">
        <f t="shared" si="47"/>
        <v>789211</v>
      </c>
      <c r="H92" s="43">
        <f t="shared" si="47"/>
        <v>789211</v>
      </c>
      <c r="I92" s="43">
        <f t="shared" si="47"/>
        <v>436035</v>
      </c>
      <c r="J92" s="43">
        <f t="shared" si="47"/>
        <v>343176</v>
      </c>
      <c r="K92" s="44">
        <f t="shared" si="47"/>
        <v>141165</v>
      </c>
      <c r="L92" s="50"/>
      <c r="M92" s="223">
        <f>C92+D92+E92+F92+G92+H92+I92+J92+K92-'[1]13+verif'!C91-'[1]13+verif'!D91-'[1]13+verif'!E91-'[1]13+verif'!F91-'[1]13+verif'!G91-'[1]13+verif'!H91-'[1]13+verif'!I91-'[1]13+verif'!J91-'[1]13+verif'!K91</f>
        <v>0</v>
      </c>
      <c r="N92" s="223">
        <f>C92-'[1]13+verif'!C91</f>
        <v>0</v>
      </c>
      <c r="O92" s="223">
        <f>D92-'[1]13+verif'!D91</f>
        <v>0</v>
      </c>
      <c r="P92" s="223">
        <f>E92-'[1]13+verif'!E91</f>
        <v>0</v>
      </c>
      <c r="Q92" s="223">
        <f>F92-'[1]13+verif'!F91</f>
        <v>0</v>
      </c>
      <c r="R92" s="223">
        <f>G92-'[1]13+verif'!G91</f>
        <v>0</v>
      </c>
      <c r="S92" s="223">
        <f>H92-'[1]13+verif'!H91</f>
        <v>0</v>
      </c>
      <c r="T92" s="223">
        <f>I92-'[1]13+verif'!I91</f>
        <v>0</v>
      </c>
      <c r="U92" s="223">
        <f>J92-'[1]13+verif'!J91</f>
        <v>0</v>
      </c>
      <c r="V92" s="223">
        <f>K92-'[1]13+verif'!K91</f>
        <v>0</v>
      </c>
    </row>
    <row r="93" spans="1:22" ht="15">
      <c r="A93" s="45" t="s">
        <v>174</v>
      </c>
      <c r="B93" s="46" t="s">
        <v>175</v>
      </c>
      <c r="C93" s="47">
        <f>C222+C345</f>
        <v>0</v>
      </c>
      <c r="D93" s="47">
        <f>D222+D345</f>
        <v>0</v>
      </c>
      <c r="E93" s="47">
        <f t="shared" ref="E93:K93" si="48">E222+E345</f>
        <v>0</v>
      </c>
      <c r="F93" s="47">
        <f t="shared" si="48"/>
        <v>0</v>
      </c>
      <c r="G93" s="47">
        <f t="shared" si="48"/>
        <v>0</v>
      </c>
      <c r="H93" s="47">
        <f t="shared" si="48"/>
        <v>0</v>
      </c>
      <c r="I93" s="47">
        <f t="shared" si="48"/>
        <v>0</v>
      </c>
      <c r="J93" s="47">
        <f t="shared" si="48"/>
        <v>0</v>
      </c>
      <c r="K93" s="49">
        <f t="shared" si="48"/>
        <v>0</v>
      </c>
      <c r="L93" s="50"/>
      <c r="M93" s="223">
        <f>C93+D93+E93+F93+G93+H93+I93+J93+K93-'[1]13+verif'!C92-'[1]13+verif'!D92-'[1]13+verif'!E92-'[1]13+verif'!F92-'[1]13+verif'!G92-'[1]13+verif'!H92-'[1]13+verif'!I92-'[1]13+verif'!J92-'[1]13+verif'!K92</f>
        <v>0</v>
      </c>
      <c r="N93" s="223">
        <f>C93-'[1]13+verif'!C92</f>
        <v>0</v>
      </c>
      <c r="O93" s="223">
        <f>D93-'[1]13+verif'!D92</f>
        <v>0</v>
      </c>
      <c r="P93" s="223">
        <f>E93-'[1]13+verif'!E92</f>
        <v>0</v>
      </c>
      <c r="Q93" s="223">
        <f>F93-'[1]13+verif'!F92</f>
        <v>0</v>
      </c>
      <c r="R93" s="223">
        <f>G93-'[1]13+verif'!G92</f>
        <v>0</v>
      </c>
      <c r="S93" s="223">
        <f>H93-'[1]13+verif'!H92</f>
        <v>0</v>
      </c>
      <c r="T93" s="223">
        <f>I93-'[1]13+verif'!I92</f>
        <v>0</v>
      </c>
      <c r="U93" s="223">
        <f>J93-'[1]13+verif'!J92</f>
        <v>0</v>
      </c>
      <c r="V93" s="223">
        <f>K93-'[1]13+verif'!K92</f>
        <v>0</v>
      </c>
    </row>
    <row r="94" spans="1:22" ht="15">
      <c r="A94" s="45" t="s">
        <v>176</v>
      </c>
      <c r="B94" s="46" t="s">
        <v>177</v>
      </c>
      <c r="C94" s="47">
        <f>C223+C346</f>
        <v>25432866</v>
      </c>
      <c r="D94" s="47">
        <f t="shared" ref="D94:K94" si="49">D223+D346</f>
        <v>12146416</v>
      </c>
      <c r="E94" s="47">
        <f t="shared" si="49"/>
        <v>25432866</v>
      </c>
      <c r="F94" s="47">
        <f t="shared" si="49"/>
        <v>12146416</v>
      </c>
      <c r="G94" s="47">
        <f t="shared" si="49"/>
        <v>789211</v>
      </c>
      <c r="H94" s="47">
        <f t="shared" si="49"/>
        <v>789211</v>
      </c>
      <c r="I94" s="47">
        <f t="shared" si="49"/>
        <v>436035</v>
      </c>
      <c r="J94" s="47">
        <f t="shared" si="49"/>
        <v>343176</v>
      </c>
      <c r="K94" s="49">
        <f t="shared" si="49"/>
        <v>141165</v>
      </c>
      <c r="L94" s="50"/>
      <c r="M94" s="223">
        <f>C94+D94+E94+F94+G94+H94+I94+J94+K94-'[1]13+verif'!C93-'[1]13+verif'!D93-'[1]13+verif'!E93-'[1]13+verif'!F93-'[1]13+verif'!G93-'[1]13+verif'!H93-'[1]13+verif'!I93-'[1]13+verif'!J93-'[1]13+verif'!K93</f>
        <v>0</v>
      </c>
      <c r="N94" s="223">
        <f>C94-'[1]13+verif'!C93</f>
        <v>0</v>
      </c>
      <c r="O94" s="223">
        <f>D94-'[1]13+verif'!D93</f>
        <v>0</v>
      </c>
      <c r="P94" s="223">
        <f>E94-'[1]13+verif'!E93</f>
        <v>0</v>
      </c>
      <c r="Q94" s="223">
        <f>F94-'[1]13+verif'!F93</f>
        <v>0</v>
      </c>
      <c r="R94" s="223">
        <f>G94-'[1]13+verif'!G93</f>
        <v>0</v>
      </c>
      <c r="S94" s="223">
        <f>H94-'[1]13+verif'!H93</f>
        <v>0</v>
      </c>
      <c r="T94" s="223">
        <f>I94-'[1]13+verif'!I93</f>
        <v>0</v>
      </c>
      <c r="U94" s="223">
        <f>J94-'[1]13+verif'!J93</f>
        <v>0</v>
      </c>
      <c r="V94" s="223">
        <f>K94-'[1]13+verif'!K93</f>
        <v>0</v>
      </c>
    </row>
    <row r="95" spans="1:22" ht="27">
      <c r="A95" s="60" t="s">
        <v>178</v>
      </c>
      <c r="B95" s="42" t="s">
        <v>179</v>
      </c>
      <c r="C95" s="43">
        <f>C96+C97</f>
        <v>32909000</v>
      </c>
      <c r="D95" s="43">
        <f>D96+D97</f>
        <v>21029000</v>
      </c>
      <c r="E95" s="43">
        <f t="shared" ref="E95:K95" si="50">E96+E97</f>
        <v>43499000</v>
      </c>
      <c r="F95" s="43">
        <f t="shared" si="50"/>
        <v>26824000</v>
      </c>
      <c r="G95" s="43">
        <f t="shared" si="50"/>
        <v>37025177</v>
      </c>
      <c r="H95" s="43">
        <f t="shared" si="50"/>
        <v>37025177</v>
      </c>
      <c r="I95" s="43">
        <f t="shared" si="50"/>
        <v>22461586</v>
      </c>
      <c r="J95" s="43">
        <f t="shared" si="50"/>
        <v>14563591</v>
      </c>
      <c r="K95" s="44">
        <f t="shared" si="50"/>
        <v>0</v>
      </c>
      <c r="L95" s="50"/>
      <c r="M95" s="223">
        <f>C95+D95+E95+F95+G95+H95+I95+J95+K95-'[1]13+verif'!C94-'[1]13+verif'!D94-'[1]13+verif'!E94-'[1]13+verif'!F94-'[1]13+verif'!G94-'[1]13+verif'!H94-'[1]13+verif'!I94-'[1]13+verif'!J94-'[1]13+verif'!K94</f>
        <v>0</v>
      </c>
      <c r="N95" s="223">
        <f>C95-'[1]13+verif'!C94</f>
        <v>0</v>
      </c>
      <c r="O95" s="223">
        <f>D95-'[1]13+verif'!D94</f>
        <v>0</v>
      </c>
      <c r="P95" s="223">
        <f>E95-'[1]13+verif'!E94</f>
        <v>0</v>
      </c>
      <c r="Q95" s="223">
        <f>F95-'[1]13+verif'!F94</f>
        <v>0</v>
      </c>
      <c r="R95" s="223">
        <f>G95-'[1]13+verif'!G94</f>
        <v>0</v>
      </c>
      <c r="S95" s="223">
        <f>H95-'[1]13+verif'!H94</f>
        <v>0</v>
      </c>
      <c r="T95" s="223">
        <f>I95-'[1]13+verif'!I94</f>
        <v>0</v>
      </c>
      <c r="U95" s="223">
        <f>J95-'[1]13+verif'!J94</f>
        <v>0</v>
      </c>
      <c r="V95" s="223">
        <f>K95-'[1]13+verif'!K94</f>
        <v>0</v>
      </c>
    </row>
    <row r="96" spans="1:22" ht="15">
      <c r="A96" s="45" t="s">
        <v>180</v>
      </c>
      <c r="B96" s="46" t="s">
        <v>181</v>
      </c>
      <c r="C96" s="47">
        <f t="shared" ref="C96:K100" si="51">C225+C348</f>
        <v>32909000</v>
      </c>
      <c r="D96" s="47">
        <f t="shared" si="51"/>
        <v>21029000</v>
      </c>
      <c r="E96" s="47">
        <f t="shared" si="51"/>
        <v>43499000</v>
      </c>
      <c r="F96" s="47">
        <f t="shared" si="51"/>
        <v>26824000</v>
      </c>
      <c r="G96" s="47">
        <f t="shared" si="51"/>
        <v>37025177</v>
      </c>
      <c r="H96" s="47">
        <f t="shared" si="51"/>
        <v>37025177</v>
      </c>
      <c r="I96" s="47">
        <f t="shared" si="51"/>
        <v>22461586</v>
      </c>
      <c r="J96" s="47">
        <f t="shared" si="51"/>
        <v>14563591</v>
      </c>
      <c r="K96" s="49">
        <f t="shared" si="51"/>
        <v>0</v>
      </c>
      <c r="L96" s="50"/>
      <c r="M96" s="223">
        <f>C96+D96+E96+F96+G96+H96+I96+J96+K96-'[1]13+verif'!C95-'[1]13+verif'!D95-'[1]13+verif'!E95-'[1]13+verif'!F95-'[1]13+verif'!G95-'[1]13+verif'!H95-'[1]13+verif'!I95-'[1]13+verif'!J95-'[1]13+verif'!K95</f>
        <v>0</v>
      </c>
      <c r="N96" s="223">
        <f>C96-'[1]13+verif'!C95</f>
        <v>0</v>
      </c>
      <c r="O96" s="223">
        <f>D96-'[1]13+verif'!D95</f>
        <v>0</v>
      </c>
      <c r="P96" s="223">
        <f>E96-'[1]13+verif'!E95</f>
        <v>0</v>
      </c>
      <c r="Q96" s="223">
        <f>F96-'[1]13+verif'!F95</f>
        <v>0</v>
      </c>
      <c r="R96" s="223">
        <f>G96-'[1]13+verif'!G95</f>
        <v>0</v>
      </c>
      <c r="S96" s="223">
        <f>H96-'[1]13+verif'!H95</f>
        <v>0</v>
      </c>
      <c r="T96" s="223">
        <f>I96-'[1]13+verif'!I95</f>
        <v>0</v>
      </c>
      <c r="U96" s="223">
        <f>J96-'[1]13+verif'!J95</f>
        <v>0</v>
      </c>
      <c r="V96" s="223">
        <f>K96-'[1]13+verif'!K95</f>
        <v>0</v>
      </c>
    </row>
    <row r="97" spans="1:22" ht="15">
      <c r="A97" s="45" t="s">
        <v>182</v>
      </c>
      <c r="B97" s="46" t="s">
        <v>183</v>
      </c>
      <c r="C97" s="47">
        <f t="shared" si="51"/>
        <v>0</v>
      </c>
      <c r="D97" s="47">
        <f t="shared" si="51"/>
        <v>0</v>
      </c>
      <c r="E97" s="47">
        <f t="shared" si="51"/>
        <v>0</v>
      </c>
      <c r="F97" s="47">
        <f t="shared" si="51"/>
        <v>0</v>
      </c>
      <c r="G97" s="47">
        <f t="shared" si="51"/>
        <v>0</v>
      </c>
      <c r="H97" s="47">
        <f t="shared" si="51"/>
        <v>0</v>
      </c>
      <c r="I97" s="47">
        <f t="shared" si="51"/>
        <v>0</v>
      </c>
      <c r="J97" s="47">
        <f t="shared" si="51"/>
        <v>0</v>
      </c>
      <c r="K97" s="49">
        <f t="shared" si="51"/>
        <v>0</v>
      </c>
      <c r="L97" s="50"/>
      <c r="M97" s="223">
        <f>C97+D97+E97+F97+G97+H97+I97+J97+K97-'[1]13+verif'!C96-'[1]13+verif'!D96-'[1]13+verif'!E96-'[1]13+verif'!F96-'[1]13+verif'!G96-'[1]13+verif'!H96-'[1]13+verif'!I96-'[1]13+verif'!J96-'[1]13+verif'!K96</f>
        <v>0</v>
      </c>
      <c r="N97" s="223">
        <f>C97-'[1]13+verif'!C96</f>
        <v>0</v>
      </c>
      <c r="O97" s="223">
        <f>D97-'[1]13+verif'!D96</f>
        <v>0</v>
      </c>
      <c r="P97" s="223">
        <f>E97-'[1]13+verif'!E96</f>
        <v>0</v>
      </c>
      <c r="Q97" s="223">
        <f>F97-'[1]13+verif'!F96</f>
        <v>0</v>
      </c>
      <c r="R97" s="223">
        <f>G97-'[1]13+verif'!G96</f>
        <v>0</v>
      </c>
      <c r="S97" s="223">
        <f>H97-'[1]13+verif'!H96</f>
        <v>0</v>
      </c>
      <c r="T97" s="223">
        <f>I97-'[1]13+verif'!I96</f>
        <v>0</v>
      </c>
      <c r="U97" s="223">
        <f>J97-'[1]13+verif'!J96</f>
        <v>0</v>
      </c>
      <c r="V97" s="223">
        <f>K97-'[1]13+verif'!K96</f>
        <v>0</v>
      </c>
    </row>
    <row r="98" spans="1:22" ht="15">
      <c r="A98" s="45" t="s">
        <v>184</v>
      </c>
      <c r="B98" s="46" t="s">
        <v>185</v>
      </c>
      <c r="C98" s="47">
        <f t="shared" si="51"/>
        <v>8346800</v>
      </c>
      <c r="D98" s="47">
        <f t="shared" si="51"/>
        <v>6666800</v>
      </c>
      <c r="E98" s="47">
        <f t="shared" si="51"/>
        <v>18846800</v>
      </c>
      <c r="F98" s="47">
        <f t="shared" si="51"/>
        <v>13666800</v>
      </c>
      <c r="G98" s="47">
        <f t="shared" si="51"/>
        <v>14648067</v>
      </c>
      <c r="H98" s="47">
        <f t="shared" si="51"/>
        <v>14648067</v>
      </c>
      <c r="I98" s="47">
        <f>I227+I350</f>
        <v>10178366</v>
      </c>
      <c r="J98" s="47">
        <f>J227+J350</f>
        <v>4469701</v>
      </c>
      <c r="K98" s="49">
        <f t="shared" si="51"/>
        <v>4825501</v>
      </c>
      <c r="L98" s="50"/>
      <c r="M98" s="223">
        <f>C98+D98+E98+F98+G98+H98+I98+J98+K98-'[1]13+verif'!C97-'[1]13+verif'!D97-'[1]13+verif'!E97-'[1]13+verif'!F97-'[1]13+verif'!G97-'[1]13+verif'!H97-'[1]13+verif'!I97-'[1]13+verif'!J97-'[1]13+verif'!K97</f>
        <v>0</v>
      </c>
      <c r="N98" s="223">
        <f>C98-'[1]13+verif'!C97</f>
        <v>0</v>
      </c>
      <c r="O98" s="223">
        <f>D98-'[1]13+verif'!D97</f>
        <v>0</v>
      </c>
      <c r="P98" s="223">
        <f>E98-'[1]13+verif'!E97</f>
        <v>0</v>
      </c>
      <c r="Q98" s="223">
        <f>F98-'[1]13+verif'!F97</f>
        <v>0</v>
      </c>
      <c r="R98" s="223">
        <f>G98-'[1]13+verif'!G97</f>
        <v>0</v>
      </c>
      <c r="S98" s="223">
        <f>H98-'[1]13+verif'!H97</f>
        <v>0</v>
      </c>
      <c r="T98" s="223">
        <f>I98-'[1]13+verif'!I97</f>
        <v>0</v>
      </c>
      <c r="U98" s="223">
        <f>J98-'[1]13+verif'!J97</f>
        <v>0</v>
      </c>
      <c r="V98" s="223">
        <f>K98-'[1]13+verif'!K97</f>
        <v>0</v>
      </c>
    </row>
    <row r="99" spans="1:22" ht="15">
      <c r="A99" s="45" t="s">
        <v>186</v>
      </c>
      <c r="B99" s="46" t="s">
        <v>187</v>
      </c>
      <c r="C99" s="47">
        <f t="shared" si="51"/>
        <v>0</v>
      </c>
      <c r="D99" s="47">
        <f t="shared" si="51"/>
        <v>0</v>
      </c>
      <c r="E99" s="47">
        <f t="shared" si="51"/>
        <v>0</v>
      </c>
      <c r="F99" s="47">
        <f t="shared" si="51"/>
        <v>0</v>
      </c>
      <c r="G99" s="47">
        <f t="shared" si="51"/>
        <v>0</v>
      </c>
      <c r="H99" s="47">
        <f t="shared" si="51"/>
        <v>0</v>
      </c>
      <c r="I99" s="47">
        <f t="shared" si="51"/>
        <v>0</v>
      </c>
      <c r="J99" s="47">
        <f t="shared" si="51"/>
        <v>0</v>
      </c>
      <c r="K99" s="49">
        <f t="shared" si="51"/>
        <v>0</v>
      </c>
      <c r="L99" s="50"/>
      <c r="M99" s="223">
        <f>C99+D99+E99+F99+G99+H99+I99+J99+K99-'[1]13+verif'!C98-'[1]13+verif'!D98-'[1]13+verif'!E98-'[1]13+verif'!F98-'[1]13+verif'!G98-'[1]13+verif'!H98-'[1]13+verif'!I98-'[1]13+verif'!J98-'[1]13+verif'!K98</f>
        <v>0</v>
      </c>
      <c r="N99" s="223">
        <f>C99-'[1]13+verif'!C98</f>
        <v>0</v>
      </c>
      <c r="O99" s="223">
        <f>D99-'[1]13+verif'!D98</f>
        <v>0</v>
      </c>
      <c r="P99" s="223">
        <f>E99-'[1]13+verif'!E98</f>
        <v>0</v>
      </c>
      <c r="Q99" s="223">
        <f>F99-'[1]13+verif'!F98</f>
        <v>0</v>
      </c>
      <c r="R99" s="223">
        <f>G99-'[1]13+verif'!G98</f>
        <v>0</v>
      </c>
      <c r="S99" s="223">
        <f>H99-'[1]13+verif'!H98</f>
        <v>0</v>
      </c>
      <c r="T99" s="223">
        <f>I99-'[1]13+verif'!I98</f>
        <v>0</v>
      </c>
      <c r="U99" s="223">
        <f>J99-'[1]13+verif'!J98</f>
        <v>0</v>
      </c>
      <c r="V99" s="223">
        <f>K99-'[1]13+verif'!K98</f>
        <v>0</v>
      </c>
    </row>
    <row r="100" spans="1:22" ht="19.5">
      <c r="A100" s="45" t="s">
        <v>188</v>
      </c>
      <c r="B100" s="46" t="s">
        <v>189</v>
      </c>
      <c r="C100" s="47">
        <f t="shared" si="51"/>
        <v>15290340</v>
      </c>
      <c r="D100" s="47">
        <f t="shared" si="51"/>
        <v>8667600</v>
      </c>
      <c r="E100" s="47">
        <f t="shared" si="51"/>
        <v>29955546</v>
      </c>
      <c r="F100" s="47">
        <f t="shared" si="51"/>
        <v>17764678</v>
      </c>
      <c r="G100" s="47">
        <f t="shared" si="51"/>
        <v>17707660</v>
      </c>
      <c r="H100" s="47">
        <f t="shared" si="51"/>
        <v>17707660</v>
      </c>
      <c r="I100" s="47">
        <f>I229+I352</f>
        <v>11373133</v>
      </c>
      <c r="J100" s="47">
        <f>J229+J352</f>
        <v>6334527</v>
      </c>
      <c r="K100" s="49">
        <f t="shared" si="51"/>
        <v>9309051</v>
      </c>
      <c r="L100" s="50"/>
      <c r="M100" s="223">
        <f>C100+D100+E100+F100+G100+H100+I100+J100+K100-'[1]13+verif'!C99-'[1]13+verif'!D99-'[1]13+verif'!E99-'[1]13+verif'!F99-'[1]13+verif'!G99-'[1]13+verif'!H99-'[1]13+verif'!I99-'[1]13+verif'!J99-'[1]13+verif'!K99</f>
        <v>0</v>
      </c>
      <c r="N100" s="223">
        <f>C100-'[1]13+verif'!C99</f>
        <v>0</v>
      </c>
      <c r="O100" s="223">
        <f>D100-'[1]13+verif'!D99</f>
        <v>0</v>
      </c>
      <c r="P100" s="223">
        <f>E100-'[1]13+verif'!E99</f>
        <v>0</v>
      </c>
      <c r="Q100" s="223">
        <f>F100-'[1]13+verif'!F99</f>
        <v>0</v>
      </c>
      <c r="R100" s="223">
        <f>G100-'[1]13+verif'!G99</f>
        <v>0</v>
      </c>
      <c r="S100" s="223">
        <f>H100-'[1]13+verif'!H99</f>
        <v>0</v>
      </c>
      <c r="T100" s="223">
        <f>I100-'[1]13+verif'!I99</f>
        <v>0</v>
      </c>
      <c r="U100" s="223">
        <f>J100-'[1]13+verif'!J99</f>
        <v>0</v>
      </c>
      <c r="V100" s="223">
        <f>K100-'[1]13+verif'!K99</f>
        <v>0</v>
      </c>
    </row>
    <row r="101" spans="1:22" ht="18">
      <c r="A101" s="37" t="s">
        <v>190</v>
      </c>
      <c r="B101" s="38" t="s">
        <v>191</v>
      </c>
      <c r="C101" s="39">
        <f>C102+C103+C106+C107</f>
        <v>5000</v>
      </c>
      <c r="D101" s="39">
        <f>D102+D103+D106+D107</f>
        <v>5000</v>
      </c>
      <c r="E101" s="39">
        <f>E102+E103+E106+E107</f>
        <v>8233923</v>
      </c>
      <c r="F101" s="39">
        <f t="shared" ref="F101:K101" si="52">F102+F103+F106+F107</f>
        <v>5383923</v>
      </c>
      <c r="G101" s="39">
        <f t="shared" si="52"/>
        <v>5521129</v>
      </c>
      <c r="H101" s="39">
        <f t="shared" si="52"/>
        <v>5521129</v>
      </c>
      <c r="I101" s="39">
        <f t="shared" si="52"/>
        <v>3884823</v>
      </c>
      <c r="J101" s="39">
        <f t="shared" si="52"/>
        <v>1636306</v>
      </c>
      <c r="K101" s="39">
        <f t="shared" si="52"/>
        <v>4133659</v>
      </c>
      <c r="L101" s="50"/>
      <c r="M101" s="223">
        <f>C101+D101+E101+F101+G101+H101+I101+J101+K101-'[1]13+verif'!C100-'[1]13+verif'!D100-'[1]13+verif'!E100-'[1]13+verif'!F100-'[1]13+verif'!G100-'[1]13+verif'!H100-'[1]13+verif'!I100-'[1]13+verif'!J100-'[1]13+verif'!K100</f>
        <v>0</v>
      </c>
      <c r="N101" s="223">
        <f>C101-'[1]13+verif'!C100</f>
        <v>0</v>
      </c>
      <c r="O101" s="223">
        <f>D101-'[1]13+verif'!D100</f>
        <v>0</v>
      </c>
      <c r="P101" s="223">
        <f>E101-'[1]13+verif'!E100</f>
        <v>0</v>
      </c>
      <c r="Q101" s="223">
        <f>F101-'[1]13+verif'!F100</f>
        <v>0</v>
      </c>
      <c r="R101" s="223">
        <f>G101-'[1]13+verif'!G100</f>
        <v>0</v>
      </c>
      <c r="S101" s="223">
        <f>H101-'[1]13+verif'!H100</f>
        <v>0</v>
      </c>
      <c r="T101" s="223">
        <f>I101-'[1]13+verif'!I100</f>
        <v>0</v>
      </c>
      <c r="U101" s="223">
        <f>J101-'[1]13+verif'!J100</f>
        <v>0</v>
      </c>
      <c r="V101" s="223">
        <f>K101-'[1]13+verif'!K100</f>
        <v>0</v>
      </c>
    </row>
    <row r="102" spans="1:22" ht="15">
      <c r="A102" s="45" t="s">
        <v>192</v>
      </c>
      <c r="B102" s="59" t="s">
        <v>193</v>
      </c>
      <c r="C102" s="47">
        <f>C231+C354</f>
        <v>0</v>
      </c>
      <c r="D102" s="47">
        <f>D231+D354</f>
        <v>0</v>
      </c>
      <c r="E102" s="47">
        <f t="shared" ref="E102:K102" si="53">E231+E354</f>
        <v>0</v>
      </c>
      <c r="F102" s="47">
        <f t="shared" si="53"/>
        <v>0</v>
      </c>
      <c r="G102" s="47">
        <f t="shared" si="53"/>
        <v>0</v>
      </c>
      <c r="H102" s="47">
        <f t="shared" si="53"/>
        <v>0</v>
      </c>
      <c r="I102" s="47">
        <f t="shared" si="53"/>
        <v>0</v>
      </c>
      <c r="J102" s="47">
        <f t="shared" si="53"/>
        <v>0</v>
      </c>
      <c r="K102" s="47">
        <f t="shared" si="53"/>
        <v>0</v>
      </c>
      <c r="L102" s="50"/>
      <c r="M102" s="223">
        <f>C102+D102+E102+F102+G102+H102+I102+J102+K102-'[1]13+verif'!C101-'[1]13+verif'!D101-'[1]13+verif'!E101-'[1]13+verif'!F101-'[1]13+verif'!G101-'[1]13+verif'!H101-'[1]13+verif'!I101-'[1]13+verif'!J101-'[1]13+verif'!K101</f>
        <v>0</v>
      </c>
      <c r="N102" s="223">
        <f>C102-'[1]13+verif'!C101</f>
        <v>0</v>
      </c>
      <c r="O102" s="223">
        <f>D102-'[1]13+verif'!D101</f>
        <v>0</v>
      </c>
      <c r="P102" s="223">
        <f>E102-'[1]13+verif'!E101</f>
        <v>0</v>
      </c>
      <c r="Q102" s="223">
        <f>F102-'[1]13+verif'!F101</f>
        <v>0</v>
      </c>
      <c r="R102" s="223">
        <f>G102-'[1]13+verif'!G101</f>
        <v>0</v>
      </c>
      <c r="S102" s="223">
        <f>H102-'[1]13+verif'!H101</f>
        <v>0</v>
      </c>
      <c r="T102" s="223">
        <f>I102-'[1]13+verif'!I101</f>
        <v>0</v>
      </c>
      <c r="U102" s="223">
        <f>J102-'[1]13+verif'!J101</f>
        <v>0</v>
      </c>
      <c r="V102" s="223">
        <f>K102-'[1]13+verif'!K101</f>
        <v>0</v>
      </c>
    </row>
    <row r="103" spans="1:22" ht="18">
      <c r="A103" s="41" t="s">
        <v>194</v>
      </c>
      <c r="B103" s="42" t="s">
        <v>195</v>
      </c>
      <c r="C103" s="43">
        <f>C104+C105</f>
        <v>0</v>
      </c>
      <c r="D103" s="43">
        <f>D104+D105</f>
        <v>0</v>
      </c>
      <c r="E103" s="43">
        <f t="shared" ref="E103:K103" si="54">E104+E105</f>
        <v>8228923</v>
      </c>
      <c r="F103" s="43">
        <f t="shared" si="54"/>
        <v>5378923</v>
      </c>
      <c r="G103" s="43">
        <f t="shared" si="54"/>
        <v>5521129</v>
      </c>
      <c r="H103" s="43">
        <f t="shared" si="54"/>
        <v>5521129</v>
      </c>
      <c r="I103" s="43">
        <f t="shared" si="54"/>
        <v>3884823</v>
      </c>
      <c r="J103" s="43">
        <f t="shared" si="54"/>
        <v>1636306</v>
      </c>
      <c r="K103" s="44">
        <f t="shared" si="54"/>
        <v>4131947</v>
      </c>
      <c r="L103" s="50"/>
      <c r="M103" s="223">
        <f>C103+D103+E103+F103+G103+H103+I103+J103+K103-'[1]13+verif'!C102-'[1]13+verif'!D102-'[1]13+verif'!E102-'[1]13+verif'!F102-'[1]13+verif'!G102-'[1]13+verif'!H102-'[1]13+verif'!I102-'[1]13+verif'!J102-'[1]13+verif'!K102</f>
        <v>0</v>
      </c>
      <c r="N103" s="223">
        <f>C103-'[1]13+verif'!C102</f>
        <v>0</v>
      </c>
      <c r="O103" s="223">
        <f>D103-'[1]13+verif'!D102</f>
        <v>0</v>
      </c>
      <c r="P103" s="223">
        <f>E103-'[1]13+verif'!E102</f>
        <v>0</v>
      </c>
      <c r="Q103" s="223">
        <f>F103-'[1]13+verif'!F102</f>
        <v>0</v>
      </c>
      <c r="R103" s="223">
        <f>G103-'[1]13+verif'!G102</f>
        <v>0</v>
      </c>
      <c r="S103" s="223">
        <f>H103-'[1]13+verif'!H102</f>
        <v>0</v>
      </c>
      <c r="T103" s="223">
        <f>I103-'[1]13+verif'!I102</f>
        <v>0</v>
      </c>
      <c r="U103" s="223">
        <f>J103-'[1]13+verif'!J102</f>
        <v>0</v>
      </c>
      <c r="V103" s="223">
        <f>K103-'[1]13+verif'!K102</f>
        <v>0</v>
      </c>
    </row>
    <row r="104" spans="1:22" ht="15">
      <c r="A104" s="45" t="s">
        <v>196</v>
      </c>
      <c r="B104" s="46" t="s">
        <v>197</v>
      </c>
      <c r="C104" s="47">
        <f t="shared" ref="C104:K107" si="55">C233+C356</f>
        <v>0</v>
      </c>
      <c r="D104" s="47">
        <f t="shared" si="55"/>
        <v>0</v>
      </c>
      <c r="E104" s="47">
        <f t="shared" si="55"/>
        <v>8228923</v>
      </c>
      <c r="F104" s="47">
        <f t="shared" si="55"/>
        <v>5378923</v>
      </c>
      <c r="G104" s="47">
        <f t="shared" si="55"/>
        <v>5521129</v>
      </c>
      <c r="H104" s="47">
        <f t="shared" si="55"/>
        <v>5521129</v>
      </c>
      <c r="I104" s="47">
        <f t="shared" si="55"/>
        <v>3884823</v>
      </c>
      <c r="J104" s="47">
        <f t="shared" si="55"/>
        <v>1636306</v>
      </c>
      <c r="K104" s="49">
        <f t="shared" si="55"/>
        <v>4131947</v>
      </c>
      <c r="L104" s="50"/>
      <c r="M104" s="223">
        <f>C104+D104+E104+F104+G104+H104+I104+J104+K104-'[1]13+verif'!C103-'[1]13+verif'!D103-'[1]13+verif'!E103-'[1]13+verif'!F103-'[1]13+verif'!G103-'[1]13+verif'!H103-'[1]13+verif'!I103-'[1]13+verif'!J103-'[1]13+verif'!K103</f>
        <v>0</v>
      </c>
      <c r="N104" s="223">
        <f>C104-'[1]13+verif'!C103</f>
        <v>0</v>
      </c>
      <c r="O104" s="223">
        <f>D104-'[1]13+verif'!D103</f>
        <v>0</v>
      </c>
      <c r="P104" s="223">
        <f>E104-'[1]13+verif'!E103</f>
        <v>0</v>
      </c>
      <c r="Q104" s="223">
        <f>F104-'[1]13+verif'!F103</f>
        <v>0</v>
      </c>
      <c r="R104" s="223">
        <f>G104-'[1]13+verif'!G103</f>
        <v>0</v>
      </c>
      <c r="S104" s="223">
        <f>H104-'[1]13+verif'!H103</f>
        <v>0</v>
      </c>
      <c r="T104" s="223">
        <f>I104-'[1]13+verif'!I103</f>
        <v>0</v>
      </c>
      <c r="U104" s="223">
        <f>J104-'[1]13+verif'!J103</f>
        <v>0</v>
      </c>
      <c r="V104" s="223">
        <f>K104-'[1]13+verif'!K103</f>
        <v>0</v>
      </c>
    </row>
    <row r="105" spans="1:22" ht="19.5">
      <c r="A105" s="45" t="s">
        <v>198</v>
      </c>
      <c r="B105" s="46" t="s">
        <v>199</v>
      </c>
      <c r="C105" s="47">
        <f t="shared" si="55"/>
        <v>0</v>
      </c>
      <c r="D105" s="47">
        <f t="shared" si="55"/>
        <v>0</v>
      </c>
      <c r="E105" s="47">
        <f t="shared" si="55"/>
        <v>0</v>
      </c>
      <c r="F105" s="47">
        <f t="shared" si="55"/>
        <v>0</v>
      </c>
      <c r="G105" s="47">
        <f t="shared" si="55"/>
        <v>0</v>
      </c>
      <c r="H105" s="47">
        <f t="shared" si="55"/>
        <v>0</v>
      </c>
      <c r="I105" s="47">
        <f t="shared" si="55"/>
        <v>0</v>
      </c>
      <c r="J105" s="47">
        <f t="shared" si="55"/>
        <v>0</v>
      </c>
      <c r="K105" s="49">
        <f t="shared" si="55"/>
        <v>0</v>
      </c>
      <c r="L105" s="50"/>
      <c r="M105" s="223">
        <f>C105+D105+E105+F105+G105+H105+I105+J105+K105-'[1]13+verif'!C104-'[1]13+verif'!D104-'[1]13+verif'!E104-'[1]13+verif'!F104-'[1]13+verif'!G104-'[1]13+verif'!H104-'[1]13+verif'!I104-'[1]13+verif'!J104-'[1]13+verif'!K104</f>
        <v>0</v>
      </c>
      <c r="N105" s="223">
        <f>C105-'[1]13+verif'!C104</f>
        <v>0</v>
      </c>
      <c r="O105" s="223">
        <f>D105-'[1]13+verif'!D104</f>
        <v>0</v>
      </c>
      <c r="P105" s="223">
        <f>E105-'[1]13+verif'!E104</f>
        <v>0</v>
      </c>
      <c r="Q105" s="223">
        <f>F105-'[1]13+verif'!F104</f>
        <v>0</v>
      </c>
      <c r="R105" s="223">
        <f>G105-'[1]13+verif'!G104</f>
        <v>0</v>
      </c>
      <c r="S105" s="223">
        <f>H105-'[1]13+verif'!H104</f>
        <v>0</v>
      </c>
      <c r="T105" s="223">
        <f>I105-'[1]13+verif'!I104</f>
        <v>0</v>
      </c>
      <c r="U105" s="223">
        <f>J105-'[1]13+verif'!J104</f>
        <v>0</v>
      </c>
      <c r="V105" s="223">
        <f>K105-'[1]13+verif'!K104</f>
        <v>0</v>
      </c>
    </row>
    <row r="106" spans="1:22" ht="15">
      <c r="A106" s="45" t="s">
        <v>200</v>
      </c>
      <c r="B106" s="46" t="s">
        <v>201</v>
      </c>
      <c r="C106" s="47">
        <f t="shared" si="55"/>
        <v>0</v>
      </c>
      <c r="D106" s="47">
        <f t="shared" si="55"/>
        <v>0</v>
      </c>
      <c r="E106" s="47">
        <f t="shared" si="55"/>
        <v>0</v>
      </c>
      <c r="F106" s="47">
        <f t="shared" si="55"/>
        <v>0</v>
      </c>
      <c r="G106" s="47">
        <f t="shared" si="55"/>
        <v>0</v>
      </c>
      <c r="H106" s="47">
        <f t="shared" si="55"/>
        <v>0</v>
      </c>
      <c r="I106" s="47">
        <f t="shared" si="55"/>
        <v>0</v>
      </c>
      <c r="J106" s="47">
        <f t="shared" si="55"/>
        <v>0</v>
      </c>
      <c r="K106" s="49">
        <f t="shared" si="55"/>
        <v>0</v>
      </c>
      <c r="L106" s="50"/>
      <c r="M106" s="223">
        <f>C106+D106+E106+F106+G106+H106+I106+J106+K106-'[1]13+verif'!C105-'[1]13+verif'!D105-'[1]13+verif'!E105-'[1]13+verif'!F105-'[1]13+verif'!G105-'[1]13+verif'!H105-'[1]13+verif'!I105-'[1]13+verif'!J105-'[1]13+verif'!K105</f>
        <v>0</v>
      </c>
      <c r="N106" s="223">
        <f>C106-'[1]13+verif'!C105</f>
        <v>0</v>
      </c>
      <c r="O106" s="223">
        <f>D106-'[1]13+verif'!D105</f>
        <v>0</v>
      </c>
      <c r="P106" s="223">
        <f>E106-'[1]13+verif'!E105</f>
        <v>0</v>
      </c>
      <c r="Q106" s="223">
        <f>F106-'[1]13+verif'!F105</f>
        <v>0</v>
      </c>
      <c r="R106" s="223">
        <f>G106-'[1]13+verif'!G105</f>
        <v>0</v>
      </c>
      <c r="S106" s="223">
        <f>H106-'[1]13+verif'!H105</f>
        <v>0</v>
      </c>
      <c r="T106" s="223">
        <f>I106-'[1]13+verif'!I105</f>
        <v>0</v>
      </c>
      <c r="U106" s="223">
        <f>J106-'[1]13+verif'!J105</f>
        <v>0</v>
      </c>
      <c r="V106" s="223">
        <f>K106-'[1]13+verif'!K105</f>
        <v>0</v>
      </c>
    </row>
    <row r="107" spans="1:22" ht="15">
      <c r="A107" s="45" t="s">
        <v>202</v>
      </c>
      <c r="B107" s="46" t="s">
        <v>203</v>
      </c>
      <c r="C107" s="47">
        <f t="shared" si="55"/>
        <v>5000</v>
      </c>
      <c r="D107" s="47">
        <f t="shared" si="55"/>
        <v>5000</v>
      </c>
      <c r="E107" s="47">
        <f>E359</f>
        <v>5000</v>
      </c>
      <c r="F107" s="47">
        <f t="shared" ref="F107:K107" si="56">F359</f>
        <v>5000</v>
      </c>
      <c r="G107" s="47">
        <f t="shared" si="56"/>
        <v>0</v>
      </c>
      <c r="H107" s="47">
        <f t="shared" si="56"/>
        <v>0</v>
      </c>
      <c r="I107" s="47">
        <f t="shared" si="56"/>
        <v>0</v>
      </c>
      <c r="J107" s="47">
        <f t="shared" si="56"/>
        <v>0</v>
      </c>
      <c r="K107" s="47">
        <f t="shared" si="56"/>
        <v>1712</v>
      </c>
      <c r="L107" s="50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</row>
    <row r="108" spans="1:22" ht="18">
      <c r="A108" s="33" t="s">
        <v>204</v>
      </c>
      <c r="B108" s="34" t="s">
        <v>205</v>
      </c>
      <c r="C108" s="73">
        <f>C109+C115+C119+C124+C132</f>
        <v>87896572</v>
      </c>
      <c r="D108" s="75">
        <f>D109+D115+D119+D124+D132</f>
        <v>32146200</v>
      </c>
      <c r="E108" s="35">
        <f t="shared" ref="E108:K108" si="57">E109+E115+E119+E124+E132</f>
        <v>148504869</v>
      </c>
      <c r="F108" s="35">
        <f t="shared" si="57"/>
        <v>71726180</v>
      </c>
      <c r="G108" s="35">
        <f t="shared" si="57"/>
        <v>138149726</v>
      </c>
      <c r="H108" s="35">
        <f t="shared" si="57"/>
        <v>138149726</v>
      </c>
      <c r="I108" s="35">
        <f t="shared" si="57"/>
        <v>34824937</v>
      </c>
      <c r="J108" s="73">
        <f t="shared" si="57"/>
        <v>103324789</v>
      </c>
      <c r="K108" s="36">
        <f t="shared" si="57"/>
        <v>35577025</v>
      </c>
      <c r="L108" s="50"/>
      <c r="M108" s="223">
        <f>C108+D108+E108+F108+G108+H108+I108+J108+K108-'[1]13+verif'!C107-'[1]13+verif'!D107-'[1]13+verif'!E107-'[1]13+verif'!F107-'[1]13+verif'!G107-'[1]13+verif'!H107-'[1]13+verif'!I107-'[1]13+verif'!J107-'[1]13+verif'!K107</f>
        <v>0</v>
      </c>
      <c r="N108" s="223">
        <f>C108-'[1]13+verif'!C107</f>
        <v>0</v>
      </c>
      <c r="O108" s="223">
        <f>D108-'[1]13+verif'!D107</f>
        <v>0</v>
      </c>
      <c r="P108" s="223">
        <f>E108-'[1]13+verif'!E107</f>
        <v>0</v>
      </c>
      <c r="Q108" s="223">
        <f>F108-'[1]13+verif'!F107</f>
        <v>0</v>
      </c>
      <c r="R108" s="223">
        <f>G108-'[1]13+verif'!G107</f>
        <v>0</v>
      </c>
      <c r="S108" s="223">
        <f>H108-'[1]13+verif'!H107</f>
        <v>0</v>
      </c>
      <c r="T108" s="223">
        <f>I108-'[1]13+verif'!I107</f>
        <v>0</v>
      </c>
      <c r="U108" s="223">
        <f>J108-'[1]13+verif'!J107</f>
        <v>0</v>
      </c>
      <c r="V108" s="223">
        <f>K108-'[1]13+verif'!K107</f>
        <v>0</v>
      </c>
    </row>
    <row r="109" spans="1:22" ht="18">
      <c r="A109" s="37" t="s">
        <v>206</v>
      </c>
      <c r="B109" s="38" t="s">
        <v>207</v>
      </c>
      <c r="C109" s="39">
        <f>C110</f>
        <v>0</v>
      </c>
      <c r="D109" s="39">
        <f>D110</f>
        <v>0</v>
      </c>
      <c r="E109" s="39">
        <f t="shared" ref="E109:K109" si="58">E110</f>
        <v>0</v>
      </c>
      <c r="F109" s="39">
        <f t="shared" si="58"/>
        <v>0</v>
      </c>
      <c r="G109" s="39">
        <f t="shared" si="58"/>
        <v>0</v>
      </c>
      <c r="H109" s="39">
        <f t="shared" si="58"/>
        <v>0</v>
      </c>
      <c r="I109" s="39">
        <f t="shared" si="58"/>
        <v>0</v>
      </c>
      <c r="J109" s="39">
        <f t="shared" si="58"/>
        <v>0</v>
      </c>
      <c r="K109" s="40">
        <f t="shared" si="58"/>
        <v>0</v>
      </c>
      <c r="L109" s="50"/>
      <c r="M109" s="223">
        <f>C109+D109+E109+F109+G109+H109+I109+J109+K109-'[1]13+verif'!C108-'[1]13+verif'!D108-'[1]13+verif'!E108-'[1]13+verif'!F108-'[1]13+verif'!G108-'[1]13+verif'!H108-'[1]13+verif'!I108-'[1]13+verif'!J108-'[1]13+verif'!K108</f>
        <v>0</v>
      </c>
      <c r="N109" s="223">
        <f>C109-'[1]13+verif'!C108</f>
        <v>0</v>
      </c>
      <c r="O109" s="223">
        <f>D109-'[1]13+verif'!D108</f>
        <v>0</v>
      </c>
      <c r="P109" s="223">
        <f>E109-'[1]13+verif'!E108</f>
        <v>0</v>
      </c>
      <c r="Q109" s="223">
        <f>F109-'[1]13+verif'!F108</f>
        <v>0</v>
      </c>
      <c r="R109" s="223">
        <f>G109-'[1]13+verif'!G108</f>
        <v>0</v>
      </c>
      <c r="S109" s="223">
        <f>H109-'[1]13+verif'!H108</f>
        <v>0</v>
      </c>
      <c r="T109" s="223">
        <f>I109-'[1]13+verif'!I108</f>
        <v>0</v>
      </c>
      <c r="U109" s="223">
        <f>J109-'[1]13+verif'!J108</f>
        <v>0</v>
      </c>
      <c r="V109" s="223">
        <f>K109-'[1]13+verif'!K108</f>
        <v>0</v>
      </c>
    </row>
    <row r="110" spans="1:22" ht="36">
      <c r="A110" s="60" t="s">
        <v>208</v>
      </c>
      <c r="B110" s="42" t="s">
        <v>209</v>
      </c>
      <c r="C110" s="43">
        <f>C111+C112+C113+C114</f>
        <v>0</v>
      </c>
      <c r="D110" s="43">
        <f>D111+D112+D113+D114</f>
        <v>0</v>
      </c>
      <c r="E110" s="43">
        <f t="shared" ref="E110:K110" si="59">E111+E112+E113+E114</f>
        <v>0</v>
      </c>
      <c r="F110" s="43">
        <f t="shared" si="59"/>
        <v>0</v>
      </c>
      <c r="G110" s="43">
        <f t="shared" si="59"/>
        <v>0</v>
      </c>
      <c r="H110" s="43">
        <f t="shared" si="59"/>
        <v>0</v>
      </c>
      <c r="I110" s="43">
        <f t="shared" si="59"/>
        <v>0</v>
      </c>
      <c r="J110" s="43">
        <f t="shared" si="59"/>
        <v>0</v>
      </c>
      <c r="K110" s="44">
        <f t="shared" si="59"/>
        <v>0</v>
      </c>
      <c r="L110" s="50"/>
      <c r="M110" s="223">
        <f>C110+D110+E110+F110+G110+H110+I110+J110+K110-'[1]13+verif'!C109-'[1]13+verif'!D109-'[1]13+verif'!E109-'[1]13+verif'!F109-'[1]13+verif'!G109-'[1]13+verif'!H109-'[1]13+verif'!I109-'[1]13+verif'!J109-'[1]13+verif'!K109</f>
        <v>0</v>
      </c>
      <c r="N110" s="223">
        <f>C110-'[1]13+verif'!C109</f>
        <v>0</v>
      </c>
      <c r="O110" s="223">
        <f>D110-'[1]13+verif'!D109</f>
        <v>0</v>
      </c>
      <c r="P110" s="223">
        <f>E110-'[1]13+verif'!E109</f>
        <v>0</v>
      </c>
      <c r="Q110" s="223">
        <f>F110-'[1]13+verif'!F109</f>
        <v>0</v>
      </c>
      <c r="R110" s="223">
        <f>G110-'[1]13+verif'!G109</f>
        <v>0</v>
      </c>
      <c r="S110" s="223">
        <f>H110-'[1]13+verif'!H109</f>
        <v>0</v>
      </c>
      <c r="T110" s="223">
        <f>I110-'[1]13+verif'!I109</f>
        <v>0</v>
      </c>
      <c r="U110" s="223">
        <f>J110-'[1]13+verif'!J109</f>
        <v>0</v>
      </c>
      <c r="V110" s="223">
        <f>K110-'[1]13+verif'!K109</f>
        <v>0</v>
      </c>
    </row>
    <row r="111" spans="1:22" ht="19.5">
      <c r="A111" s="45" t="s">
        <v>210</v>
      </c>
      <c r="B111" s="46" t="s">
        <v>211</v>
      </c>
      <c r="C111" s="47">
        <f t="shared" ref="C111:K114" si="60">C239+C363</f>
        <v>0</v>
      </c>
      <c r="D111" s="47">
        <f t="shared" si="60"/>
        <v>0</v>
      </c>
      <c r="E111" s="47">
        <f t="shared" si="60"/>
        <v>0</v>
      </c>
      <c r="F111" s="47">
        <f t="shared" si="60"/>
        <v>0</v>
      </c>
      <c r="G111" s="47">
        <f t="shared" si="60"/>
        <v>0</v>
      </c>
      <c r="H111" s="47">
        <f t="shared" si="60"/>
        <v>0</v>
      </c>
      <c r="I111" s="47">
        <f t="shared" si="60"/>
        <v>0</v>
      </c>
      <c r="J111" s="47">
        <f t="shared" si="60"/>
        <v>0</v>
      </c>
      <c r="K111" s="49">
        <f t="shared" si="60"/>
        <v>0</v>
      </c>
      <c r="L111" s="50"/>
      <c r="M111" s="223">
        <f>C111+D111+E111+F111+G111+H111+I111+J111+K111-'[1]13+verif'!C110-'[1]13+verif'!D110-'[1]13+verif'!E110-'[1]13+verif'!F110-'[1]13+verif'!G110-'[1]13+verif'!H110-'[1]13+verif'!I110-'[1]13+verif'!J110-'[1]13+verif'!K110</f>
        <v>0</v>
      </c>
      <c r="N111" s="223">
        <f>C111-'[1]13+verif'!C110</f>
        <v>0</v>
      </c>
      <c r="O111" s="223">
        <f>D111-'[1]13+verif'!D110</f>
        <v>0</v>
      </c>
      <c r="P111" s="223">
        <f>E111-'[1]13+verif'!E110</f>
        <v>0</v>
      </c>
      <c r="Q111" s="223">
        <f>F111-'[1]13+verif'!F110</f>
        <v>0</v>
      </c>
      <c r="R111" s="223">
        <f>G111-'[1]13+verif'!G110</f>
        <v>0</v>
      </c>
      <c r="S111" s="223">
        <f>H111-'[1]13+verif'!H110</f>
        <v>0</v>
      </c>
      <c r="T111" s="223">
        <f>I111-'[1]13+verif'!I110</f>
        <v>0</v>
      </c>
      <c r="U111" s="223">
        <f>J111-'[1]13+verif'!J110</f>
        <v>0</v>
      </c>
      <c r="V111" s="223">
        <f>K111-'[1]13+verif'!K110</f>
        <v>0</v>
      </c>
    </row>
    <row r="112" spans="1:22" ht="15">
      <c r="A112" s="45" t="s">
        <v>212</v>
      </c>
      <c r="B112" s="46" t="s">
        <v>213</v>
      </c>
      <c r="C112" s="47">
        <f t="shared" si="60"/>
        <v>0</v>
      </c>
      <c r="D112" s="47">
        <f t="shared" si="60"/>
        <v>0</v>
      </c>
      <c r="E112" s="47">
        <f t="shared" si="60"/>
        <v>0</v>
      </c>
      <c r="F112" s="47">
        <f t="shared" si="60"/>
        <v>0</v>
      </c>
      <c r="G112" s="47">
        <f t="shared" si="60"/>
        <v>0</v>
      </c>
      <c r="H112" s="47">
        <f t="shared" si="60"/>
        <v>0</v>
      </c>
      <c r="I112" s="47">
        <f t="shared" si="60"/>
        <v>0</v>
      </c>
      <c r="J112" s="47">
        <f t="shared" si="60"/>
        <v>0</v>
      </c>
      <c r="K112" s="49">
        <f t="shared" si="60"/>
        <v>0</v>
      </c>
      <c r="L112" s="50"/>
      <c r="M112" s="223">
        <f>C112+D112+E112+F112+G112+H112+I112+J112+K112-'[1]13+verif'!C111-'[1]13+verif'!D111-'[1]13+verif'!E111-'[1]13+verif'!F111-'[1]13+verif'!G111-'[1]13+verif'!H111-'[1]13+verif'!I111-'[1]13+verif'!J111-'[1]13+verif'!K111</f>
        <v>0</v>
      </c>
      <c r="N112" s="223">
        <f>C112-'[1]13+verif'!C111</f>
        <v>0</v>
      </c>
      <c r="O112" s="223">
        <f>D112-'[1]13+verif'!D111</f>
        <v>0</v>
      </c>
      <c r="P112" s="223">
        <f>E112-'[1]13+verif'!E111</f>
        <v>0</v>
      </c>
      <c r="Q112" s="223">
        <f>F112-'[1]13+verif'!F111</f>
        <v>0</v>
      </c>
      <c r="R112" s="223">
        <f>G112-'[1]13+verif'!G111</f>
        <v>0</v>
      </c>
      <c r="S112" s="223">
        <f>H112-'[1]13+verif'!H111</f>
        <v>0</v>
      </c>
      <c r="T112" s="223">
        <f>I112-'[1]13+verif'!I111</f>
        <v>0</v>
      </c>
      <c r="U112" s="223">
        <f>J112-'[1]13+verif'!J111</f>
        <v>0</v>
      </c>
      <c r="V112" s="223">
        <f>K112-'[1]13+verif'!K111</f>
        <v>0</v>
      </c>
    </row>
    <row r="113" spans="1:22" ht="19.5">
      <c r="A113" s="45" t="s">
        <v>214</v>
      </c>
      <c r="B113" s="46" t="s">
        <v>215</v>
      </c>
      <c r="C113" s="47">
        <f t="shared" si="60"/>
        <v>0</v>
      </c>
      <c r="D113" s="47">
        <f t="shared" si="60"/>
        <v>0</v>
      </c>
      <c r="E113" s="47">
        <f t="shared" si="60"/>
        <v>0</v>
      </c>
      <c r="F113" s="47">
        <f t="shared" si="60"/>
        <v>0</v>
      </c>
      <c r="G113" s="47">
        <f t="shared" si="60"/>
        <v>0</v>
      </c>
      <c r="H113" s="47">
        <f t="shared" si="60"/>
        <v>0</v>
      </c>
      <c r="I113" s="47">
        <f t="shared" si="60"/>
        <v>0</v>
      </c>
      <c r="J113" s="47">
        <f t="shared" si="60"/>
        <v>0</v>
      </c>
      <c r="K113" s="49">
        <f t="shared" si="60"/>
        <v>0</v>
      </c>
      <c r="L113" s="50"/>
      <c r="M113" s="223">
        <f>C113+D113+E113+F113+G113+H113+I113+J113+K113-'[1]13+verif'!C112-'[1]13+verif'!D112-'[1]13+verif'!E112-'[1]13+verif'!F112-'[1]13+verif'!G112-'[1]13+verif'!H112-'[1]13+verif'!I112-'[1]13+verif'!J112-'[1]13+verif'!K112</f>
        <v>0</v>
      </c>
      <c r="N113" s="223">
        <f>C113-'[1]13+verif'!C112</f>
        <v>0</v>
      </c>
      <c r="O113" s="223">
        <f>D113-'[1]13+verif'!D112</f>
        <v>0</v>
      </c>
      <c r="P113" s="223">
        <f>E113-'[1]13+verif'!E112</f>
        <v>0</v>
      </c>
      <c r="Q113" s="223">
        <f>F113-'[1]13+verif'!F112</f>
        <v>0</v>
      </c>
      <c r="R113" s="223">
        <f>G113-'[1]13+verif'!G112</f>
        <v>0</v>
      </c>
      <c r="S113" s="223">
        <f>H113-'[1]13+verif'!H112</f>
        <v>0</v>
      </c>
      <c r="T113" s="223">
        <f>I113-'[1]13+verif'!I112</f>
        <v>0</v>
      </c>
      <c r="U113" s="223">
        <f>J113-'[1]13+verif'!J112</f>
        <v>0</v>
      </c>
      <c r="V113" s="223">
        <f>K113-'[1]13+verif'!K112</f>
        <v>0</v>
      </c>
    </row>
    <row r="114" spans="1:22" ht="19.5">
      <c r="A114" s="45" t="s">
        <v>216</v>
      </c>
      <c r="B114" s="46" t="s">
        <v>217</v>
      </c>
      <c r="C114" s="47">
        <f t="shared" si="60"/>
        <v>0</v>
      </c>
      <c r="D114" s="47">
        <f t="shared" si="60"/>
        <v>0</v>
      </c>
      <c r="E114" s="47">
        <f t="shared" si="60"/>
        <v>0</v>
      </c>
      <c r="F114" s="47">
        <f t="shared" si="60"/>
        <v>0</v>
      </c>
      <c r="G114" s="47">
        <f t="shared" si="60"/>
        <v>0</v>
      </c>
      <c r="H114" s="47">
        <f t="shared" si="60"/>
        <v>0</v>
      </c>
      <c r="I114" s="47">
        <f t="shared" si="60"/>
        <v>0</v>
      </c>
      <c r="J114" s="47">
        <f t="shared" si="60"/>
        <v>0</v>
      </c>
      <c r="K114" s="49">
        <f t="shared" si="60"/>
        <v>0</v>
      </c>
      <c r="L114" s="50"/>
      <c r="M114" s="223">
        <f>C114+D114+E114+F114+G114+H114+I114+J114+K114-'[1]13+verif'!C113-'[1]13+verif'!D113-'[1]13+verif'!E113-'[1]13+verif'!F113-'[1]13+verif'!G113-'[1]13+verif'!H113-'[1]13+verif'!I113-'[1]13+verif'!J113-'[1]13+verif'!K113</f>
        <v>0</v>
      </c>
      <c r="N114" s="223">
        <f>C114-'[1]13+verif'!C113</f>
        <v>0</v>
      </c>
      <c r="O114" s="223">
        <f>D114-'[1]13+verif'!D113</f>
        <v>0</v>
      </c>
      <c r="P114" s="223">
        <f>E114-'[1]13+verif'!E113</f>
        <v>0</v>
      </c>
      <c r="Q114" s="223">
        <f>F114-'[1]13+verif'!F113</f>
        <v>0</v>
      </c>
      <c r="R114" s="223">
        <f>G114-'[1]13+verif'!G113</f>
        <v>0</v>
      </c>
      <c r="S114" s="223">
        <f>H114-'[1]13+verif'!H113</f>
        <v>0</v>
      </c>
      <c r="T114" s="223">
        <f>I114-'[1]13+verif'!I113</f>
        <v>0</v>
      </c>
      <c r="U114" s="223">
        <f>J114-'[1]13+verif'!J113</f>
        <v>0</v>
      </c>
      <c r="V114" s="223">
        <f>K114-'[1]13+verif'!K113</f>
        <v>0</v>
      </c>
    </row>
    <row r="115" spans="1:22" ht="18">
      <c r="A115" s="37" t="s">
        <v>218</v>
      </c>
      <c r="B115" s="38" t="s">
        <v>219</v>
      </c>
      <c r="C115" s="39">
        <f>C116+C117+C118</f>
        <v>0</v>
      </c>
      <c r="D115" s="39">
        <f>D116+D117+D118</f>
        <v>0</v>
      </c>
      <c r="E115" s="39">
        <f t="shared" ref="E115:K115" si="61">E116+E117+E118</f>
        <v>0</v>
      </c>
      <c r="F115" s="39">
        <f t="shared" si="61"/>
        <v>0</v>
      </c>
      <c r="G115" s="39">
        <f t="shared" si="61"/>
        <v>0</v>
      </c>
      <c r="H115" s="39">
        <f t="shared" si="61"/>
        <v>0</v>
      </c>
      <c r="I115" s="39">
        <f t="shared" si="61"/>
        <v>0</v>
      </c>
      <c r="J115" s="39">
        <f t="shared" si="61"/>
        <v>0</v>
      </c>
      <c r="K115" s="40">
        <f t="shared" si="61"/>
        <v>0</v>
      </c>
      <c r="L115" s="50"/>
      <c r="M115" s="223">
        <f>C115+D115+E115+F115+G115+H115+I115+J115+K115-'[1]13+verif'!C114-'[1]13+verif'!D114-'[1]13+verif'!E114-'[1]13+verif'!F114-'[1]13+verif'!G114-'[1]13+verif'!H114-'[1]13+verif'!I114-'[1]13+verif'!J114-'[1]13+verif'!K114</f>
        <v>0</v>
      </c>
      <c r="N115" s="223">
        <f>C115-'[1]13+verif'!C114</f>
        <v>0</v>
      </c>
      <c r="O115" s="223">
        <f>D115-'[1]13+verif'!D114</f>
        <v>0</v>
      </c>
      <c r="P115" s="223">
        <f>E115-'[1]13+verif'!E114</f>
        <v>0</v>
      </c>
      <c r="Q115" s="223">
        <f>F115-'[1]13+verif'!F114</f>
        <v>0</v>
      </c>
      <c r="R115" s="223">
        <f>G115-'[1]13+verif'!G114</f>
        <v>0</v>
      </c>
      <c r="S115" s="223">
        <f>H115-'[1]13+verif'!H114</f>
        <v>0</v>
      </c>
      <c r="T115" s="223">
        <f>I115-'[1]13+verif'!I114</f>
        <v>0</v>
      </c>
      <c r="U115" s="223">
        <f>J115-'[1]13+verif'!J114</f>
        <v>0</v>
      </c>
      <c r="V115" s="223">
        <f>K115-'[1]13+verif'!K114</f>
        <v>0</v>
      </c>
    </row>
    <row r="116" spans="1:22" ht="15">
      <c r="A116" s="45" t="s">
        <v>220</v>
      </c>
      <c r="B116" s="59" t="s">
        <v>221</v>
      </c>
      <c r="C116" s="47">
        <f t="shared" ref="C116:K118" si="62">C244+C368</f>
        <v>0</v>
      </c>
      <c r="D116" s="47">
        <f t="shared" si="62"/>
        <v>0</v>
      </c>
      <c r="E116" s="47">
        <f t="shared" si="62"/>
        <v>0</v>
      </c>
      <c r="F116" s="47">
        <f t="shared" si="62"/>
        <v>0</v>
      </c>
      <c r="G116" s="47">
        <f t="shared" si="62"/>
        <v>0</v>
      </c>
      <c r="H116" s="47">
        <f t="shared" si="62"/>
        <v>0</v>
      </c>
      <c r="I116" s="47">
        <f t="shared" si="62"/>
        <v>0</v>
      </c>
      <c r="J116" s="47">
        <f t="shared" si="62"/>
        <v>0</v>
      </c>
      <c r="K116" s="49">
        <f t="shared" si="62"/>
        <v>0</v>
      </c>
      <c r="L116" s="50"/>
      <c r="M116" s="223">
        <f>C116+D116+E116+F116+G116+H116+I116+J116+K116-'[1]13+verif'!C115-'[1]13+verif'!D115-'[1]13+verif'!E115-'[1]13+verif'!F115-'[1]13+verif'!G115-'[1]13+verif'!H115-'[1]13+verif'!I115-'[1]13+verif'!J115-'[1]13+verif'!K115</f>
        <v>0</v>
      </c>
      <c r="N116" s="223">
        <f>C116-'[1]13+verif'!C115</f>
        <v>0</v>
      </c>
      <c r="O116" s="223">
        <f>D116-'[1]13+verif'!D115</f>
        <v>0</v>
      </c>
      <c r="P116" s="223">
        <f>E116-'[1]13+verif'!E115</f>
        <v>0</v>
      </c>
      <c r="Q116" s="223">
        <f>F116-'[1]13+verif'!F115</f>
        <v>0</v>
      </c>
      <c r="R116" s="223">
        <f>G116-'[1]13+verif'!G115</f>
        <v>0</v>
      </c>
      <c r="S116" s="223">
        <f>H116-'[1]13+verif'!H115</f>
        <v>0</v>
      </c>
      <c r="T116" s="223">
        <f>I116-'[1]13+verif'!I115</f>
        <v>0</v>
      </c>
      <c r="U116" s="223">
        <f>J116-'[1]13+verif'!J115</f>
        <v>0</v>
      </c>
      <c r="V116" s="223">
        <f>K116-'[1]13+verif'!K115</f>
        <v>0</v>
      </c>
    </row>
    <row r="117" spans="1:22" ht="15">
      <c r="A117" s="45" t="s">
        <v>222</v>
      </c>
      <c r="B117" s="46" t="s">
        <v>223</v>
      </c>
      <c r="C117" s="47">
        <f t="shared" si="62"/>
        <v>0</v>
      </c>
      <c r="D117" s="47">
        <f t="shared" si="62"/>
        <v>0</v>
      </c>
      <c r="E117" s="47">
        <f t="shared" si="62"/>
        <v>0</v>
      </c>
      <c r="F117" s="47">
        <f t="shared" si="62"/>
        <v>0</v>
      </c>
      <c r="G117" s="47">
        <f t="shared" si="62"/>
        <v>0</v>
      </c>
      <c r="H117" s="47">
        <f t="shared" si="62"/>
        <v>0</v>
      </c>
      <c r="I117" s="47">
        <f t="shared" si="62"/>
        <v>0</v>
      </c>
      <c r="J117" s="47">
        <f t="shared" si="62"/>
        <v>0</v>
      </c>
      <c r="K117" s="49">
        <f t="shared" si="62"/>
        <v>0</v>
      </c>
      <c r="L117" s="50"/>
      <c r="M117" s="223">
        <f>C117+D117+E117+F117+G117+H117+I117+J117+K117-'[1]13+verif'!C116-'[1]13+verif'!D116-'[1]13+verif'!E116-'[1]13+verif'!F116-'[1]13+verif'!G116-'[1]13+verif'!H116-'[1]13+verif'!I116-'[1]13+verif'!J116-'[1]13+verif'!K116</f>
        <v>0</v>
      </c>
      <c r="N117" s="223">
        <f>C117-'[1]13+verif'!C116</f>
        <v>0</v>
      </c>
      <c r="O117" s="223">
        <f>D117-'[1]13+verif'!D116</f>
        <v>0</v>
      </c>
      <c r="P117" s="223">
        <f>E117-'[1]13+verif'!E116</f>
        <v>0</v>
      </c>
      <c r="Q117" s="223">
        <f>F117-'[1]13+verif'!F116</f>
        <v>0</v>
      </c>
      <c r="R117" s="223">
        <f>G117-'[1]13+verif'!G116</f>
        <v>0</v>
      </c>
      <c r="S117" s="223">
        <f>H117-'[1]13+verif'!H116</f>
        <v>0</v>
      </c>
      <c r="T117" s="223">
        <f>I117-'[1]13+verif'!I116</f>
        <v>0</v>
      </c>
      <c r="U117" s="223">
        <f>J117-'[1]13+verif'!J116</f>
        <v>0</v>
      </c>
      <c r="V117" s="223">
        <f>K117-'[1]13+verif'!K116</f>
        <v>0</v>
      </c>
    </row>
    <row r="118" spans="1:22" ht="15">
      <c r="A118" s="45" t="s">
        <v>224</v>
      </c>
      <c r="B118" s="46" t="s">
        <v>225</v>
      </c>
      <c r="C118" s="47">
        <f t="shared" si="62"/>
        <v>0</v>
      </c>
      <c r="D118" s="47">
        <f t="shared" si="62"/>
        <v>0</v>
      </c>
      <c r="E118" s="47">
        <f t="shared" si="62"/>
        <v>0</v>
      </c>
      <c r="F118" s="47">
        <f t="shared" si="62"/>
        <v>0</v>
      </c>
      <c r="G118" s="47">
        <f t="shared" si="62"/>
        <v>0</v>
      </c>
      <c r="H118" s="47">
        <f t="shared" si="62"/>
        <v>0</v>
      </c>
      <c r="I118" s="47">
        <f t="shared" si="62"/>
        <v>0</v>
      </c>
      <c r="J118" s="47">
        <f t="shared" si="62"/>
        <v>0</v>
      </c>
      <c r="K118" s="49">
        <f t="shared" si="62"/>
        <v>0</v>
      </c>
      <c r="L118" s="50"/>
      <c r="M118" s="223">
        <f>C118+D118+E118+F118+G118+H118+I118+J118+K118-'[1]13+verif'!C117-'[1]13+verif'!D117-'[1]13+verif'!E117-'[1]13+verif'!F117-'[1]13+verif'!G117-'[1]13+verif'!H117-'[1]13+verif'!I117-'[1]13+verif'!J117-'[1]13+verif'!K117</f>
        <v>0</v>
      </c>
      <c r="N118" s="223">
        <f>C118-'[1]13+verif'!C117</f>
        <v>0</v>
      </c>
      <c r="O118" s="223">
        <f>D118-'[1]13+verif'!D117</f>
        <v>0</v>
      </c>
      <c r="P118" s="223">
        <f>E118-'[1]13+verif'!E117</f>
        <v>0</v>
      </c>
      <c r="Q118" s="223">
        <f>F118-'[1]13+verif'!F117</f>
        <v>0</v>
      </c>
      <c r="R118" s="223">
        <f>G118-'[1]13+verif'!G117</f>
        <v>0</v>
      </c>
      <c r="S118" s="223">
        <f>H118-'[1]13+verif'!H117</f>
        <v>0</v>
      </c>
      <c r="T118" s="223">
        <f>I118-'[1]13+verif'!I117</f>
        <v>0</v>
      </c>
      <c r="U118" s="223">
        <f>J118-'[1]13+verif'!J117</f>
        <v>0</v>
      </c>
      <c r="V118" s="223">
        <f>K118-'[1]13+verif'!K117</f>
        <v>0</v>
      </c>
    </row>
    <row r="119" spans="1:22" ht="27">
      <c r="A119" s="37" t="s">
        <v>226</v>
      </c>
      <c r="B119" s="38" t="s">
        <v>227</v>
      </c>
      <c r="C119" s="39">
        <f>C120</f>
        <v>0</v>
      </c>
      <c r="D119" s="39">
        <f>D120</f>
        <v>0</v>
      </c>
      <c r="E119" s="39">
        <f t="shared" ref="E119:K119" si="63">E120</f>
        <v>1199980</v>
      </c>
      <c r="F119" s="39">
        <f t="shared" si="63"/>
        <v>749980</v>
      </c>
      <c r="G119" s="39">
        <f t="shared" si="63"/>
        <v>1199980</v>
      </c>
      <c r="H119" s="39">
        <f t="shared" si="63"/>
        <v>1199980</v>
      </c>
      <c r="I119" s="39">
        <f t="shared" si="63"/>
        <v>657931</v>
      </c>
      <c r="J119" s="39">
        <f t="shared" si="63"/>
        <v>542049</v>
      </c>
      <c r="K119" s="40">
        <f t="shared" si="63"/>
        <v>528819</v>
      </c>
      <c r="L119" s="50"/>
      <c r="M119" s="223">
        <f>C119+D119+E119+F119+G119+H119+I119+J119+K119-'[1]13+verif'!C118-'[1]13+verif'!D118-'[1]13+verif'!E118-'[1]13+verif'!F118-'[1]13+verif'!G118-'[1]13+verif'!H118-'[1]13+verif'!I118-'[1]13+verif'!J118-'[1]13+verif'!K118</f>
        <v>0</v>
      </c>
      <c r="N119" s="223">
        <f>C119-'[1]13+verif'!C118</f>
        <v>0</v>
      </c>
      <c r="O119" s="223">
        <f>D119-'[1]13+verif'!D118</f>
        <v>0</v>
      </c>
      <c r="P119" s="223">
        <f>E119-'[1]13+verif'!E118</f>
        <v>0</v>
      </c>
      <c r="Q119" s="223">
        <f>F119-'[1]13+verif'!F118</f>
        <v>0</v>
      </c>
      <c r="R119" s="223">
        <f>G119-'[1]13+verif'!G118</f>
        <v>0</v>
      </c>
      <c r="S119" s="223">
        <f>H119-'[1]13+verif'!H118</f>
        <v>0</v>
      </c>
      <c r="T119" s="223">
        <f>I119-'[1]13+verif'!I118</f>
        <v>0</v>
      </c>
      <c r="U119" s="223">
        <f>J119-'[1]13+verif'!J118</f>
        <v>0</v>
      </c>
      <c r="V119" s="223">
        <f>K119-'[1]13+verif'!K118</f>
        <v>0</v>
      </c>
    </row>
    <row r="120" spans="1:22" ht="18">
      <c r="A120" s="60" t="s">
        <v>228</v>
      </c>
      <c r="B120" s="42" t="s">
        <v>229</v>
      </c>
      <c r="C120" s="43">
        <f>C121+C122+C123</f>
        <v>0</v>
      </c>
      <c r="D120" s="43">
        <f>D121+D122+D123</f>
        <v>0</v>
      </c>
      <c r="E120" s="43">
        <f t="shared" ref="E120:K120" si="64">E121+E122+E123</f>
        <v>1199980</v>
      </c>
      <c r="F120" s="43">
        <f t="shared" si="64"/>
        <v>749980</v>
      </c>
      <c r="G120" s="43">
        <f t="shared" si="64"/>
        <v>1199980</v>
      </c>
      <c r="H120" s="43">
        <f t="shared" si="64"/>
        <v>1199980</v>
      </c>
      <c r="I120" s="43">
        <f t="shared" si="64"/>
        <v>657931</v>
      </c>
      <c r="J120" s="43">
        <f t="shared" si="64"/>
        <v>542049</v>
      </c>
      <c r="K120" s="44">
        <f t="shared" si="64"/>
        <v>528819</v>
      </c>
      <c r="L120" s="50"/>
      <c r="M120" s="223">
        <f>C120+D120+E120+F120+G120+H120+I120+J120+K120-'[1]13+verif'!C119-'[1]13+verif'!D119-'[1]13+verif'!E119-'[1]13+verif'!F119-'[1]13+verif'!G119-'[1]13+verif'!H119-'[1]13+verif'!I119-'[1]13+verif'!J119-'[1]13+verif'!K119</f>
        <v>0</v>
      </c>
      <c r="N120" s="223">
        <f>C120-'[1]13+verif'!C119</f>
        <v>0</v>
      </c>
      <c r="O120" s="223">
        <f>D120-'[1]13+verif'!D119</f>
        <v>0</v>
      </c>
      <c r="P120" s="223">
        <f>E120-'[1]13+verif'!E119</f>
        <v>0</v>
      </c>
      <c r="Q120" s="223">
        <f>F120-'[1]13+verif'!F119</f>
        <v>0</v>
      </c>
      <c r="R120" s="223">
        <f>G120-'[1]13+verif'!G119</f>
        <v>0</v>
      </c>
      <c r="S120" s="223">
        <f>H120-'[1]13+verif'!H119</f>
        <v>0</v>
      </c>
      <c r="T120" s="223">
        <f>I120-'[1]13+verif'!I119</f>
        <v>0</v>
      </c>
      <c r="U120" s="223">
        <f>J120-'[1]13+verif'!J119</f>
        <v>0</v>
      </c>
      <c r="V120" s="223">
        <f>K120-'[1]13+verif'!K119</f>
        <v>0</v>
      </c>
    </row>
    <row r="121" spans="1:22" ht="19.5">
      <c r="A121" s="45" t="s">
        <v>230</v>
      </c>
      <c r="B121" s="59" t="s">
        <v>231</v>
      </c>
      <c r="C121" s="47">
        <f t="shared" ref="C121:K123" si="65">C249+C373</f>
        <v>0</v>
      </c>
      <c r="D121" s="47">
        <f t="shared" si="65"/>
        <v>0</v>
      </c>
      <c r="E121" s="47">
        <f t="shared" si="65"/>
        <v>0</v>
      </c>
      <c r="F121" s="47">
        <f t="shared" si="65"/>
        <v>0</v>
      </c>
      <c r="G121" s="47">
        <f t="shared" si="65"/>
        <v>0</v>
      </c>
      <c r="H121" s="47">
        <f t="shared" si="65"/>
        <v>0</v>
      </c>
      <c r="I121" s="47">
        <f t="shared" si="65"/>
        <v>0</v>
      </c>
      <c r="J121" s="47">
        <f t="shared" si="65"/>
        <v>0</v>
      </c>
      <c r="K121" s="49">
        <f t="shared" si="65"/>
        <v>0</v>
      </c>
      <c r="L121" s="50"/>
      <c r="M121" s="223">
        <f>C121+D121+E121+F121+G121+H121+I121+J121+K121-'[1]13+verif'!C120-'[1]13+verif'!D120-'[1]13+verif'!E120-'[1]13+verif'!F120-'[1]13+verif'!G120-'[1]13+verif'!H120-'[1]13+verif'!I120-'[1]13+verif'!J120-'[1]13+verif'!K120</f>
        <v>0</v>
      </c>
      <c r="N121" s="223">
        <f>C121-'[1]13+verif'!C120</f>
        <v>0</v>
      </c>
      <c r="O121" s="223">
        <f>D121-'[1]13+verif'!D120</f>
        <v>0</v>
      </c>
      <c r="P121" s="223">
        <f>E121-'[1]13+verif'!E120</f>
        <v>0</v>
      </c>
      <c r="Q121" s="223">
        <f>F121-'[1]13+verif'!F120</f>
        <v>0</v>
      </c>
      <c r="R121" s="223">
        <f>G121-'[1]13+verif'!G120</f>
        <v>0</v>
      </c>
      <c r="S121" s="223">
        <f>H121-'[1]13+verif'!H120</f>
        <v>0</v>
      </c>
      <c r="T121" s="223">
        <f>I121-'[1]13+verif'!I120</f>
        <v>0</v>
      </c>
      <c r="U121" s="223">
        <f>J121-'[1]13+verif'!J120</f>
        <v>0</v>
      </c>
      <c r="V121" s="223">
        <f>K121-'[1]13+verif'!K120</f>
        <v>0</v>
      </c>
    </row>
    <row r="122" spans="1:22" ht="15">
      <c r="A122" s="45" t="s">
        <v>232</v>
      </c>
      <c r="B122" s="59" t="s">
        <v>233</v>
      </c>
      <c r="C122" s="47">
        <f t="shared" si="65"/>
        <v>0</v>
      </c>
      <c r="D122" s="47">
        <f t="shared" si="65"/>
        <v>0</v>
      </c>
      <c r="E122" s="47">
        <f t="shared" si="65"/>
        <v>0</v>
      </c>
      <c r="F122" s="47">
        <f t="shared" si="65"/>
        <v>0</v>
      </c>
      <c r="G122" s="47">
        <f t="shared" si="65"/>
        <v>0</v>
      </c>
      <c r="H122" s="47">
        <f t="shared" si="65"/>
        <v>0</v>
      </c>
      <c r="I122" s="47">
        <f t="shared" si="65"/>
        <v>0</v>
      </c>
      <c r="J122" s="47">
        <f t="shared" si="65"/>
        <v>0</v>
      </c>
      <c r="K122" s="49">
        <f t="shared" si="65"/>
        <v>0</v>
      </c>
      <c r="L122" s="50"/>
      <c r="M122" s="223">
        <f>C122+D122+E122+F122+G122+H122+I122+J122+K122-'[1]13+verif'!C121-'[1]13+verif'!D121-'[1]13+verif'!E121-'[1]13+verif'!F121-'[1]13+verif'!G121-'[1]13+verif'!H121-'[1]13+verif'!I121-'[1]13+verif'!J121-'[1]13+verif'!K121</f>
        <v>0</v>
      </c>
      <c r="N122" s="223">
        <f>C122-'[1]13+verif'!C121</f>
        <v>0</v>
      </c>
      <c r="O122" s="223">
        <f>D122-'[1]13+verif'!D121</f>
        <v>0</v>
      </c>
      <c r="P122" s="223">
        <f>E122-'[1]13+verif'!E121</f>
        <v>0</v>
      </c>
      <c r="Q122" s="223">
        <f>F122-'[1]13+verif'!F121</f>
        <v>0</v>
      </c>
      <c r="R122" s="223">
        <f>G122-'[1]13+verif'!G121</f>
        <v>0</v>
      </c>
      <c r="S122" s="223">
        <f>H122-'[1]13+verif'!H121</f>
        <v>0</v>
      </c>
      <c r="T122" s="223">
        <f>I122-'[1]13+verif'!I121</f>
        <v>0</v>
      </c>
      <c r="U122" s="223">
        <f>J122-'[1]13+verif'!J121</f>
        <v>0</v>
      </c>
      <c r="V122" s="223">
        <f>K122-'[1]13+verif'!K121</f>
        <v>0</v>
      </c>
    </row>
    <row r="123" spans="1:22" ht="15">
      <c r="A123" s="45" t="s">
        <v>234</v>
      </c>
      <c r="B123" s="46" t="s">
        <v>235</v>
      </c>
      <c r="C123" s="47">
        <f t="shared" si="65"/>
        <v>0</v>
      </c>
      <c r="D123" s="47">
        <f t="shared" si="65"/>
        <v>0</v>
      </c>
      <c r="E123" s="47">
        <f t="shared" si="65"/>
        <v>1199980</v>
      </c>
      <c r="F123" s="47">
        <f t="shared" si="65"/>
        <v>749980</v>
      </c>
      <c r="G123" s="47">
        <f t="shared" si="65"/>
        <v>1199980</v>
      </c>
      <c r="H123" s="47">
        <f t="shared" si="65"/>
        <v>1199980</v>
      </c>
      <c r="I123" s="47">
        <f t="shared" si="65"/>
        <v>657931</v>
      </c>
      <c r="J123" s="47">
        <f t="shared" si="65"/>
        <v>542049</v>
      </c>
      <c r="K123" s="49">
        <f t="shared" si="65"/>
        <v>528819</v>
      </c>
      <c r="L123" s="50"/>
      <c r="M123" s="223">
        <f>C123+D123+E123+F123+G123+H123+I123+J123+K123-'[1]13+verif'!C122-'[1]13+verif'!D122-'[1]13+verif'!E122-'[1]13+verif'!F122-'[1]13+verif'!G122-'[1]13+verif'!H122-'[1]13+verif'!I122-'[1]13+verif'!J122-'[1]13+verif'!K122</f>
        <v>0</v>
      </c>
      <c r="N123" s="223">
        <f>C123-'[1]13+verif'!C122</f>
        <v>0</v>
      </c>
      <c r="O123" s="223">
        <f>D123-'[1]13+verif'!D122</f>
        <v>0</v>
      </c>
      <c r="P123" s="223">
        <f>E123-'[1]13+verif'!E122</f>
        <v>0</v>
      </c>
      <c r="Q123" s="223">
        <f>F123-'[1]13+verif'!F122</f>
        <v>0</v>
      </c>
      <c r="R123" s="223">
        <f>G123-'[1]13+verif'!G122</f>
        <v>0</v>
      </c>
      <c r="S123" s="223">
        <f>H123-'[1]13+verif'!H122</f>
        <v>0</v>
      </c>
      <c r="T123" s="223">
        <f>I123-'[1]13+verif'!I122</f>
        <v>0</v>
      </c>
      <c r="U123" s="223">
        <f>J123-'[1]13+verif'!J122</f>
        <v>0</v>
      </c>
      <c r="V123" s="223">
        <f>K123-'[1]13+verif'!K122</f>
        <v>0</v>
      </c>
    </row>
    <row r="124" spans="1:22" ht="18">
      <c r="A124" s="37" t="s">
        <v>236</v>
      </c>
      <c r="B124" s="38" t="s">
        <v>237</v>
      </c>
      <c r="C124" s="74">
        <f>C125+C129+C131</f>
        <v>87896572</v>
      </c>
      <c r="D124" s="39">
        <f>D125+D129+D131</f>
        <v>32146200</v>
      </c>
      <c r="E124" s="39">
        <f t="shared" ref="E124:K124" si="66">E125+E129+E131</f>
        <v>147304889</v>
      </c>
      <c r="F124" s="39">
        <f t="shared" si="66"/>
        <v>70976200</v>
      </c>
      <c r="G124" s="39">
        <f t="shared" si="66"/>
        <v>136949746</v>
      </c>
      <c r="H124" s="39">
        <f t="shared" si="66"/>
        <v>136949746</v>
      </c>
      <c r="I124" s="39">
        <f t="shared" si="66"/>
        <v>34167006</v>
      </c>
      <c r="J124" s="74">
        <f t="shared" si="66"/>
        <v>102782740</v>
      </c>
      <c r="K124" s="40">
        <f t="shared" si="66"/>
        <v>35048206</v>
      </c>
      <c r="L124" s="50"/>
      <c r="M124" s="224">
        <f>C124+D124+E124+F124+G124+H124+I124+J124+K124-'[1]13+verif'!C123-'[1]13+verif'!D123-'[1]13+verif'!E123-'[1]13+verif'!F123-'[1]13+verif'!G123-'[1]13+verif'!H123-'[1]13+verif'!I123-'[1]13+verif'!J123-'[1]13+verif'!K123</f>
        <v>0</v>
      </c>
      <c r="N124" s="223">
        <f>C124-'[1]13+verif'!C123</f>
        <v>0</v>
      </c>
      <c r="O124" s="223">
        <f>D124-'[1]13+verif'!D123</f>
        <v>0</v>
      </c>
      <c r="P124" s="223">
        <f>E124-'[1]13+verif'!E123</f>
        <v>0</v>
      </c>
      <c r="Q124" s="223">
        <f>F124-'[1]13+verif'!F123</f>
        <v>0</v>
      </c>
      <c r="R124" s="223">
        <f>G124-'[1]13+verif'!G123</f>
        <v>0</v>
      </c>
      <c r="S124" s="223">
        <f>H124-'[1]13+verif'!H123</f>
        <v>0</v>
      </c>
      <c r="T124" s="223">
        <f>I124-'[1]13+verif'!I123</f>
        <v>0</v>
      </c>
      <c r="U124" s="223">
        <f>J124-'[1]13+verif'!J123</f>
        <v>0</v>
      </c>
      <c r="V124" s="223">
        <f>K124-'[1]13+verif'!K123</f>
        <v>0</v>
      </c>
    </row>
    <row r="125" spans="1:22" ht="18">
      <c r="A125" s="60" t="s">
        <v>238</v>
      </c>
      <c r="B125" s="42" t="s">
        <v>239</v>
      </c>
      <c r="C125" s="76">
        <f>C126+C127+C128</f>
        <v>81955792</v>
      </c>
      <c r="D125" s="76">
        <f>D126+D127+D128</f>
        <v>29846200</v>
      </c>
      <c r="E125" s="43">
        <f t="shared" ref="E125:K125" si="67">E126+E127+E128</f>
        <v>141364109</v>
      </c>
      <c r="F125" s="43">
        <f t="shared" si="67"/>
        <v>68676200</v>
      </c>
      <c r="G125" s="76">
        <f t="shared" si="67"/>
        <v>133599239</v>
      </c>
      <c r="H125" s="76">
        <f t="shared" si="67"/>
        <v>133599239</v>
      </c>
      <c r="I125" s="77">
        <f t="shared" si="67"/>
        <v>33198116</v>
      </c>
      <c r="J125" s="77">
        <f t="shared" si="67"/>
        <v>100401123</v>
      </c>
      <c r="K125" s="44">
        <f t="shared" si="67"/>
        <v>35045009</v>
      </c>
      <c r="L125" s="50"/>
      <c r="M125" s="224">
        <f>C125+D125+E125+F125+G125+H125+I125+J125+K125-'[1]13+verif'!C124-'[1]13+verif'!D124-'[1]13+verif'!E124-'[1]13+verif'!F124-'[1]13+verif'!G124-'[1]13+verif'!H124-'[1]13+verif'!I124-'[1]13+verif'!J124-'[1]13+verif'!K124</f>
        <v>0</v>
      </c>
      <c r="N125" s="223">
        <f>C125-'[1]13+verif'!C124</f>
        <v>0</v>
      </c>
      <c r="O125" s="223">
        <f>D125-'[1]13+verif'!D124</f>
        <v>0</v>
      </c>
      <c r="P125" s="223">
        <f>E125-'[1]13+verif'!E124</f>
        <v>0</v>
      </c>
      <c r="Q125" s="223">
        <f>F125-'[1]13+verif'!F124</f>
        <v>0</v>
      </c>
      <c r="R125" s="223">
        <f>G125-'[1]13+verif'!G124</f>
        <v>0</v>
      </c>
      <c r="S125" s="223">
        <f>H125-'[1]13+verif'!H124</f>
        <v>0</v>
      </c>
      <c r="T125" s="223">
        <f>I125-'[1]13+verif'!I124</f>
        <v>0</v>
      </c>
      <c r="U125" s="223">
        <f>J125-'[1]13+verif'!J124</f>
        <v>0</v>
      </c>
      <c r="V125" s="223">
        <f>K125-'[1]13+verif'!K124</f>
        <v>0</v>
      </c>
    </row>
    <row r="126" spans="1:22" ht="15">
      <c r="A126" s="45" t="s">
        <v>240</v>
      </c>
      <c r="B126" s="46" t="s">
        <v>241</v>
      </c>
      <c r="C126" s="78">
        <f t="shared" ref="C126:K128" si="68">C254+C378</f>
        <v>29964860</v>
      </c>
      <c r="D126" s="47">
        <f t="shared" si="68"/>
        <v>18756200</v>
      </c>
      <c r="E126" s="47">
        <f t="shared" si="68"/>
        <v>31316860</v>
      </c>
      <c r="F126" s="47">
        <f t="shared" si="68"/>
        <v>19756200</v>
      </c>
      <c r="G126" s="47">
        <f t="shared" si="68"/>
        <v>29013117</v>
      </c>
      <c r="H126" s="47">
        <f t="shared" si="68"/>
        <v>29013117</v>
      </c>
      <c r="I126" s="47">
        <f t="shared" si="68"/>
        <v>720878</v>
      </c>
      <c r="J126" s="47">
        <f t="shared" si="68"/>
        <v>28292239</v>
      </c>
      <c r="K126" s="49">
        <f t="shared" si="68"/>
        <v>0</v>
      </c>
      <c r="L126" s="50"/>
      <c r="M126" s="224">
        <f>C126+D126+E126+F126+G126+H126+I126+J126+K126-'[1]13+verif'!C125-'[1]13+verif'!D125-'[1]13+verif'!E125-'[1]13+verif'!F125-'[1]13+verif'!G125-'[1]13+verif'!H125-'[1]13+verif'!I125-'[1]13+verif'!J125-'[1]13+verif'!K125</f>
        <v>0</v>
      </c>
      <c r="N126" s="223">
        <f>C126-'[1]13+verif'!C125</f>
        <v>0</v>
      </c>
      <c r="O126" s="223">
        <f>D126-'[1]13+verif'!D125</f>
        <v>0</v>
      </c>
      <c r="P126" s="223">
        <f>E126-'[1]13+verif'!E125</f>
        <v>0</v>
      </c>
      <c r="Q126" s="223">
        <f>F126-'[1]13+verif'!F125</f>
        <v>0</v>
      </c>
      <c r="R126" s="223">
        <f>G126-'[1]13+verif'!G125</f>
        <v>0</v>
      </c>
      <c r="S126" s="223">
        <f>H126-'[1]13+verif'!H125</f>
        <v>0</v>
      </c>
      <c r="T126" s="223">
        <f>I126-'[1]13+verif'!I125</f>
        <v>0</v>
      </c>
      <c r="U126" s="223">
        <f>J126-'[1]13+verif'!J125</f>
        <v>0</v>
      </c>
      <c r="V126" s="223">
        <f>K126-'[1]13+verif'!K125</f>
        <v>0</v>
      </c>
    </row>
    <row r="127" spans="1:22" ht="15">
      <c r="A127" s="45" t="s">
        <v>242</v>
      </c>
      <c r="B127" s="46" t="s">
        <v>243</v>
      </c>
      <c r="C127" s="47">
        <f t="shared" si="68"/>
        <v>32240000</v>
      </c>
      <c r="D127" s="47">
        <f t="shared" si="68"/>
        <v>1090000</v>
      </c>
      <c r="E127" s="47">
        <f t="shared" si="68"/>
        <v>43779000</v>
      </c>
      <c r="F127" s="47">
        <f t="shared" si="68"/>
        <v>6920000</v>
      </c>
      <c r="G127" s="47">
        <f t="shared" si="68"/>
        <v>43762011</v>
      </c>
      <c r="H127" s="47">
        <f t="shared" si="68"/>
        <v>43762011</v>
      </c>
      <c r="I127" s="47">
        <f t="shared" si="68"/>
        <v>6886052</v>
      </c>
      <c r="J127" s="47">
        <f t="shared" si="68"/>
        <v>36875959</v>
      </c>
      <c r="K127" s="49">
        <f t="shared" si="68"/>
        <v>10520592</v>
      </c>
      <c r="L127" s="50"/>
      <c r="M127" s="223">
        <f>C127+D127+E127+F127+G127+H127+I127+J127+K127-'[1]13+verif'!C126-'[1]13+verif'!D126-'[1]13+verif'!E126-'[1]13+verif'!F126-'[1]13+verif'!G126-'[1]13+verif'!H126-'[1]13+verif'!I126-'[1]13+verif'!J126-'[1]13+verif'!K126</f>
        <v>0</v>
      </c>
      <c r="N127" s="223">
        <f>C127-'[1]13+verif'!C126</f>
        <v>0</v>
      </c>
      <c r="O127" s="223">
        <f>D127-'[1]13+verif'!D126</f>
        <v>0</v>
      </c>
      <c r="P127" s="223">
        <f>E127-'[1]13+verif'!E126</f>
        <v>0</v>
      </c>
      <c r="Q127" s="223">
        <f>F127-'[1]13+verif'!F126</f>
        <v>0</v>
      </c>
      <c r="R127" s="223">
        <f>G127-'[1]13+verif'!G126</f>
        <v>0</v>
      </c>
      <c r="S127" s="223">
        <f>H127-'[1]13+verif'!H126</f>
        <v>0</v>
      </c>
      <c r="T127" s="223">
        <f>I127-'[1]13+verif'!I126</f>
        <v>0</v>
      </c>
      <c r="U127" s="223">
        <f>J127-'[1]13+verif'!J126</f>
        <v>0</v>
      </c>
      <c r="V127" s="223">
        <f>K127-'[1]13+verif'!K126</f>
        <v>0</v>
      </c>
    </row>
    <row r="128" spans="1:22" ht="15">
      <c r="A128" s="45" t="s">
        <v>244</v>
      </c>
      <c r="B128" s="46" t="s">
        <v>245</v>
      </c>
      <c r="C128" s="47">
        <f t="shared" si="68"/>
        <v>19750932</v>
      </c>
      <c r="D128" s="47">
        <f t="shared" si="68"/>
        <v>10000000</v>
      </c>
      <c r="E128" s="47">
        <f t="shared" si="68"/>
        <v>66268249</v>
      </c>
      <c r="F128" s="47">
        <f t="shared" si="68"/>
        <v>42000000</v>
      </c>
      <c r="G128" s="47">
        <f t="shared" si="68"/>
        <v>60824111</v>
      </c>
      <c r="H128" s="47">
        <f t="shared" si="68"/>
        <v>60824111</v>
      </c>
      <c r="I128" s="47">
        <f t="shared" si="68"/>
        <v>25591186</v>
      </c>
      <c r="J128" s="47">
        <f t="shared" si="68"/>
        <v>35232925</v>
      </c>
      <c r="K128" s="49">
        <f t="shared" si="68"/>
        <v>24524417</v>
      </c>
      <c r="L128" s="50"/>
      <c r="M128" s="223">
        <f>C128+D128+E128+F128+G128+H128+I128+J128+K128-'[1]13+verif'!C127-'[1]13+verif'!D127-'[1]13+verif'!E127-'[1]13+verif'!F127-'[1]13+verif'!G127-'[1]13+verif'!H127-'[1]13+verif'!I127-'[1]13+verif'!J127-'[1]13+verif'!K127</f>
        <v>0</v>
      </c>
      <c r="N128" s="223">
        <f>C128-'[1]13+verif'!C127</f>
        <v>0</v>
      </c>
      <c r="O128" s="223">
        <f>D128-'[1]13+verif'!D127</f>
        <v>0</v>
      </c>
      <c r="P128" s="223">
        <f>E128-'[1]13+verif'!E127</f>
        <v>0</v>
      </c>
      <c r="Q128" s="223">
        <f>F128-'[1]13+verif'!F127</f>
        <v>0</v>
      </c>
      <c r="R128" s="223">
        <f>G128-'[1]13+verif'!G127</f>
        <v>0</v>
      </c>
      <c r="S128" s="223">
        <f>H128-'[1]13+verif'!H127</f>
        <v>0</v>
      </c>
      <c r="T128" s="223">
        <f>I128-'[1]13+verif'!I127</f>
        <v>0</v>
      </c>
      <c r="U128" s="223">
        <f>J128-'[1]13+verif'!J127</f>
        <v>0</v>
      </c>
      <c r="V128" s="223">
        <f>K128-'[1]13+verif'!K127</f>
        <v>0</v>
      </c>
    </row>
    <row r="129" spans="1:22" ht="15">
      <c r="A129" s="60" t="s">
        <v>246</v>
      </c>
      <c r="B129" s="42" t="s">
        <v>247</v>
      </c>
      <c r="C129" s="43">
        <f>C130</f>
        <v>0</v>
      </c>
      <c r="D129" s="43">
        <f>D130</f>
        <v>0</v>
      </c>
      <c r="E129" s="43">
        <f t="shared" ref="E129:K129" si="69">E130</f>
        <v>0</v>
      </c>
      <c r="F129" s="43">
        <f t="shared" si="69"/>
        <v>0</v>
      </c>
      <c r="G129" s="43">
        <f t="shared" si="69"/>
        <v>0</v>
      </c>
      <c r="H129" s="43">
        <f t="shared" si="69"/>
        <v>0</v>
      </c>
      <c r="I129" s="43">
        <f t="shared" si="69"/>
        <v>0</v>
      </c>
      <c r="J129" s="43">
        <f t="shared" si="69"/>
        <v>0</v>
      </c>
      <c r="K129" s="44">
        <f t="shared" si="69"/>
        <v>0</v>
      </c>
      <c r="L129" s="50"/>
      <c r="M129" s="223">
        <f>C129+D129+E129+F129+G129+H129+I129+J129+K129-'[1]13+verif'!C128-'[1]13+verif'!D128-'[1]13+verif'!E128-'[1]13+verif'!F128-'[1]13+verif'!G128-'[1]13+verif'!H128-'[1]13+verif'!I128-'[1]13+verif'!J128-'[1]13+verif'!K128</f>
        <v>0</v>
      </c>
      <c r="N129" s="223">
        <f>C129-'[1]13+verif'!C128</f>
        <v>0</v>
      </c>
      <c r="O129" s="223">
        <f>D129-'[1]13+verif'!D128</f>
        <v>0</v>
      </c>
      <c r="P129" s="223">
        <f>E129-'[1]13+verif'!E128</f>
        <v>0</v>
      </c>
      <c r="Q129" s="223">
        <f>F129-'[1]13+verif'!F128</f>
        <v>0</v>
      </c>
      <c r="R129" s="223">
        <f>G129-'[1]13+verif'!G128</f>
        <v>0</v>
      </c>
      <c r="S129" s="223">
        <f>H129-'[1]13+verif'!H128</f>
        <v>0</v>
      </c>
      <c r="T129" s="223">
        <f>I129-'[1]13+verif'!I128</f>
        <v>0</v>
      </c>
      <c r="U129" s="223">
        <f>J129-'[1]13+verif'!J128</f>
        <v>0</v>
      </c>
      <c r="V129" s="223">
        <f>K129-'[1]13+verif'!K128</f>
        <v>0</v>
      </c>
    </row>
    <row r="130" spans="1:22" ht="15">
      <c r="A130" s="45" t="s">
        <v>248</v>
      </c>
      <c r="B130" s="46" t="s">
        <v>249</v>
      </c>
      <c r="C130" s="47">
        <f t="shared" ref="C130:K131" si="70">C258+C382</f>
        <v>0</v>
      </c>
      <c r="D130" s="47">
        <f t="shared" si="70"/>
        <v>0</v>
      </c>
      <c r="E130" s="47">
        <f t="shared" si="70"/>
        <v>0</v>
      </c>
      <c r="F130" s="47">
        <f t="shared" si="70"/>
        <v>0</v>
      </c>
      <c r="G130" s="47">
        <f t="shared" si="70"/>
        <v>0</v>
      </c>
      <c r="H130" s="47">
        <f t="shared" si="70"/>
        <v>0</v>
      </c>
      <c r="I130" s="47">
        <f t="shared" si="70"/>
        <v>0</v>
      </c>
      <c r="J130" s="47">
        <f t="shared" si="70"/>
        <v>0</v>
      </c>
      <c r="K130" s="49">
        <f t="shared" si="70"/>
        <v>0</v>
      </c>
      <c r="L130" s="50"/>
      <c r="M130" s="223">
        <f>C130+D130+E130+F130+G130+H130+I130+J130+K130-'[1]13+verif'!C129-'[1]13+verif'!D129-'[1]13+verif'!E129-'[1]13+verif'!F129-'[1]13+verif'!G129-'[1]13+verif'!H129-'[1]13+verif'!I129-'[1]13+verif'!J129-'[1]13+verif'!K129</f>
        <v>0</v>
      </c>
      <c r="N130" s="223">
        <f>C130-'[1]13+verif'!C129</f>
        <v>0</v>
      </c>
      <c r="O130" s="223">
        <f>D130-'[1]13+verif'!D129</f>
        <v>0</v>
      </c>
      <c r="P130" s="223">
        <f>E130-'[1]13+verif'!E129</f>
        <v>0</v>
      </c>
      <c r="Q130" s="223">
        <f>F130-'[1]13+verif'!F129</f>
        <v>0</v>
      </c>
      <c r="R130" s="223">
        <f>G130-'[1]13+verif'!G129</f>
        <v>0</v>
      </c>
      <c r="S130" s="223">
        <f>H130-'[1]13+verif'!H129</f>
        <v>0</v>
      </c>
      <c r="T130" s="223">
        <f>I130-'[1]13+verif'!I129</f>
        <v>0</v>
      </c>
      <c r="U130" s="223">
        <f>J130-'[1]13+verif'!J129</f>
        <v>0</v>
      </c>
      <c r="V130" s="223">
        <f>K130-'[1]13+verif'!K129</f>
        <v>0</v>
      </c>
    </row>
    <row r="131" spans="1:22" ht="15">
      <c r="A131" s="45" t="s">
        <v>250</v>
      </c>
      <c r="B131" s="46" t="s">
        <v>251</v>
      </c>
      <c r="C131" s="47">
        <f t="shared" si="70"/>
        <v>5940780</v>
      </c>
      <c r="D131" s="47">
        <f t="shared" si="70"/>
        <v>2300000</v>
      </c>
      <c r="E131" s="47">
        <f t="shared" si="70"/>
        <v>5940780</v>
      </c>
      <c r="F131" s="47">
        <f t="shared" si="70"/>
        <v>2300000</v>
      </c>
      <c r="G131" s="47">
        <f t="shared" si="70"/>
        <v>3350507</v>
      </c>
      <c r="H131" s="47">
        <f t="shared" si="70"/>
        <v>3350507</v>
      </c>
      <c r="I131" s="47">
        <f t="shared" si="70"/>
        <v>968890</v>
      </c>
      <c r="J131" s="47">
        <f t="shared" si="70"/>
        <v>2381617</v>
      </c>
      <c r="K131" s="49">
        <f t="shared" si="70"/>
        <v>3197</v>
      </c>
      <c r="L131" s="50"/>
      <c r="M131" s="223">
        <f>C131+D131+E131+F131+G131+H131+I131+J131+K131-'[1]13+verif'!C130-'[1]13+verif'!D130-'[1]13+verif'!E130-'[1]13+verif'!F130-'[1]13+verif'!G130-'[1]13+verif'!H130-'[1]13+verif'!I130-'[1]13+verif'!J130-'[1]13+verif'!K130</f>
        <v>0</v>
      </c>
      <c r="N131" s="223">
        <f>C131-'[1]13+verif'!C130</f>
        <v>0</v>
      </c>
      <c r="O131" s="223">
        <f>D131-'[1]13+verif'!D130</f>
        <v>0</v>
      </c>
      <c r="P131" s="223">
        <f>E131-'[1]13+verif'!E130</f>
        <v>0</v>
      </c>
      <c r="Q131" s="223">
        <f>F131-'[1]13+verif'!F130</f>
        <v>0</v>
      </c>
      <c r="R131" s="223">
        <f>G131-'[1]13+verif'!G130</f>
        <v>0</v>
      </c>
      <c r="S131" s="223">
        <f>H131-'[1]13+verif'!H130</f>
        <v>0</v>
      </c>
      <c r="T131" s="223">
        <f>I131-'[1]13+verif'!I130</f>
        <v>0</v>
      </c>
      <c r="U131" s="223">
        <f>J131-'[1]13+verif'!J130</f>
        <v>0</v>
      </c>
      <c r="V131" s="223">
        <f>K131-'[1]13+verif'!K130</f>
        <v>0</v>
      </c>
    </row>
    <row r="132" spans="1:22" ht="18" customHeight="1">
      <c r="A132" s="37" t="s">
        <v>252</v>
      </c>
      <c r="B132" s="38" t="s">
        <v>253</v>
      </c>
      <c r="C132" s="38"/>
      <c r="D132" s="39">
        <f>D133+D134+D135+D136+D137</f>
        <v>0</v>
      </c>
      <c r="E132" s="39">
        <f t="shared" ref="E132:K132" si="71">E133+E134+E135+E136+E137</f>
        <v>0</v>
      </c>
      <c r="F132" s="39">
        <f t="shared" si="71"/>
        <v>0</v>
      </c>
      <c r="G132" s="39">
        <f t="shared" si="71"/>
        <v>0</v>
      </c>
      <c r="H132" s="39">
        <f t="shared" si="71"/>
        <v>0</v>
      </c>
      <c r="I132" s="39">
        <f t="shared" si="71"/>
        <v>0</v>
      </c>
      <c r="J132" s="39">
        <f t="shared" si="71"/>
        <v>0</v>
      </c>
      <c r="K132" s="40">
        <f t="shared" si="71"/>
        <v>0</v>
      </c>
      <c r="L132" s="3"/>
      <c r="M132" s="223">
        <f>C132+D132+E132+F132+G132+H132+I132+J132+K132-'[1]13+verif'!C131-'[1]13+verif'!D131-'[1]13+verif'!E131-'[1]13+verif'!F131-'[1]13+verif'!G131-'[1]13+verif'!H131-'[1]13+verif'!I131-'[1]13+verif'!J131-'[1]13+verif'!K131</f>
        <v>0</v>
      </c>
      <c r="N132" s="223">
        <f>C132-'[1]13+verif'!C131</f>
        <v>0</v>
      </c>
      <c r="O132" s="223">
        <f>D132-'[1]13+verif'!D131</f>
        <v>0</v>
      </c>
      <c r="P132" s="223">
        <f>E132-'[1]13+verif'!E131</f>
        <v>0</v>
      </c>
      <c r="Q132" s="223">
        <f>F132-'[1]13+verif'!F131</f>
        <v>0</v>
      </c>
      <c r="R132" s="223">
        <f>G132-'[1]13+verif'!G131</f>
        <v>0</v>
      </c>
      <c r="S132" s="223">
        <f>H132-'[1]13+verif'!H131</f>
        <v>0</v>
      </c>
      <c r="T132" s="223">
        <f>I132-'[1]13+verif'!I131</f>
        <v>0</v>
      </c>
      <c r="U132" s="223">
        <f>J132-'[1]13+verif'!J131</f>
        <v>0</v>
      </c>
      <c r="V132" s="223">
        <f>K132-'[1]13+verif'!K131</f>
        <v>0</v>
      </c>
    </row>
    <row r="133" spans="1:22" ht="15">
      <c r="A133" s="45" t="s">
        <v>254</v>
      </c>
      <c r="B133" s="46" t="s">
        <v>255</v>
      </c>
      <c r="C133" s="46"/>
      <c r="D133" s="47">
        <f t="shared" ref="D133:I137" si="72">D261+D385</f>
        <v>0</v>
      </c>
      <c r="E133" s="47">
        <f t="shared" si="72"/>
        <v>0</v>
      </c>
      <c r="F133" s="47">
        <f t="shared" si="72"/>
        <v>0</v>
      </c>
      <c r="G133" s="47">
        <f t="shared" si="72"/>
        <v>0</v>
      </c>
      <c r="H133" s="47">
        <f t="shared" si="72"/>
        <v>0</v>
      </c>
      <c r="I133" s="47">
        <f t="shared" si="72"/>
        <v>0</v>
      </c>
      <c r="J133" s="47"/>
      <c r="K133" s="49">
        <f>K261+K385</f>
        <v>0</v>
      </c>
      <c r="L133" s="3"/>
      <c r="M133" s="223">
        <f>C133+D133+E133+F133+G133+H133+I133+J133+K133-'[1]13+verif'!C132-'[1]13+verif'!D132-'[1]13+verif'!E132-'[1]13+verif'!F132-'[1]13+verif'!G132-'[1]13+verif'!H132-'[1]13+verif'!I132-'[1]13+verif'!J132-'[1]13+verif'!K132</f>
        <v>0</v>
      </c>
      <c r="N133" s="223">
        <f>C133-'[1]13+verif'!C132</f>
        <v>0</v>
      </c>
      <c r="O133" s="223">
        <f>D133-'[1]13+verif'!D132</f>
        <v>0</v>
      </c>
      <c r="P133" s="223">
        <f>E133-'[1]13+verif'!E132</f>
        <v>0</v>
      </c>
      <c r="Q133" s="223">
        <f>F133-'[1]13+verif'!F132</f>
        <v>0</v>
      </c>
      <c r="R133" s="223">
        <f>G133-'[1]13+verif'!G132</f>
        <v>0</v>
      </c>
      <c r="S133" s="223">
        <f>H133-'[1]13+verif'!H132</f>
        <v>0</v>
      </c>
      <c r="T133" s="223">
        <f>I133-'[1]13+verif'!I132</f>
        <v>0</v>
      </c>
      <c r="U133" s="223">
        <f>J133-'[1]13+verif'!J132</f>
        <v>0</v>
      </c>
      <c r="V133" s="223">
        <f>K133-'[1]13+verif'!K132</f>
        <v>0</v>
      </c>
    </row>
    <row r="134" spans="1:22" ht="15">
      <c r="A134" s="45" t="s">
        <v>256</v>
      </c>
      <c r="B134" s="46" t="s">
        <v>257</v>
      </c>
      <c r="C134" s="46"/>
      <c r="D134" s="47">
        <f t="shared" si="72"/>
        <v>0</v>
      </c>
      <c r="E134" s="47">
        <f t="shared" si="72"/>
        <v>0</v>
      </c>
      <c r="F134" s="47">
        <f t="shared" si="72"/>
        <v>0</v>
      </c>
      <c r="G134" s="47">
        <f t="shared" si="72"/>
        <v>0</v>
      </c>
      <c r="H134" s="47">
        <f t="shared" si="72"/>
        <v>0</v>
      </c>
      <c r="I134" s="47">
        <f t="shared" si="72"/>
        <v>0</v>
      </c>
      <c r="J134" s="47"/>
      <c r="K134" s="49">
        <f>K262+K386</f>
        <v>0</v>
      </c>
      <c r="L134" s="3"/>
      <c r="M134" s="223">
        <f>C134+D134+E134+F134+G134+H134+I134+J134+K134-'[1]13+verif'!C133-'[1]13+verif'!D133-'[1]13+verif'!E133-'[1]13+verif'!F133-'[1]13+verif'!G133-'[1]13+verif'!H133-'[1]13+verif'!I133-'[1]13+verif'!J133-'[1]13+verif'!K133</f>
        <v>0</v>
      </c>
      <c r="N134" s="223">
        <f>C134-'[1]13+verif'!C133</f>
        <v>0</v>
      </c>
      <c r="O134" s="223">
        <f>D134-'[1]13+verif'!D133</f>
        <v>0</v>
      </c>
      <c r="P134" s="223">
        <f>E134-'[1]13+verif'!E133</f>
        <v>0</v>
      </c>
      <c r="Q134" s="223">
        <f>F134-'[1]13+verif'!F133</f>
        <v>0</v>
      </c>
      <c r="R134" s="223">
        <f>G134-'[1]13+verif'!G133</f>
        <v>0</v>
      </c>
      <c r="S134" s="223">
        <f>H134-'[1]13+verif'!H133</f>
        <v>0</v>
      </c>
      <c r="T134" s="223">
        <f>I134-'[1]13+verif'!I133</f>
        <v>0</v>
      </c>
      <c r="U134" s="223">
        <f>J134-'[1]13+verif'!J133</f>
        <v>0</v>
      </c>
      <c r="V134" s="223">
        <f>K134-'[1]13+verif'!K133</f>
        <v>0</v>
      </c>
    </row>
    <row r="135" spans="1:22" ht="15">
      <c r="A135" s="45" t="s">
        <v>258</v>
      </c>
      <c r="B135" s="46" t="s">
        <v>259</v>
      </c>
      <c r="C135" s="46"/>
      <c r="D135" s="47">
        <f t="shared" si="72"/>
        <v>0</v>
      </c>
      <c r="E135" s="47">
        <f t="shared" si="72"/>
        <v>0</v>
      </c>
      <c r="F135" s="47">
        <f t="shared" si="72"/>
        <v>0</v>
      </c>
      <c r="G135" s="47">
        <f t="shared" si="72"/>
        <v>0</v>
      </c>
      <c r="H135" s="47">
        <f t="shared" si="72"/>
        <v>0</v>
      </c>
      <c r="I135" s="47">
        <f t="shared" si="72"/>
        <v>0</v>
      </c>
      <c r="J135" s="47"/>
      <c r="K135" s="49">
        <f>K263+K387</f>
        <v>0</v>
      </c>
      <c r="L135" s="3"/>
      <c r="M135" s="223">
        <f>C135+D135+E135+F135+G135+H135+I135+J135+K135-'[1]13+verif'!C134-'[1]13+verif'!D134-'[1]13+verif'!E134-'[1]13+verif'!F134-'[1]13+verif'!G134-'[1]13+verif'!H134-'[1]13+verif'!I134-'[1]13+verif'!J134-'[1]13+verif'!K134</f>
        <v>0</v>
      </c>
      <c r="N135" s="223">
        <f>C135-'[1]13+verif'!C134</f>
        <v>0</v>
      </c>
      <c r="O135" s="223">
        <f>D135-'[1]13+verif'!D134</f>
        <v>0</v>
      </c>
      <c r="P135" s="223">
        <f>E135-'[1]13+verif'!E134</f>
        <v>0</v>
      </c>
      <c r="Q135" s="223">
        <f>F135-'[1]13+verif'!F134</f>
        <v>0</v>
      </c>
      <c r="R135" s="223">
        <f>G135-'[1]13+verif'!G134</f>
        <v>0</v>
      </c>
      <c r="S135" s="223">
        <f>H135-'[1]13+verif'!H134</f>
        <v>0</v>
      </c>
      <c r="T135" s="223">
        <f>I135-'[1]13+verif'!I134</f>
        <v>0</v>
      </c>
      <c r="U135" s="223">
        <f>J135-'[1]13+verif'!J134</f>
        <v>0</v>
      </c>
      <c r="V135" s="223">
        <f>K135-'[1]13+verif'!K134</f>
        <v>0</v>
      </c>
    </row>
    <row r="136" spans="1:22" ht="15">
      <c r="A136" s="45" t="s">
        <v>260</v>
      </c>
      <c r="B136" s="46" t="s">
        <v>261</v>
      </c>
      <c r="C136" s="46"/>
      <c r="D136" s="47">
        <f t="shared" si="72"/>
        <v>0</v>
      </c>
      <c r="E136" s="47">
        <f t="shared" si="72"/>
        <v>0</v>
      </c>
      <c r="F136" s="47">
        <f t="shared" si="72"/>
        <v>0</v>
      </c>
      <c r="G136" s="47">
        <f t="shared" si="72"/>
        <v>0</v>
      </c>
      <c r="H136" s="47">
        <f t="shared" si="72"/>
        <v>0</v>
      </c>
      <c r="I136" s="47">
        <f t="shared" si="72"/>
        <v>0</v>
      </c>
      <c r="J136" s="47"/>
      <c r="K136" s="49">
        <f>K264+K388</f>
        <v>0</v>
      </c>
      <c r="L136" s="3"/>
      <c r="M136" s="223">
        <f>C136+D136+E136+F136+G136+H136+I136+J136+K136-'[1]13+verif'!C135-'[1]13+verif'!D135-'[1]13+verif'!E135-'[1]13+verif'!F135-'[1]13+verif'!G135-'[1]13+verif'!H135-'[1]13+verif'!I135-'[1]13+verif'!J135-'[1]13+verif'!K135</f>
        <v>0</v>
      </c>
      <c r="N136" s="223">
        <f>C136-'[1]13+verif'!C135</f>
        <v>0</v>
      </c>
      <c r="O136" s="223">
        <f>D136-'[1]13+verif'!D135</f>
        <v>0</v>
      </c>
      <c r="P136" s="223">
        <f>E136-'[1]13+verif'!E135</f>
        <v>0</v>
      </c>
      <c r="Q136" s="223">
        <f>F136-'[1]13+verif'!F135</f>
        <v>0</v>
      </c>
      <c r="R136" s="223">
        <f>G136-'[1]13+verif'!G135</f>
        <v>0</v>
      </c>
      <c r="S136" s="223">
        <f>H136-'[1]13+verif'!H135</f>
        <v>0</v>
      </c>
      <c r="T136" s="223">
        <f>I136-'[1]13+verif'!I135</f>
        <v>0</v>
      </c>
      <c r="U136" s="223">
        <f>J136-'[1]13+verif'!J135</f>
        <v>0</v>
      </c>
      <c r="V136" s="223">
        <f>K136-'[1]13+verif'!K135</f>
        <v>0</v>
      </c>
    </row>
    <row r="137" spans="1:22" ht="15">
      <c r="A137" s="45" t="s">
        <v>262</v>
      </c>
      <c r="B137" s="46" t="s">
        <v>263</v>
      </c>
      <c r="C137" s="46"/>
      <c r="D137" s="47">
        <f t="shared" si="72"/>
        <v>0</v>
      </c>
      <c r="E137" s="47">
        <f t="shared" si="72"/>
        <v>0</v>
      </c>
      <c r="F137" s="47">
        <f t="shared" si="72"/>
        <v>0</v>
      </c>
      <c r="G137" s="47">
        <f t="shared" si="72"/>
        <v>0</v>
      </c>
      <c r="H137" s="47">
        <f t="shared" si="72"/>
        <v>0</v>
      </c>
      <c r="I137" s="47">
        <f t="shared" si="72"/>
        <v>0</v>
      </c>
      <c r="J137" s="47"/>
      <c r="K137" s="49">
        <f>K265+K389</f>
        <v>0</v>
      </c>
      <c r="L137" s="3"/>
      <c r="M137" s="223">
        <f>C137+D137+E137+F137+G137+H137+I137+J137+K137-'[1]13+verif'!C136-'[1]13+verif'!D136-'[1]13+verif'!E136-'[1]13+verif'!F136-'[1]13+verif'!G136-'[1]13+verif'!H136-'[1]13+verif'!I136-'[1]13+verif'!J136-'[1]13+verif'!K136</f>
        <v>0</v>
      </c>
      <c r="N137" s="223">
        <f>C137-'[1]13+verif'!C136</f>
        <v>0</v>
      </c>
      <c r="O137" s="223">
        <f>D137-'[1]13+verif'!D136</f>
        <v>0</v>
      </c>
      <c r="P137" s="223">
        <f>E137-'[1]13+verif'!E136</f>
        <v>0</v>
      </c>
      <c r="Q137" s="223">
        <f>F137-'[1]13+verif'!F136</f>
        <v>0</v>
      </c>
      <c r="R137" s="223">
        <f>G137-'[1]13+verif'!G136</f>
        <v>0</v>
      </c>
      <c r="S137" s="223">
        <f>H137-'[1]13+verif'!H136</f>
        <v>0</v>
      </c>
      <c r="T137" s="223">
        <f>I137-'[1]13+verif'!I136</f>
        <v>0</v>
      </c>
      <c r="U137" s="223">
        <f>J137-'[1]13+verif'!J136</f>
        <v>0</v>
      </c>
      <c r="V137" s="223">
        <f>K137-'[1]13+verif'!K136</f>
        <v>0</v>
      </c>
    </row>
    <row r="138" spans="1:22" ht="18">
      <c r="A138" s="33" t="s">
        <v>264</v>
      </c>
      <c r="B138" s="34" t="s">
        <v>265</v>
      </c>
      <c r="C138" s="34"/>
      <c r="D138" s="79"/>
      <c r="E138" s="80"/>
      <c r="F138" s="81"/>
      <c r="G138" s="82"/>
      <c r="H138" s="83"/>
      <c r="I138" s="82"/>
      <c r="J138" s="84"/>
      <c r="K138" s="85"/>
      <c r="L138" s="3"/>
      <c r="M138" s="223">
        <f>C138+D138+E138+F138+G138+H138+I138+J138+K138-'[1]13+verif'!C137-'[1]13+verif'!D137-'[1]13+verif'!E137-'[1]13+verif'!F137-'[1]13+verif'!G137-'[1]13+verif'!H137-'[1]13+verif'!I137-'[1]13+verif'!J137-'[1]13+verif'!K137</f>
        <v>0</v>
      </c>
      <c r="N138" s="223">
        <f>C138-'[1]13+verif'!C137</f>
        <v>0</v>
      </c>
      <c r="O138" s="223">
        <f>D138-'[1]13+verif'!D137</f>
        <v>0</v>
      </c>
      <c r="P138" s="223">
        <f>E138-'[1]13+verif'!E137</f>
        <v>0</v>
      </c>
      <c r="Q138" s="223">
        <f>F138-'[1]13+verif'!F137</f>
        <v>0</v>
      </c>
      <c r="R138" s="223">
        <f>G138-'[1]13+verif'!G137</f>
        <v>0</v>
      </c>
      <c r="S138" s="223">
        <f>H138-'[1]13+verif'!H137</f>
        <v>0</v>
      </c>
      <c r="T138" s="223">
        <f>I138-'[1]13+verif'!I137</f>
        <v>0</v>
      </c>
      <c r="U138" s="223">
        <f>J138-'[1]13+verif'!J137</f>
        <v>0</v>
      </c>
      <c r="V138" s="223">
        <f>K138-'[1]13+verif'!K137</f>
        <v>0</v>
      </c>
    </row>
    <row r="139" spans="1:22" ht="15">
      <c r="A139" s="86" t="s">
        <v>266</v>
      </c>
      <c r="B139" s="87" t="s">
        <v>267</v>
      </c>
      <c r="C139" s="87"/>
      <c r="D139" s="88"/>
      <c r="E139" s="89"/>
      <c r="F139" s="90"/>
      <c r="G139" s="57"/>
      <c r="H139" s="91"/>
      <c r="I139" s="56"/>
      <c r="J139" s="57"/>
      <c r="K139" s="58"/>
      <c r="L139" s="3"/>
      <c r="M139" s="223">
        <f>C139+D139+E139+F139+G139+H139+I139+J139+K139-'[1]13+verif'!C138-'[1]13+verif'!D138-'[1]13+verif'!E138-'[1]13+verif'!F138-'[1]13+verif'!G138-'[1]13+verif'!H138-'[1]13+verif'!I138-'[1]13+verif'!J138-'[1]13+verif'!K138</f>
        <v>0</v>
      </c>
      <c r="N139" s="223">
        <f>C139-'[1]13+verif'!C138</f>
        <v>0</v>
      </c>
      <c r="O139" s="223">
        <f>D139-'[1]13+verif'!D138</f>
        <v>0</v>
      </c>
      <c r="P139" s="223">
        <f>E139-'[1]13+verif'!E138</f>
        <v>0</v>
      </c>
      <c r="Q139" s="223">
        <f>F139-'[1]13+verif'!F138</f>
        <v>0</v>
      </c>
      <c r="R139" s="223">
        <f>G139-'[1]13+verif'!G138</f>
        <v>0</v>
      </c>
      <c r="S139" s="223">
        <f>H139-'[1]13+verif'!H138</f>
        <v>0</v>
      </c>
      <c r="T139" s="223">
        <f>I139-'[1]13+verif'!I138</f>
        <v>0</v>
      </c>
      <c r="U139" s="223">
        <f>J139-'[1]13+verif'!J138</f>
        <v>0</v>
      </c>
      <c r="V139" s="223">
        <f>K139-'[1]13+verif'!K138</f>
        <v>0</v>
      </c>
    </row>
    <row r="140" spans="1:22" ht="15">
      <c r="A140" s="92" t="s">
        <v>268</v>
      </c>
      <c r="B140" s="87" t="s">
        <v>269</v>
      </c>
      <c r="C140" s="87"/>
      <c r="D140" s="88"/>
      <c r="E140" s="89"/>
      <c r="F140" s="90"/>
      <c r="G140" s="57"/>
      <c r="H140" s="91"/>
      <c r="I140" s="56"/>
      <c r="J140" s="57"/>
      <c r="K140" s="89"/>
      <c r="L140" s="3"/>
      <c r="M140" s="223">
        <f>C140+D140+E140+F140+G140+H140+I140+J140+K140-'[1]13+verif'!C139-'[1]13+verif'!D139-'[1]13+verif'!E139-'[1]13+verif'!F139-'[1]13+verif'!G139-'[1]13+verif'!H139-'[1]13+verif'!I139-'[1]13+verif'!J139-'[1]13+verif'!K139</f>
        <v>0</v>
      </c>
      <c r="N140" s="223">
        <f>C140-'[1]13+verif'!C139</f>
        <v>0</v>
      </c>
      <c r="O140" s="223">
        <f>D140-'[1]13+verif'!D139</f>
        <v>0</v>
      </c>
      <c r="P140" s="223">
        <f>E140-'[1]13+verif'!E139</f>
        <v>0</v>
      </c>
      <c r="Q140" s="223">
        <f>F140-'[1]13+verif'!F139</f>
        <v>0</v>
      </c>
      <c r="R140" s="223">
        <f>G140-'[1]13+verif'!G139</f>
        <v>0</v>
      </c>
      <c r="S140" s="223">
        <f>H140-'[1]13+verif'!H139</f>
        <v>0</v>
      </c>
      <c r="T140" s="223">
        <f>I140-'[1]13+verif'!I139</f>
        <v>0</v>
      </c>
      <c r="U140" s="223">
        <f>J140-'[1]13+verif'!J139</f>
        <v>0</v>
      </c>
      <c r="V140" s="223">
        <f>K140-'[1]13+verif'!K139</f>
        <v>0</v>
      </c>
    </row>
    <row r="141" spans="1:22" ht="36.75" thickBot="1">
      <c r="A141" s="93" t="s">
        <v>270</v>
      </c>
      <c r="B141" s="94" t="s">
        <v>10</v>
      </c>
      <c r="C141" s="94"/>
      <c r="D141" s="95">
        <f>D142+D157+D165+D219+D236+D266</f>
        <v>0</v>
      </c>
      <c r="E141" s="95">
        <f t="shared" ref="E141:K141" si="73">E142+E157+E165+E219+E236+E266</f>
        <v>311164087</v>
      </c>
      <c r="F141" s="95">
        <f t="shared" si="73"/>
        <v>203968201</v>
      </c>
      <c r="G141" s="95">
        <f t="shared" si="73"/>
        <v>246909074</v>
      </c>
      <c r="H141" s="96">
        <f t="shared" si="73"/>
        <v>246909074</v>
      </c>
      <c r="I141" s="95">
        <f t="shared" si="73"/>
        <v>156440968</v>
      </c>
      <c r="J141" s="97">
        <f t="shared" si="73"/>
        <v>90468106</v>
      </c>
      <c r="K141" s="98">
        <f t="shared" si="73"/>
        <v>150529746</v>
      </c>
      <c r="L141" s="3"/>
      <c r="M141" s="223">
        <f>C141+D141+E141+F141+G141+H141+I141+J141+K141-'[1]13+verif'!C140-'[1]13+verif'!D140-'[1]13+verif'!E140-'[1]13+verif'!F140-'[1]13+verif'!G140-'[1]13+verif'!H140-'[1]13+verif'!I140-'[1]13+verif'!J140-'[1]13+verif'!K140</f>
        <v>0</v>
      </c>
      <c r="N141" s="223">
        <f>C141-'[1]13+verif'!C140</f>
        <v>0</v>
      </c>
      <c r="O141" s="223">
        <f>D141-'[1]13+verif'!D140</f>
        <v>0</v>
      </c>
      <c r="P141" s="223">
        <f>E141-'[1]13+verif'!E140</f>
        <v>0</v>
      </c>
      <c r="Q141" s="223">
        <f>F141-'[1]13+verif'!F140</f>
        <v>0</v>
      </c>
      <c r="R141" s="223">
        <f>G141-'[1]13+verif'!G140</f>
        <v>0</v>
      </c>
      <c r="S141" s="223">
        <f>H141-'[1]13+verif'!H140</f>
        <v>0</v>
      </c>
      <c r="T141" s="223">
        <f>I141-'[1]13+verif'!I140</f>
        <v>0</v>
      </c>
      <c r="U141" s="223">
        <f>J141-'[1]13+verif'!J140</f>
        <v>0</v>
      </c>
      <c r="V141" s="223">
        <f>K141-'[1]13+verif'!K140</f>
        <v>0</v>
      </c>
    </row>
    <row r="142" spans="1:22" ht="18">
      <c r="A142" s="99" t="s">
        <v>271</v>
      </c>
      <c r="B142" s="100" t="s">
        <v>12</v>
      </c>
      <c r="C142" s="100"/>
      <c r="D142" s="101">
        <f>D143+D146+D152+D153</f>
        <v>0</v>
      </c>
      <c r="E142" s="101">
        <f t="shared" ref="E142:K142" si="74">E143+E146+E152+E153</f>
        <v>49971874</v>
      </c>
      <c r="F142" s="101">
        <f t="shared" si="74"/>
        <v>33569874</v>
      </c>
      <c r="G142" s="101">
        <f t="shared" si="74"/>
        <v>48568445</v>
      </c>
      <c r="H142" s="102">
        <f t="shared" si="74"/>
        <v>48568445</v>
      </c>
      <c r="I142" s="101">
        <f t="shared" si="74"/>
        <v>25070237</v>
      </c>
      <c r="J142" s="101">
        <f t="shared" si="74"/>
        <v>23498208</v>
      </c>
      <c r="K142" s="103">
        <f t="shared" si="74"/>
        <v>24847135</v>
      </c>
      <c r="L142" s="104" t="s">
        <v>272</v>
      </c>
      <c r="M142" s="223">
        <f>C142+D142+E142+F142+G142+H142+I142+J142+K142-'[1]13+verif'!C141-'[1]13+verif'!D141-'[1]13+verif'!E141-'[1]13+verif'!F141-'[1]13+verif'!G141-'[1]13+verif'!H141-'[1]13+verif'!I141-'[1]13+verif'!J141-'[1]13+verif'!K141</f>
        <v>0</v>
      </c>
      <c r="N142" s="223">
        <f>C142-'[1]13+verif'!C141</f>
        <v>0</v>
      </c>
      <c r="O142" s="223">
        <f>D142-'[1]13+verif'!D141</f>
        <v>0</v>
      </c>
      <c r="P142" s="223">
        <f>E142-'[1]13+verif'!E141</f>
        <v>0</v>
      </c>
      <c r="Q142" s="223">
        <f>F142-'[1]13+verif'!F141</f>
        <v>0</v>
      </c>
      <c r="R142" s="223">
        <f>G142-'[1]13+verif'!G141</f>
        <v>0</v>
      </c>
      <c r="S142" s="223">
        <f>H142-'[1]13+verif'!H141</f>
        <v>0</v>
      </c>
      <c r="T142" s="223">
        <f>I142-'[1]13+verif'!I141</f>
        <v>0</v>
      </c>
      <c r="U142" s="223">
        <f>J142-'[1]13+verif'!J141</f>
        <v>0</v>
      </c>
      <c r="V142" s="223">
        <f>K142-'[1]13+verif'!K141</f>
        <v>0</v>
      </c>
    </row>
    <row r="143" spans="1:22" ht="18">
      <c r="A143" s="37" t="s">
        <v>273</v>
      </c>
      <c r="B143" s="38" t="s">
        <v>14</v>
      </c>
      <c r="C143" s="38"/>
      <c r="D143" s="105">
        <f>D144</f>
        <v>0</v>
      </c>
      <c r="E143" s="105">
        <f t="shared" ref="E143:K144" si="75">E144</f>
        <v>42499874</v>
      </c>
      <c r="F143" s="105">
        <f t="shared" si="75"/>
        <v>28925874</v>
      </c>
      <c r="G143" s="105">
        <f t="shared" si="75"/>
        <v>41196034</v>
      </c>
      <c r="H143" s="105">
        <f t="shared" si="75"/>
        <v>41196034</v>
      </c>
      <c r="I143" s="105">
        <f t="shared" si="75"/>
        <v>21446948</v>
      </c>
      <c r="J143" s="105">
        <f t="shared" si="75"/>
        <v>19749086</v>
      </c>
      <c r="K143" s="106">
        <f t="shared" si="75"/>
        <v>21210827</v>
      </c>
      <c r="L143" s="104"/>
      <c r="M143" s="223">
        <f>C143+D143+E143+F143+G143+H143+I143+J143+K143-'[1]13+verif'!C142-'[1]13+verif'!D142-'[1]13+verif'!E142-'[1]13+verif'!F142-'[1]13+verif'!G142-'[1]13+verif'!H142-'[1]13+verif'!I142-'[1]13+verif'!J142-'[1]13+verif'!K142</f>
        <v>0</v>
      </c>
      <c r="N143" s="223">
        <f>C143-'[1]13+verif'!C142</f>
        <v>0</v>
      </c>
      <c r="O143" s="223">
        <f>D143-'[1]13+verif'!D142</f>
        <v>0</v>
      </c>
      <c r="P143" s="223">
        <f>E143-'[1]13+verif'!E142</f>
        <v>0</v>
      </c>
      <c r="Q143" s="223">
        <f>F143-'[1]13+verif'!F142</f>
        <v>0</v>
      </c>
      <c r="R143" s="223">
        <f>G143-'[1]13+verif'!G142</f>
        <v>0</v>
      </c>
      <c r="S143" s="223">
        <f>H143-'[1]13+verif'!H142</f>
        <v>0</v>
      </c>
      <c r="T143" s="223">
        <f>I143-'[1]13+verif'!I142</f>
        <v>0</v>
      </c>
      <c r="U143" s="223">
        <f>J143-'[1]13+verif'!J142</f>
        <v>0</v>
      </c>
      <c r="V143" s="223">
        <f>K143-'[1]13+verif'!K142</f>
        <v>0</v>
      </c>
    </row>
    <row r="144" spans="1:22" ht="18">
      <c r="A144" s="60" t="s">
        <v>274</v>
      </c>
      <c r="B144" s="42" t="s">
        <v>16</v>
      </c>
      <c r="C144" s="42"/>
      <c r="D144" s="107">
        <f>D145</f>
        <v>0</v>
      </c>
      <c r="E144" s="107">
        <f t="shared" si="75"/>
        <v>42499874</v>
      </c>
      <c r="F144" s="107">
        <f t="shared" si="75"/>
        <v>28925874</v>
      </c>
      <c r="G144" s="107">
        <f t="shared" si="75"/>
        <v>41196034</v>
      </c>
      <c r="H144" s="107">
        <f t="shared" si="75"/>
        <v>41196034</v>
      </c>
      <c r="I144" s="107">
        <f t="shared" si="75"/>
        <v>21446948</v>
      </c>
      <c r="J144" s="107">
        <f t="shared" si="75"/>
        <v>19749086</v>
      </c>
      <c r="K144" s="108">
        <f t="shared" si="75"/>
        <v>21210827</v>
      </c>
      <c r="L144" s="104"/>
      <c r="M144" s="223">
        <f>C144+D144+E144+F144+G144+H144+I144+J144+K144-'[1]13+verif'!C143-'[1]13+verif'!D143-'[1]13+verif'!E143-'[1]13+verif'!F143-'[1]13+verif'!G143-'[1]13+verif'!H143-'[1]13+verif'!I143-'[1]13+verif'!J143-'[1]13+verif'!K143</f>
        <v>0</v>
      </c>
      <c r="N144" s="223">
        <f>C144-'[1]13+verif'!C143</f>
        <v>0</v>
      </c>
      <c r="O144" s="223">
        <f>D144-'[1]13+verif'!D143</f>
        <v>0</v>
      </c>
      <c r="P144" s="223">
        <f>E144-'[1]13+verif'!E143</f>
        <v>0</v>
      </c>
      <c r="Q144" s="223">
        <f>F144-'[1]13+verif'!F143</f>
        <v>0</v>
      </c>
      <c r="R144" s="223">
        <f>G144-'[1]13+verif'!G143</f>
        <v>0</v>
      </c>
      <c r="S144" s="223">
        <f>H144-'[1]13+verif'!H143</f>
        <v>0</v>
      </c>
      <c r="T144" s="223">
        <f>I144-'[1]13+verif'!I143</f>
        <v>0</v>
      </c>
      <c r="U144" s="223">
        <f>J144-'[1]13+verif'!J143</f>
        <v>0</v>
      </c>
      <c r="V144" s="223">
        <f>K144-'[1]13+verif'!K143</f>
        <v>0</v>
      </c>
    </row>
    <row r="145" spans="1:22" ht="15">
      <c r="A145" s="45" t="s">
        <v>275</v>
      </c>
      <c r="B145" s="46" t="s">
        <v>18</v>
      </c>
      <c r="C145" s="46"/>
      <c r="D145" s="109"/>
      <c r="E145" s="110">
        <v>42499874</v>
      </c>
      <c r="F145" s="110">
        <v>28925874</v>
      </c>
      <c r="G145" s="110">
        <v>41196034</v>
      </c>
      <c r="H145" s="110">
        <f>G145</f>
        <v>41196034</v>
      </c>
      <c r="I145" s="110">
        <v>21446948</v>
      </c>
      <c r="J145" s="111">
        <f>19782654-33568</f>
        <v>19749086</v>
      </c>
      <c r="K145" s="112">
        <f>21209974+853</f>
        <v>21210827</v>
      </c>
      <c r="L145" s="104"/>
      <c r="M145" s="223">
        <f>C145+D145+E145+F145+G145+H145+I145+J145+K145-'[1]13+verif'!C144-'[1]13+verif'!D144-'[1]13+verif'!E144-'[1]13+verif'!F144-'[1]13+verif'!G144-'[1]13+verif'!H144-'[1]13+verif'!I144-'[1]13+verif'!J144-'[1]13+verif'!K144</f>
        <v>0</v>
      </c>
      <c r="N145" s="223">
        <f>C145-'[1]13+verif'!C144</f>
        <v>0</v>
      </c>
      <c r="O145" s="223">
        <f>D145-'[1]13+verif'!D144</f>
        <v>0</v>
      </c>
      <c r="P145" s="223">
        <f>E145-'[1]13+verif'!E144</f>
        <v>0</v>
      </c>
      <c r="Q145" s="223">
        <f>F145-'[1]13+verif'!F144</f>
        <v>0</v>
      </c>
      <c r="R145" s="223">
        <f>G145-'[1]13+verif'!G144</f>
        <v>0</v>
      </c>
      <c r="S145" s="223">
        <f>H145-'[1]13+verif'!H144</f>
        <v>0</v>
      </c>
      <c r="T145" s="223">
        <f>I145-'[1]13+verif'!I144</f>
        <v>0</v>
      </c>
      <c r="U145" s="223">
        <f>J145-'[1]13+verif'!J144</f>
        <v>0</v>
      </c>
      <c r="V145" s="223">
        <f>K145-'[1]13+verif'!K144</f>
        <v>0</v>
      </c>
    </row>
    <row r="146" spans="1:22" ht="18">
      <c r="A146" s="37" t="s">
        <v>276</v>
      </c>
      <c r="B146" s="38" t="s">
        <v>20</v>
      </c>
      <c r="C146" s="38"/>
      <c r="D146" s="113">
        <f>D147+D148+D149+D150+D151</f>
        <v>0</v>
      </c>
      <c r="E146" s="113">
        <f t="shared" ref="E146:K146" si="76">E147+E148+E149+E150+E151</f>
        <v>3030000</v>
      </c>
      <c r="F146" s="113">
        <f>F147+F148+F149+F150+F151</f>
        <v>2044000</v>
      </c>
      <c r="G146" s="113">
        <f t="shared" si="76"/>
        <v>2958045</v>
      </c>
      <c r="H146" s="113">
        <f t="shared" si="76"/>
        <v>2958045</v>
      </c>
      <c r="I146" s="113">
        <f t="shared" si="76"/>
        <v>1609929</v>
      </c>
      <c r="J146" s="113">
        <f t="shared" si="76"/>
        <v>1348116</v>
      </c>
      <c r="K146" s="114">
        <f t="shared" si="76"/>
        <v>1622948</v>
      </c>
      <c r="L146" s="104"/>
      <c r="M146" s="223">
        <f>C146+D146+E146+F146+G146+H146+I146+J146+K146-'[1]13+verif'!C145-'[1]13+verif'!D145-'[1]13+verif'!E145-'[1]13+verif'!F145-'[1]13+verif'!G145-'[1]13+verif'!H145-'[1]13+verif'!I145-'[1]13+verif'!J145-'[1]13+verif'!K145</f>
        <v>0</v>
      </c>
      <c r="N146" s="223">
        <f>C146-'[1]13+verif'!C145</f>
        <v>0</v>
      </c>
      <c r="O146" s="223">
        <f>D146-'[1]13+verif'!D145</f>
        <v>0</v>
      </c>
      <c r="P146" s="223">
        <f>E146-'[1]13+verif'!E145</f>
        <v>0</v>
      </c>
      <c r="Q146" s="223">
        <f>F146-'[1]13+verif'!F145</f>
        <v>0</v>
      </c>
      <c r="R146" s="223">
        <f>G146-'[1]13+verif'!G145</f>
        <v>0</v>
      </c>
      <c r="S146" s="223">
        <f>H146-'[1]13+verif'!H145</f>
        <v>0</v>
      </c>
      <c r="T146" s="223">
        <f>I146-'[1]13+verif'!I145</f>
        <v>0</v>
      </c>
      <c r="U146" s="223">
        <f>J146-'[1]13+verif'!J145</f>
        <v>0</v>
      </c>
      <c r="V146" s="223">
        <f>K146-'[1]13+verif'!K145</f>
        <v>0</v>
      </c>
    </row>
    <row r="147" spans="1:22" ht="19.5">
      <c r="A147" s="45" t="s">
        <v>277</v>
      </c>
      <c r="B147" s="46" t="s">
        <v>22</v>
      </c>
      <c r="C147" s="46"/>
      <c r="D147" s="109"/>
      <c r="E147" s="110">
        <v>10000</v>
      </c>
      <c r="F147" s="110">
        <v>10000</v>
      </c>
      <c r="G147" s="115"/>
      <c r="H147" s="115"/>
      <c r="I147" s="115"/>
      <c r="J147" s="116"/>
      <c r="K147" s="117"/>
      <c r="L147" s="104"/>
      <c r="M147" s="223">
        <f>C147+D147+E147+F147+G147+H147+I147+J147+K147-'[1]13+verif'!C146-'[1]13+verif'!D146-'[1]13+verif'!E146-'[1]13+verif'!F146-'[1]13+verif'!G146-'[1]13+verif'!H146-'[1]13+verif'!I146-'[1]13+verif'!J146-'[1]13+verif'!K146</f>
        <v>0</v>
      </c>
      <c r="N147" s="223">
        <f>C147-'[1]13+verif'!C146</f>
        <v>0</v>
      </c>
      <c r="O147" s="223">
        <f>D147-'[1]13+verif'!D146</f>
        <v>0</v>
      </c>
      <c r="P147" s="223">
        <f>E147-'[1]13+verif'!E146</f>
        <v>0</v>
      </c>
      <c r="Q147" s="223">
        <f>F147-'[1]13+verif'!F146</f>
        <v>0</v>
      </c>
      <c r="R147" s="223">
        <f>G147-'[1]13+verif'!G146</f>
        <v>0</v>
      </c>
      <c r="S147" s="223">
        <f>H147-'[1]13+verif'!H146</f>
        <v>0</v>
      </c>
      <c r="T147" s="223">
        <f>I147-'[1]13+verif'!I146</f>
        <v>0</v>
      </c>
      <c r="U147" s="223">
        <f>J147-'[1]13+verif'!J146</f>
        <v>0</v>
      </c>
      <c r="V147" s="223">
        <f>K147-'[1]13+verif'!K146</f>
        <v>0</v>
      </c>
    </row>
    <row r="148" spans="1:22" ht="19.5">
      <c r="A148" s="45" t="s">
        <v>23</v>
      </c>
      <c r="B148" s="46" t="s">
        <v>24</v>
      </c>
      <c r="C148" s="46"/>
      <c r="D148" s="109"/>
      <c r="E148" s="55"/>
      <c r="F148" s="55"/>
      <c r="G148" s="55"/>
      <c r="H148" s="55"/>
      <c r="I148" s="55"/>
      <c r="J148" s="118">
        <f t="shared" ref="J148:J156" si="77">G148-I148</f>
        <v>0</v>
      </c>
      <c r="K148" s="119"/>
      <c r="L148" s="104"/>
      <c r="M148" s="223">
        <f>C148+D148+E148+F148+G148+H148+I148+J148+K148-'[1]13+verif'!C147-'[1]13+verif'!D147-'[1]13+verif'!E147-'[1]13+verif'!F147-'[1]13+verif'!G147-'[1]13+verif'!H147-'[1]13+verif'!I147-'[1]13+verif'!J147-'[1]13+verif'!K147</f>
        <v>0</v>
      </c>
      <c r="N148" s="223">
        <f>C148-'[1]13+verif'!C147</f>
        <v>0</v>
      </c>
      <c r="O148" s="223">
        <f>D148-'[1]13+verif'!D147</f>
        <v>0</v>
      </c>
      <c r="P148" s="223">
        <f>E148-'[1]13+verif'!E147</f>
        <v>0</v>
      </c>
      <c r="Q148" s="223">
        <f>F148-'[1]13+verif'!F147</f>
        <v>0</v>
      </c>
      <c r="R148" s="223">
        <f>G148-'[1]13+verif'!G147</f>
        <v>0</v>
      </c>
      <c r="S148" s="223">
        <f>H148-'[1]13+verif'!H147</f>
        <v>0</v>
      </c>
      <c r="T148" s="223">
        <f>I148-'[1]13+verif'!I147</f>
        <v>0</v>
      </c>
      <c r="U148" s="223">
        <f>J148-'[1]13+verif'!J147</f>
        <v>0</v>
      </c>
      <c r="V148" s="223">
        <f>K148-'[1]13+verif'!K147</f>
        <v>0</v>
      </c>
    </row>
    <row r="149" spans="1:22" ht="29.25">
      <c r="A149" s="45" t="s">
        <v>25</v>
      </c>
      <c r="B149" s="46" t="s">
        <v>26</v>
      </c>
      <c r="C149" s="46"/>
      <c r="D149" s="109"/>
      <c r="E149" s="55"/>
      <c r="F149" s="55"/>
      <c r="G149" s="55"/>
      <c r="H149" s="55"/>
      <c r="I149" s="55"/>
      <c r="J149" s="118">
        <f t="shared" si="77"/>
        <v>0</v>
      </c>
      <c r="K149" s="119"/>
      <c r="L149" s="104"/>
      <c r="M149" s="223">
        <f>C149+D149+E149+F149+G149+H149+I149+J149+K149-'[1]13+verif'!C148-'[1]13+verif'!D148-'[1]13+verif'!E148-'[1]13+verif'!F148-'[1]13+verif'!G148-'[1]13+verif'!H148-'[1]13+verif'!I148-'[1]13+verif'!J148-'[1]13+verif'!K148</f>
        <v>0</v>
      </c>
      <c r="N149" s="223">
        <f>C149-'[1]13+verif'!C148</f>
        <v>0</v>
      </c>
      <c r="O149" s="223">
        <f>D149-'[1]13+verif'!D148</f>
        <v>0</v>
      </c>
      <c r="P149" s="223">
        <f>E149-'[1]13+verif'!E148</f>
        <v>0</v>
      </c>
      <c r="Q149" s="223">
        <f>F149-'[1]13+verif'!F148</f>
        <v>0</v>
      </c>
      <c r="R149" s="223">
        <f>G149-'[1]13+verif'!G148</f>
        <v>0</v>
      </c>
      <c r="S149" s="223">
        <f>H149-'[1]13+verif'!H148</f>
        <v>0</v>
      </c>
      <c r="T149" s="223">
        <f>I149-'[1]13+verif'!I148</f>
        <v>0</v>
      </c>
      <c r="U149" s="223">
        <f>J149-'[1]13+verif'!J148</f>
        <v>0</v>
      </c>
      <c r="V149" s="223">
        <f>K149-'[1]13+verif'!K148</f>
        <v>0</v>
      </c>
    </row>
    <row r="150" spans="1:22" ht="19.5">
      <c r="A150" s="45" t="s">
        <v>27</v>
      </c>
      <c r="B150" s="46" t="s">
        <v>28</v>
      </c>
      <c r="C150" s="46"/>
      <c r="D150" s="109"/>
      <c r="E150" s="110">
        <v>3020000</v>
      </c>
      <c r="F150" s="110">
        <v>2034000</v>
      </c>
      <c r="G150" s="110">
        <v>2958045</v>
      </c>
      <c r="H150" s="110">
        <f>G150</f>
        <v>2958045</v>
      </c>
      <c r="I150" s="110">
        <v>1609929</v>
      </c>
      <c r="J150" s="120">
        <v>1348116</v>
      </c>
      <c r="K150" s="112">
        <v>1622948</v>
      </c>
      <c r="L150" s="104"/>
      <c r="M150" s="223">
        <f>C150+D150+E150+F150+G150+H150+I150+J150+K150-'[1]13+verif'!C149-'[1]13+verif'!D149-'[1]13+verif'!E149-'[1]13+verif'!F149-'[1]13+verif'!G149-'[1]13+verif'!H149-'[1]13+verif'!I149-'[1]13+verif'!J149-'[1]13+verif'!K149</f>
        <v>0</v>
      </c>
      <c r="N150" s="223">
        <f>C150-'[1]13+verif'!C149</f>
        <v>0</v>
      </c>
      <c r="O150" s="223">
        <f>D150-'[1]13+verif'!D149</f>
        <v>0</v>
      </c>
      <c r="P150" s="223">
        <f>E150-'[1]13+verif'!E149</f>
        <v>0</v>
      </c>
      <c r="Q150" s="223">
        <f>F150-'[1]13+verif'!F149</f>
        <v>0</v>
      </c>
      <c r="R150" s="223">
        <f>G150-'[1]13+verif'!G149</f>
        <v>0</v>
      </c>
      <c r="S150" s="223">
        <f>H150-'[1]13+verif'!H149</f>
        <v>0</v>
      </c>
      <c r="T150" s="223">
        <f>I150-'[1]13+verif'!I149</f>
        <v>0</v>
      </c>
      <c r="U150" s="223">
        <f>J150-'[1]13+verif'!J149</f>
        <v>0</v>
      </c>
      <c r="V150" s="223">
        <f>K150-'[1]13+verif'!K149</f>
        <v>0</v>
      </c>
    </row>
    <row r="151" spans="1:22" ht="15">
      <c r="A151" s="45" t="s">
        <v>29</v>
      </c>
      <c r="B151" s="46" t="s">
        <v>30</v>
      </c>
      <c r="C151" s="46"/>
      <c r="D151" s="109"/>
      <c r="E151" s="55"/>
      <c r="F151" s="55"/>
      <c r="G151" s="55"/>
      <c r="H151" s="110">
        <f>G151</f>
        <v>0</v>
      </c>
      <c r="I151" s="55"/>
      <c r="J151" s="118">
        <f t="shared" si="77"/>
        <v>0</v>
      </c>
      <c r="K151" s="119"/>
      <c r="L151" s="104"/>
      <c r="M151" s="223">
        <f>C151+D151+E151+F151+G151+H151+I151+J151+K151-'[1]13+verif'!C150-'[1]13+verif'!D150-'[1]13+verif'!E150-'[1]13+verif'!F150-'[1]13+verif'!G150-'[1]13+verif'!H150-'[1]13+verif'!I150-'[1]13+verif'!J150-'[1]13+verif'!K150</f>
        <v>0</v>
      </c>
      <c r="N151" s="223">
        <f>C151-'[1]13+verif'!C150</f>
        <v>0</v>
      </c>
      <c r="O151" s="223">
        <f>D151-'[1]13+verif'!D150</f>
        <v>0</v>
      </c>
      <c r="P151" s="223">
        <f>E151-'[1]13+verif'!E150</f>
        <v>0</v>
      </c>
      <c r="Q151" s="223">
        <f>F151-'[1]13+verif'!F150</f>
        <v>0</v>
      </c>
      <c r="R151" s="223">
        <f>G151-'[1]13+verif'!G150</f>
        <v>0</v>
      </c>
      <c r="S151" s="223">
        <f>H151-'[1]13+verif'!H150</f>
        <v>0</v>
      </c>
      <c r="T151" s="223">
        <f>I151-'[1]13+verif'!I150</f>
        <v>0</v>
      </c>
      <c r="U151" s="223">
        <f>J151-'[1]13+verif'!J150</f>
        <v>0</v>
      </c>
      <c r="V151" s="223">
        <f>K151-'[1]13+verif'!K150</f>
        <v>0</v>
      </c>
    </row>
    <row r="152" spans="1:22" ht="18">
      <c r="A152" s="37" t="s">
        <v>31</v>
      </c>
      <c r="B152" s="38" t="s">
        <v>32</v>
      </c>
      <c r="C152" s="38"/>
      <c r="D152" s="121"/>
      <c r="E152" s="122">
        <v>4442000</v>
      </c>
      <c r="F152" s="122">
        <v>2600000</v>
      </c>
      <c r="G152" s="122">
        <v>4414366</v>
      </c>
      <c r="H152" s="122">
        <f>G152</f>
        <v>4414366</v>
      </c>
      <c r="I152" s="122">
        <v>2013360</v>
      </c>
      <c r="J152" s="122">
        <f t="shared" si="77"/>
        <v>2401006</v>
      </c>
      <c r="K152" s="123">
        <v>2013360</v>
      </c>
      <c r="L152" s="104"/>
      <c r="M152" s="223">
        <f>C152+D152+E152+F152+G152+H152+I152+J152+K152-'[1]13+verif'!C151-'[1]13+verif'!D151-'[1]13+verif'!E151-'[1]13+verif'!F151-'[1]13+verif'!G151-'[1]13+verif'!H151-'[1]13+verif'!I151-'[1]13+verif'!J151-'[1]13+verif'!K151</f>
        <v>0</v>
      </c>
      <c r="N152" s="223">
        <f>C152-'[1]13+verif'!C151</f>
        <v>0</v>
      </c>
      <c r="O152" s="223">
        <f>D152-'[1]13+verif'!D151</f>
        <v>0</v>
      </c>
      <c r="P152" s="223">
        <f>E152-'[1]13+verif'!E151</f>
        <v>0</v>
      </c>
      <c r="Q152" s="223">
        <f>F152-'[1]13+verif'!F151</f>
        <v>0</v>
      </c>
      <c r="R152" s="223">
        <f>G152-'[1]13+verif'!G151</f>
        <v>0</v>
      </c>
      <c r="S152" s="223">
        <f>H152-'[1]13+verif'!H151</f>
        <v>0</v>
      </c>
      <c r="T152" s="223">
        <f>I152-'[1]13+verif'!I151</f>
        <v>0</v>
      </c>
      <c r="U152" s="223">
        <f>J152-'[1]13+verif'!J151</f>
        <v>0</v>
      </c>
      <c r="V152" s="223">
        <f>K152-'[1]13+verif'!K151</f>
        <v>0</v>
      </c>
    </row>
    <row r="153" spans="1:22" ht="27">
      <c r="A153" s="37" t="s">
        <v>33</v>
      </c>
      <c r="B153" s="38" t="s">
        <v>34</v>
      </c>
      <c r="C153" s="38"/>
      <c r="D153" s="105">
        <f>D154+D155+D156</f>
        <v>0</v>
      </c>
      <c r="E153" s="105">
        <f t="shared" ref="E153:K153" si="78">E154+E155+E156</f>
        <v>0</v>
      </c>
      <c r="F153" s="105">
        <f t="shared" si="78"/>
        <v>0</v>
      </c>
      <c r="G153" s="105">
        <f t="shared" si="78"/>
        <v>0</v>
      </c>
      <c r="H153" s="105">
        <f t="shared" si="78"/>
        <v>0</v>
      </c>
      <c r="I153" s="105">
        <f t="shared" si="78"/>
        <v>0</v>
      </c>
      <c r="J153" s="105">
        <f t="shared" si="77"/>
        <v>0</v>
      </c>
      <c r="K153" s="106">
        <f t="shared" si="78"/>
        <v>0</v>
      </c>
      <c r="L153" s="104"/>
      <c r="M153" s="223">
        <f>C153+D153+E153+F153+G153+H153+I153+J153+K153-'[1]13+verif'!C152-'[1]13+verif'!D152-'[1]13+verif'!E152-'[1]13+verif'!F152-'[1]13+verif'!G152-'[1]13+verif'!H152-'[1]13+verif'!I152-'[1]13+verif'!J152-'[1]13+verif'!K152</f>
        <v>0</v>
      </c>
      <c r="N153" s="223">
        <f>C153-'[1]13+verif'!C152</f>
        <v>0</v>
      </c>
      <c r="O153" s="223">
        <f>D153-'[1]13+verif'!D152</f>
        <v>0</v>
      </c>
      <c r="P153" s="223">
        <f>E153-'[1]13+verif'!E152</f>
        <v>0</v>
      </c>
      <c r="Q153" s="223">
        <f>F153-'[1]13+verif'!F152</f>
        <v>0</v>
      </c>
      <c r="R153" s="223">
        <f>G153-'[1]13+verif'!G152</f>
        <v>0</v>
      </c>
      <c r="S153" s="223">
        <f>H153-'[1]13+verif'!H152</f>
        <v>0</v>
      </c>
      <c r="T153" s="223">
        <f>I153-'[1]13+verif'!I152</f>
        <v>0</v>
      </c>
      <c r="U153" s="223">
        <f>J153-'[1]13+verif'!J152</f>
        <v>0</v>
      </c>
      <c r="V153" s="223">
        <f>K153-'[1]13+verif'!K152</f>
        <v>0</v>
      </c>
    </row>
    <row r="154" spans="1:22" ht="29.25">
      <c r="A154" s="45" t="s">
        <v>37</v>
      </c>
      <c r="B154" s="46" t="s">
        <v>36</v>
      </c>
      <c r="C154" s="46"/>
      <c r="D154" s="109"/>
      <c r="E154" s="55"/>
      <c r="F154" s="55"/>
      <c r="G154" s="55"/>
      <c r="H154" s="55"/>
      <c r="I154" s="55"/>
      <c r="J154" s="118">
        <f t="shared" si="77"/>
        <v>0</v>
      </c>
      <c r="K154" s="119"/>
      <c r="L154" s="104"/>
      <c r="M154" s="223">
        <f>C154+D154+E154+F154+G154+H154+I154+J154+K154-'[1]13+verif'!C153-'[1]13+verif'!D153-'[1]13+verif'!E153-'[1]13+verif'!F153-'[1]13+verif'!G153-'[1]13+verif'!H153-'[1]13+verif'!I153-'[1]13+verif'!J153-'[1]13+verif'!K153</f>
        <v>0</v>
      </c>
      <c r="N154" s="223">
        <f>C154-'[1]13+verif'!C153</f>
        <v>0</v>
      </c>
      <c r="O154" s="223">
        <f>D154-'[1]13+verif'!D153</f>
        <v>0</v>
      </c>
      <c r="P154" s="223">
        <f>E154-'[1]13+verif'!E153</f>
        <v>0</v>
      </c>
      <c r="Q154" s="223">
        <f>F154-'[1]13+verif'!F153</f>
        <v>0</v>
      </c>
      <c r="R154" s="223">
        <f>G154-'[1]13+verif'!G153</f>
        <v>0</v>
      </c>
      <c r="S154" s="223">
        <f>H154-'[1]13+verif'!H153</f>
        <v>0</v>
      </c>
      <c r="T154" s="223">
        <f>I154-'[1]13+verif'!I153</f>
        <v>0</v>
      </c>
      <c r="U154" s="223">
        <f>J154-'[1]13+verif'!J153</f>
        <v>0</v>
      </c>
      <c r="V154" s="223">
        <f>K154-'[1]13+verif'!K153</f>
        <v>0</v>
      </c>
    </row>
    <row r="155" spans="1:22" ht="29.25">
      <c r="A155" s="45" t="s">
        <v>38</v>
      </c>
      <c r="B155" s="46" t="s">
        <v>39</v>
      </c>
      <c r="C155" s="46"/>
      <c r="D155" s="109"/>
      <c r="E155" s="55"/>
      <c r="F155" s="55"/>
      <c r="G155" s="55"/>
      <c r="H155" s="109"/>
      <c r="I155" s="55"/>
      <c r="J155" s="118">
        <f t="shared" si="77"/>
        <v>0</v>
      </c>
      <c r="K155" s="119"/>
      <c r="L155" s="104"/>
      <c r="M155" s="223">
        <f>C155+D155+E155+F155+G155+H155+I155+J155+K155-'[1]13+verif'!C154-'[1]13+verif'!D154-'[1]13+verif'!E154-'[1]13+verif'!F154-'[1]13+verif'!G154-'[1]13+verif'!H154-'[1]13+verif'!I154-'[1]13+verif'!J154-'[1]13+verif'!K154</f>
        <v>0</v>
      </c>
      <c r="N155" s="223">
        <f>C155-'[1]13+verif'!C154</f>
        <v>0</v>
      </c>
      <c r="O155" s="223">
        <f>D155-'[1]13+verif'!D154</f>
        <v>0</v>
      </c>
      <c r="P155" s="223">
        <f>E155-'[1]13+verif'!E154</f>
        <v>0</v>
      </c>
      <c r="Q155" s="223">
        <f>F155-'[1]13+verif'!F154</f>
        <v>0</v>
      </c>
      <c r="R155" s="223">
        <f>G155-'[1]13+verif'!G154</f>
        <v>0</v>
      </c>
      <c r="S155" s="223">
        <f>H155-'[1]13+verif'!H154</f>
        <v>0</v>
      </c>
      <c r="T155" s="223">
        <f>I155-'[1]13+verif'!I154</f>
        <v>0</v>
      </c>
      <c r="U155" s="223">
        <f>J155-'[1]13+verif'!J154</f>
        <v>0</v>
      </c>
      <c r="V155" s="223">
        <f>K155-'[1]13+verif'!K154</f>
        <v>0</v>
      </c>
    </row>
    <row r="156" spans="1:22" ht="19.5">
      <c r="A156" s="45" t="s">
        <v>40</v>
      </c>
      <c r="B156" s="59" t="s">
        <v>41</v>
      </c>
      <c r="C156" s="59"/>
      <c r="D156" s="109"/>
      <c r="E156" s="55"/>
      <c r="F156" s="55"/>
      <c r="G156" s="55"/>
      <c r="H156" s="109"/>
      <c r="I156" s="55"/>
      <c r="J156" s="118">
        <f t="shared" si="77"/>
        <v>0</v>
      </c>
      <c r="K156" s="119"/>
      <c r="L156" s="104"/>
      <c r="M156" s="223">
        <f>C156+D156+E156+F156+G156+H156+I156+J156+K156-'[1]13+verif'!C155-'[1]13+verif'!D155-'[1]13+verif'!E155-'[1]13+verif'!F155-'[1]13+verif'!G155-'[1]13+verif'!H155-'[1]13+verif'!I155-'[1]13+verif'!J155-'[1]13+verif'!K155</f>
        <v>0</v>
      </c>
      <c r="N156" s="223">
        <f>C156-'[1]13+verif'!C155</f>
        <v>0</v>
      </c>
      <c r="O156" s="223">
        <f>D156-'[1]13+verif'!D155</f>
        <v>0</v>
      </c>
      <c r="P156" s="223">
        <f>E156-'[1]13+verif'!E155</f>
        <v>0</v>
      </c>
      <c r="Q156" s="223">
        <f>F156-'[1]13+verif'!F155</f>
        <v>0</v>
      </c>
      <c r="R156" s="223">
        <f>G156-'[1]13+verif'!G155</f>
        <v>0</v>
      </c>
      <c r="S156" s="223">
        <f>H156-'[1]13+verif'!H155</f>
        <v>0</v>
      </c>
      <c r="T156" s="223">
        <f>I156-'[1]13+verif'!I155</f>
        <v>0</v>
      </c>
      <c r="U156" s="223">
        <f>J156-'[1]13+verif'!J155</f>
        <v>0</v>
      </c>
      <c r="V156" s="223">
        <f>K156-'[1]13+verif'!K155</f>
        <v>0</v>
      </c>
    </row>
    <row r="157" spans="1:22" ht="18">
      <c r="A157" s="33" t="s">
        <v>42</v>
      </c>
      <c r="B157" s="34" t="s">
        <v>43</v>
      </c>
      <c r="C157" s="34"/>
      <c r="D157" s="102">
        <f>D158+D160</f>
        <v>0</v>
      </c>
      <c r="E157" s="102">
        <f t="shared" ref="E157:K157" si="79">E158+E160</f>
        <v>13800275</v>
      </c>
      <c r="F157" s="102">
        <f t="shared" si="79"/>
        <v>10024625</v>
      </c>
      <c r="G157" s="102">
        <f t="shared" si="79"/>
        <v>13775553</v>
      </c>
      <c r="H157" s="102">
        <f t="shared" si="79"/>
        <v>13775553</v>
      </c>
      <c r="I157" s="102">
        <f t="shared" si="79"/>
        <v>7107567</v>
      </c>
      <c r="J157" s="102">
        <f t="shared" si="79"/>
        <v>6667986</v>
      </c>
      <c r="K157" s="124">
        <f t="shared" si="79"/>
        <v>7117571</v>
      </c>
      <c r="L157" s="104"/>
      <c r="M157" s="223">
        <f>C157+D157+E157+F157+G157+H157+I157+J157+K157-'[1]13+verif'!C156-'[1]13+verif'!D156-'[1]13+verif'!E156-'[1]13+verif'!F156-'[1]13+verif'!G156-'[1]13+verif'!H156-'[1]13+verif'!I156-'[1]13+verif'!J156-'[1]13+verif'!K156</f>
        <v>0</v>
      </c>
      <c r="N157" s="223">
        <f>C157-'[1]13+verif'!C156</f>
        <v>0</v>
      </c>
      <c r="O157" s="223">
        <f>D157-'[1]13+verif'!D156</f>
        <v>0</v>
      </c>
      <c r="P157" s="223">
        <f>E157-'[1]13+verif'!E156</f>
        <v>0</v>
      </c>
      <c r="Q157" s="223">
        <f>F157-'[1]13+verif'!F156</f>
        <v>0</v>
      </c>
      <c r="R157" s="223">
        <f>G157-'[1]13+verif'!G156</f>
        <v>0</v>
      </c>
      <c r="S157" s="223">
        <f>H157-'[1]13+verif'!H156</f>
        <v>0</v>
      </c>
      <c r="T157" s="223">
        <f>I157-'[1]13+verif'!I156</f>
        <v>0</v>
      </c>
      <c r="U157" s="223">
        <f>J157-'[1]13+verif'!J156</f>
        <v>0</v>
      </c>
      <c r="V157" s="223">
        <f>K157-'[1]13+verif'!K156</f>
        <v>0</v>
      </c>
    </row>
    <row r="158" spans="1:22" ht="15.75">
      <c r="A158" s="37" t="s">
        <v>44</v>
      </c>
      <c r="B158" s="38" t="s">
        <v>45</v>
      </c>
      <c r="C158" s="38"/>
      <c r="D158" s="105">
        <f>D159</f>
        <v>0</v>
      </c>
      <c r="E158" s="105">
        <f t="shared" ref="E158:K158" si="80">E159</f>
        <v>0</v>
      </c>
      <c r="F158" s="105">
        <f t="shared" si="80"/>
        <v>0</v>
      </c>
      <c r="G158" s="105">
        <f t="shared" si="80"/>
        <v>0</v>
      </c>
      <c r="H158" s="105">
        <f t="shared" si="80"/>
        <v>0</v>
      </c>
      <c r="I158" s="105">
        <f t="shared" si="80"/>
        <v>0</v>
      </c>
      <c r="J158" s="105">
        <f t="shared" si="80"/>
        <v>0</v>
      </c>
      <c r="K158" s="106">
        <f t="shared" si="80"/>
        <v>0</v>
      </c>
      <c r="L158" s="104"/>
      <c r="M158" s="223">
        <f>C158+D158+E158+F158+G158+H158+I158+J158+K158-'[1]13+verif'!C157-'[1]13+verif'!D157-'[1]13+verif'!E157-'[1]13+verif'!F157-'[1]13+verif'!G157-'[1]13+verif'!H157-'[1]13+verif'!I157-'[1]13+verif'!J157-'[1]13+verif'!K157</f>
        <v>0</v>
      </c>
      <c r="N158" s="223">
        <f>C158-'[1]13+verif'!C157</f>
        <v>0</v>
      </c>
      <c r="O158" s="223">
        <f>D158-'[1]13+verif'!D157</f>
        <v>0</v>
      </c>
      <c r="P158" s="223">
        <f>E158-'[1]13+verif'!E157</f>
        <v>0</v>
      </c>
      <c r="Q158" s="223">
        <f>F158-'[1]13+verif'!F157</f>
        <v>0</v>
      </c>
      <c r="R158" s="223">
        <f>G158-'[1]13+verif'!G157</f>
        <v>0</v>
      </c>
      <c r="S158" s="223">
        <f>H158-'[1]13+verif'!H157</f>
        <v>0</v>
      </c>
      <c r="T158" s="223">
        <f>I158-'[1]13+verif'!I157</f>
        <v>0</v>
      </c>
      <c r="U158" s="223">
        <f>J158-'[1]13+verif'!J157</f>
        <v>0</v>
      </c>
      <c r="V158" s="223">
        <f>K158-'[1]13+verif'!K157</f>
        <v>0</v>
      </c>
    </row>
    <row r="159" spans="1:22" ht="15">
      <c r="A159" s="45" t="s">
        <v>278</v>
      </c>
      <c r="B159" s="46" t="s">
        <v>47</v>
      </c>
      <c r="C159" s="46"/>
      <c r="D159" s="109"/>
      <c r="E159" s="55"/>
      <c r="F159" s="55"/>
      <c r="G159" s="55"/>
      <c r="H159" s="55"/>
      <c r="I159" s="55"/>
      <c r="J159" s="118">
        <f>G159-I159</f>
        <v>0</v>
      </c>
      <c r="K159" s="119"/>
      <c r="L159" s="104"/>
      <c r="M159" s="223">
        <f>C159+D159+E159+F159+G159+H159+I159+J159+K159-'[1]13+verif'!C158-'[1]13+verif'!D158-'[1]13+verif'!E158-'[1]13+verif'!F158-'[1]13+verif'!G158-'[1]13+verif'!H158-'[1]13+verif'!I158-'[1]13+verif'!J158-'[1]13+verif'!K158</f>
        <v>0</v>
      </c>
      <c r="N159" s="223">
        <f>C159-'[1]13+verif'!C158</f>
        <v>0</v>
      </c>
      <c r="O159" s="223">
        <f>D159-'[1]13+verif'!D158</f>
        <v>0</v>
      </c>
      <c r="P159" s="223">
        <f>E159-'[1]13+verif'!E158</f>
        <v>0</v>
      </c>
      <c r="Q159" s="223">
        <f>F159-'[1]13+verif'!F158</f>
        <v>0</v>
      </c>
      <c r="R159" s="223">
        <f>G159-'[1]13+verif'!G158</f>
        <v>0</v>
      </c>
      <c r="S159" s="223">
        <f>H159-'[1]13+verif'!H158</f>
        <v>0</v>
      </c>
      <c r="T159" s="223">
        <f>I159-'[1]13+verif'!I158</f>
        <v>0</v>
      </c>
      <c r="U159" s="223">
        <f>J159-'[1]13+verif'!J158</f>
        <v>0</v>
      </c>
      <c r="V159" s="223">
        <f>K159-'[1]13+verif'!K158</f>
        <v>0</v>
      </c>
    </row>
    <row r="160" spans="1:22" ht="18">
      <c r="A160" s="37" t="s">
        <v>279</v>
      </c>
      <c r="B160" s="38" t="s">
        <v>49</v>
      </c>
      <c r="C160" s="38"/>
      <c r="D160" s="105">
        <f>D161+D163+D164</f>
        <v>0</v>
      </c>
      <c r="E160" s="105">
        <f t="shared" ref="E160:K160" si="81">E161+E163+E164</f>
        <v>13800275</v>
      </c>
      <c r="F160" s="105">
        <f t="shared" si="81"/>
        <v>10024625</v>
      </c>
      <c r="G160" s="105">
        <f t="shared" si="81"/>
        <v>13775553</v>
      </c>
      <c r="H160" s="105">
        <f t="shared" si="81"/>
        <v>13775553</v>
      </c>
      <c r="I160" s="105">
        <f t="shared" si="81"/>
        <v>7107567</v>
      </c>
      <c r="J160" s="105">
        <f>J161+J163+J164</f>
        <v>6667986</v>
      </c>
      <c r="K160" s="106">
        <f t="shared" si="81"/>
        <v>7117571</v>
      </c>
      <c r="L160" s="104"/>
      <c r="M160" s="223">
        <f>C160+D160+E160+F160+G160+H160+I160+J160+K160-'[1]13+verif'!C159-'[1]13+verif'!D159-'[1]13+verif'!E159-'[1]13+verif'!F159-'[1]13+verif'!G159-'[1]13+verif'!H159-'[1]13+verif'!I159-'[1]13+verif'!J159-'[1]13+verif'!K159</f>
        <v>0</v>
      </c>
      <c r="N160" s="223">
        <f>C160-'[1]13+verif'!C159</f>
        <v>0</v>
      </c>
      <c r="O160" s="223">
        <f>D160-'[1]13+verif'!D159</f>
        <v>0</v>
      </c>
      <c r="P160" s="223">
        <f>E160-'[1]13+verif'!E159</f>
        <v>0</v>
      </c>
      <c r="Q160" s="223">
        <f>F160-'[1]13+verif'!F159</f>
        <v>0</v>
      </c>
      <c r="R160" s="223">
        <f>G160-'[1]13+verif'!G159</f>
        <v>0</v>
      </c>
      <c r="S160" s="223">
        <f>H160-'[1]13+verif'!H159</f>
        <v>0</v>
      </c>
      <c r="T160" s="223">
        <f>I160-'[1]13+verif'!I159</f>
        <v>0</v>
      </c>
      <c r="U160" s="223">
        <f>J160-'[1]13+verif'!J159</f>
        <v>0</v>
      </c>
      <c r="V160" s="223">
        <f>K160-'[1]13+verif'!K159</f>
        <v>0</v>
      </c>
    </row>
    <row r="161" spans="1:22" ht="15">
      <c r="A161" s="60" t="s">
        <v>50</v>
      </c>
      <c r="B161" s="42" t="s">
        <v>51</v>
      </c>
      <c r="C161" s="42"/>
      <c r="D161" s="107">
        <f>D162</f>
        <v>0</v>
      </c>
      <c r="E161" s="107">
        <f t="shared" ref="E161:K161" si="82">E162</f>
        <v>13740275</v>
      </c>
      <c r="F161" s="107">
        <f t="shared" si="82"/>
        <v>9990275</v>
      </c>
      <c r="G161" s="107">
        <f t="shared" si="82"/>
        <v>13740275</v>
      </c>
      <c r="H161" s="107">
        <f t="shared" si="82"/>
        <v>13740275</v>
      </c>
      <c r="I161" s="107">
        <f t="shared" si="82"/>
        <v>7090275</v>
      </c>
      <c r="J161" s="107">
        <f t="shared" si="82"/>
        <v>6650000</v>
      </c>
      <c r="K161" s="108">
        <f t="shared" si="82"/>
        <v>7100000</v>
      </c>
      <c r="L161" s="104"/>
      <c r="M161" s="223">
        <f>C161+D161+E161+F161+G161+H161+I161+J161+K161-'[1]13+verif'!C160-'[1]13+verif'!D160-'[1]13+verif'!E160-'[1]13+verif'!F160-'[1]13+verif'!G160-'[1]13+verif'!H160-'[1]13+verif'!I160-'[1]13+verif'!J160-'[1]13+verif'!K160</f>
        <v>0</v>
      </c>
      <c r="N161" s="223">
        <f>C161-'[1]13+verif'!C160</f>
        <v>0</v>
      </c>
      <c r="O161" s="223">
        <f>D161-'[1]13+verif'!D160</f>
        <v>0</v>
      </c>
      <c r="P161" s="223">
        <f>E161-'[1]13+verif'!E160</f>
        <v>0</v>
      </c>
      <c r="Q161" s="223">
        <f>F161-'[1]13+verif'!F160</f>
        <v>0</v>
      </c>
      <c r="R161" s="223">
        <f>G161-'[1]13+verif'!G160</f>
        <v>0</v>
      </c>
      <c r="S161" s="223">
        <f>H161-'[1]13+verif'!H160</f>
        <v>0</v>
      </c>
      <c r="T161" s="223">
        <f>I161-'[1]13+verif'!I160</f>
        <v>0</v>
      </c>
      <c r="U161" s="223">
        <f>J161-'[1]13+verif'!J160</f>
        <v>0</v>
      </c>
      <c r="V161" s="223">
        <f>K161-'[1]13+verif'!K160</f>
        <v>0</v>
      </c>
    </row>
    <row r="162" spans="1:22" ht="15">
      <c r="A162" s="45" t="s">
        <v>52</v>
      </c>
      <c r="B162" s="46" t="s">
        <v>53</v>
      </c>
      <c r="C162" s="46"/>
      <c r="D162" s="109"/>
      <c r="E162" s="110">
        <v>13740275</v>
      </c>
      <c r="F162" s="110">
        <v>9990275</v>
      </c>
      <c r="G162" s="110">
        <v>13740275</v>
      </c>
      <c r="H162" s="110">
        <f>G162</f>
        <v>13740275</v>
      </c>
      <c r="I162" s="110">
        <v>7090275</v>
      </c>
      <c r="J162" s="120">
        <f>G162-I162</f>
        <v>6650000</v>
      </c>
      <c r="K162" s="112">
        <v>7100000</v>
      </c>
      <c r="L162" s="104"/>
      <c r="M162" s="223">
        <f>C162+D162+E162+F162+G162+H162+I162+J162+K162-'[1]13+verif'!C161-'[1]13+verif'!D161-'[1]13+verif'!E161-'[1]13+verif'!F161-'[1]13+verif'!G161-'[1]13+verif'!H161-'[1]13+verif'!I161-'[1]13+verif'!J161-'[1]13+verif'!K161</f>
        <v>0</v>
      </c>
      <c r="N162" s="223">
        <f>C162-'[1]13+verif'!C161</f>
        <v>0</v>
      </c>
      <c r="O162" s="223">
        <f>D162-'[1]13+verif'!D161</f>
        <v>0</v>
      </c>
      <c r="P162" s="223">
        <f>E162-'[1]13+verif'!E161</f>
        <v>0</v>
      </c>
      <c r="Q162" s="223">
        <f>F162-'[1]13+verif'!F161</f>
        <v>0</v>
      </c>
      <c r="R162" s="223">
        <f>G162-'[1]13+verif'!G161</f>
        <v>0</v>
      </c>
      <c r="S162" s="223">
        <f>H162-'[1]13+verif'!H161</f>
        <v>0</v>
      </c>
      <c r="T162" s="223">
        <f>I162-'[1]13+verif'!I161</f>
        <v>0</v>
      </c>
      <c r="U162" s="223">
        <f>J162-'[1]13+verif'!J161</f>
        <v>0</v>
      </c>
      <c r="V162" s="223">
        <f>K162-'[1]13+verif'!K161</f>
        <v>0</v>
      </c>
    </row>
    <row r="163" spans="1:22" ht="19.5">
      <c r="A163" s="45" t="s">
        <v>54</v>
      </c>
      <c r="B163" s="46" t="s">
        <v>55</v>
      </c>
      <c r="C163" s="46"/>
      <c r="D163" s="109"/>
      <c r="E163" s="110">
        <v>60000</v>
      </c>
      <c r="F163" s="110">
        <v>34350</v>
      </c>
      <c r="G163" s="110">
        <v>35278</v>
      </c>
      <c r="H163" s="110">
        <f>G163</f>
        <v>35278</v>
      </c>
      <c r="I163" s="110">
        <v>17292</v>
      </c>
      <c r="J163" s="120">
        <f>G163-I163</f>
        <v>17986</v>
      </c>
      <c r="K163" s="112">
        <v>17571</v>
      </c>
      <c r="L163" s="104"/>
      <c r="M163" s="223">
        <f>C163+D163+E163+F163+G163+H163+I163+J163+K163-'[1]13+verif'!C162-'[1]13+verif'!D162-'[1]13+verif'!E162-'[1]13+verif'!F162-'[1]13+verif'!G162-'[1]13+verif'!H162-'[1]13+verif'!I162-'[1]13+verif'!J162-'[1]13+verif'!K162</f>
        <v>0</v>
      </c>
      <c r="N163" s="223">
        <f>C163-'[1]13+verif'!C162</f>
        <v>0</v>
      </c>
      <c r="O163" s="223">
        <f>D163-'[1]13+verif'!D162</f>
        <v>0</v>
      </c>
      <c r="P163" s="223">
        <f>E163-'[1]13+verif'!E162</f>
        <v>0</v>
      </c>
      <c r="Q163" s="223">
        <f>F163-'[1]13+verif'!F162</f>
        <v>0</v>
      </c>
      <c r="R163" s="223">
        <f>G163-'[1]13+verif'!G162</f>
        <v>0</v>
      </c>
      <c r="S163" s="223">
        <f>H163-'[1]13+verif'!H162</f>
        <v>0</v>
      </c>
      <c r="T163" s="223">
        <f>I163-'[1]13+verif'!I162</f>
        <v>0</v>
      </c>
      <c r="U163" s="223">
        <f>J163-'[1]13+verif'!J162</f>
        <v>0</v>
      </c>
      <c r="V163" s="223">
        <f>K163-'[1]13+verif'!K162</f>
        <v>0</v>
      </c>
    </row>
    <row r="164" spans="1:22" ht="19.5">
      <c r="A164" s="45" t="s">
        <v>56</v>
      </c>
      <c r="B164" s="46" t="s">
        <v>57</v>
      </c>
      <c r="C164" s="46"/>
      <c r="D164" s="109"/>
      <c r="E164" s="118"/>
      <c r="F164" s="118"/>
      <c r="G164" s="118"/>
      <c r="H164" s="118"/>
      <c r="I164" s="118"/>
      <c r="J164" s="118">
        <f>G164-I164</f>
        <v>0</v>
      </c>
      <c r="K164" s="125"/>
      <c r="L164" s="104"/>
      <c r="M164" s="223">
        <f>C164+D164+E164+F164+G164+H164+I164+J164+K164-'[1]13+verif'!C163-'[1]13+verif'!D163-'[1]13+verif'!E163-'[1]13+verif'!F163-'[1]13+verif'!G163-'[1]13+verif'!H163-'[1]13+verif'!I163-'[1]13+verif'!J163-'[1]13+verif'!K163</f>
        <v>0</v>
      </c>
      <c r="N164" s="223">
        <f>C164-'[1]13+verif'!C163</f>
        <v>0</v>
      </c>
      <c r="O164" s="223">
        <f>D164-'[1]13+verif'!D163</f>
        <v>0</v>
      </c>
      <c r="P164" s="223">
        <f>E164-'[1]13+verif'!E163</f>
        <v>0</v>
      </c>
      <c r="Q164" s="223">
        <f>F164-'[1]13+verif'!F163</f>
        <v>0</v>
      </c>
      <c r="R164" s="223">
        <f>G164-'[1]13+verif'!G163</f>
        <v>0</v>
      </c>
      <c r="S164" s="223">
        <f>H164-'[1]13+verif'!H163</f>
        <v>0</v>
      </c>
      <c r="T164" s="223">
        <f>I164-'[1]13+verif'!I163</f>
        <v>0</v>
      </c>
      <c r="U164" s="223">
        <f>J164-'[1]13+verif'!J163</f>
        <v>0</v>
      </c>
      <c r="V164" s="223">
        <f>K164-'[1]13+verif'!K163</f>
        <v>0</v>
      </c>
    </row>
    <row r="165" spans="1:22" ht="27">
      <c r="A165" s="33" t="s">
        <v>58</v>
      </c>
      <c r="B165" s="34" t="s">
        <v>59</v>
      </c>
      <c r="C165" s="34"/>
      <c r="D165" s="102">
        <f t="shared" ref="D165:K165" si="83">D166+D182+D189+D207</f>
        <v>0</v>
      </c>
      <c r="E165" s="102">
        <f t="shared" si="83"/>
        <v>142799512</v>
      </c>
      <c r="F165" s="102">
        <f t="shared" si="83"/>
        <v>93522721</v>
      </c>
      <c r="G165" s="102">
        <f t="shared" si="83"/>
        <v>94849680</v>
      </c>
      <c r="H165" s="102">
        <f t="shared" si="83"/>
        <v>94849680</v>
      </c>
      <c r="I165" s="102">
        <f t="shared" si="83"/>
        <v>76628547</v>
      </c>
      <c r="J165" s="102">
        <f t="shared" si="83"/>
        <v>18221133</v>
      </c>
      <c r="K165" s="124">
        <f t="shared" si="83"/>
        <v>78545893</v>
      </c>
      <c r="L165" s="104"/>
      <c r="M165" s="223">
        <f>C165+D165+E165+F165+G165+H165+I165+J165+K165-'[1]13+verif'!C164-'[1]13+verif'!D164-'[1]13+verif'!E164-'[1]13+verif'!F164-'[1]13+verif'!G164-'[1]13+verif'!H164-'[1]13+verif'!I164-'[1]13+verif'!J164-'[1]13+verif'!K164</f>
        <v>0</v>
      </c>
      <c r="N165" s="223">
        <f>C165-'[1]13+verif'!C164</f>
        <v>0</v>
      </c>
      <c r="O165" s="223">
        <f>D165-'[1]13+verif'!D164</f>
        <v>0</v>
      </c>
      <c r="P165" s="223">
        <f>E165-'[1]13+verif'!E164</f>
        <v>0</v>
      </c>
      <c r="Q165" s="223">
        <f>F165-'[1]13+verif'!F164</f>
        <v>0</v>
      </c>
      <c r="R165" s="223">
        <f>G165-'[1]13+verif'!G164</f>
        <v>0</v>
      </c>
      <c r="S165" s="223">
        <f>H165-'[1]13+verif'!H164</f>
        <v>0</v>
      </c>
      <c r="T165" s="223">
        <f>I165-'[1]13+verif'!I164</f>
        <v>0</v>
      </c>
      <c r="U165" s="223">
        <f>J165-'[1]13+verif'!J164</f>
        <v>0</v>
      </c>
      <c r="V165" s="223">
        <f>K165-'[1]13+verif'!K164</f>
        <v>0</v>
      </c>
    </row>
    <row r="166" spans="1:22" ht="27">
      <c r="A166" s="37" t="s">
        <v>60</v>
      </c>
      <c r="B166" s="38" t="s">
        <v>61</v>
      </c>
      <c r="C166" s="38"/>
      <c r="D166" s="105">
        <f>D167+D170+D174+D175+D177+D181</f>
        <v>0</v>
      </c>
      <c r="E166" s="105">
        <f>E167+E170+E174+E175+E177+E181+E180</f>
        <v>33354989</v>
      </c>
      <c r="F166" s="105">
        <f t="shared" ref="F166:K166" si="84">F167+F170+F174+F175+F177+F181+F180</f>
        <v>22625198</v>
      </c>
      <c r="G166" s="105">
        <f t="shared" si="84"/>
        <v>15295778</v>
      </c>
      <c r="H166" s="105">
        <f t="shared" si="84"/>
        <v>15295778</v>
      </c>
      <c r="I166" s="105">
        <f t="shared" si="84"/>
        <v>13805742</v>
      </c>
      <c r="J166" s="105">
        <f t="shared" si="84"/>
        <v>1490036</v>
      </c>
      <c r="K166" s="105">
        <f t="shared" si="84"/>
        <v>15405432</v>
      </c>
      <c r="L166" s="104"/>
      <c r="M166" s="223">
        <f>C166+D166+E166+F166+G166+H166+I166+J166+K166-'[1]13+verif'!C165-'[1]13+verif'!D165-'[1]13+verif'!E165-'[1]13+verif'!F165-'[1]13+verif'!G165-'[1]13+verif'!H165-'[1]13+verif'!I165-'[1]13+verif'!J165-'[1]13+verif'!K165</f>
        <v>0</v>
      </c>
      <c r="N166" s="223">
        <f>C166-'[1]13+verif'!C165</f>
        <v>0</v>
      </c>
      <c r="O166" s="223">
        <f>D166-'[1]13+verif'!D165</f>
        <v>0</v>
      </c>
      <c r="P166" s="223">
        <f>E166-'[1]13+verif'!E165</f>
        <v>0</v>
      </c>
      <c r="Q166" s="223">
        <f>F166-'[1]13+verif'!F165</f>
        <v>0</v>
      </c>
      <c r="R166" s="223">
        <f>G166-'[1]13+verif'!G165</f>
        <v>0</v>
      </c>
      <c r="S166" s="223">
        <f>H166-'[1]13+verif'!H165</f>
        <v>0</v>
      </c>
      <c r="T166" s="223">
        <f>I166-'[1]13+verif'!I165</f>
        <v>0</v>
      </c>
      <c r="U166" s="223">
        <f>J166-'[1]13+verif'!J165</f>
        <v>0</v>
      </c>
      <c r="V166" s="223">
        <f>K166-'[1]13+verif'!K165</f>
        <v>0</v>
      </c>
    </row>
    <row r="167" spans="1:22" ht="18">
      <c r="A167" s="60" t="s">
        <v>280</v>
      </c>
      <c r="B167" s="42" t="s">
        <v>63</v>
      </c>
      <c r="C167" s="42"/>
      <c r="D167" s="107">
        <f>D168+D169</f>
        <v>0</v>
      </c>
      <c r="E167" s="126">
        <f t="shared" ref="E167:K167" si="85">E168+E169</f>
        <v>5732886</v>
      </c>
      <c r="F167" s="126">
        <f t="shared" si="85"/>
        <v>4303849</v>
      </c>
      <c r="G167" s="126">
        <f t="shared" si="85"/>
        <v>2963294</v>
      </c>
      <c r="H167" s="126">
        <f t="shared" si="85"/>
        <v>2963294</v>
      </c>
      <c r="I167" s="126">
        <f t="shared" si="85"/>
        <v>2784503</v>
      </c>
      <c r="J167" s="126">
        <f>J168+J169</f>
        <v>178791</v>
      </c>
      <c r="K167" s="127">
        <f t="shared" si="85"/>
        <v>2859104</v>
      </c>
      <c r="L167" s="104"/>
      <c r="M167" s="223">
        <f>C167+D167+E167+F167+G167+H167+I167+J167+K167-'[1]13+verif'!C166-'[1]13+verif'!D166-'[1]13+verif'!E166-'[1]13+verif'!F166-'[1]13+verif'!G166-'[1]13+verif'!H166-'[1]13+verif'!I166-'[1]13+verif'!J166-'[1]13+verif'!K166</f>
        <v>0</v>
      </c>
      <c r="N167" s="223">
        <f>C167-'[1]13+verif'!C166</f>
        <v>0</v>
      </c>
      <c r="O167" s="223">
        <f>D167-'[1]13+verif'!D166</f>
        <v>0</v>
      </c>
      <c r="P167" s="223">
        <f>E167-'[1]13+verif'!E166</f>
        <v>0</v>
      </c>
      <c r="Q167" s="223">
        <f>F167-'[1]13+verif'!F166</f>
        <v>0</v>
      </c>
      <c r="R167" s="223">
        <f>G167-'[1]13+verif'!G166</f>
        <v>0</v>
      </c>
      <c r="S167" s="223">
        <f>H167-'[1]13+verif'!H166</f>
        <v>0</v>
      </c>
      <c r="T167" s="223">
        <f>I167-'[1]13+verif'!I166</f>
        <v>0</v>
      </c>
      <c r="U167" s="223">
        <f>J167-'[1]13+verif'!J166</f>
        <v>0</v>
      </c>
      <c r="V167" s="223">
        <f>K167-'[1]13+verif'!K166</f>
        <v>0</v>
      </c>
    </row>
    <row r="168" spans="1:22" ht="25.5" customHeight="1">
      <c r="A168" s="45" t="s">
        <v>64</v>
      </c>
      <c r="B168" s="46" t="s">
        <v>65</v>
      </c>
      <c r="C168" s="46"/>
      <c r="D168" s="109"/>
      <c r="E168" s="110">
        <f>'[1]13+verif'!E167</f>
        <v>4979661</v>
      </c>
      <c r="F168" s="110">
        <f>'[1]13+verif'!F167</f>
        <v>3819441</v>
      </c>
      <c r="G168" s="110">
        <f>'[1]13+verif'!G167</f>
        <v>2645268</v>
      </c>
      <c r="H168" s="110">
        <f>'[1]13+verif'!H167</f>
        <v>2645268</v>
      </c>
      <c r="I168" s="110">
        <f>'[1]13+verif'!I167</f>
        <v>2466477</v>
      </c>
      <c r="J168" s="110">
        <f>'[1]13+verif'!J167</f>
        <v>178791</v>
      </c>
      <c r="K168" s="110">
        <f>'[1]13+verif'!K167</f>
        <v>2541621</v>
      </c>
      <c r="L168" s="104"/>
      <c r="M168" s="223">
        <f>C168+D168+E168+F168+G168+H168+I168+J168+K168-'[1]13+verif'!C167-'[1]13+verif'!D167-'[1]13+verif'!E167-'[1]13+verif'!F167-'[1]13+verif'!G167-'[1]13+verif'!H167-'[1]13+verif'!I167-'[1]13+verif'!J167-'[1]13+verif'!K167</f>
        <v>0</v>
      </c>
      <c r="N168" s="223">
        <f>C168-'[1]13+verif'!C167</f>
        <v>0</v>
      </c>
      <c r="O168" s="223">
        <f>D168-'[1]13+verif'!D167</f>
        <v>0</v>
      </c>
      <c r="P168" s="223">
        <f>E168-'[1]13+verif'!E167</f>
        <v>0</v>
      </c>
      <c r="Q168" s="223">
        <f>F168-'[1]13+verif'!F167</f>
        <v>0</v>
      </c>
      <c r="R168" s="223">
        <f>G168-'[1]13+verif'!G167</f>
        <v>0</v>
      </c>
      <c r="S168" s="223">
        <f>H168-'[1]13+verif'!H167</f>
        <v>0</v>
      </c>
      <c r="T168" s="223">
        <f>I168-'[1]13+verif'!I167</f>
        <v>0</v>
      </c>
      <c r="U168" s="223">
        <f>J168-'[1]13+verif'!J167</f>
        <v>0</v>
      </c>
      <c r="V168" s="223">
        <f>K168-'[1]13+verif'!K167</f>
        <v>0</v>
      </c>
    </row>
    <row r="169" spans="1:22" ht="15">
      <c r="A169" s="45" t="s">
        <v>66</v>
      </c>
      <c r="B169" s="46" t="s">
        <v>67</v>
      </c>
      <c r="C169" s="46"/>
      <c r="D169" s="109"/>
      <c r="E169" s="110">
        <f>'[1]13+verif'!E168</f>
        <v>753225</v>
      </c>
      <c r="F169" s="110">
        <f>'[1]13+verif'!F168</f>
        <v>484408</v>
      </c>
      <c r="G169" s="110">
        <f>'[1]13+verif'!G168</f>
        <v>318026</v>
      </c>
      <c r="H169" s="110">
        <f>'[1]13+verif'!H168</f>
        <v>318026</v>
      </c>
      <c r="I169" s="110">
        <f>'[1]13+verif'!I168</f>
        <v>318026</v>
      </c>
      <c r="J169" s="110">
        <f>'[1]13+verif'!J168</f>
        <v>0</v>
      </c>
      <c r="K169" s="110">
        <f>'[1]13+verif'!K168</f>
        <v>317483</v>
      </c>
      <c r="L169" s="104"/>
      <c r="M169" s="223">
        <f>C169+D169+E169+F169+G169+H169+I169+J169+K169-'[1]13+verif'!C168-'[1]13+verif'!D168-'[1]13+verif'!E168-'[1]13+verif'!F168-'[1]13+verif'!G168-'[1]13+verif'!H168-'[1]13+verif'!I168-'[1]13+verif'!J168-'[1]13+verif'!K168</f>
        <v>0</v>
      </c>
      <c r="N169" s="223">
        <f>C169-'[1]13+verif'!C168</f>
        <v>0</v>
      </c>
      <c r="O169" s="223">
        <f>D169-'[1]13+verif'!D168</f>
        <v>0</v>
      </c>
      <c r="P169" s="223">
        <f>E169-'[1]13+verif'!E168</f>
        <v>0</v>
      </c>
      <c r="Q169" s="223">
        <f>F169-'[1]13+verif'!F168</f>
        <v>0</v>
      </c>
      <c r="R169" s="223">
        <f>G169-'[1]13+verif'!G168</f>
        <v>0</v>
      </c>
      <c r="S169" s="223">
        <f>H169-'[1]13+verif'!H168</f>
        <v>0</v>
      </c>
      <c r="T169" s="223">
        <f>I169-'[1]13+verif'!I168</f>
        <v>0</v>
      </c>
      <c r="U169" s="223">
        <f>J169-'[1]13+verif'!J168</f>
        <v>0</v>
      </c>
      <c r="V169" s="223">
        <f>K169-'[1]13+verif'!K168</f>
        <v>0</v>
      </c>
    </row>
    <row r="170" spans="1:22" ht="18">
      <c r="A170" s="60" t="s">
        <v>281</v>
      </c>
      <c r="B170" s="42" t="s">
        <v>69</v>
      </c>
      <c r="C170" s="42"/>
      <c r="D170" s="107">
        <f>D171+D172+D173</f>
        <v>0</v>
      </c>
      <c r="E170" s="128">
        <f>'[1]13+verif'!E169</f>
        <v>23712108</v>
      </c>
      <c r="F170" s="128">
        <f>'[1]13+verif'!F169</f>
        <v>15322210</v>
      </c>
      <c r="G170" s="128">
        <f>'[1]13+verif'!G169</f>
        <v>11330161</v>
      </c>
      <c r="H170" s="128">
        <f>'[1]13+verif'!H169</f>
        <v>11330161</v>
      </c>
      <c r="I170" s="128">
        <f>'[1]13+verif'!I169</f>
        <v>10226539</v>
      </c>
      <c r="J170" s="128">
        <f>'[1]13+verif'!J169</f>
        <v>1103622</v>
      </c>
      <c r="K170" s="128">
        <f>'[1]13+verif'!K169</f>
        <v>10490383</v>
      </c>
      <c r="L170" s="104"/>
      <c r="M170" s="223">
        <f>C170+D170+E170+F170+G170+H170+I170+J170+K170-'[1]13+verif'!C169-'[1]13+verif'!D169-'[1]13+verif'!E169-'[1]13+verif'!F169-'[1]13+verif'!G169-'[1]13+verif'!H169-'[1]13+verif'!I169-'[1]13+verif'!J169-'[1]13+verif'!K169</f>
        <v>0</v>
      </c>
      <c r="N170" s="223">
        <f>C170-'[1]13+verif'!C169</f>
        <v>0</v>
      </c>
      <c r="O170" s="223">
        <f>D170-'[1]13+verif'!D169</f>
        <v>0</v>
      </c>
      <c r="P170" s="223">
        <f>E170-'[1]13+verif'!E169</f>
        <v>0</v>
      </c>
      <c r="Q170" s="223">
        <f>F170-'[1]13+verif'!F169</f>
        <v>0</v>
      </c>
      <c r="R170" s="223">
        <f>G170-'[1]13+verif'!G169</f>
        <v>0</v>
      </c>
      <c r="S170" s="223">
        <f>H170-'[1]13+verif'!H169</f>
        <v>0</v>
      </c>
      <c r="T170" s="223">
        <f>I170-'[1]13+verif'!I169</f>
        <v>0</v>
      </c>
      <c r="U170" s="223">
        <f>J170-'[1]13+verif'!J169</f>
        <v>0</v>
      </c>
      <c r="V170" s="223">
        <f>K170-'[1]13+verif'!K169</f>
        <v>0</v>
      </c>
    </row>
    <row r="171" spans="1:22" ht="15">
      <c r="A171" s="45" t="s">
        <v>282</v>
      </c>
      <c r="B171" s="46" t="s">
        <v>71</v>
      </c>
      <c r="C171" s="46"/>
      <c r="D171" s="109"/>
      <c r="E171" s="110">
        <f>'[1]13+verif'!E170</f>
        <v>6529399</v>
      </c>
      <c r="F171" s="110">
        <f>'[1]13+verif'!F170</f>
        <v>4324079</v>
      </c>
      <c r="G171" s="110">
        <f>'[1]13+verif'!G170</f>
        <v>2748466</v>
      </c>
      <c r="H171" s="110">
        <f>'[1]13+verif'!H170</f>
        <v>2748466</v>
      </c>
      <c r="I171" s="110">
        <f>'[1]13+verif'!I170</f>
        <v>2621331</v>
      </c>
      <c r="J171" s="110">
        <f>'[1]13+verif'!J170</f>
        <v>127135</v>
      </c>
      <c r="K171" s="110">
        <f>'[1]13+verif'!K170</f>
        <v>2723127</v>
      </c>
      <c r="L171" s="104"/>
      <c r="M171" s="223">
        <f>C171+D171+E171+F171+G171+H171+I171+J171+K171-'[1]13+verif'!C170-'[1]13+verif'!D170-'[1]13+verif'!E170-'[1]13+verif'!F170-'[1]13+verif'!G170-'[1]13+verif'!H170-'[1]13+verif'!I170-'[1]13+verif'!J170-'[1]13+verif'!K170</f>
        <v>0</v>
      </c>
      <c r="N171" s="223">
        <f>C171-'[1]13+verif'!C170</f>
        <v>0</v>
      </c>
      <c r="O171" s="223">
        <f>D171-'[1]13+verif'!D170</f>
        <v>0</v>
      </c>
      <c r="P171" s="223">
        <f>E171-'[1]13+verif'!E170</f>
        <v>0</v>
      </c>
      <c r="Q171" s="223">
        <f>F171-'[1]13+verif'!F170</f>
        <v>0</v>
      </c>
      <c r="R171" s="223">
        <f>G171-'[1]13+verif'!G170</f>
        <v>0</v>
      </c>
      <c r="S171" s="223">
        <f>H171-'[1]13+verif'!H170</f>
        <v>0</v>
      </c>
      <c r="T171" s="223">
        <f>I171-'[1]13+verif'!I170</f>
        <v>0</v>
      </c>
      <c r="U171" s="223">
        <f>J171-'[1]13+verif'!J170</f>
        <v>0</v>
      </c>
      <c r="V171" s="223">
        <f>K171-'[1]13+verif'!K170</f>
        <v>0</v>
      </c>
    </row>
    <row r="172" spans="1:22" ht="15">
      <c r="A172" s="45" t="s">
        <v>72</v>
      </c>
      <c r="B172" s="46" t="s">
        <v>73</v>
      </c>
      <c r="C172" s="46"/>
      <c r="D172" s="109"/>
      <c r="E172" s="110">
        <f>'[1]13+verif'!E171</f>
        <v>17182709</v>
      </c>
      <c r="F172" s="110">
        <f>'[1]13+verif'!F171</f>
        <v>10998131</v>
      </c>
      <c r="G172" s="110">
        <f>'[1]13+verif'!G171</f>
        <v>8581695</v>
      </c>
      <c r="H172" s="110">
        <f>'[1]13+verif'!H171</f>
        <v>8581695</v>
      </c>
      <c r="I172" s="110">
        <f>'[1]13+verif'!I171</f>
        <v>7605208</v>
      </c>
      <c r="J172" s="110">
        <f>'[1]13+verif'!J171</f>
        <v>976487</v>
      </c>
      <c r="K172" s="110">
        <f>'[1]13+verif'!K171</f>
        <v>7767256</v>
      </c>
      <c r="L172" s="104"/>
      <c r="M172" s="223">
        <f>C172+D172+E172+F172+G172+H172+I172+J172+K172-'[1]13+verif'!C171-'[1]13+verif'!D171-'[1]13+verif'!E171-'[1]13+verif'!F171-'[1]13+verif'!G171-'[1]13+verif'!H171-'[1]13+verif'!I171-'[1]13+verif'!J171-'[1]13+verif'!K171</f>
        <v>0</v>
      </c>
      <c r="N172" s="223">
        <f>C172-'[1]13+verif'!C171</f>
        <v>0</v>
      </c>
      <c r="O172" s="223">
        <f>D172-'[1]13+verif'!D171</f>
        <v>0</v>
      </c>
      <c r="P172" s="223">
        <f>E172-'[1]13+verif'!E171</f>
        <v>0</v>
      </c>
      <c r="Q172" s="223">
        <f>F172-'[1]13+verif'!F171</f>
        <v>0</v>
      </c>
      <c r="R172" s="223">
        <f>G172-'[1]13+verif'!G171</f>
        <v>0</v>
      </c>
      <c r="S172" s="223">
        <f>H172-'[1]13+verif'!H171</f>
        <v>0</v>
      </c>
      <c r="T172" s="223">
        <f>I172-'[1]13+verif'!I171</f>
        <v>0</v>
      </c>
      <c r="U172" s="223">
        <f>J172-'[1]13+verif'!J171</f>
        <v>0</v>
      </c>
      <c r="V172" s="223">
        <f>K172-'[1]13+verif'!K171</f>
        <v>0</v>
      </c>
    </row>
    <row r="173" spans="1:22" ht="15">
      <c r="A173" s="45" t="s">
        <v>74</v>
      </c>
      <c r="B173" s="46" t="s">
        <v>75</v>
      </c>
      <c r="C173" s="46"/>
      <c r="D173" s="109"/>
      <c r="E173" s="110">
        <f>'[1]13+verif'!E172</f>
        <v>0</v>
      </c>
      <c r="F173" s="110">
        <f>'[1]13+verif'!F172</f>
        <v>0</v>
      </c>
      <c r="G173" s="110">
        <f>'[1]13+verif'!G172</f>
        <v>0</v>
      </c>
      <c r="H173" s="110">
        <f>'[1]13+verif'!H172</f>
        <v>0</v>
      </c>
      <c r="I173" s="110">
        <f>'[1]13+verif'!I172</f>
        <v>0</v>
      </c>
      <c r="J173" s="110">
        <f>'[1]13+verif'!J172</f>
        <v>0</v>
      </c>
      <c r="K173" s="110">
        <f>'[1]13+verif'!K172</f>
        <v>0</v>
      </c>
      <c r="L173" s="104"/>
      <c r="M173" s="223">
        <f>C173+D173+E173+F173+G173+H173+I173+J173+K173-'[1]13+verif'!C172-'[1]13+verif'!D172-'[1]13+verif'!E172-'[1]13+verif'!F172-'[1]13+verif'!G172-'[1]13+verif'!H172-'[1]13+verif'!I172-'[1]13+verif'!J172-'[1]13+verif'!K172</f>
        <v>0</v>
      </c>
      <c r="N173" s="223">
        <f>C173-'[1]13+verif'!C172</f>
        <v>0</v>
      </c>
      <c r="O173" s="223">
        <f>D173-'[1]13+verif'!D172</f>
        <v>0</v>
      </c>
      <c r="P173" s="223">
        <f>E173-'[1]13+verif'!E172</f>
        <v>0</v>
      </c>
      <c r="Q173" s="223">
        <f>F173-'[1]13+verif'!F172</f>
        <v>0</v>
      </c>
      <c r="R173" s="223">
        <f>G173-'[1]13+verif'!G172</f>
        <v>0</v>
      </c>
      <c r="S173" s="223">
        <f>H173-'[1]13+verif'!H172</f>
        <v>0</v>
      </c>
      <c r="T173" s="223">
        <f>I173-'[1]13+verif'!I172</f>
        <v>0</v>
      </c>
      <c r="U173" s="223">
        <f>J173-'[1]13+verif'!J172</f>
        <v>0</v>
      </c>
      <c r="V173" s="223">
        <f>K173-'[1]13+verif'!K172</f>
        <v>0</v>
      </c>
    </row>
    <row r="174" spans="1:22" ht="15">
      <c r="A174" s="45" t="s">
        <v>76</v>
      </c>
      <c r="B174" s="46" t="s">
        <v>77</v>
      </c>
      <c r="C174" s="46"/>
      <c r="D174" s="109"/>
      <c r="E174" s="110">
        <f>'[1]13+verif'!E173</f>
        <v>0</v>
      </c>
      <c r="F174" s="110">
        <f>'[1]13+verif'!F173</f>
        <v>0</v>
      </c>
      <c r="G174" s="110">
        <f>'[1]13+verif'!G173</f>
        <v>0</v>
      </c>
      <c r="H174" s="110">
        <f>'[1]13+verif'!H173</f>
        <v>0</v>
      </c>
      <c r="I174" s="110">
        <f>'[1]13+verif'!I173</f>
        <v>0</v>
      </c>
      <c r="J174" s="110">
        <f>'[1]13+verif'!J173</f>
        <v>0</v>
      </c>
      <c r="K174" s="110">
        <f>'[1]13+verif'!K173</f>
        <v>0</v>
      </c>
      <c r="L174" s="104"/>
      <c r="M174" s="223">
        <f>C174+D174+E174+F174+G174+H174+I174+J174+K174-'[1]13+verif'!C173-'[1]13+verif'!D173-'[1]13+verif'!E173-'[1]13+verif'!F173-'[1]13+verif'!G173-'[1]13+verif'!H173-'[1]13+verif'!I173-'[1]13+verif'!J173-'[1]13+verif'!K173</f>
        <v>0</v>
      </c>
      <c r="N174" s="223">
        <f>C174-'[1]13+verif'!C173</f>
        <v>0</v>
      </c>
      <c r="O174" s="223">
        <f>D174-'[1]13+verif'!D173</f>
        <v>0</v>
      </c>
      <c r="P174" s="223">
        <f>E174-'[1]13+verif'!E173</f>
        <v>0</v>
      </c>
      <c r="Q174" s="223">
        <f>F174-'[1]13+verif'!F173</f>
        <v>0</v>
      </c>
      <c r="R174" s="223">
        <f>G174-'[1]13+verif'!G173</f>
        <v>0</v>
      </c>
      <c r="S174" s="223">
        <f>H174-'[1]13+verif'!H173</f>
        <v>0</v>
      </c>
      <c r="T174" s="223">
        <f>I174-'[1]13+verif'!I173</f>
        <v>0</v>
      </c>
      <c r="U174" s="223">
        <f>J174-'[1]13+verif'!J173</f>
        <v>0</v>
      </c>
      <c r="V174" s="223">
        <f>K174-'[1]13+verif'!K173</f>
        <v>0</v>
      </c>
    </row>
    <row r="175" spans="1:22" ht="18">
      <c r="A175" s="60" t="s">
        <v>283</v>
      </c>
      <c r="B175" s="42" t="s">
        <v>79</v>
      </c>
      <c r="C175" s="42"/>
      <c r="D175" s="107">
        <f>D176</f>
        <v>0</v>
      </c>
      <c r="E175" s="128">
        <f>'[1]13+verif'!E174</f>
        <v>211000</v>
      </c>
      <c r="F175" s="128">
        <f>'[1]13+verif'!F174</f>
        <v>211000</v>
      </c>
      <c r="G175" s="128">
        <f>'[1]13+verif'!G174</f>
        <v>211000</v>
      </c>
      <c r="H175" s="128">
        <f>'[1]13+verif'!H174</f>
        <v>211000</v>
      </c>
      <c r="I175" s="128">
        <f>'[1]13+verif'!I174</f>
        <v>115606</v>
      </c>
      <c r="J175" s="128">
        <f>'[1]13+verif'!J174</f>
        <v>95394</v>
      </c>
      <c r="K175" s="128">
        <f>'[1]13+verif'!K174</f>
        <v>115606</v>
      </c>
      <c r="L175" s="104"/>
      <c r="M175" s="223">
        <f>C175+D175+E175+F175+G175+H175+I175+J175+K175-'[1]13+verif'!C174-'[1]13+verif'!D174-'[1]13+verif'!E174-'[1]13+verif'!F174-'[1]13+verif'!G174-'[1]13+verif'!H174-'[1]13+verif'!I174-'[1]13+verif'!J174-'[1]13+verif'!K174</f>
        <v>0</v>
      </c>
      <c r="N175" s="223">
        <f>C175-'[1]13+verif'!C174</f>
        <v>0</v>
      </c>
      <c r="O175" s="223">
        <f>D175-'[1]13+verif'!D174</f>
        <v>0</v>
      </c>
      <c r="P175" s="223">
        <f>E175-'[1]13+verif'!E174</f>
        <v>0</v>
      </c>
      <c r="Q175" s="223">
        <f>F175-'[1]13+verif'!F174</f>
        <v>0</v>
      </c>
      <c r="R175" s="223">
        <f>G175-'[1]13+verif'!G174</f>
        <v>0</v>
      </c>
      <c r="S175" s="223">
        <f>H175-'[1]13+verif'!H174</f>
        <v>0</v>
      </c>
      <c r="T175" s="223">
        <f>I175-'[1]13+verif'!I174</f>
        <v>0</v>
      </c>
      <c r="U175" s="223">
        <f>J175-'[1]13+verif'!J174</f>
        <v>0</v>
      </c>
      <c r="V175" s="223">
        <f>K175-'[1]13+verif'!K174</f>
        <v>0</v>
      </c>
    </row>
    <row r="176" spans="1:22" ht="15">
      <c r="A176" s="45" t="s">
        <v>80</v>
      </c>
      <c r="B176" s="46" t="s">
        <v>81</v>
      </c>
      <c r="C176" s="46"/>
      <c r="D176" s="109"/>
      <c r="E176" s="110">
        <f>'[1]13+verif'!E175</f>
        <v>211000</v>
      </c>
      <c r="F176" s="110">
        <f>'[1]13+verif'!F175</f>
        <v>211000</v>
      </c>
      <c r="G176" s="110">
        <f>'[1]13+verif'!G175</f>
        <v>211000</v>
      </c>
      <c r="H176" s="110">
        <f>'[1]13+verif'!H175</f>
        <v>211000</v>
      </c>
      <c r="I176" s="110">
        <f>'[1]13+verif'!I175</f>
        <v>115606</v>
      </c>
      <c r="J176" s="110">
        <f>'[1]13+verif'!J175</f>
        <v>95394</v>
      </c>
      <c r="K176" s="110">
        <f>'[1]13+verif'!K175</f>
        <v>115606</v>
      </c>
      <c r="L176" s="104"/>
      <c r="M176" s="223">
        <f>C176+D176+E176+F176+G176+H176+I176+J176+K176-'[1]13+verif'!C175-'[1]13+verif'!D175-'[1]13+verif'!E175-'[1]13+verif'!F175-'[1]13+verif'!G175-'[1]13+verif'!H175-'[1]13+verif'!I175-'[1]13+verif'!J175-'[1]13+verif'!K175</f>
        <v>0</v>
      </c>
      <c r="N176" s="223">
        <f>C176-'[1]13+verif'!C175</f>
        <v>0</v>
      </c>
      <c r="O176" s="223">
        <f>D176-'[1]13+verif'!D175</f>
        <v>0</v>
      </c>
      <c r="P176" s="223">
        <f>E176-'[1]13+verif'!E175</f>
        <v>0</v>
      </c>
      <c r="Q176" s="223">
        <f>F176-'[1]13+verif'!F175</f>
        <v>0</v>
      </c>
      <c r="R176" s="223">
        <f>G176-'[1]13+verif'!G175</f>
        <v>0</v>
      </c>
      <c r="S176" s="223">
        <f>H176-'[1]13+verif'!H175</f>
        <v>0</v>
      </c>
      <c r="T176" s="223">
        <f>I176-'[1]13+verif'!I175</f>
        <v>0</v>
      </c>
      <c r="U176" s="223">
        <f>J176-'[1]13+verif'!J175</f>
        <v>0</v>
      </c>
      <c r="V176" s="223">
        <f>K176-'[1]13+verif'!K175</f>
        <v>0</v>
      </c>
    </row>
    <row r="177" spans="1:22" ht="18">
      <c r="A177" s="60" t="s">
        <v>284</v>
      </c>
      <c r="B177" s="42" t="s">
        <v>83</v>
      </c>
      <c r="C177" s="42"/>
      <c r="D177" s="107">
        <f>D178+D179</f>
        <v>0</v>
      </c>
      <c r="E177" s="128">
        <f>'[1]13+verif'!E176</f>
        <v>1071000</v>
      </c>
      <c r="F177" s="128">
        <f>'[1]13+verif'!F176</f>
        <v>500000</v>
      </c>
      <c r="G177" s="128">
        <f>'[1]13+verif'!G176</f>
        <v>217394</v>
      </c>
      <c r="H177" s="128">
        <f>'[1]13+verif'!H176</f>
        <v>217394</v>
      </c>
      <c r="I177" s="128">
        <f>'[1]13+verif'!I176</f>
        <v>132674</v>
      </c>
      <c r="J177" s="128">
        <f>'[1]13+verif'!J176</f>
        <v>84720</v>
      </c>
      <c r="K177" s="128">
        <f>'[1]13+verif'!K176</f>
        <v>132674</v>
      </c>
      <c r="L177" s="104"/>
      <c r="M177" s="223">
        <f>C177+D177+E177+F177+G177+H177+I177+J177+K177-'[1]13+verif'!C176-'[1]13+verif'!D176-'[1]13+verif'!E176-'[1]13+verif'!F176-'[1]13+verif'!G176-'[1]13+verif'!H176-'[1]13+verif'!I176-'[1]13+verif'!J176-'[1]13+verif'!K176</f>
        <v>0</v>
      </c>
      <c r="N177" s="223">
        <f>C177-'[1]13+verif'!C176</f>
        <v>0</v>
      </c>
      <c r="O177" s="223">
        <f>D177-'[1]13+verif'!D176</f>
        <v>0</v>
      </c>
      <c r="P177" s="223">
        <f>E177-'[1]13+verif'!E176</f>
        <v>0</v>
      </c>
      <c r="Q177" s="223">
        <f>F177-'[1]13+verif'!F176</f>
        <v>0</v>
      </c>
      <c r="R177" s="223">
        <f>G177-'[1]13+verif'!G176</f>
        <v>0</v>
      </c>
      <c r="S177" s="223">
        <f>H177-'[1]13+verif'!H176</f>
        <v>0</v>
      </c>
      <c r="T177" s="223">
        <f>I177-'[1]13+verif'!I176</f>
        <v>0</v>
      </c>
      <c r="U177" s="223">
        <f>J177-'[1]13+verif'!J176</f>
        <v>0</v>
      </c>
      <c r="V177" s="223">
        <f>K177-'[1]13+verif'!K176</f>
        <v>0</v>
      </c>
    </row>
    <row r="178" spans="1:22" ht="15">
      <c r="A178" s="45" t="s">
        <v>84</v>
      </c>
      <c r="B178" s="46" t="s">
        <v>85</v>
      </c>
      <c r="C178" s="46"/>
      <c r="D178" s="129"/>
      <c r="E178" s="110">
        <f>'[1]13+verif'!E177</f>
        <v>0</v>
      </c>
      <c r="F178" s="110">
        <f>'[1]13+verif'!F177</f>
        <v>0</v>
      </c>
      <c r="G178" s="110">
        <f>'[1]13+verif'!G177</f>
        <v>0</v>
      </c>
      <c r="H178" s="110">
        <f>'[1]13+verif'!H177</f>
        <v>0</v>
      </c>
      <c r="I178" s="110">
        <f>'[1]13+verif'!I177</f>
        <v>0</v>
      </c>
      <c r="J178" s="110">
        <f>'[1]13+verif'!J177</f>
        <v>0</v>
      </c>
      <c r="K178" s="110">
        <f>'[1]13+verif'!K177</f>
        <v>0</v>
      </c>
      <c r="L178" s="104"/>
      <c r="M178" s="223">
        <f>C178+D178+E178+F178+G178+H178+I178+J178+K178-'[1]13+verif'!C177-'[1]13+verif'!D177-'[1]13+verif'!E177-'[1]13+verif'!F177-'[1]13+verif'!G177-'[1]13+verif'!H177-'[1]13+verif'!I177-'[1]13+verif'!J177-'[1]13+verif'!K177</f>
        <v>0</v>
      </c>
      <c r="N178" s="223">
        <f>C178-'[1]13+verif'!C177</f>
        <v>0</v>
      </c>
      <c r="O178" s="223">
        <f>D178-'[1]13+verif'!D177</f>
        <v>0</v>
      </c>
      <c r="P178" s="223">
        <f>E178-'[1]13+verif'!E177</f>
        <v>0</v>
      </c>
      <c r="Q178" s="223">
        <f>F178-'[1]13+verif'!F177</f>
        <v>0</v>
      </c>
      <c r="R178" s="223">
        <f>G178-'[1]13+verif'!G177</f>
        <v>0</v>
      </c>
      <c r="S178" s="223">
        <f>H178-'[1]13+verif'!H177</f>
        <v>0</v>
      </c>
      <c r="T178" s="223">
        <f>I178-'[1]13+verif'!I177</f>
        <v>0</v>
      </c>
      <c r="U178" s="223">
        <f>J178-'[1]13+verif'!J177</f>
        <v>0</v>
      </c>
      <c r="V178" s="223">
        <f>K178-'[1]13+verif'!K177</f>
        <v>0</v>
      </c>
    </row>
    <row r="179" spans="1:22" ht="15">
      <c r="A179" s="45" t="s">
        <v>86</v>
      </c>
      <c r="B179" s="46" t="s">
        <v>87</v>
      </c>
      <c r="C179" s="46"/>
      <c r="D179" s="129"/>
      <c r="E179" s="110">
        <f>'[1]13+verif'!E178</f>
        <v>1071000</v>
      </c>
      <c r="F179" s="110">
        <f>'[1]13+verif'!F178</f>
        <v>500000</v>
      </c>
      <c r="G179" s="110">
        <f>'[1]13+verif'!G178</f>
        <v>217394</v>
      </c>
      <c r="H179" s="110">
        <f>'[1]13+verif'!H178</f>
        <v>217394</v>
      </c>
      <c r="I179" s="110">
        <f>'[1]13+verif'!I178</f>
        <v>132674</v>
      </c>
      <c r="J179" s="110">
        <f>'[1]13+verif'!J178</f>
        <v>84720</v>
      </c>
      <c r="K179" s="110">
        <f>'[1]13+verif'!K178</f>
        <v>132674</v>
      </c>
      <c r="L179" s="104"/>
      <c r="M179" s="223">
        <f>C179+D179+E179+F179+G179+H179+I179+J179+K179-'[1]13+verif'!C178-'[1]13+verif'!D178-'[1]13+verif'!E178-'[1]13+verif'!F178-'[1]13+verif'!G178-'[1]13+verif'!H178-'[1]13+verif'!I178-'[1]13+verif'!J178-'[1]13+verif'!K178</f>
        <v>0</v>
      </c>
      <c r="N179" s="223">
        <f>C179-'[1]13+verif'!C178</f>
        <v>0</v>
      </c>
      <c r="O179" s="223">
        <f>D179-'[1]13+verif'!D178</f>
        <v>0</v>
      </c>
      <c r="P179" s="223">
        <f>E179-'[1]13+verif'!E178</f>
        <v>0</v>
      </c>
      <c r="Q179" s="223">
        <f>F179-'[1]13+verif'!F178</f>
        <v>0</v>
      </c>
      <c r="R179" s="223">
        <f>G179-'[1]13+verif'!G178</f>
        <v>0</v>
      </c>
      <c r="S179" s="223">
        <f>H179-'[1]13+verif'!H178</f>
        <v>0</v>
      </c>
      <c r="T179" s="223">
        <f>I179-'[1]13+verif'!I178</f>
        <v>0</v>
      </c>
      <c r="U179" s="223">
        <f>J179-'[1]13+verif'!J178</f>
        <v>0</v>
      </c>
      <c r="V179" s="223">
        <f>K179-'[1]13+verif'!K178</f>
        <v>0</v>
      </c>
    </row>
    <row r="180" spans="1:22" ht="15">
      <c r="A180" s="64" t="s">
        <v>88</v>
      </c>
      <c r="B180" s="65" t="s">
        <v>89</v>
      </c>
      <c r="C180" s="46"/>
      <c r="D180" s="129"/>
      <c r="E180" s="110">
        <f>'[1]13+verif'!E179</f>
        <v>1183995</v>
      </c>
      <c r="F180" s="110">
        <f>'[1]13+verif'!F179</f>
        <v>844139</v>
      </c>
      <c r="G180" s="110">
        <f>'[1]13+verif'!G179</f>
        <v>836129</v>
      </c>
      <c r="H180" s="110">
        <f>'[1]13+verif'!H179</f>
        <v>836129</v>
      </c>
      <c r="I180" s="110">
        <f>'[1]13+verif'!I179</f>
        <v>808620</v>
      </c>
      <c r="J180" s="110">
        <f>'[1]13+verif'!J179</f>
        <v>27509</v>
      </c>
      <c r="K180" s="110">
        <f>'[1]13+verif'!K179</f>
        <v>492105</v>
      </c>
      <c r="L180" s="104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</row>
    <row r="181" spans="1:22" ht="15">
      <c r="A181" s="45" t="s">
        <v>90</v>
      </c>
      <c r="B181" s="46" t="s">
        <v>91</v>
      </c>
      <c r="C181" s="46"/>
      <c r="D181" s="129"/>
      <c r="E181" s="110">
        <f>'[1]13+verif'!E180</f>
        <v>1444000</v>
      </c>
      <c r="F181" s="110">
        <f>'[1]13+verif'!F180</f>
        <v>1444000</v>
      </c>
      <c r="G181" s="110">
        <f>'[1]13+verif'!G180</f>
        <v>-262200</v>
      </c>
      <c r="H181" s="110">
        <f>'[1]13+verif'!H180</f>
        <v>-262200</v>
      </c>
      <c r="I181" s="110">
        <f>'[1]13+verif'!I180</f>
        <v>-262200</v>
      </c>
      <c r="J181" s="110">
        <f>'[1]13+verif'!J180</f>
        <v>0</v>
      </c>
      <c r="K181" s="110">
        <f>'[1]13+verif'!K180</f>
        <v>1315560</v>
      </c>
      <c r="L181" s="104"/>
      <c r="M181" s="223">
        <f>C181+D181+E181+F181+G181+H181+I181+J181+K181-'[1]13+verif'!C180-'[1]13+verif'!D180-'[1]13+verif'!E180-'[1]13+verif'!F180-'[1]13+verif'!G180-'[1]13+verif'!H180-'[1]13+verif'!I180-'[1]13+verif'!J180-'[1]13+verif'!K180</f>
        <v>0</v>
      </c>
      <c r="N181" s="223">
        <f>C181-'[1]13+verif'!C180</f>
        <v>0</v>
      </c>
      <c r="O181" s="223">
        <f>D181-'[1]13+verif'!D180</f>
        <v>0</v>
      </c>
      <c r="P181" s="223">
        <f>E181-'[1]13+verif'!E180</f>
        <v>0</v>
      </c>
      <c r="Q181" s="223">
        <f>F181-'[1]13+verif'!F180</f>
        <v>0</v>
      </c>
      <c r="R181" s="223">
        <f>G181-'[1]13+verif'!G180</f>
        <v>0</v>
      </c>
      <c r="S181" s="223">
        <f>H181-'[1]13+verif'!H180</f>
        <v>0</v>
      </c>
      <c r="T181" s="223">
        <f>I181-'[1]13+verif'!I180</f>
        <v>0</v>
      </c>
      <c r="U181" s="223">
        <f>J181-'[1]13+verif'!J180</f>
        <v>0</v>
      </c>
      <c r="V181" s="223">
        <f>K181-'[1]13+verif'!K180</f>
        <v>0</v>
      </c>
    </row>
    <row r="182" spans="1:22" ht="15.75">
      <c r="A182" s="37" t="s">
        <v>92</v>
      </c>
      <c r="B182" s="38" t="s">
        <v>93</v>
      </c>
      <c r="C182" s="38"/>
      <c r="D182" s="105">
        <f>D183+D186+D187</f>
        <v>0</v>
      </c>
      <c r="E182" s="105">
        <f>E183+E186+E187</f>
        <v>4997000</v>
      </c>
      <c r="F182" s="105">
        <f t="shared" ref="F182:K182" si="86">F183+F186+F187</f>
        <v>3411000</v>
      </c>
      <c r="G182" s="105">
        <f t="shared" si="86"/>
        <v>3326311</v>
      </c>
      <c r="H182" s="105">
        <f t="shared" si="86"/>
        <v>3326311</v>
      </c>
      <c r="I182" s="105">
        <f t="shared" si="86"/>
        <v>3024707</v>
      </c>
      <c r="J182" s="105">
        <f t="shared" si="86"/>
        <v>301604</v>
      </c>
      <c r="K182" s="105">
        <f t="shared" si="86"/>
        <v>3291762</v>
      </c>
      <c r="L182" s="104"/>
      <c r="M182" s="223">
        <f>C182+D182+E182+F182+G182+H182+I182+J182+K182-'[1]13+verif'!C181-'[1]13+verif'!D181-'[1]13+verif'!E181-'[1]13+verif'!F181-'[1]13+verif'!G181-'[1]13+verif'!H181-'[1]13+verif'!I181-'[1]13+verif'!J181-'[1]13+verif'!K181</f>
        <v>0</v>
      </c>
      <c r="N182" s="223">
        <f>C182-'[1]13+verif'!C181</f>
        <v>0</v>
      </c>
      <c r="O182" s="223">
        <f>D182-'[1]13+verif'!D181</f>
        <v>0</v>
      </c>
      <c r="P182" s="223">
        <f>E182-'[1]13+verif'!E181</f>
        <v>0</v>
      </c>
      <c r="Q182" s="223">
        <f>F182-'[1]13+verif'!F181</f>
        <v>0</v>
      </c>
      <c r="R182" s="223">
        <f>G182-'[1]13+verif'!G181</f>
        <v>0</v>
      </c>
      <c r="S182" s="223">
        <f>H182-'[1]13+verif'!H181</f>
        <v>0</v>
      </c>
      <c r="T182" s="223">
        <f>I182-'[1]13+verif'!I181</f>
        <v>0</v>
      </c>
      <c r="U182" s="223">
        <f>J182-'[1]13+verif'!J181</f>
        <v>0</v>
      </c>
      <c r="V182" s="223">
        <f>K182-'[1]13+verif'!K181</f>
        <v>0</v>
      </c>
    </row>
    <row r="183" spans="1:22" ht="18">
      <c r="A183" s="60" t="s">
        <v>94</v>
      </c>
      <c r="B183" s="42" t="s">
        <v>95</v>
      </c>
      <c r="C183" s="42"/>
      <c r="D183" s="107">
        <f>D184+D185</f>
        <v>0</v>
      </c>
      <c r="E183" s="107">
        <f t="shared" ref="E183:K183" si="87">E184+E185</f>
        <v>0</v>
      </c>
      <c r="F183" s="107">
        <f t="shared" si="87"/>
        <v>0</v>
      </c>
      <c r="G183" s="107">
        <f t="shared" si="87"/>
        <v>0</v>
      </c>
      <c r="H183" s="107">
        <f t="shared" si="87"/>
        <v>0</v>
      </c>
      <c r="I183" s="107">
        <f t="shared" si="87"/>
        <v>0</v>
      </c>
      <c r="J183" s="107">
        <f>J184+J185</f>
        <v>0</v>
      </c>
      <c r="K183" s="108">
        <f t="shared" si="87"/>
        <v>0</v>
      </c>
      <c r="L183" s="104"/>
      <c r="M183" s="223">
        <f>C183+D183+E183+F183+G183+H183+I183+J183+K183-'[1]13+verif'!C182-'[1]13+verif'!D182-'[1]13+verif'!E182-'[1]13+verif'!F182-'[1]13+verif'!G182-'[1]13+verif'!H182-'[1]13+verif'!I182-'[1]13+verif'!J182-'[1]13+verif'!K182</f>
        <v>0</v>
      </c>
      <c r="N183" s="223">
        <f>C183-'[1]13+verif'!C182</f>
        <v>0</v>
      </c>
      <c r="O183" s="223">
        <f>D183-'[1]13+verif'!D182</f>
        <v>0</v>
      </c>
      <c r="P183" s="223">
        <f>E183-'[1]13+verif'!E182</f>
        <v>0</v>
      </c>
      <c r="Q183" s="223">
        <f>F183-'[1]13+verif'!F182</f>
        <v>0</v>
      </c>
      <c r="R183" s="223">
        <f>G183-'[1]13+verif'!G182</f>
        <v>0</v>
      </c>
      <c r="S183" s="223">
        <f>H183-'[1]13+verif'!H182</f>
        <v>0</v>
      </c>
      <c r="T183" s="223">
        <f>I183-'[1]13+verif'!I182</f>
        <v>0</v>
      </c>
      <c r="U183" s="223">
        <f>J183-'[1]13+verif'!J182</f>
        <v>0</v>
      </c>
      <c r="V183" s="223">
        <f>K183-'[1]13+verif'!K182</f>
        <v>0</v>
      </c>
    </row>
    <row r="184" spans="1:22" ht="15">
      <c r="A184" s="45" t="s">
        <v>96</v>
      </c>
      <c r="B184" s="46" t="s">
        <v>97</v>
      </c>
      <c r="C184" s="46"/>
      <c r="D184" s="109"/>
      <c r="E184" s="55"/>
      <c r="F184" s="130"/>
      <c r="G184" s="55"/>
      <c r="H184" s="90"/>
      <c r="I184" s="90"/>
      <c r="J184" s="131">
        <f>G184-I184</f>
        <v>0</v>
      </c>
      <c r="K184" s="119"/>
      <c r="L184" s="104"/>
      <c r="M184" s="223">
        <f>C184+D184+E184+F184+G184+H184+I184+J184+K184-'[1]13+verif'!C183-'[1]13+verif'!D183-'[1]13+verif'!E183-'[1]13+verif'!F183-'[1]13+verif'!G183-'[1]13+verif'!H183-'[1]13+verif'!I183-'[1]13+verif'!J183-'[1]13+verif'!K183</f>
        <v>0</v>
      </c>
      <c r="N184" s="223">
        <f>C184-'[1]13+verif'!C183</f>
        <v>0</v>
      </c>
      <c r="O184" s="223">
        <f>D184-'[1]13+verif'!D183</f>
        <v>0</v>
      </c>
      <c r="P184" s="223">
        <f>E184-'[1]13+verif'!E183</f>
        <v>0</v>
      </c>
      <c r="Q184" s="223">
        <f>F184-'[1]13+verif'!F183</f>
        <v>0</v>
      </c>
      <c r="R184" s="223">
        <f>G184-'[1]13+verif'!G183</f>
        <v>0</v>
      </c>
      <c r="S184" s="223">
        <f>H184-'[1]13+verif'!H183</f>
        <v>0</v>
      </c>
      <c r="T184" s="223">
        <f>I184-'[1]13+verif'!I183</f>
        <v>0</v>
      </c>
      <c r="U184" s="223">
        <f>J184-'[1]13+verif'!J183</f>
        <v>0</v>
      </c>
      <c r="V184" s="223">
        <f>K184-'[1]13+verif'!K183</f>
        <v>0</v>
      </c>
    </row>
    <row r="185" spans="1:22" ht="15">
      <c r="A185" s="45" t="s">
        <v>98</v>
      </c>
      <c r="B185" s="59" t="s">
        <v>99</v>
      </c>
      <c r="C185" s="59"/>
      <c r="D185" s="109"/>
      <c r="E185" s="55"/>
      <c r="F185" s="55"/>
      <c r="G185" s="55"/>
      <c r="H185" s="90"/>
      <c r="I185" s="90"/>
      <c r="J185" s="131">
        <f>G185-I185</f>
        <v>0</v>
      </c>
      <c r="K185" s="119"/>
      <c r="L185" s="104"/>
      <c r="M185" s="223">
        <f>C185+D185+E185+F185+G185+H185+I185+J185+K185-'[1]13+verif'!C184-'[1]13+verif'!D184-'[1]13+verif'!E184-'[1]13+verif'!F184-'[1]13+verif'!G184-'[1]13+verif'!H184-'[1]13+verif'!I184-'[1]13+verif'!J184-'[1]13+verif'!K184</f>
        <v>0</v>
      </c>
      <c r="N185" s="223">
        <f>C185-'[1]13+verif'!C184</f>
        <v>0</v>
      </c>
      <c r="O185" s="223">
        <f>D185-'[1]13+verif'!D184</f>
        <v>0</v>
      </c>
      <c r="P185" s="223">
        <f>E185-'[1]13+verif'!E184</f>
        <v>0</v>
      </c>
      <c r="Q185" s="223">
        <f>F185-'[1]13+verif'!F184</f>
        <v>0</v>
      </c>
      <c r="R185" s="223">
        <f>G185-'[1]13+verif'!G184</f>
        <v>0</v>
      </c>
      <c r="S185" s="223">
        <f>H185-'[1]13+verif'!H184</f>
        <v>0</v>
      </c>
      <c r="T185" s="223">
        <f>I185-'[1]13+verif'!I184</f>
        <v>0</v>
      </c>
      <c r="U185" s="223">
        <f>J185-'[1]13+verif'!J184</f>
        <v>0</v>
      </c>
      <c r="V185" s="223">
        <f>K185-'[1]13+verif'!K184</f>
        <v>0</v>
      </c>
    </row>
    <row r="186" spans="1:22" ht="15">
      <c r="A186" s="45" t="s">
        <v>100</v>
      </c>
      <c r="B186" s="59" t="s">
        <v>101</v>
      </c>
      <c r="C186" s="59"/>
      <c r="D186" s="109"/>
      <c r="E186" s="132">
        <v>4997000</v>
      </c>
      <c r="F186" s="132">
        <v>3411000</v>
      </c>
      <c r="G186" s="132">
        <v>3326311</v>
      </c>
      <c r="H186" s="133">
        <f>G186</f>
        <v>3326311</v>
      </c>
      <c r="I186" s="133">
        <v>3024707</v>
      </c>
      <c r="J186" s="134">
        <f>G186-I186</f>
        <v>301604</v>
      </c>
      <c r="K186" s="135">
        <v>3291762</v>
      </c>
      <c r="L186" s="104"/>
      <c r="M186" s="223">
        <f>C186+D186+E186+F186+G186+H186+I186+J186+K186-'[1]13+verif'!C185-'[1]13+verif'!D185-'[1]13+verif'!E185-'[1]13+verif'!F185-'[1]13+verif'!G185-'[1]13+verif'!H185-'[1]13+verif'!I185-'[1]13+verif'!J185-'[1]13+verif'!K185</f>
        <v>0</v>
      </c>
      <c r="N186" s="223">
        <f>C186-'[1]13+verif'!C185</f>
        <v>0</v>
      </c>
      <c r="O186" s="223">
        <f>D186-'[1]13+verif'!D185</f>
        <v>0</v>
      </c>
      <c r="P186" s="223">
        <f>E186-'[1]13+verif'!E185</f>
        <v>0</v>
      </c>
      <c r="Q186" s="223">
        <f>F186-'[1]13+verif'!F185</f>
        <v>0</v>
      </c>
      <c r="R186" s="223">
        <f>G186-'[1]13+verif'!G185</f>
        <v>0</v>
      </c>
      <c r="S186" s="223">
        <f>H186-'[1]13+verif'!H185</f>
        <v>0</v>
      </c>
      <c r="T186" s="223">
        <f>I186-'[1]13+verif'!I185</f>
        <v>0</v>
      </c>
      <c r="U186" s="223">
        <f>J186-'[1]13+verif'!J185</f>
        <v>0</v>
      </c>
      <c r="V186" s="223">
        <f>K186-'[1]13+verif'!K185</f>
        <v>0</v>
      </c>
    </row>
    <row r="187" spans="1:22" ht="18">
      <c r="A187" s="41" t="s">
        <v>102</v>
      </c>
      <c r="B187" s="42" t="s">
        <v>103</v>
      </c>
      <c r="C187" s="42"/>
      <c r="D187" s="107">
        <f>D188</f>
        <v>0</v>
      </c>
      <c r="E187" s="126">
        <f t="shared" ref="E187:K187" si="88">E188</f>
        <v>0</v>
      </c>
      <c r="F187" s="126">
        <f t="shared" si="88"/>
        <v>0</v>
      </c>
      <c r="G187" s="126">
        <f t="shared" si="88"/>
        <v>0</v>
      </c>
      <c r="H187" s="126">
        <f t="shared" si="88"/>
        <v>0</v>
      </c>
      <c r="I187" s="126">
        <f t="shared" si="88"/>
        <v>0</v>
      </c>
      <c r="J187" s="126">
        <f t="shared" si="88"/>
        <v>0</v>
      </c>
      <c r="K187" s="127">
        <f t="shared" si="88"/>
        <v>0</v>
      </c>
      <c r="L187" s="104"/>
      <c r="M187" s="223">
        <f>C187+D187+E187+F187+G187+H187+I187+J187+K187-'[1]13+verif'!C186-'[1]13+verif'!D186-'[1]13+verif'!E186-'[1]13+verif'!F186-'[1]13+verif'!G186-'[1]13+verif'!H186-'[1]13+verif'!I186-'[1]13+verif'!J186-'[1]13+verif'!K186</f>
        <v>0</v>
      </c>
      <c r="N187" s="223">
        <f>C187-'[1]13+verif'!C186</f>
        <v>0</v>
      </c>
      <c r="O187" s="223">
        <f>D187-'[1]13+verif'!D186</f>
        <v>0</v>
      </c>
      <c r="P187" s="223">
        <f>E187-'[1]13+verif'!E186</f>
        <v>0</v>
      </c>
      <c r="Q187" s="223">
        <f>F187-'[1]13+verif'!F186</f>
        <v>0</v>
      </c>
      <c r="R187" s="223">
        <f>G187-'[1]13+verif'!G186</f>
        <v>0</v>
      </c>
      <c r="S187" s="223">
        <f>H187-'[1]13+verif'!H186</f>
        <v>0</v>
      </c>
      <c r="T187" s="223">
        <f>I187-'[1]13+verif'!I186</f>
        <v>0</v>
      </c>
      <c r="U187" s="223">
        <f>J187-'[1]13+verif'!J186</f>
        <v>0</v>
      </c>
      <c r="V187" s="223">
        <f>K187-'[1]13+verif'!K186</f>
        <v>0</v>
      </c>
    </row>
    <row r="188" spans="1:22" ht="15">
      <c r="A188" s="45" t="s">
        <v>104</v>
      </c>
      <c r="B188" s="46" t="s">
        <v>105</v>
      </c>
      <c r="C188" s="46"/>
      <c r="D188" s="109"/>
      <c r="E188" s="110"/>
      <c r="F188" s="110"/>
      <c r="G188" s="110"/>
      <c r="H188" s="110">
        <f>G188</f>
        <v>0</v>
      </c>
      <c r="I188" s="110"/>
      <c r="J188" s="110">
        <f>H188-I188</f>
        <v>0</v>
      </c>
      <c r="K188" s="136"/>
      <c r="L188" s="104"/>
      <c r="M188" s="223">
        <f>C188+D188+E188+F188+G188+H188+I188+J188+K188-'[1]13+verif'!C187-'[1]13+verif'!D187-'[1]13+verif'!E187-'[1]13+verif'!F187-'[1]13+verif'!G187-'[1]13+verif'!H187-'[1]13+verif'!I187-'[1]13+verif'!J187-'[1]13+verif'!K187</f>
        <v>0</v>
      </c>
      <c r="N188" s="223">
        <f>C188-'[1]13+verif'!C187</f>
        <v>0</v>
      </c>
      <c r="O188" s="223">
        <f>D188-'[1]13+verif'!D187</f>
        <v>0</v>
      </c>
      <c r="P188" s="223">
        <f>E188-'[1]13+verif'!E187</f>
        <v>0</v>
      </c>
      <c r="Q188" s="223">
        <f>F188-'[1]13+verif'!F187</f>
        <v>0</v>
      </c>
      <c r="R188" s="223">
        <f>G188-'[1]13+verif'!G187</f>
        <v>0</v>
      </c>
      <c r="S188" s="223">
        <f>H188-'[1]13+verif'!H187</f>
        <v>0</v>
      </c>
      <c r="T188" s="223">
        <f>I188-'[1]13+verif'!I187</f>
        <v>0</v>
      </c>
      <c r="U188" s="223">
        <f>J188-'[1]13+verif'!J187</f>
        <v>0</v>
      </c>
      <c r="V188" s="223">
        <f>K188-'[1]13+verif'!K187</f>
        <v>0</v>
      </c>
    </row>
    <row r="189" spans="1:22" ht="18">
      <c r="A189" s="37" t="s">
        <v>285</v>
      </c>
      <c r="B189" s="38" t="s">
        <v>107</v>
      </c>
      <c r="C189" s="38"/>
      <c r="D189" s="105">
        <f>D190+D201+D205+D206</f>
        <v>0</v>
      </c>
      <c r="E189" s="105">
        <f>E190+E201+E205+E206</f>
        <v>34869158</v>
      </c>
      <c r="F189" s="105">
        <f t="shared" ref="F189:K189" si="89">F190+F201+F205+F206</f>
        <v>27989158</v>
      </c>
      <c r="G189" s="105">
        <f t="shared" si="89"/>
        <v>33530828</v>
      </c>
      <c r="H189" s="105">
        <f t="shared" si="89"/>
        <v>33530828</v>
      </c>
      <c r="I189" s="105">
        <f t="shared" si="89"/>
        <v>24968453</v>
      </c>
      <c r="J189" s="137">
        <f>J190+J201+J205+J206</f>
        <v>8562375</v>
      </c>
      <c r="K189" s="106">
        <f t="shared" si="89"/>
        <v>24831145</v>
      </c>
      <c r="L189" s="104"/>
      <c r="M189" s="223">
        <f>C189+D189+E189+F189+G189+H189+I189+J189+K189-'[1]13+verif'!C188-'[1]13+verif'!D188-'[1]13+verif'!E188-'[1]13+verif'!F188-'[1]13+verif'!G188-'[1]13+verif'!H188-'[1]13+verif'!I188-'[1]13+verif'!J188-'[1]13+verif'!K188</f>
        <v>0</v>
      </c>
      <c r="N189" s="223">
        <f>C189-'[1]13+verif'!C188</f>
        <v>0</v>
      </c>
      <c r="O189" s="223">
        <f>D189-'[1]13+verif'!D188</f>
        <v>0</v>
      </c>
      <c r="P189" s="223">
        <f>E189-'[1]13+verif'!E188</f>
        <v>0</v>
      </c>
      <c r="Q189" s="223">
        <f>F189-'[1]13+verif'!F188</f>
        <v>0</v>
      </c>
      <c r="R189" s="223">
        <f>G189-'[1]13+verif'!G188</f>
        <v>0</v>
      </c>
      <c r="S189" s="223">
        <f>H189-'[1]13+verif'!H188</f>
        <v>0</v>
      </c>
      <c r="T189" s="223">
        <f>I189-'[1]13+verif'!I188</f>
        <v>0</v>
      </c>
      <c r="U189" s="223">
        <f>J189-'[1]13+verif'!J188</f>
        <v>0</v>
      </c>
      <c r="V189" s="223">
        <f>K189-'[1]13+verif'!K188</f>
        <v>0</v>
      </c>
    </row>
    <row r="190" spans="1:22" ht="18">
      <c r="A190" s="60" t="s">
        <v>108</v>
      </c>
      <c r="B190" s="42" t="s">
        <v>109</v>
      </c>
      <c r="C190" s="42"/>
      <c r="D190" s="107">
        <f>D191+D192+D193+D194+D195+D196+D197+D198+D200</f>
        <v>0</v>
      </c>
      <c r="E190" s="107">
        <f>E191+E192+E193+E194+E195+E196+E197+E198+E200+E199</f>
        <v>18374579</v>
      </c>
      <c r="F190" s="107">
        <f t="shared" ref="F190:K190" si="90">F191+F192+F193+F194+F195+F196+F197+F198+F200+F199</f>
        <v>17194579</v>
      </c>
      <c r="G190" s="107">
        <f t="shared" si="90"/>
        <v>17061805</v>
      </c>
      <c r="H190" s="107">
        <f t="shared" si="90"/>
        <v>17061805</v>
      </c>
      <c r="I190" s="107">
        <f t="shared" si="90"/>
        <v>14970238</v>
      </c>
      <c r="J190" s="107">
        <f t="shared" si="90"/>
        <v>2091567</v>
      </c>
      <c r="K190" s="107">
        <f t="shared" si="90"/>
        <v>14970238</v>
      </c>
      <c r="L190" s="104"/>
      <c r="M190" s="223">
        <f>C190+D190+E190+F190+G190+H190+I190+J190+K190-'[1]13+verif'!C189-'[1]13+verif'!D189-'[1]13+verif'!E189-'[1]13+verif'!F189-'[1]13+verif'!G189-'[1]13+verif'!H189-'[1]13+verif'!I189-'[1]13+verif'!J189-'[1]13+verif'!K189</f>
        <v>0</v>
      </c>
      <c r="N190" s="223">
        <f>C190-'[1]13+verif'!C189</f>
        <v>0</v>
      </c>
      <c r="O190" s="223">
        <f>D190-'[1]13+verif'!D189</f>
        <v>0</v>
      </c>
      <c r="P190" s="223">
        <f>E190-'[1]13+verif'!E189</f>
        <v>0</v>
      </c>
      <c r="Q190" s="223">
        <f>F190-'[1]13+verif'!F189</f>
        <v>0</v>
      </c>
      <c r="R190" s="223">
        <f>G190-'[1]13+verif'!G189</f>
        <v>0</v>
      </c>
      <c r="S190" s="223">
        <f>H190-'[1]13+verif'!H189</f>
        <v>0</v>
      </c>
      <c r="T190" s="223">
        <f>I190-'[1]13+verif'!I189</f>
        <v>0</v>
      </c>
      <c r="U190" s="223">
        <f>J190-'[1]13+verif'!J189</f>
        <v>0</v>
      </c>
      <c r="V190" s="223">
        <f>K190-'[1]13+verif'!K189</f>
        <v>0</v>
      </c>
    </row>
    <row r="191" spans="1:22" ht="19.5">
      <c r="A191" s="45" t="s">
        <v>286</v>
      </c>
      <c r="B191" s="46" t="s">
        <v>111</v>
      </c>
      <c r="C191" s="46"/>
      <c r="D191" s="109"/>
      <c r="E191" s="118"/>
      <c r="F191" s="118"/>
      <c r="G191" s="118"/>
      <c r="H191" s="131"/>
      <c r="I191" s="131"/>
      <c r="J191" s="138">
        <f t="shared" ref="J191:J200" si="91">G191-I191</f>
        <v>0</v>
      </c>
      <c r="K191" s="125"/>
      <c r="L191" s="104"/>
      <c r="M191" s="223">
        <f>C191+D191+E191+F191+G191+H191+I191+J191+K191-'[1]13+verif'!C190-'[1]13+verif'!D190-'[1]13+verif'!E190-'[1]13+verif'!F190-'[1]13+verif'!G190-'[1]13+verif'!H190-'[1]13+verif'!I190-'[1]13+verif'!J190-'[1]13+verif'!K190</f>
        <v>0</v>
      </c>
      <c r="N191" s="223">
        <f>C191-'[1]13+verif'!C190</f>
        <v>0</v>
      </c>
      <c r="O191" s="223">
        <f>D191-'[1]13+verif'!D190</f>
        <v>0</v>
      </c>
      <c r="P191" s="223">
        <f>E191-'[1]13+verif'!E190</f>
        <v>0</v>
      </c>
      <c r="Q191" s="223">
        <f>F191-'[1]13+verif'!F190</f>
        <v>0</v>
      </c>
      <c r="R191" s="223">
        <f>G191-'[1]13+verif'!G190</f>
        <v>0</v>
      </c>
      <c r="S191" s="223">
        <f>H191-'[1]13+verif'!H190</f>
        <v>0</v>
      </c>
      <c r="T191" s="223">
        <f>I191-'[1]13+verif'!I190</f>
        <v>0</v>
      </c>
      <c r="U191" s="223">
        <f>J191-'[1]13+verif'!J190</f>
        <v>0</v>
      </c>
      <c r="V191" s="223">
        <f>K191-'[1]13+verif'!K190</f>
        <v>0</v>
      </c>
    </row>
    <row r="192" spans="1:22" ht="15">
      <c r="A192" s="45" t="s">
        <v>112</v>
      </c>
      <c r="B192" s="46" t="s">
        <v>113</v>
      </c>
      <c r="C192" s="46"/>
      <c r="D192" s="109"/>
      <c r="E192" s="118"/>
      <c r="F192" s="118"/>
      <c r="G192" s="118"/>
      <c r="H192" s="131"/>
      <c r="I192" s="131"/>
      <c r="J192" s="138">
        <f t="shared" si="91"/>
        <v>0</v>
      </c>
      <c r="K192" s="125"/>
      <c r="L192" s="104"/>
      <c r="M192" s="223">
        <f>C192+D192+E192+F192+G192+H192+I192+J192+K192-'[1]13+verif'!C191-'[1]13+verif'!D191-'[1]13+verif'!E191-'[1]13+verif'!F191-'[1]13+verif'!G191-'[1]13+verif'!H191-'[1]13+verif'!I191-'[1]13+verif'!J191-'[1]13+verif'!K191</f>
        <v>0</v>
      </c>
      <c r="N192" s="223">
        <f>C192-'[1]13+verif'!C191</f>
        <v>0</v>
      </c>
      <c r="O192" s="223">
        <f>D192-'[1]13+verif'!D191</f>
        <v>0</v>
      </c>
      <c r="P192" s="223">
        <f>E192-'[1]13+verif'!E191</f>
        <v>0</v>
      </c>
      <c r="Q192" s="223">
        <f>F192-'[1]13+verif'!F191</f>
        <v>0</v>
      </c>
      <c r="R192" s="223">
        <f>G192-'[1]13+verif'!G191</f>
        <v>0</v>
      </c>
      <c r="S192" s="223">
        <f>H192-'[1]13+verif'!H191</f>
        <v>0</v>
      </c>
      <c r="T192" s="223">
        <f>I192-'[1]13+verif'!I191</f>
        <v>0</v>
      </c>
      <c r="U192" s="223">
        <f>J192-'[1]13+verif'!J191</f>
        <v>0</v>
      </c>
      <c r="V192" s="223">
        <f>K192-'[1]13+verif'!K191</f>
        <v>0</v>
      </c>
    </row>
    <row r="193" spans="1:22" ht="19.5">
      <c r="A193" s="45" t="s">
        <v>114</v>
      </c>
      <c r="B193" s="46" t="s">
        <v>115</v>
      </c>
      <c r="C193" s="46"/>
      <c r="D193" s="109"/>
      <c r="E193" s="110">
        <v>11500000</v>
      </c>
      <c r="F193" s="110">
        <v>11500000</v>
      </c>
      <c r="G193" s="110">
        <v>11500000</v>
      </c>
      <c r="H193" s="110">
        <f>G193</f>
        <v>11500000</v>
      </c>
      <c r="I193" s="110">
        <v>9817500</v>
      </c>
      <c r="J193" s="111">
        <f t="shared" si="91"/>
        <v>1682500</v>
      </c>
      <c r="K193" s="112">
        <v>9817500</v>
      </c>
      <c r="L193" s="104"/>
      <c r="M193" s="223">
        <f>C193+D193+E193+F193+G193+H193+I193+J193+K193-'[1]13+verif'!C192-'[1]13+verif'!D192-'[1]13+verif'!E192-'[1]13+verif'!F192-'[1]13+verif'!G192-'[1]13+verif'!H192-'[1]13+verif'!I192-'[1]13+verif'!J192-'[1]13+verif'!K192</f>
        <v>0</v>
      </c>
      <c r="N193" s="223">
        <f>C193-'[1]13+verif'!C192</f>
        <v>0</v>
      </c>
      <c r="O193" s="223">
        <f>D193-'[1]13+verif'!D192</f>
        <v>0</v>
      </c>
      <c r="P193" s="223">
        <f>E193-'[1]13+verif'!E192</f>
        <v>0</v>
      </c>
      <c r="Q193" s="223">
        <f>F193-'[1]13+verif'!F192</f>
        <v>0</v>
      </c>
      <c r="R193" s="223">
        <f>G193-'[1]13+verif'!G192</f>
        <v>0</v>
      </c>
      <c r="S193" s="223">
        <f>H193-'[1]13+verif'!H192</f>
        <v>0</v>
      </c>
      <c r="T193" s="223">
        <f>I193-'[1]13+verif'!I192</f>
        <v>0</v>
      </c>
      <c r="U193" s="223">
        <f>J193-'[1]13+verif'!J192</f>
        <v>0</v>
      </c>
      <c r="V193" s="223">
        <f>K193-'[1]13+verif'!K192</f>
        <v>0</v>
      </c>
    </row>
    <row r="194" spans="1:22" ht="15">
      <c r="A194" s="45" t="s">
        <v>116</v>
      </c>
      <c r="B194" s="46" t="s">
        <v>117</v>
      </c>
      <c r="C194" s="46"/>
      <c r="D194" s="109"/>
      <c r="E194" s="118"/>
      <c r="F194" s="118"/>
      <c r="G194" s="118"/>
      <c r="H194" s="131"/>
      <c r="I194" s="131"/>
      <c r="J194" s="138">
        <f t="shared" si="91"/>
        <v>0</v>
      </c>
      <c r="K194" s="125"/>
      <c r="L194" s="104"/>
      <c r="M194" s="223">
        <f>C194+D194+E194+F194+G194+H194+I194+J194+K194-'[1]13+verif'!C193-'[1]13+verif'!D193-'[1]13+verif'!E193-'[1]13+verif'!F193-'[1]13+verif'!G193-'[1]13+verif'!H193-'[1]13+verif'!I193-'[1]13+verif'!J193-'[1]13+verif'!K193</f>
        <v>0</v>
      </c>
      <c r="N194" s="223">
        <f>C194-'[1]13+verif'!C193</f>
        <v>0</v>
      </c>
      <c r="O194" s="223">
        <f>D194-'[1]13+verif'!D193</f>
        <v>0</v>
      </c>
      <c r="P194" s="223">
        <f>E194-'[1]13+verif'!E193</f>
        <v>0</v>
      </c>
      <c r="Q194" s="223">
        <f>F194-'[1]13+verif'!F193</f>
        <v>0</v>
      </c>
      <c r="R194" s="223">
        <f>G194-'[1]13+verif'!G193</f>
        <v>0</v>
      </c>
      <c r="S194" s="223">
        <f>H194-'[1]13+verif'!H193</f>
        <v>0</v>
      </c>
      <c r="T194" s="223">
        <f>I194-'[1]13+verif'!I193</f>
        <v>0</v>
      </c>
      <c r="U194" s="223">
        <f>J194-'[1]13+verif'!J193</f>
        <v>0</v>
      </c>
      <c r="V194" s="223">
        <f>K194-'[1]13+verif'!K193</f>
        <v>0</v>
      </c>
    </row>
    <row r="195" spans="1:22" ht="15">
      <c r="A195" s="45" t="s">
        <v>118</v>
      </c>
      <c r="B195" s="46" t="s">
        <v>119</v>
      </c>
      <c r="C195" s="46"/>
      <c r="D195" s="109"/>
      <c r="E195" s="110"/>
      <c r="F195" s="110"/>
      <c r="G195" s="110"/>
      <c r="H195" s="110">
        <f>G195</f>
        <v>0</v>
      </c>
      <c r="I195" s="110"/>
      <c r="J195" s="111">
        <f t="shared" si="91"/>
        <v>0</v>
      </c>
      <c r="K195" s="112"/>
      <c r="L195" s="104"/>
      <c r="M195" s="223">
        <f>C195+D195+E195+F195+G195+H195+I195+J195+K195-'[1]13+verif'!C194-'[1]13+verif'!D194-'[1]13+verif'!E194-'[1]13+verif'!F194-'[1]13+verif'!G194-'[1]13+verif'!H194-'[1]13+verif'!I194-'[1]13+verif'!J194-'[1]13+verif'!K194</f>
        <v>0</v>
      </c>
      <c r="N195" s="223">
        <f>C195-'[1]13+verif'!C194</f>
        <v>0</v>
      </c>
      <c r="O195" s="223">
        <f>D195-'[1]13+verif'!D194</f>
        <v>0</v>
      </c>
      <c r="P195" s="223">
        <f>E195-'[1]13+verif'!E194</f>
        <v>0</v>
      </c>
      <c r="Q195" s="223">
        <f>F195-'[1]13+verif'!F194</f>
        <v>0</v>
      </c>
      <c r="R195" s="223">
        <f>G195-'[1]13+verif'!G194</f>
        <v>0</v>
      </c>
      <c r="S195" s="223">
        <f>H195-'[1]13+verif'!H194</f>
        <v>0</v>
      </c>
      <c r="T195" s="223">
        <f>I195-'[1]13+verif'!I194</f>
        <v>0</v>
      </c>
      <c r="U195" s="223">
        <f>J195-'[1]13+verif'!J194</f>
        <v>0</v>
      </c>
      <c r="V195" s="223">
        <f>K195-'[1]13+verif'!K194</f>
        <v>0</v>
      </c>
    </row>
    <row r="196" spans="1:22" ht="15">
      <c r="A196" s="45" t="s">
        <v>120</v>
      </c>
      <c r="B196" s="46" t="s">
        <v>121</v>
      </c>
      <c r="C196" s="46"/>
      <c r="D196" s="109"/>
      <c r="E196" s="55"/>
      <c r="F196" s="55"/>
      <c r="G196" s="55"/>
      <c r="H196" s="90"/>
      <c r="I196" s="90"/>
      <c r="J196" s="131">
        <f t="shared" si="91"/>
        <v>0</v>
      </c>
      <c r="K196" s="119"/>
      <c r="L196" s="104"/>
      <c r="M196" s="223">
        <f>C196+D196+E196+F196+G196+H196+I196+J196+K196-'[1]13+verif'!C195-'[1]13+verif'!D195-'[1]13+verif'!E195-'[1]13+verif'!F195-'[1]13+verif'!G195-'[1]13+verif'!H195-'[1]13+verif'!I195-'[1]13+verif'!J195-'[1]13+verif'!K195</f>
        <v>0</v>
      </c>
      <c r="N196" s="223">
        <f>C196-'[1]13+verif'!C195</f>
        <v>0</v>
      </c>
      <c r="O196" s="223">
        <f>D196-'[1]13+verif'!D195</f>
        <v>0</v>
      </c>
      <c r="P196" s="223">
        <f>E196-'[1]13+verif'!E195</f>
        <v>0</v>
      </c>
      <c r="Q196" s="223">
        <f>F196-'[1]13+verif'!F195</f>
        <v>0</v>
      </c>
      <c r="R196" s="223">
        <f>G196-'[1]13+verif'!G195</f>
        <v>0</v>
      </c>
      <c r="S196" s="223">
        <f>H196-'[1]13+verif'!H195</f>
        <v>0</v>
      </c>
      <c r="T196" s="223">
        <f>I196-'[1]13+verif'!I195</f>
        <v>0</v>
      </c>
      <c r="U196" s="223">
        <f>J196-'[1]13+verif'!J195</f>
        <v>0</v>
      </c>
      <c r="V196" s="223">
        <f>K196-'[1]13+verif'!K195</f>
        <v>0</v>
      </c>
    </row>
    <row r="197" spans="1:22" ht="19.5">
      <c r="A197" s="45" t="s">
        <v>122</v>
      </c>
      <c r="B197" s="46" t="s">
        <v>123</v>
      </c>
      <c r="C197" s="46"/>
      <c r="D197" s="109"/>
      <c r="E197" s="55"/>
      <c r="F197" s="55"/>
      <c r="G197" s="55"/>
      <c r="H197" s="90"/>
      <c r="I197" s="90"/>
      <c r="J197" s="131">
        <f t="shared" si="91"/>
        <v>0</v>
      </c>
      <c r="K197" s="119"/>
      <c r="L197" s="104"/>
      <c r="M197" s="225">
        <f>C197+D197+E197+F197+G197+H197+I197+J197+K197-'[1]13+verif'!C196-'[1]13+verif'!D196-'[1]13+verif'!E196-'[1]13+verif'!F196-'[1]13+verif'!G196-'[1]13+verif'!H196-'[1]13+verif'!I196-'[1]13+verif'!J196-'[1]13+verif'!K196</f>
        <v>0</v>
      </c>
      <c r="N197" s="225">
        <f>C197-'[1]13+verif'!C196</f>
        <v>0</v>
      </c>
      <c r="O197" s="225">
        <f>D197-'[1]13+verif'!D196</f>
        <v>0</v>
      </c>
      <c r="P197" s="225">
        <f>E197-'[1]13+verif'!E196</f>
        <v>0</v>
      </c>
      <c r="Q197" s="225">
        <f>F197-'[1]13+verif'!F196</f>
        <v>0</v>
      </c>
      <c r="R197" s="225">
        <f>G197-'[1]13+verif'!G196</f>
        <v>0</v>
      </c>
      <c r="S197" s="225">
        <f>H197-'[1]13+verif'!H196</f>
        <v>0</v>
      </c>
      <c r="T197" s="225">
        <f>I197-'[1]13+verif'!I196</f>
        <v>0</v>
      </c>
      <c r="U197" s="225">
        <f>J197-'[1]13+verif'!J196</f>
        <v>0</v>
      </c>
      <c r="V197" s="223">
        <f>K197-'[1]13+verif'!K196</f>
        <v>0</v>
      </c>
    </row>
    <row r="198" spans="1:22" ht="19.5">
      <c r="A198" s="45" t="s">
        <v>124</v>
      </c>
      <c r="B198" s="46" t="s">
        <v>125</v>
      </c>
      <c r="C198" s="46"/>
      <c r="D198" s="109"/>
      <c r="E198" s="55"/>
      <c r="F198" s="55"/>
      <c r="G198" s="55"/>
      <c r="H198" s="90"/>
      <c r="I198" s="90"/>
      <c r="J198" s="131">
        <f t="shared" si="91"/>
        <v>0</v>
      </c>
      <c r="K198" s="119"/>
      <c r="L198" s="104"/>
      <c r="M198" s="225">
        <f>C198+D198+E198+F198+G198+H198+I198+J198+K198-'[1]13+verif'!C197-'[1]13+verif'!D197-'[1]13+verif'!E197-'[1]13+verif'!F197-'[1]13+verif'!G197-'[1]13+verif'!H197-'[1]13+verif'!I197-'[1]13+verif'!J197-'[1]13+verif'!K197</f>
        <v>0</v>
      </c>
      <c r="N198" s="225">
        <f>C198-'[1]13+verif'!C197</f>
        <v>0</v>
      </c>
      <c r="O198" s="225">
        <f>D198-'[1]13+verif'!D197</f>
        <v>0</v>
      </c>
      <c r="P198" s="225">
        <f>E198-'[1]13+verif'!E197</f>
        <v>0</v>
      </c>
      <c r="Q198" s="225">
        <f>F198-'[1]13+verif'!F197</f>
        <v>0</v>
      </c>
      <c r="R198" s="225">
        <f>G198-'[1]13+verif'!G197</f>
        <v>0</v>
      </c>
      <c r="S198" s="225">
        <f>H198-'[1]13+verif'!H197</f>
        <v>0</v>
      </c>
      <c r="T198" s="225">
        <f>I198-'[1]13+verif'!I197</f>
        <v>0</v>
      </c>
      <c r="U198" s="225">
        <f>J198-'[1]13+verif'!J197</f>
        <v>0</v>
      </c>
      <c r="V198" s="223">
        <f>K198-'[1]13+verif'!K197</f>
        <v>0</v>
      </c>
    </row>
    <row r="199" spans="1:22" ht="15">
      <c r="A199" s="45"/>
      <c r="B199" s="46" t="s">
        <v>127</v>
      </c>
      <c r="C199" s="46"/>
      <c r="D199" s="109"/>
      <c r="E199" s="139">
        <v>6494579</v>
      </c>
      <c r="F199" s="55">
        <v>5344579</v>
      </c>
      <c r="G199" s="55">
        <v>5271646</v>
      </c>
      <c r="H199" s="90">
        <v>5271646</v>
      </c>
      <c r="I199" s="90">
        <v>4994579</v>
      </c>
      <c r="J199" s="131">
        <v>277067</v>
      </c>
      <c r="K199" s="119">
        <v>4994579</v>
      </c>
      <c r="L199" s="104"/>
      <c r="M199" s="225">
        <f>C199+D199+E199+F199+G199+H199+I199+J199+K199-'[1]13+verif'!C198-'[1]13+verif'!D198-'[1]13+verif'!E198-'[1]13+verif'!F198-'[1]13+verif'!G198-'[1]13+verif'!H198-'[1]13+verif'!I198-'[1]13+verif'!J198-'[1]13+verif'!K198</f>
        <v>0</v>
      </c>
      <c r="N199" s="225">
        <f>D199+E199+F199+G199+H199+I199+J199+K199+L199-'[1]13+verif'!D198-'[1]13+verif'!E198-'[1]13+verif'!F198-'[1]13+verif'!G198-'[1]13+verif'!H198-'[1]13+verif'!I198-'[1]13+verif'!J198-'[1]13+verif'!K198-'[1]13+verif'!L198</f>
        <v>0</v>
      </c>
      <c r="O199" s="225">
        <f>E199+F199+G199+H199+I199+J199+K199+L199+M199-'[1]13+verif'!E198-'[1]13+verif'!F198-'[1]13+verif'!G198-'[1]13+verif'!H198-'[1]13+verif'!I198-'[1]13+verif'!J198-'[1]13+verif'!K198-'[1]13+verif'!L198-'[1]13+verif'!M198</f>
        <v>0</v>
      </c>
      <c r="P199" s="225">
        <f>F199+G199+H199+I199+J199+K199+L199+M199+N199-'[1]13+verif'!F198-'[1]13+verif'!G198-'[1]13+verif'!H198-'[1]13+verif'!I198-'[1]13+verif'!J198-'[1]13+verif'!K198-'[1]13+verif'!L198-'[1]13+verif'!M198-'[1]13+verif'!N198</f>
        <v>0</v>
      </c>
      <c r="Q199" s="225">
        <f>G199+H199+I199+J199+K199+L199+M199+N199+O199-'[1]13+verif'!G198-'[1]13+verif'!H198-'[1]13+verif'!I198-'[1]13+verif'!J198-'[1]13+verif'!K198-'[1]13+verif'!L198-'[1]13+verif'!M198-'[1]13+verif'!N198-'[1]13+verif'!O198</f>
        <v>0</v>
      </c>
      <c r="R199" s="225">
        <f>H199+I199+J199+K199+L199+M199+N199+O199+P199-'[1]13+verif'!H198-'[1]13+verif'!I198-'[1]13+verif'!J198-'[1]13+verif'!K198-'[1]13+verif'!L198-'[1]13+verif'!M198-'[1]13+verif'!N198-'[1]13+verif'!O198-'[1]13+verif'!P198</f>
        <v>0</v>
      </c>
      <c r="S199" s="225">
        <f>I199+J199+K199+L199+M199+N199+O199+P199+Q199-'[1]13+verif'!I198-'[1]13+verif'!J198-'[1]13+verif'!K198-'[1]13+verif'!L198-'[1]13+verif'!M198-'[1]13+verif'!N198-'[1]13+verif'!O198-'[1]13+verif'!P198-'[1]13+verif'!Q198</f>
        <v>0</v>
      </c>
      <c r="T199" s="225">
        <f>J199+K199+L199+M199+N199+O199+P199+Q199+R199-'[1]13+verif'!J198-'[1]13+verif'!K198-'[1]13+verif'!L198-'[1]13+verif'!M198-'[1]13+verif'!N198-'[1]13+verif'!O198-'[1]13+verif'!P198-'[1]13+verif'!Q198-'[1]13+verif'!R198</f>
        <v>0</v>
      </c>
      <c r="U199" s="225">
        <f>K199+L199+M199+N199+O199+P199+Q199+R199+S199-'[1]13+verif'!K198-'[1]13+verif'!L198-'[1]13+verif'!M198-'[1]13+verif'!N198-'[1]13+verif'!O198-'[1]13+verif'!P198-'[1]13+verif'!Q198-'[1]13+verif'!R198-'[1]13+verif'!S198</f>
        <v>0</v>
      </c>
      <c r="V199" s="225">
        <f>L199+M199+N199+O199+P199+Q199+R199+S199+T199-'[1]13+verif'!L198-'[1]13+verif'!M198-'[1]13+verif'!N198-'[1]13+verif'!O198-'[1]13+verif'!P198-'[1]13+verif'!Q198-'[1]13+verif'!R198-'[1]13+verif'!S198-'[1]13+verif'!T198</f>
        <v>0</v>
      </c>
    </row>
    <row r="200" spans="1:22" ht="15">
      <c r="A200" s="45" t="s">
        <v>128</v>
      </c>
      <c r="B200" s="46" t="s">
        <v>129</v>
      </c>
      <c r="C200" s="46"/>
      <c r="D200" s="109"/>
      <c r="E200" s="110">
        <v>380000</v>
      </c>
      <c r="F200" s="110">
        <v>350000</v>
      </c>
      <c r="G200" s="110">
        <v>290159</v>
      </c>
      <c r="H200" s="110">
        <f>G200</f>
        <v>290159</v>
      </c>
      <c r="I200" s="110">
        <v>158159</v>
      </c>
      <c r="J200" s="120">
        <f t="shared" si="91"/>
        <v>132000</v>
      </c>
      <c r="K200" s="112">
        <v>158159</v>
      </c>
      <c r="L200" s="104"/>
      <c r="M200" s="225">
        <f>C200+D200+E200+F200+G200+H200+I200+J200+K200-'[1]13+verif'!C199-'[1]13+verif'!D199-'[1]13+verif'!E199-'[1]13+verif'!F199-'[1]13+verif'!G199-'[1]13+verif'!H199-'[1]13+verif'!I199-'[1]13+verif'!J199-'[1]13+verif'!K199</f>
        <v>0</v>
      </c>
      <c r="N200" s="225">
        <f>C200-'[1]13+verif'!C199</f>
        <v>0</v>
      </c>
      <c r="O200" s="225">
        <f>D200-'[1]13+verif'!D199</f>
        <v>0</v>
      </c>
      <c r="P200" s="225">
        <f>E200-'[1]13+verif'!E199</f>
        <v>0</v>
      </c>
      <c r="Q200" s="225">
        <f>F200-'[1]13+verif'!F199</f>
        <v>0</v>
      </c>
      <c r="R200" s="225">
        <f>G200-'[1]13+verif'!G199</f>
        <v>0</v>
      </c>
      <c r="S200" s="225">
        <f>H200-'[1]13+verif'!H199</f>
        <v>0</v>
      </c>
      <c r="T200" s="225">
        <f>I200-'[1]13+verif'!I199</f>
        <v>0</v>
      </c>
      <c r="U200" s="225">
        <f>J200-'[1]13+verif'!J199</f>
        <v>0</v>
      </c>
      <c r="V200" s="223">
        <f>K200-'[1]13+verif'!K199</f>
        <v>0</v>
      </c>
    </row>
    <row r="201" spans="1:22" ht="18">
      <c r="A201" s="60" t="s">
        <v>287</v>
      </c>
      <c r="B201" s="42" t="s">
        <v>131</v>
      </c>
      <c r="C201" s="42"/>
      <c r="D201" s="107">
        <f>D202+D203+D204</f>
        <v>0</v>
      </c>
      <c r="E201" s="107">
        <f>E202+E203+E204</f>
        <v>16494579</v>
      </c>
      <c r="F201" s="107">
        <f t="shared" ref="F201:K201" si="92">F202+F203+F204</f>
        <v>10794579</v>
      </c>
      <c r="G201" s="107">
        <f>G202+G203+G204</f>
        <v>16469023</v>
      </c>
      <c r="H201" s="107">
        <f t="shared" si="92"/>
        <v>16469023</v>
      </c>
      <c r="I201" s="107">
        <f t="shared" si="92"/>
        <v>9998215</v>
      </c>
      <c r="J201" s="107">
        <f t="shared" si="92"/>
        <v>6470808</v>
      </c>
      <c r="K201" s="108">
        <f t="shared" si="92"/>
        <v>9860907</v>
      </c>
      <c r="L201" s="104"/>
      <c r="M201" s="225">
        <f>C201+D201+E201+F201+G201+H201+I201+J201+K201-'[1]13+verif'!C200-'[1]13+verif'!D200-'[1]13+verif'!E200-'[1]13+verif'!F200-'[1]13+verif'!G200-'[1]13+verif'!H200-'[1]13+verif'!I200-'[1]13+verif'!J200-'[1]13+verif'!K200</f>
        <v>0</v>
      </c>
      <c r="N201" s="225">
        <f>C201-'[1]13+verif'!C200</f>
        <v>0</v>
      </c>
      <c r="O201" s="225">
        <f>D201-'[1]13+verif'!D200</f>
        <v>0</v>
      </c>
      <c r="P201" s="225">
        <f>E201-'[1]13+verif'!E200</f>
        <v>0</v>
      </c>
      <c r="Q201" s="225">
        <f>F201-'[1]13+verif'!F200</f>
        <v>0</v>
      </c>
      <c r="R201" s="225">
        <f>G201-'[1]13+verif'!G200</f>
        <v>0</v>
      </c>
      <c r="S201" s="225">
        <f>H201-'[1]13+verif'!H200</f>
        <v>0</v>
      </c>
      <c r="T201" s="225">
        <f>I201-'[1]13+verif'!I200</f>
        <v>0</v>
      </c>
      <c r="U201" s="225">
        <f>J201-'[1]13+verif'!J200</f>
        <v>0</v>
      </c>
      <c r="V201" s="223">
        <f>K201-'[1]13+verif'!K200</f>
        <v>0</v>
      </c>
    </row>
    <row r="202" spans="1:22" ht="15">
      <c r="A202" s="45" t="s">
        <v>132</v>
      </c>
      <c r="B202" s="46" t="s">
        <v>133</v>
      </c>
      <c r="C202" s="46"/>
      <c r="D202" s="129"/>
      <c r="E202" s="110">
        <f>6400000-5421</f>
        <v>6394579</v>
      </c>
      <c r="F202" s="110">
        <f>3800000-5421</f>
        <v>3794579</v>
      </c>
      <c r="G202" s="110">
        <v>6394579</v>
      </c>
      <c r="H202" s="110">
        <f>G202</f>
        <v>6394579</v>
      </c>
      <c r="I202" s="110">
        <v>3800000</v>
      </c>
      <c r="J202" s="131">
        <f>G202-I202</f>
        <v>2594579</v>
      </c>
      <c r="K202" s="112">
        <v>3800000</v>
      </c>
      <c r="L202" s="104"/>
      <c r="M202" s="225">
        <f>C202+D202+E202+F202+G202+H202+I202+J202+K202-'[1]13+verif'!C201-'[1]13+verif'!D201-'[1]13+verif'!E201-'[1]13+verif'!F201-'[1]13+verif'!G201-'[1]13+verif'!H201-'[1]13+verif'!I201-'[1]13+verif'!J201-'[1]13+verif'!K201</f>
        <v>0</v>
      </c>
      <c r="N202" s="225">
        <f>C202-'[1]13+verif'!C201</f>
        <v>0</v>
      </c>
      <c r="O202" s="225">
        <f>D202-'[1]13+verif'!D201</f>
        <v>0</v>
      </c>
      <c r="P202" s="225">
        <f>E202-'[1]13+verif'!E201</f>
        <v>0</v>
      </c>
      <c r="Q202" s="225">
        <f>F202-'[1]13+verif'!F201</f>
        <v>0</v>
      </c>
      <c r="R202" s="225">
        <f>G202-'[1]13+verif'!G201</f>
        <v>0</v>
      </c>
      <c r="S202" s="225">
        <f>H202-'[1]13+verif'!H201</f>
        <v>0</v>
      </c>
      <c r="T202" s="225">
        <f>I202-'[1]13+verif'!I201</f>
        <v>0</v>
      </c>
      <c r="U202" s="225">
        <f>J202-'[1]13+verif'!J201</f>
        <v>0</v>
      </c>
      <c r="V202" s="223">
        <f>K202-'[1]13+verif'!K201</f>
        <v>0</v>
      </c>
    </row>
    <row r="203" spans="1:22" ht="15">
      <c r="A203" s="45" t="s">
        <v>134</v>
      </c>
      <c r="B203" s="46" t="s">
        <v>135</v>
      </c>
      <c r="C203" s="46"/>
      <c r="D203" s="129"/>
      <c r="E203" s="118"/>
      <c r="F203" s="118"/>
      <c r="G203" s="118"/>
      <c r="H203" s="131"/>
      <c r="I203" s="131"/>
      <c r="J203" s="131">
        <f>G203-I203</f>
        <v>0</v>
      </c>
      <c r="K203" s="125"/>
      <c r="L203" s="104"/>
      <c r="M203" s="225">
        <f>C203+D203+E203+F203+G203+H203+I203+J203+K203-'[1]13+verif'!C202-'[1]13+verif'!D202-'[1]13+verif'!E202-'[1]13+verif'!F202-'[1]13+verif'!G202-'[1]13+verif'!H202-'[1]13+verif'!I202-'[1]13+verif'!J202-'[1]13+verif'!K202</f>
        <v>0</v>
      </c>
      <c r="N203" s="225">
        <f>C203-'[1]13+verif'!C202</f>
        <v>0</v>
      </c>
      <c r="O203" s="225">
        <f>D203-'[1]13+verif'!D202</f>
        <v>0</v>
      </c>
      <c r="P203" s="225">
        <f>E203-'[1]13+verif'!E202</f>
        <v>0</v>
      </c>
      <c r="Q203" s="225">
        <f>F203-'[1]13+verif'!F202</f>
        <v>0</v>
      </c>
      <c r="R203" s="225">
        <f>G203-'[1]13+verif'!G202</f>
        <v>0</v>
      </c>
      <c r="S203" s="225">
        <f>H203-'[1]13+verif'!H202</f>
        <v>0</v>
      </c>
      <c r="T203" s="225">
        <f>I203-'[1]13+verif'!I202</f>
        <v>0</v>
      </c>
      <c r="U203" s="225">
        <f>J203-'[1]13+verif'!J202</f>
        <v>0</v>
      </c>
      <c r="V203" s="223">
        <f>K203-'[1]13+verif'!K202</f>
        <v>0</v>
      </c>
    </row>
    <row r="204" spans="1:22" ht="19.5">
      <c r="A204" s="45" t="s">
        <v>136</v>
      </c>
      <c r="B204" s="46" t="s">
        <v>137</v>
      </c>
      <c r="C204" s="46"/>
      <c r="D204" s="129"/>
      <c r="E204" s="110">
        <v>10100000</v>
      </c>
      <c r="F204" s="110">
        <v>7000000</v>
      </c>
      <c r="G204" s="110">
        <v>10074444</v>
      </c>
      <c r="H204" s="110">
        <f>G204</f>
        <v>10074444</v>
      </c>
      <c r="I204" s="110">
        <v>6198215</v>
      </c>
      <c r="J204" s="111">
        <f>G204-I204</f>
        <v>3876229</v>
      </c>
      <c r="K204" s="112">
        <v>6060907</v>
      </c>
      <c r="L204" s="104"/>
      <c r="M204" s="225">
        <f>C204+D204+E204+F204+G204+H204+I204+J204+K204-'[1]13+verif'!C203-'[1]13+verif'!D203-'[1]13+verif'!E203-'[1]13+verif'!F203-'[1]13+verif'!G203-'[1]13+verif'!H203-'[1]13+verif'!I203-'[1]13+verif'!J203-'[1]13+verif'!K203</f>
        <v>0</v>
      </c>
      <c r="N204" s="225">
        <f>C204-'[1]13+verif'!C203</f>
        <v>0</v>
      </c>
      <c r="O204" s="225">
        <f>D204-'[1]13+verif'!D203</f>
        <v>0</v>
      </c>
      <c r="P204" s="225">
        <f>E204-'[1]13+verif'!E203</f>
        <v>0</v>
      </c>
      <c r="Q204" s="225">
        <f>F204-'[1]13+verif'!F203</f>
        <v>0</v>
      </c>
      <c r="R204" s="225">
        <f>G204-'[1]13+verif'!G203</f>
        <v>0</v>
      </c>
      <c r="S204" s="225">
        <f>H204-'[1]13+verif'!H203</f>
        <v>0</v>
      </c>
      <c r="T204" s="225">
        <f>I204-'[1]13+verif'!I203</f>
        <v>0</v>
      </c>
      <c r="U204" s="225">
        <f>J204-'[1]13+verif'!J203</f>
        <v>0</v>
      </c>
      <c r="V204" s="223">
        <f>K204-'[1]13+verif'!K203</f>
        <v>0</v>
      </c>
    </row>
    <row r="205" spans="1:22" ht="15">
      <c r="A205" s="45" t="s">
        <v>138</v>
      </c>
      <c r="B205" s="46" t="s">
        <v>139</v>
      </c>
      <c r="C205" s="46"/>
      <c r="D205" s="129"/>
      <c r="E205" s="118"/>
      <c r="F205" s="118"/>
      <c r="G205" s="118"/>
      <c r="H205" s="131"/>
      <c r="I205" s="131"/>
      <c r="J205" s="131">
        <f>G205-I205</f>
        <v>0</v>
      </c>
      <c r="K205" s="125"/>
      <c r="L205" s="104"/>
      <c r="M205" s="225">
        <f>C205+D205+E205+F205+G205+H205+I205+J205+K205-'[1]13+verif'!C204-'[1]13+verif'!D204-'[1]13+verif'!E204-'[1]13+verif'!F204-'[1]13+verif'!G204-'[1]13+verif'!H204-'[1]13+verif'!I204-'[1]13+verif'!J204-'[1]13+verif'!K204</f>
        <v>0</v>
      </c>
      <c r="N205" s="225">
        <f>C205-'[1]13+verif'!C204</f>
        <v>0</v>
      </c>
      <c r="O205" s="225">
        <f>D205-'[1]13+verif'!D204</f>
        <v>0</v>
      </c>
      <c r="P205" s="225">
        <f>E205-'[1]13+verif'!E204</f>
        <v>0</v>
      </c>
      <c r="Q205" s="225">
        <f>F205-'[1]13+verif'!F204</f>
        <v>0</v>
      </c>
      <c r="R205" s="225">
        <f>G205-'[1]13+verif'!G204</f>
        <v>0</v>
      </c>
      <c r="S205" s="225">
        <f>H205-'[1]13+verif'!H204</f>
        <v>0</v>
      </c>
      <c r="T205" s="225">
        <f>I205-'[1]13+verif'!I204</f>
        <v>0</v>
      </c>
      <c r="U205" s="225">
        <f>J205-'[1]13+verif'!J204</f>
        <v>0</v>
      </c>
      <c r="V205" s="223">
        <f>K205-'[1]13+verif'!K204</f>
        <v>0</v>
      </c>
    </row>
    <row r="206" spans="1:22" ht="19.5">
      <c r="A206" s="45" t="s">
        <v>288</v>
      </c>
      <c r="B206" s="46" t="s">
        <v>141</v>
      </c>
      <c r="C206" s="46"/>
      <c r="D206" s="129"/>
      <c r="E206" s="110">
        <v>0</v>
      </c>
      <c r="F206" s="110">
        <v>0</v>
      </c>
      <c r="G206" s="110">
        <v>0</v>
      </c>
      <c r="H206" s="110">
        <f>G206</f>
        <v>0</v>
      </c>
      <c r="I206" s="110">
        <f>G206</f>
        <v>0</v>
      </c>
      <c r="J206" s="120">
        <f>G206-I206</f>
        <v>0</v>
      </c>
      <c r="K206" s="112">
        <v>0</v>
      </c>
      <c r="L206" s="104"/>
      <c r="M206" s="225">
        <f>C206+D206+E206+F206+G206+H206+I206+J206+K206-'[1]13+verif'!C205-'[1]13+verif'!D205-'[1]13+verif'!E205-'[1]13+verif'!F205-'[1]13+verif'!G205-'[1]13+verif'!H205-'[1]13+verif'!I205-'[1]13+verif'!J205-'[1]13+verif'!K205</f>
        <v>0</v>
      </c>
      <c r="N206" s="225">
        <f>C206-'[1]13+verif'!C205</f>
        <v>0</v>
      </c>
      <c r="O206" s="225">
        <f>D206-'[1]13+verif'!D205</f>
        <v>0</v>
      </c>
      <c r="P206" s="225">
        <f>E206-'[1]13+verif'!E205</f>
        <v>0</v>
      </c>
      <c r="Q206" s="225">
        <f>F206-'[1]13+verif'!F205</f>
        <v>0</v>
      </c>
      <c r="R206" s="225">
        <f>G206-'[1]13+verif'!G205</f>
        <v>0</v>
      </c>
      <c r="S206" s="225">
        <f>H206-'[1]13+verif'!H205</f>
        <v>0</v>
      </c>
      <c r="T206" s="225">
        <f>I206-'[1]13+verif'!I205</f>
        <v>0</v>
      </c>
      <c r="U206" s="225">
        <f>J206-'[1]13+verif'!J205</f>
        <v>0</v>
      </c>
      <c r="V206" s="223">
        <f>K206-'[1]13+verif'!K205</f>
        <v>0</v>
      </c>
    </row>
    <row r="207" spans="1:22" ht="36">
      <c r="A207" s="37" t="s">
        <v>289</v>
      </c>
      <c r="B207" s="38" t="s">
        <v>144</v>
      </c>
      <c r="C207" s="38"/>
      <c r="D207" s="105">
        <f>D208+D209+D211+D212+D213+D214+D215+D218</f>
        <v>0</v>
      </c>
      <c r="E207" s="105">
        <f t="shared" ref="E207:K207" si="93">E208+E209+E211+E212+E213+E214+E215+E218</f>
        <v>69578365</v>
      </c>
      <c r="F207" s="105">
        <f t="shared" si="93"/>
        <v>39497365</v>
      </c>
      <c r="G207" s="105">
        <f t="shared" si="93"/>
        <v>42696763</v>
      </c>
      <c r="H207" s="105">
        <f t="shared" si="93"/>
        <v>42696763</v>
      </c>
      <c r="I207" s="105">
        <f t="shared" si="93"/>
        <v>34829645</v>
      </c>
      <c r="J207" s="105">
        <f t="shared" si="93"/>
        <v>7867118</v>
      </c>
      <c r="K207" s="140">
        <f t="shared" si="93"/>
        <v>35017554</v>
      </c>
      <c r="L207" s="104"/>
      <c r="M207" s="225">
        <f>C207+D207+E207+F207+G207+H207+I207+J207+K207-'[1]13+verif'!C206-'[1]13+verif'!D206-'[1]13+verif'!E206-'[1]13+verif'!F206-'[1]13+verif'!G206-'[1]13+verif'!H206-'[1]13+verif'!I206-'[1]13+verif'!J206-'[1]13+verif'!K206</f>
        <v>0</v>
      </c>
      <c r="N207" s="225">
        <f>C207-'[1]13+verif'!C206</f>
        <v>0</v>
      </c>
      <c r="O207" s="225">
        <f>D207-'[1]13+verif'!D206</f>
        <v>0</v>
      </c>
      <c r="P207" s="225">
        <f>E207-'[1]13+verif'!E206</f>
        <v>0</v>
      </c>
      <c r="Q207" s="225">
        <f>F207-'[1]13+verif'!F206</f>
        <v>0</v>
      </c>
      <c r="R207" s="225">
        <f>G207-'[1]13+verif'!G206</f>
        <v>0</v>
      </c>
      <c r="S207" s="225">
        <f>H207-'[1]13+verif'!H206</f>
        <v>0</v>
      </c>
      <c r="T207" s="225">
        <f>I207-'[1]13+verif'!I206</f>
        <v>0</v>
      </c>
      <c r="U207" s="225">
        <f>J207-'[1]13+verif'!J206</f>
        <v>0</v>
      </c>
      <c r="V207" s="223">
        <f>K207-'[1]13+verif'!K206</f>
        <v>0</v>
      </c>
    </row>
    <row r="208" spans="1:22" ht="15">
      <c r="A208" s="45" t="s">
        <v>145</v>
      </c>
      <c r="B208" s="46" t="s">
        <v>146</v>
      </c>
      <c r="C208" s="46"/>
      <c r="D208" s="109"/>
      <c r="E208" s="55"/>
      <c r="F208" s="55"/>
      <c r="G208" s="55"/>
      <c r="H208" s="90"/>
      <c r="I208" s="90"/>
      <c r="J208" s="131">
        <f>G208-I208</f>
        <v>0</v>
      </c>
      <c r="K208" s="119"/>
      <c r="L208" s="104"/>
      <c r="M208" s="225">
        <f>C208+D208+E208+F208+G208+H208+I208+J208+K208-'[1]13+verif'!C207-'[1]13+verif'!D207-'[1]13+verif'!E207-'[1]13+verif'!F207-'[1]13+verif'!G207-'[1]13+verif'!H207-'[1]13+verif'!I207-'[1]13+verif'!J207-'[1]13+verif'!K207</f>
        <v>0</v>
      </c>
      <c r="N208" s="225">
        <f>C208-'[1]13+verif'!C207</f>
        <v>0</v>
      </c>
      <c r="O208" s="225">
        <f>D208-'[1]13+verif'!D207</f>
        <v>0</v>
      </c>
      <c r="P208" s="225">
        <f>E208-'[1]13+verif'!E207</f>
        <v>0</v>
      </c>
      <c r="Q208" s="225">
        <f>F208-'[1]13+verif'!F207</f>
        <v>0</v>
      </c>
      <c r="R208" s="225">
        <f>G208-'[1]13+verif'!G207</f>
        <v>0</v>
      </c>
      <c r="S208" s="225">
        <f>H208-'[1]13+verif'!H207</f>
        <v>0</v>
      </c>
      <c r="T208" s="225">
        <f>I208-'[1]13+verif'!I207</f>
        <v>0</v>
      </c>
      <c r="U208" s="225">
        <f>J208-'[1]13+verif'!J207</f>
        <v>0</v>
      </c>
      <c r="V208" s="223">
        <f>K208-'[1]13+verif'!K207</f>
        <v>0</v>
      </c>
    </row>
    <row r="209" spans="1:22" ht="18">
      <c r="A209" s="60" t="s">
        <v>147</v>
      </c>
      <c r="B209" s="42" t="s">
        <v>148</v>
      </c>
      <c r="C209" s="42"/>
      <c r="D209" s="107">
        <f>D210</f>
        <v>0</v>
      </c>
      <c r="E209" s="126">
        <f t="shared" ref="E209:K209" si="94">E210</f>
        <v>48590000</v>
      </c>
      <c r="F209" s="126">
        <f t="shared" si="94"/>
        <v>27100000</v>
      </c>
      <c r="G209" s="107">
        <f t="shared" si="94"/>
        <v>27100000</v>
      </c>
      <c r="H209" s="107">
        <f t="shared" si="94"/>
        <v>27100000</v>
      </c>
      <c r="I209" s="107">
        <f t="shared" si="94"/>
        <v>25454528</v>
      </c>
      <c r="J209" s="107">
        <f t="shared" si="94"/>
        <v>1645472</v>
      </c>
      <c r="K209" s="108">
        <f t="shared" si="94"/>
        <v>25693903</v>
      </c>
      <c r="L209" s="104"/>
      <c r="M209" s="225">
        <f>C209+D209+E209+F209+G209+H209+I209+J209+K209-'[1]13+verif'!C208-'[1]13+verif'!D208-'[1]13+verif'!E208-'[1]13+verif'!F208-'[1]13+verif'!G208-'[1]13+verif'!H208-'[1]13+verif'!I208-'[1]13+verif'!J208-'[1]13+verif'!K208</f>
        <v>0</v>
      </c>
      <c r="N209" s="225">
        <f>C209-'[1]13+verif'!C208</f>
        <v>0</v>
      </c>
      <c r="O209" s="225">
        <f>D209-'[1]13+verif'!D208</f>
        <v>0</v>
      </c>
      <c r="P209" s="225">
        <f>E209-'[1]13+verif'!E208</f>
        <v>0</v>
      </c>
      <c r="Q209" s="225">
        <f>F209-'[1]13+verif'!F208</f>
        <v>0</v>
      </c>
      <c r="R209" s="225">
        <f>G209-'[1]13+verif'!G208</f>
        <v>0</v>
      </c>
      <c r="S209" s="225">
        <f>H209-'[1]13+verif'!H208</f>
        <v>0</v>
      </c>
      <c r="T209" s="225">
        <f>I209-'[1]13+verif'!I208</f>
        <v>0</v>
      </c>
      <c r="U209" s="225">
        <f>J209-'[1]13+verif'!J208</f>
        <v>0</v>
      </c>
      <c r="V209" s="223">
        <f>K209-'[1]13+verif'!K208</f>
        <v>0</v>
      </c>
    </row>
    <row r="210" spans="1:22" ht="15">
      <c r="A210" s="45" t="s">
        <v>149</v>
      </c>
      <c r="B210" s="46" t="s">
        <v>150</v>
      </c>
      <c r="C210" s="46"/>
      <c r="D210" s="109"/>
      <c r="E210" s="110">
        <f>16000000+32590000</f>
        <v>48590000</v>
      </c>
      <c r="F210" s="110">
        <f>9000000+18100000</f>
        <v>27100000</v>
      </c>
      <c r="G210" s="110">
        <f>9000000+18100000</f>
        <v>27100000</v>
      </c>
      <c r="H210" s="110">
        <f>G210</f>
        <v>27100000</v>
      </c>
      <c r="I210" s="110">
        <f>8371150+17083378</f>
        <v>25454528</v>
      </c>
      <c r="J210" s="120">
        <f>G210-I210</f>
        <v>1645472</v>
      </c>
      <c r="K210" s="112">
        <f>8432569+17261334</f>
        <v>25693903</v>
      </c>
      <c r="L210" s="104"/>
      <c r="M210" s="225">
        <f>C210+D210+E210+F210+G210+H210+I210+J210+K210-'[1]13+verif'!C209-'[1]13+verif'!D209-'[1]13+verif'!E209-'[1]13+verif'!F209-'[1]13+verif'!G209-'[1]13+verif'!H209-'[1]13+verif'!I209-'[1]13+verif'!J209-'[1]13+verif'!K209</f>
        <v>0</v>
      </c>
      <c r="N210" s="225">
        <f>C210-'[1]13+verif'!C209</f>
        <v>0</v>
      </c>
      <c r="O210" s="225">
        <f>D210-'[1]13+verif'!D209</f>
        <v>0</v>
      </c>
      <c r="P210" s="225">
        <f>E210-'[1]13+verif'!E209</f>
        <v>0</v>
      </c>
      <c r="Q210" s="225">
        <f>F210-'[1]13+verif'!F209</f>
        <v>0</v>
      </c>
      <c r="R210" s="225">
        <f>G210-'[1]13+verif'!G209</f>
        <v>0</v>
      </c>
      <c r="S210" s="225">
        <f>H210-'[1]13+verif'!H209</f>
        <v>0</v>
      </c>
      <c r="T210" s="225">
        <f>I210-'[1]13+verif'!I209</f>
        <v>0</v>
      </c>
      <c r="U210" s="225">
        <f>J210-'[1]13+verif'!J209</f>
        <v>0</v>
      </c>
      <c r="V210" s="223">
        <f>K210-'[1]13+verif'!K209</f>
        <v>0</v>
      </c>
    </row>
    <row r="211" spans="1:22" ht="15">
      <c r="A211" s="45" t="s">
        <v>151</v>
      </c>
      <c r="B211" s="46" t="s">
        <v>152</v>
      </c>
      <c r="C211" s="46"/>
      <c r="D211" s="109"/>
      <c r="E211" s="110"/>
      <c r="F211" s="110"/>
      <c r="G211" s="110"/>
      <c r="H211" s="110">
        <v>0</v>
      </c>
      <c r="I211" s="110">
        <f>G211</f>
        <v>0</v>
      </c>
      <c r="J211" s="120">
        <f>G211-I211</f>
        <v>0</v>
      </c>
      <c r="K211" s="112"/>
      <c r="L211" s="104"/>
      <c r="M211" s="225">
        <f>C211+D211+E211+F211+G211+H211+I211+J211+K211-'[1]13+verif'!C210-'[1]13+verif'!D210-'[1]13+verif'!E210-'[1]13+verif'!F210-'[1]13+verif'!G210-'[1]13+verif'!H210-'[1]13+verif'!I210-'[1]13+verif'!J210-'[1]13+verif'!K210</f>
        <v>0</v>
      </c>
      <c r="N211" s="225">
        <f>C211-'[1]13+verif'!C210</f>
        <v>0</v>
      </c>
      <c r="O211" s="225">
        <f>D211-'[1]13+verif'!D210</f>
        <v>0</v>
      </c>
      <c r="P211" s="225">
        <f>E211-'[1]13+verif'!E210</f>
        <v>0</v>
      </c>
      <c r="Q211" s="225">
        <f>F211-'[1]13+verif'!F210</f>
        <v>0</v>
      </c>
      <c r="R211" s="225">
        <f>G211-'[1]13+verif'!G210</f>
        <v>0</v>
      </c>
      <c r="S211" s="225">
        <f>H211-'[1]13+verif'!H210</f>
        <v>0</v>
      </c>
      <c r="T211" s="225">
        <f>I211-'[1]13+verif'!I210</f>
        <v>0</v>
      </c>
      <c r="U211" s="225">
        <f>J211-'[1]13+verif'!J210</f>
        <v>0</v>
      </c>
      <c r="V211" s="223">
        <f>K211-'[1]13+verif'!K210</f>
        <v>0</v>
      </c>
    </row>
    <row r="212" spans="1:22" ht="15">
      <c r="A212" s="45" t="s">
        <v>153</v>
      </c>
      <c r="B212" s="46" t="s">
        <v>154</v>
      </c>
      <c r="C212" s="46"/>
      <c r="D212" s="109"/>
      <c r="E212" s="55"/>
      <c r="F212" s="55"/>
      <c r="G212" s="55"/>
      <c r="H212" s="110">
        <v>0</v>
      </c>
      <c r="I212" s="90"/>
      <c r="J212" s="131">
        <f>G212-I212</f>
        <v>0</v>
      </c>
      <c r="K212" s="125"/>
      <c r="L212" s="104"/>
      <c r="M212" s="225">
        <f>C212+D212+E212+F212+G212+H212+I212+J212+K212-'[1]13+verif'!C211-'[1]13+verif'!D211-'[1]13+verif'!E211-'[1]13+verif'!F211-'[1]13+verif'!G211-'[1]13+verif'!H211-'[1]13+verif'!I211-'[1]13+verif'!J211-'[1]13+verif'!K211</f>
        <v>0</v>
      </c>
      <c r="N212" s="225">
        <f>C212-'[1]13+verif'!C211</f>
        <v>0</v>
      </c>
      <c r="O212" s="225">
        <f>D212-'[1]13+verif'!D211</f>
        <v>0</v>
      </c>
      <c r="P212" s="225">
        <f>E212-'[1]13+verif'!E211</f>
        <v>0</v>
      </c>
      <c r="Q212" s="225">
        <f>F212-'[1]13+verif'!F211</f>
        <v>0</v>
      </c>
      <c r="R212" s="225">
        <f>G212-'[1]13+verif'!G211</f>
        <v>0</v>
      </c>
      <c r="S212" s="225">
        <f>H212-'[1]13+verif'!H211</f>
        <v>0</v>
      </c>
      <c r="T212" s="225">
        <f>I212-'[1]13+verif'!I211</f>
        <v>0</v>
      </c>
      <c r="U212" s="225">
        <f>J212-'[1]13+verif'!J211</f>
        <v>0</v>
      </c>
      <c r="V212" s="223">
        <f>K212-'[1]13+verif'!K211</f>
        <v>0</v>
      </c>
    </row>
    <row r="213" spans="1:22" ht="15">
      <c r="A213" s="45" t="s">
        <v>155</v>
      </c>
      <c r="B213" s="141" t="s">
        <v>156</v>
      </c>
      <c r="C213" s="46"/>
      <c r="D213" s="109"/>
      <c r="E213" s="110"/>
      <c r="F213" s="110"/>
      <c r="G213" s="110"/>
      <c r="H213" s="110">
        <f>G213</f>
        <v>0</v>
      </c>
      <c r="I213" s="110"/>
      <c r="J213" s="110">
        <f>H213-I213</f>
        <v>0</v>
      </c>
      <c r="K213" s="136"/>
      <c r="L213" s="104"/>
      <c r="M213" s="225">
        <f>C213+D213+E213+F213+G213+H213+I213+J213+K213-'[1]13+verif'!C212-'[1]13+verif'!D212-'[1]13+verif'!E212-'[1]13+verif'!F212-'[1]13+verif'!G212-'[1]13+verif'!H212-'[1]13+verif'!I212-'[1]13+verif'!J212-'[1]13+verif'!K212</f>
        <v>0</v>
      </c>
      <c r="N213" s="225">
        <f>C213-'[1]13+verif'!C212</f>
        <v>0</v>
      </c>
      <c r="O213" s="225">
        <f>D213-'[1]13+verif'!D212</f>
        <v>0</v>
      </c>
      <c r="P213" s="225">
        <f>E213-'[1]13+verif'!E212</f>
        <v>0</v>
      </c>
      <c r="Q213" s="225">
        <f>F213-'[1]13+verif'!F212</f>
        <v>0</v>
      </c>
      <c r="R213" s="225">
        <f>G213-'[1]13+verif'!G212</f>
        <v>0</v>
      </c>
      <c r="S213" s="225">
        <f>H213-'[1]13+verif'!H212</f>
        <v>0</v>
      </c>
      <c r="T213" s="225">
        <f>I213-'[1]13+verif'!I212</f>
        <v>0</v>
      </c>
      <c r="U213" s="225">
        <f>J213-'[1]13+verif'!J212</f>
        <v>0</v>
      </c>
      <c r="V213" s="223">
        <f>K213-'[1]13+verif'!K212</f>
        <v>0</v>
      </c>
    </row>
    <row r="214" spans="1:22" ht="15">
      <c r="A214" s="45" t="s">
        <v>157</v>
      </c>
      <c r="B214" s="59" t="s">
        <v>158</v>
      </c>
      <c r="C214" s="59"/>
      <c r="D214" s="109"/>
      <c r="E214" s="55"/>
      <c r="F214" s="55"/>
      <c r="G214" s="55"/>
      <c r="H214" s="90"/>
      <c r="I214" s="90"/>
      <c r="J214" s="131">
        <f>G214-I214</f>
        <v>0</v>
      </c>
      <c r="K214" s="125">
        <f>I214</f>
        <v>0</v>
      </c>
      <c r="L214" s="104"/>
      <c r="M214" s="225">
        <f>C214+D214+E214+F214+G214+H214+I214+J214+K214-'[1]13+verif'!C213-'[1]13+verif'!D213-'[1]13+verif'!E213-'[1]13+verif'!F213-'[1]13+verif'!G213-'[1]13+verif'!H213-'[1]13+verif'!I213-'[1]13+verif'!J213-'[1]13+verif'!K213</f>
        <v>0</v>
      </c>
      <c r="N214" s="225">
        <f>C214-'[1]13+verif'!C213</f>
        <v>0</v>
      </c>
      <c r="O214" s="225">
        <f>D214-'[1]13+verif'!D213</f>
        <v>0</v>
      </c>
      <c r="P214" s="225">
        <f>E214-'[1]13+verif'!E213</f>
        <v>0</v>
      </c>
      <c r="Q214" s="225">
        <f>F214-'[1]13+verif'!F213</f>
        <v>0</v>
      </c>
      <c r="R214" s="225">
        <f>G214-'[1]13+verif'!G213</f>
        <v>0</v>
      </c>
      <c r="S214" s="225">
        <f>H214-'[1]13+verif'!H213</f>
        <v>0</v>
      </c>
      <c r="T214" s="225">
        <f>I214-'[1]13+verif'!I213</f>
        <v>0</v>
      </c>
      <c r="U214" s="225">
        <f>J214-'[1]13+verif'!J213</f>
        <v>0</v>
      </c>
      <c r="V214" s="223">
        <f>K214-'[1]13+verif'!K213</f>
        <v>0</v>
      </c>
    </row>
    <row r="215" spans="1:22" ht="18">
      <c r="A215" s="41" t="s">
        <v>159</v>
      </c>
      <c r="B215" s="42" t="s">
        <v>160</v>
      </c>
      <c r="C215" s="42"/>
      <c r="D215" s="107">
        <f>D216+D217</f>
        <v>0</v>
      </c>
      <c r="E215" s="107">
        <f t="shared" ref="E215:K215" si="95">E216+E217</f>
        <v>9341000</v>
      </c>
      <c r="F215" s="107">
        <f t="shared" si="95"/>
        <v>5050000</v>
      </c>
      <c r="G215" s="107">
        <f t="shared" si="95"/>
        <v>9154580</v>
      </c>
      <c r="H215" s="107">
        <f t="shared" si="95"/>
        <v>9154580</v>
      </c>
      <c r="I215" s="107">
        <f t="shared" si="95"/>
        <v>3667669</v>
      </c>
      <c r="J215" s="107">
        <f t="shared" si="95"/>
        <v>5486911</v>
      </c>
      <c r="K215" s="108">
        <f t="shared" si="95"/>
        <v>3666029</v>
      </c>
      <c r="L215" s="104"/>
      <c r="M215" s="225">
        <f>C215+D215+E215+F215+G215+H215+I215+J215+K215-'[1]13+verif'!C214-'[1]13+verif'!D214-'[1]13+verif'!E214-'[1]13+verif'!F214-'[1]13+verif'!G214-'[1]13+verif'!H214-'[1]13+verif'!I214-'[1]13+verif'!J214-'[1]13+verif'!K214</f>
        <v>0</v>
      </c>
      <c r="N215" s="225">
        <f>C215-'[1]13+verif'!C214</f>
        <v>0</v>
      </c>
      <c r="O215" s="225">
        <f>D215-'[1]13+verif'!D214</f>
        <v>0</v>
      </c>
      <c r="P215" s="225">
        <f>E215-'[1]13+verif'!E214</f>
        <v>0</v>
      </c>
      <c r="Q215" s="225">
        <f>F215-'[1]13+verif'!F214</f>
        <v>0</v>
      </c>
      <c r="R215" s="225">
        <f>G215-'[1]13+verif'!G214</f>
        <v>0</v>
      </c>
      <c r="S215" s="225">
        <f>H215-'[1]13+verif'!H214</f>
        <v>0</v>
      </c>
      <c r="T215" s="225">
        <f>I215-'[1]13+verif'!I214</f>
        <v>0</v>
      </c>
      <c r="U215" s="225">
        <f>J215-'[1]13+verif'!J214</f>
        <v>0</v>
      </c>
      <c r="V215" s="223">
        <f>K215-'[1]13+verif'!K214</f>
        <v>0</v>
      </c>
    </row>
    <row r="216" spans="1:22" ht="15">
      <c r="A216" s="45" t="s">
        <v>161</v>
      </c>
      <c r="B216" s="46" t="s">
        <v>162</v>
      </c>
      <c r="C216" s="46"/>
      <c r="D216" s="109"/>
      <c r="E216" s="110">
        <f>9141000+200000</f>
        <v>9341000</v>
      </c>
      <c r="F216" s="110">
        <f>5000000+50000</f>
        <v>5050000</v>
      </c>
      <c r="G216" s="110">
        <f>9141000+13580</f>
        <v>9154580</v>
      </c>
      <c r="H216" s="110">
        <f>G216</f>
        <v>9154580</v>
      </c>
      <c r="I216" s="110">
        <f>3654089+13580</f>
        <v>3667669</v>
      </c>
      <c r="J216" s="120">
        <f>G216-I216</f>
        <v>5486911</v>
      </c>
      <c r="K216" s="112">
        <f>3654089+11940</f>
        <v>3666029</v>
      </c>
      <c r="L216" s="104"/>
      <c r="M216" s="225">
        <f>C216+D216+E216+F216+G216+H216+I216+J216+K216-'[1]13+verif'!C215-'[1]13+verif'!D215-'[1]13+verif'!E215-'[1]13+verif'!F215-'[1]13+verif'!G215-'[1]13+verif'!H215-'[1]13+verif'!I215-'[1]13+verif'!J215-'[1]13+verif'!K215</f>
        <v>0</v>
      </c>
      <c r="N216" s="225">
        <f>C216-'[1]13+verif'!C215</f>
        <v>0</v>
      </c>
      <c r="O216" s="225">
        <f>D216-'[1]13+verif'!D215</f>
        <v>0</v>
      </c>
      <c r="P216" s="225">
        <f>E216-'[1]13+verif'!E215</f>
        <v>0</v>
      </c>
      <c r="Q216" s="225">
        <f>F216-'[1]13+verif'!F215</f>
        <v>0</v>
      </c>
      <c r="R216" s="225">
        <f>G216-'[1]13+verif'!G215</f>
        <v>0</v>
      </c>
      <c r="S216" s="225">
        <f>H216-'[1]13+verif'!H215</f>
        <v>0</v>
      </c>
      <c r="T216" s="225">
        <f>I216-'[1]13+verif'!I215</f>
        <v>0</v>
      </c>
      <c r="U216" s="225">
        <f>J216-'[1]13+verif'!J215</f>
        <v>0</v>
      </c>
      <c r="V216" s="223">
        <f>K216-'[1]13+verif'!K215</f>
        <v>0</v>
      </c>
    </row>
    <row r="217" spans="1:22" ht="15">
      <c r="A217" s="45" t="s">
        <v>163</v>
      </c>
      <c r="B217" s="46" t="s">
        <v>164</v>
      </c>
      <c r="C217" s="46"/>
      <c r="D217" s="109"/>
      <c r="E217" s="55"/>
      <c r="F217" s="55"/>
      <c r="G217" s="55"/>
      <c r="H217" s="55"/>
      <c r="I217" s="90"/>
      <c r="J217" s="131">
        <f>G217-I217</f>
        <v>0</v>
      </c>
      <c r="K217" s="125"/>
      <c r="L217" s="104"/>
      <c r="M217" s="225">
        <f>C217+D217+E217+F217+G217+H217+I217+J217+K217-'[1]13+verif'!C216-'[1]13+verif'!D216-'[1]13+verif'!E216-'[1]13+verif'!F216-'[1]13+verif'!G216-'[1]13+verif'!H216-'[1]13+verif'!I216-'[1]13+verif'!J216-'[1]13+verif'!K216</f>
        <v>0</v>
      </c>
      <c r="N217" s="225">
        <f>C217-'[1]13+verif'!C216</f>
        <v>0</v>
      </c>
      <c r="O217" s="225">
        <f>D217-'[1]13+verif'!D216</f>
        <v>0</v>
      </c>
      <c r="P217" s="225">
        <f>E217-'[1]13+verif'!E216</f>
        <v>0</v>
      </c>
      <c r="Q217" s="225">
        <f>F217-'[1]13+verif'!F216</f>
        <v>0</v>
      </c>
      <c r="R217" s="225">
        <f>G217-'[1]13+verif'!G216</f>
        <v>0</v>
      </c>
      <c r="S217" s="225">
        <f>H217-'[1]13+verif'!H216</f>
        <v>0</v>
      </c>
      <c r="T217" s="225">
        <f>I217-'[1]13+verif'!I216</f>
        <v>0</v>
      </c>
      <c r="U217" s="225">
        <f>J217-'[1]13+verif'!J216</f>
        <v>0</v>
      </c>
      <c r="V217" s="223">
        <f>K217-'[1]13+verif'!K216</f>
        <v>0</v>
      </c>
    </row>
    <row r="218" spans="1:22" ht="19.5">
      <c r="A218" s="45" t="s">
        <v>165</v>
      </c>
      <c r="B218" s="141" t="s">
        <v>166</v>
      </c>
      <c r="C218" s="46"/>
      <c r="D218" s="109"/>
      <c r="E218" s="110">
        <f>11670000+20000-42635</f>
        <v>11647365</v>
      </c>
      <c r="F218" s="110">
        <f>7324008+20000+3357</f>
        <v>7347365</v>
      </c>
      <c r="G218" s="110">
        <f>-100+6432283+10000</f>
        <v>6442183</v>
      </c>
      <c r="H218" s="110">
        <f>G218</f>
        <v>6442183</v>
      </c>
      <c r="I218" s="110">
        <f>-100+5697548+10000</f>
        <v>5707448</v>
      </c>
      <c r="J218" s="110">
        <f>H218-I218</f>
        <v>734735</v>
      </c>
      <c r="K218" s="136">
        <f>5647622+10000</f>
        <v>5657622</v>
      </c>
      <c r="L218" s="104"/>
      <c r="M218" s="225">
        <f>C218+D218+E218+F218+G218+H218+I218+J218+K218-'[1]13+verif'!C217-'[1]13+verif'!D217-'[1]13+verif'!E217-'[1]13+verif'!F217-'[1]13+verif'!G217-'[1]13+verif'!H217-'[1]13+verif'!I217-'[1]13+verif'!J217-'[1]13+verif'!K217</f>
        <v>0</v>
      </c>
      <c r="N218" s="225">
        <f>C218-'[1]13+verif'!C217</f>
        <v>0</v>
      </c>
      <c r="O218" s="225">
        <f>D218-'[1]13+verif'!D217</f>
        <v>0</v>
      </c>
      <c r="P218" s="225">
        <f>E218-'[1]13+verif'!E217</f>
        <v>0</v>
      </c>
      <c r="Q218" s="225">
        <f>F218-'[1]13+verif'!F217</f>
        <v>0</v>
      </c>
      <c r="R218" s="225">
        <f>G218-'[1]13+verif'!G217</f>
        <v>0</v>
      </c>
      <c r="S218" s="225">
        <f>H218-'[1]13+verif'!H217</f>
        <v>0</v>
      </c>
      <c r="T218" s="225">
        <f>I218-'[1]13+verif'!I217</f>
        <v>0</v>
      </c>
      <c r="U218" s="225">
        <f>J218-'[1]13+verif'!J217</f>
        <v>0</v>
      </c>
      <c r="V218" s="225">
        <f>K218-'[1]13+verif'!K217</f>
        <v>0</v>
      </c>
    </row>
    <row r="219" spans="1:22" ht="27">
      <c r="A219" s="33" t="s">
        <v>169</v>
      </c>
      <c r="B219" s="34"/>
      <c r="C219" s="34"/>
      <c r="D219" s="102">
        <f>D220+D230</f>
        <v>0</v>
      </c>
      <c r="E219" s="102">
        <f t="shared" ref="E219:K219" si="96">E220+E230</f>
        <v>43984129</v>
      </c>
      <c r="F219" s="102">
        <f>F220+F230</f>
        <v>27271001</v>
      </c>
      <c r="G219" s="102">
        <f t="shared" si="96"/>
        <v>30054376</v>
      </c>
      <c r="H219" s="102">
        <f t="shared" si="96"/>
        <v>30054376</v>
      </c>
      <c r="I219" s="102">
        <f t="shared" si="96"/>
        <v>20313338</v>
      </c>
      <c r="J219" s="102">
        <f>J220+J230</f>
        <v>9741038</v>
      </c>
      <c r="K219" s="124">
        <f t="shared" si="96"/>
        <v>16837517</v>
      </c>
      <c r="L219" s="104"/>
      <c r="M219" s="225">
        <f>C219+D219+E219+F219+G219+H219+I219+J219+K219-'[1]13+verif'!C218-'[1]13+verif'!D218-'[1]13+verif'!E218-'[1]13+verif'!F218-'[1]13+verif'!G218-'[1]13+verif'!H218-'[1]13+verif'!I218-'[1]13+verif'!J218-'[1]13+verif'!K218</f>
        <v>0</v>
      </c>
      <c r="N219" s="225">
        <f>C219-'[1]13+verif'!C218</f>
        <v>0</v>
      </c>
      <c r="O219" s="225">
        <f>D219-'[1]13+verif'!D218</f>
        <v>0</v>
      </c>
      <c r="P219" s="225">
        <f>E219-'[1]13+verif'!E218</f>
        <v>0</v>
      </c>
      <c r="Q219" s="225">
        <f>F219-'[1]13+verif'!F218</f>
        <v>0</v>
      </c>
      <c r="R219" s="225">
        <f>G219-'[1]13+verif'!G218</f>
        <v>0</v>
      </c>
      <c r="S219" s="225">
        <f>H219-'[1]13+verif'!H218</f>
        <v>0</v>
      </c>
      <c r="T219" s="225">
        <f>I219-'[1]13+verif'!I218</f>
        <v>0</v>
      </c>
      <c r="U219" s="225">
        <f>J219-'[1]13+verif'!J218</f>
        <v>0</v>
      </c>
      <c r="V219" s="223">
        <f>K219-'[1]13+verif'!K218</f>
        <v>0</v>
      </c>
    </row>
    <row r="220" spans="1:22" ht="27">
      <c r="A220" s="37" t="s">
        <v>290</v>
      </c>
      <c r="B220" s="38" t="s">
        <v>171</v>
      </c>
      <c r="C220" s="38"/>
      <c r="D220" s="105">
        <f t="shared" ref="D220:K220" si="97">D221+D224+D227+D228+D229</f>
        <v>0</v>
      </c>
      <c r="E220" s="105">
        <f t="shared" si="97"/>
        <v>35755206</v>
      </c>
      <c r="F220" s="105">
        <f t="shared" si="97"/>
        <v>21892078</v>
      </c>
      <c r="G220" s="105">
        <f t="shared" si="97"/>
        <v>24533247</v>
      </c>
      <c r="H220" s="105">
        <f t="shared" si="97"/>
        <v>24533247</v>
      </c>
      <c r="I220" s="105">
        <f>I221+I224+I227+I228+I229</f>
        <v>16428515</v>
      </c>
      <c r="J220" s="105">
        <f t="shared" si="97"/>
        <v>8104732</v>
      </c>
      <c r="K220" s="106">
        <f t="shared" si="97"/>
        <v>12705570</v>
      </c>
      <c r="L220" s="104"/>
      <c r="M220" s="225">
        <f>C220+D220+E220+F220+G220+H220+I220+J220+K220-'[1]13+verif'!C219-'[1]13+verif'!D219-'[1]13+verif'!E219-'[1]13+verif'!F219-'[1]13+verif'!G219-'[1]13+verif'!H219-'[1]13+verif'!I219-'[1]13+verif'!J219-'[1]13+verif'!K219</f>
        <v>0</v>
      </c>
      <c r="N220" s="225">
        <f>C220-'[1]13+verif'!C219</f>
        <v>0</v>
      </c>
      <c r="O220" s="225">
        <f>D220-'[1]13+verif'!D219</f>
        <v>0</v>
      </c>
      <c r="P220" s="225">
        <f>E220-'[1]13+verif'!E219</f>
        <v>0</v>
      </c>
      <c r="Q220" s="225">
        <f>F220-'[1]13+verif'!F219</f>
        <v>0</v>
      </c>
      <c r="R220" s="225">
        <f>G220-'[1]13+verif'!G219</f>
        <v>0</v>
      </c>
      <c r="S220" s="225">
        <f>H220-'[1]13+verif'!H219</f>
        <v>0</v>
      </c>
      <c r="T220" s="225">
        <f>I220-'[1]13+verif'!I219</f>
        <v>0</v>
      </c>
      <c r="U220" s="225">
        <f>J220-'[1]13+verif'!J219</f>
        <v>0</v>
      </c>
      <c r="V220" s="223">
        <f>K220-'[1]13+verif'!K219</f>
        <v>0</v>
      </c>
    </row>
    <row r="221" spans="1:22" ht="15">
      <c r="A221" s="60" t="s">
        <v>172</v>
      </c>
      <c r="B221" s="42" t="s">
        <v>173</v>
      </c>
      <c r="C221" s="42"/>
      <c r="D221" s="107">
        <f>D222+D223</f>
        <v>0</v>
      </c>
      <c r="E221" s="107">
        <f t="shared" ref="E221:K221" si="98">E222+E223</f>
        <v>0</v>
      </c>
      <c r="F221" s="107">
        <f t="shared" si="98"/>
        <v>0</v>
      </c>
      <c r="G221" s="126">
        <f t="shared" si="98"/>
        <v>0</v>
      </c>
      <c r="H221" s="126">
        <f t="shared" si="98"/>
        <v>0</v>
      </c>
      <c r="I221" s="126">
        <f t="shared" si="98"/>
        <v>0</v>
      </c>
      <c r="J221" s="126">
        <f>J222+J223</f>
        <v>0</v>
      </c>
      <c r="K221" s="127">
        <f t="shared" si="98"/>
        <v>0</v>
      </c>
      <c r="L221" s="104"/>
      <c r="M221" s="225">
        <f>C221+D221+E221+F221+G221+H221+I221+J221+K221-'[1]13+verif'!C220-'[1]13+verif'!D220-'[1]13+verif'!E220-'[1]13+verif'!F220-'[1]13+verif'!G220-'[1]13+verif'!H220-'[1]13+verif'!I220-'[1]13+verif'!J220-'[1]13+verif'!K220</f>
        <v>0</v>
      </c>
      <c r="N221" s="225">
        <f>C221-'[1]13+verif'!C220</f>
        <v>0</v>
      </c>
      <c r="O221" s="225">
        <f>D221-'[1]13+verif'!D220</f>
        <v>0</v>
      </c>
      <c r="P221" s="225">
        <f>E221-'[1]13+verif'!E220</f>
        <v>0</v>
      </c>
      <c r="Q221" s="225">
        <f>F221-'[1]13+verif'!F220</f>
        <v>0</v>
      </c>
      <c r="R221" s="225">
        <f>G221-'[1]13+verif'!G220</f>
        <v>0</v>
      </c>
      <c r="S221" s="225">
        <f>H221-'[1]13+verif'!H220</f>
        <v>0</v>
      </c>
      <c r="T221" s="225">
        <f>I221-'[1]13+verif'!I220</f>
        <v>0</v>
      </c>
      <c r="U221" s="225">
        <f>J221-'[1]13+verif'!J220</f>
        <v>0</v>
      </c>
      <c r="V221" s="223">
        <f>K221-'[1]13+verif'!K220</f>
        <v>0</v>
      </c>
    </row>
    <row r="222" spans="1:22" ht="15">
      <c r="A222" s="45" t="s">
        <v>174</v>
      </c>
      <c r="B222" s="46" t="s">
        <v>175</v>
      </c>
      <c r="C222" s="46"/>
      <c r="D222" s="109"/>
      <c r="E222" s="55"/>
      <c r="F222" s="55"/>
      <c r="G222" s="142"/>
      <c r="H222" s="142"/>
      <c r="I222" s="142"/>
      <c r="J222" s="142">
        <f>G222-I222</f>
        <v>0</v>
      </c>
      <c r="K222" s="143"/>
      <c r="L222" s="104"/>
      <c r="M222" s="225">
        <f>C222+D222+E222+F222+G222+H222+I222+J222+K222-'[1]13+verif'!C221-'[1]13+verif'!D221-'[1]13+verif'!E221-'[1]13+verif'!F221-'[1]13+verif'!G221-'[1]13+verif'!H221-'[1]13+verif'!I221-'[1]13+verif'!J221-'[1]13+verif'!K221</f>
        <v>0</v>
      </c>
      <c r="N222" s="225">
        <f>C222-'[1]13+verif'!C221</f>
        <v>0</v>
      </c>
      <c r="O222" s="225">
        <f>D222-'[1]13+verif'!D221</f>
        <v>0</v>
      </c>
      <c r="P222" s="225">
        <f>E222-'[1]13+verif'!E221</f>
        <v>0</v>
      </c>
      <c r="Q222" s="225">
        <f>F222-'[1]13+verif'!F221</f>
        <v>0</v>
      </c>
      <c r="R222" s="225">
        <f>G222-'[1]13+verif'!G221</f>
        <v>0</v>
      </c>
      <c r="S222" s="225">
        <f>H222-'[1]13+verif'!H221</f>
        <v>0</v>
      </c>
      <c r="T222" s="225">
        <f>I222-'[1]13+verif'!I221</f>
        <v>0</v>
      </c>
      <c r="U222" s="225">
        <f>J222-'[1]13+verif'!J221</f>
        <v>0</v>
      </c>
      <c r="V222" s="223">
        <f>K222-'[1]13+verif'!K221</f>
        <v>0</v>
      </c>
    </row>
    <row r="223" spans="1:22" ht="15">
      <c r="A223" s="45" t="s">
        <v>176</v>
      </c>
      <c r="B223" s="46" t="s">
        <v>177</v>
      </c>
      <c r="C223" s="46"/>
      <c r="D223" s="109"/>
      <c r="E223" s="144"/>
      <c r="F223" s="55"/>
      <c r="G223" s="142"/>
      <c r="H223" s="142"/>
      <c r="I223" s="142"/>
      <c r="J223" s="142">
        <f>G223-I223</f>
        <v>0</v>
      </c>
      <c r="K223" s="145"/>
      <c r="L223" s="104"/>
      <c r="M223" s="225">
        <f>C223+D223+E223+F223+G223+H223+I223+J223+K223-'[1]13+verif'!C222-'[1]13+verif'!D222-'[1]13+verif'!E222-'[1]13+verif'!F222-'[1]13+verif'!G222-'[1]13+verif'!H222-'[1]13+verif'!I222-'[1]13+verif'!J222-'[1]13+verif'!K222</f>
        <v>0</v>
      </c>
      <c r="N223" s="225">
        <f>C223-'[1]13+verif'!C222</f>
        <v>0</v>
      </c>
      <c r="O223" s="225">
        <f>D223-'[1]13+verif'!D222</f>
        <v>0</v>
      </c>
      <c r="P223" s="225">
        <f>E223-'[1]13+verif'!E222</f>
        <v>0</v>
      </c>
      <c r="Q223" s="225">
        <f>F223-'[1]13+verif'!F222</f>
        <v>0</v>
      </c>
      <c r="R223" s="225">
        <f>G223-'[1]13+verif'!G222</f>
        <v>0</v>
      </c>
      <c r="S223" s="225">
        <f>H223-'[1]13+verif'!H222</f>
        <v>0</v>
      </c>
      <c r="T223" s="225">
        <f>I223-'[1]13+verif'!I222</f>
        <v>0</v>
      </c>
      <c r="U223" s="225">
        <f>J223-'[1]13+verif'!J222</f>
        <v>0</v>
      </c>
      <c r="V223" s="223">
        <f>K223-'[1]13+verif'!K222</f>
        <v>0</v>
      </c>
    </row>
    <row r="224" spans="1:22" ht="27">
      <c r="A224" s="60" t="s">
        <v>291</v>
      </c>
      <c r="B224" s="42" t="s">
        <v>179</v>
      </c>
      <c r="C224" s="42"/>
      <c r="D224" s="107">
        <f>D225+D226</f>
        <v>0</v>
      </c>
      <c r="E224" s="107">
        <f t="shared" ref="E224:K224" si="99">E225+E226</f>
        <v>10590000</v>
      </c>
      <c r="F224" s="107">
        <f t="shared" si="99"/>
        <v>5795000</v>
      </c>
      <c r="G224" s="107">
        <f t="shared" si="99"/>
        <v>4452298</v>
      </c>
      <c r="H224" s="107">
        <f t="shared" si="99"/>
        <v>4452298</v>
      </c>
      <c r="I224" s="107">
        <f t="shared" si="99"/>
        <v>2943413</v>
      </c>
      <c r="J224" s="107">
        <f t="shared" si="99"/>
        <v>1508885</v>
      </c>
      <c r="K224" s="146">
        <f t="shared" si="99"/>
        <v>0</v>
      </c>
      <c r="L224" s="104"/>
      <c r="M224" s="225">
        <f>C224+D224+E224+F224+G224+H224+I224+J224+K224-'[1]13+verif'!C223-'[1]13+verif'!D223-'[1]13+verif'!E223-'[1]13+verif'!F223-'[1]13+verif'!G223-'[1]13+verif'!H223-'[1]13+verif'!I223-'[1]13+verif'!J223-'[1]13+verif'!K223</f>
        <v>0</v>
      </c>
      <c r="N224" s="225">
        <f>C224-'[1]13+verif'!C223</f>
        <v>0</v>
      </c>
      <c r="O224" s="225">
        <f>D224-'[1]13+verif'!D223</f>
        <v>0</v>
      </c>
      <c r="P224" s="225">
        <f>E224-'[1]13+verif'!E223</f>
        <v>0</v>
      </c>
      <c r="Q224" s="225">
        <f>F224-'[1]13+verif'!F223</f>
        <v>0</v>
      </c>
      <c r="R224" s="225">
        <f>G224-'[1]13+verif'!G223</f>
        <v>0</v>
      </c>
      <c r="S224" s="225">
        <f>H224-'[1]13+verif'!H223</f>
        <v>0</v>
      </c>
      <c r="T224" s="225">
        <f>I224-'[1]13+verif'!I223</f>
        <v>0</v>
      </c>
      <c r="U224" s="225">
        <f>J224-'[1]13+verif'!J223</f>
        <v>0</v>
      </c>
      <c r="V224" s="223">
        <f>K224-'[1]13+verif'!K223</f>
        <v>0</v>
      </c>
    </row>
    <row r="225" spans="1:22" ht="15">
      <c r="A225" s="45" t="s">
        <v>180</v>
      </c>
      <c r="B225" s="46" t="s">
        <v>181</v>
      </c>
      <c r="C225" s="46"/>
      <c r="D225" s="129"/>
      <c r="E225" s="110">
        <f>10590000</f>
        <v>10590000</v>
      </c>
      <c r="F225" s="110">
        <f>5795000</f>
        <v>5795000</v>
      </c>
      <c r="G225" s="110">
        <f>4452298</f>
        <v>4452298</v>
      </c>
      <c r="H225" s="110">
        <f>G225</f>
        <v>4452298</v>
      </c>
      <c r="I225" s="110">
        <f>2943413</f>
        <v>2943413</v>
      </c>
      <c r="J225" s="120">
        <f>G225-I225</f>
        <v>1508885</v>
      </c>
      <c r="K225" s="120"/>
      <c r="L225" s="104"/>
      <c r="M225" s="225">
        <f>C225+D225+E225+F225+G225+H225+I225+J225+K225-'[1]13+verif'!C224-'[1]13+verif'!D224-'[1]13+verif'!E224-'[1]13+verif'!F224-'[1]13+verif'!G224-'[1]13+verif'!H224-'[1]13+verif'!I224-'[1]13+verif'!J224-'[1]13+verif'!K224</f>
        <v>0</v>
      </c>
      <c r="N225" s="225">
        <f>C225-'[1]13+verif'!C224</f>
        <v>0</v>
      </c>
      <c r="O225" s="225">
        <f>D225-'[1]13+verif'!D224</f>
        <v>0</v>
      </c>
      <c r="P225" s="225">
        <f>E225-'[1]13+verif'!E224</f>
        <v>0</v>
      </c>
      <c r="Q225" s="225">
        <f>F225-'[1]13+verif'!F224</f>
        <v>0</v>
      </c>
      <c r="R225" s="225">
        <f>G225-'[1]13+verif'!G224</f>
        <v>0</v>
      </c>
      <c r="S225" s="225">
        <f>H225-'[1]13+verif'!H224</f>
        <v>0</v>
      </c>
      <c r="T225" s="225">
        <f>I225-'[1]13+verif'!I224</f>
        <v>0</v>
      </c>
      <c r="U225" s="225">
        <f>J225-'[1]13+verif'!J224</f>
        <v>0</v>
      </c>
      <c r="V225" s="223">
        <f>K225-'[1]13+verif'!K224</f>
        <v>0</v>
      </c>
    </row>
    <row r="226" spans="1:22" ht="15">
      <c r="A226" s="45" t="s">
        <v>182</v>
      </c>
      <c r="B226" s="46" t="s">
        <v>183</v>
      </c>
      <c r="C226" s="46"/>
      <c r="D226" s="129"/>
      <c r="E226" s="118"/>
      <c r="F226" s="118"/>
      <c r="G226" s="118"/>
      <c r="H226" s="118"/>
      <c r="I226" s="118"/>
      <c r="J226" s="118">
        <f>G226-I226</f>
        <v>0</v>
      </c>
      <c r="K226" s="125"/>
      <c r="L226" s="104"/>
      <c r="M226" s="225">
        <f>C226+D226+E226+F226+G226+H226+I226+J226+K226-'[1]13+verif'!C225-'[1]13+verif'!D225-'[1]13+verif'!E225-'[1]13+verif'!F225-'[1]13+verif'!G225-'[1]13+verif'!H225-'[1]13+verif'!I225-'[1]13+verif'!J225-'[1]13+verif'!K225</f>
        <v>0</v>
      </c>
      <c r="N226" s="225">
        <f>C226-'[1]13+verif'!C225</f>
        <v>0</v>
      </c>
      <c r="O226" s="225">
        <f>D226-'[1]13+verif'!D225</f>
        <v>0</v>
      </c>
      <c r="P226" s="225">
        <f>E226-'[1]13+verif'!E225</f>
        <v>0</v>
      </c>
      <c r="Q226" s="225">
        <f>F226-'[1]13+verif'!F225</f>
        <v>0</v>
      </c>
      <c r="R226" s="225">
        <f>G226-'[1]13+verif'!G225</f>
        <v>0</v>
      </c>
      <c r="S226" s="225">
        <f>H226-'[1]13+verif'!H225</f>
        <v>0</v>
      </c>
      <c r="T226" s="225">
        <f>I226-'[1]13+verif'!I225</f>
        <v>0</v>
      </c>
      <c r="U226" s="225">
        <f>J226-'[1]13+verif'!J225</f>
        <v>0</v>
      </c>
      <c r="V226" s="223">
        <f>K226-'[1]13+verif'!K225</f>
        <v>0</v>
      </c>
    </row>
    <row r="227" spans="1:22" ht="15">
      <c r="A227" s="45" t="s">
        <v>184</v>
      </c>
      <c r="B227" s="46" t="s">
        <v>185</v>
      </c>
      <c r="C227" s="46"/>
      <c r="D227" s="129"/>
      <c r="E227" s="110">
        <f>10500000</f>
        <v>10500000</v>
      </c>
      <c r="F227" s="110">
        <f>7000000</f>
        <v>7000000</v>
      </c>
      <c r="G227" s="110">
        <f>8090607</f>
        <v>8090607</v>
      </c>
      <c r="H227" s="110">
        <f>G227</f>
        <v>8090607</v>
      </c>
      <c r="I227" s="110">
        <f>4825499</f>
        <v>4825499</v>
      </c>
      <c r="J227" s="120">
        <f>G227-I227</f>
        <v>3265108</v>
      </c>
      <c r="K227" s="112">
        <v>4825499</v>
      </c>
      <c r="L227" s="104"/>
      <c r="M227" s="225">
        <f>C227+D227+E227+F227+G227+H227+I227+J227+K227-'[1]13+verif'!C226-'[1]13+verif'!D226-'[1]13+verif'!E226-'[1]13+verif'!F226-'[1]13+verif'!G226-'[1]13+verif'!H226-'[1]13+verif'!I226-'[1]13+verif'!J226-'[1]13+verif'!K226</f>
        <v>0</v>
      </c>
      <c r="N227" s="225">
        <f>C227-'[1]13+verif'!C226</f>
        <v>0</v>
      </c>
      <c r="O227" s="225">
        <f>D227-'[1]13+verif'!D226</f>
        <v>0</v>
      </c>
      <c r="P227" s="225">
        <f>E227-'[1]13+verif'!E226</f>
        <v>0</v>
      </c>
      <c r="Q227" s="225">
        <f>F227-'[1]13+verif'!F226</f>
        <v>0</v>
      </c>
      <c r="R227" s="225">
        <f>G227-'[1]13+verif'!G226</f>
        <v>0</v>
      </c>
      <c r="S227" s="225">
        <f>H227-'[1]13+verif'!H226</f>
        <v>0</v>
      </c>
      <c r="T227" s="225">
        <f>I227-'[1]13+verif'!I226</f>
        <v>0</v>
      </c>
      <c r="U227" s="225">
        <f>J227-'[1]13+verif'!J226</f>
        <v>0</v>
      </c>
      <c r="V227" s="223">
        <f>K227-'[1]13+verif'!K226</f>
        <v>0</v>
      </c>
    </row>
    <row r="228" spans="1:22" ht="15">
      <c r="A228" s="45" t="s">
        <v>186</v>
      </c>
      <c r="B228" s="46" t="s">
        <v>187</v>
      </c>
      <c r="C228" s="46"/>
      <c r="D228" s="129"/>
      <c r="E228" s="118"/>
      <c r="F228" s="118"/>
      <c r="G228" s="118"/>
      <c r="H228" s="118"/>
      <c r="I228" s="118"/>
      <c r="J228" s="118">
        <f>G228-I228</f>
        <v>0</v>
      </c>
      <c r="K228" s="125"/>
      <c r="L228" s="104"/>
      <c r="M228" s="225">
        <f>C228+D228+E228+F228+G228+H228+I228+J228+K228-'[1]13+verif'!C227-'[1]13+verif'!D227-'[1]13+verif'!E227-'[1]13+verif'!F227-'[1]13+verif'!G227-'[1]13+verif'!H227-'[1]13+verif'!I227-'[1]13+verif'!J227-'[1]13+verif'!K227</f>
        <v>0</v>
      </c>
      <c r="N228" s="225">
        <f>C228-'[1]13+verif'!C227</f>
        <v>0</v>
      </c>
      <c r="O228" s="225">
        <f>D228-'[1]13+verif'!D227</f>
        <v>0</v>
      </c>
      <c r="P228" s="225">
        <f>E228-'[1]13+verif'!E227</f>
        <v>0</v>
      </c>
      <c r="Q228" s="225">
        <f>F228-'[1]13+verif'!F227</f>
        <v>0</v>
      </c>
      <c r="R228" s="225">
        <f>G228-'[1]13+verif'!G227</f>
        <v>0</v>
      </c>
      <c r="S228" s="225">
        <f>H228-'[1]13+verif'!H227</f>
        <v>0</v>
      </c>
      <c r="T228" s="225">
        <f>I228-'[1]13+verif'!I227</f>
        <v>0</v>
      </c>
      <c r="U228" s="225">
        <f>J228-'[1]13+verif'!J227</f>
        <v>0</v>
      </c>
      <c r="V228" s="223">
        <f>K228-'[1]13+verif'!K227</f>
        <v>0</v>
      </c>
    </row>
    <row r="229" spans="1:22" ht="19.5">
      <c r="A229" s="45" t="s">
        <v>188</v>
      </c>
      <c r="B229" s="46" t="s">
        <v>189</v>
      </c>
      <c r="C229" s="46"/>
      <c r="D229" s="129"/>
      <c r="E229" s="110">
        <f>9500+14655706</f>
        <v>14665206</v>
      </c>
      <c r="F229" s="110">
        <f>9500+9087578</f>
        <v>9097078</v>
      </c>
      <c r="G229" s="110">
        <f>8747+11981595</f>
        <v>11990342</v>
      </c>
      <c r="H229" s="110">
        <f>G229</f>
        <v>11990342</v>
      </c>
      <c r="I229" s="110">
        <f>8747+8650856</f>
        <v>8659603</v>
      </c>
      <c r="J229" s="118">
        <f>G229-I229</f>
        <v>3330739</v>
      </c>
      <c r="K229" s="112">
        <f>8747+7871324</f>
        <v>7880071</v>
      </c>
      <c r="L229" s="104"/>
      <c r="M229" s="225">
        <f>C229+D229+E229+F229+G229+H229+I229+J229+K229-'[1]13+verif'!C228-'[1]13+verif'!D228-'[1]13+verif'!E228-'[1]13+verif'!F228-'[1]13+verif'!G228-'[1]13+verif'!H228-'[1]13+verif'!I228-'[1]13+verif'!J228-'[1]13+verif'!K228</f>
        <v>0</v>
      </c>
      <c r="N229" s="225">
        <f>C229-'[1]13+verif'!C228</f>
        <v>0</v>
      </c>
      <c r="O229" s="225">
        <f>D229-'[1]13+verif'!D228</f>
        <v>0</v>
      </c>
      <c r="P229" s="225">
        <f>E229-'[1]13+verif'!E228</f>
        <v>0</v>
      </c>
      <c r="Q229" s="225">
        <f>F229-'[1]13+verif'!F228</f>
        <v>0</v>
      </c>
      <c r="R229" s="225">
        <f>G229-'[1]13+verif'!G228</f>
        <v>0</v>
      </c>
      <c r="S229" s="225">
        <f>H229-'[1]13+verif'!H228</f>
        <v>0</v>
      </c>
      <c r="T229" s="225">
        <f>I229-'[1]13+verif'!I228</f>
        <v>0</v>
      </c>
      <c r="U229" s="225">
        <f>J229-'[1]13+verif'!J228</f>
        <v>0</v>
      </c>
      <c r="V229" s="223">
        <f>K229-'[1]13+verif'!K228</f>
        <v>0</v>
      </c>
    </row>
    <row r="230" spans="1:22" ht="18">
      <c r="A230" s="37" t="s">
        <v>190</v>
      </c>
      <c r="B230" s="38" t="s">
        <v>191</v>
      </c>
      <c r="C230" s="38"/>
      <c r="D230" s="105">
        <f>D231+D232+D235</f>
        <v>0</v>
      </c>
      <c r="E230" s="105">
        <f t="shared" ref="E230:K230" si="100">E231+E232+E235</f>
        <v>8228923</v>
      </c>
      <c r="F230" s="105">
        <f t="shared" si="100"/>
        <v>5378923</v>
      </c>
      <c r="G230" s="105">
        <f t="shared" si="100"/>
        <v>5521129</v>
      </c>
      <c r="H230" s="105">
        <f t="shared" si="100"/>
        <v>5521129</v>
      </c>
      <c r="I230" s="105">
        <f t="shared" si="100"/>
        <v>3884823</v>
      </c>
      <c r="J230" s="105">
        <f t="shared" si="100"/>
        <v>1636306</v>
      </c>
      <c r="K230" s="106">
        <f t="shared" si="100"/>
        <v>4131947</v>
      </c>
      <c r="L230" s="104"/>
      <c r="M230" s="225">
        <f>C230+D230+E230+F230+G230+H230+I230+J230+K230-'[1]13+verif'!C229-'[1]13+verif'!D229-'[1]13+verif'!E229-'[1]13+verif'!F229-'[1]13+verif'!G229-'[1]13+verif'!H229-'[1]13+verif'!I229-'[1]13+verif'!J229-'[1]13+verif'!K229</f>
        <v>0</v>
      </c>
      <c r="N230" s="225">
        <f>C230-'[1]13+verif'!C229</f>
        <v>0</v>
      </c>
      <c r="O230" s="225">
        <f>D230-'[1]13+verif'!D229</f>
        <v>0</v>
      </c>
      <c r="P230" s="225">
        <f>E230-'[1]13+verif'!E229</f>
        <v>0</v>
      </c>
      <c r="Q230" s="225">
        <f>F230-'[1]13+verif'!F229</f>
        <v>0</v>
      </c>
      <c r="R230" s="225">
        <f>G230-'[1]13+verif'!G229</f>
        <v>0</v>
      </c>
      <c r="S230" s="225">
        <f>H230-'[1]13+verif'!H229</f>
        <v>0</v>
      </c>
      <c r="T230" s="225">
        <f>I230-'[1]13+verif'!I229</f>
        <v>0</v>
      </c>
      <c r="U230" s="225">
        <f>J230-'[1]13+verif'!J229</f>
        <v>0</v>
      </c>
      <c r="V230" s="223">
        <f>K230-'[1]13+verif'!K229</f>
        <v>0</v>
      </c>
    </row>
    <row r="231" spans="1:22" ht="15">
      <c r="A231" s="45" t="s">
        <v>192</v>
      </c>
      <c r="B231" s="59" t="s">
        <v>193</v>
      </c>
      <c r="C231" s="59"/>
      <c r="D231" s="109"/>
      <c r="E231" s="55"/>
      <c r="F231" s="55"/>
      <c r="G231" s="55"/>
      <c r="H231" s="55"/>
      <c r="I231" s="147"/>
      <c r="J231" s="148">
        <f>G231-I231</f>
        <v>0</v>
      </c>
      <c r="K231" s="119"/>
      <c r="L231" s="104"/>
      <c r="M231" s="225">
        <f>C231+D231+E231+F231+G231+H231+I231+J231+K231-'[1]13+verif'!C230-'[1]13+verif'!D230-'[1]13+verif'!E230-'[1]13+verif'!F230-'[1]13+verif'!G230-'[1]13+verif'!H230-'[1]13+verif'!I230-'[1]13+verif'!J230-'[1]13+verif'!K230</f>
        <v>0</v>
      </c>
      <c r="N231" s="225">
        <f>C231-'[1]13+verif'!C230</f>
        <v>0</v>
      </c>
      <c r="O231" s="225">
        <f>D231-'[1]13+verif'!D230</f>
        <v>0</v>
      </c>
      <c r="P231" s="225">
        <f>E231-'[1]13+verif'!E230</f>
        <v>0</v>
      </c>
      <c r="Q231" s="225">
        <f>F231-'[1]13+verif'!F230</f>
        <v>0</v>
      </c>
      <c r="R231" s="225">
        <f>G231-'[1]13+verif'!G230</f>
        <v>0</v>
      </c>
      <c r="S231" s="225">
        <f>H231-'[1]13+verif'!H230</f>
        <v>0</v>
      </c>
      <c r="T231" s="225">
        <f>I231-'[1]13+verif'!I230</f>
        <v>0</v>
      </c>
      <c r="U231" s="225">
        <f>J231-'[1]13+verif'!J230</f>
        <v>0</v>
      </c>
      <c r="V231" s="223">
        <f>K231-'[1]13+verif'!K230</f>
        <v>0</v>
      </c>
    </row>
    <row r="232" spans="1:22" ht="18">
      <c r="A232" s="60" t="s">
        <v>292</v>
      </c>
      <c r="B232" s="42" t="s">
        <v>195</v>
      </c>
      <c r="C232" s="42"/>
      <c r="D232" s="107">
        <f>D233+D234</f>
        <v>0</v>
      </c>
      <c r="E232" s="107">
        <f t="shared" ref="E232:K232" si="101">E233+E234</f>
        <v>8228923</v>
      </c>
      <c r="F232" s="107">
        <f t="shared" si="101"/>
        <v>5378923</v>
      </c>
      <c r="G232" s="107">
        <f t="shared" si="101"/>
        <v>5521129</v>
      </c>
      <c r="H232" s="107">
        <f t="shared" si="101"/>
        <v>5521129</v>
      </c>
      <c r="I232" s="107">
        <f t="shared" si="101"/>
        <v>3884823</v>
      </c>
      <c r="J232" s="107">
        <f t="shared" si="101"/>
        <v>1636306</v>
      </c>
      <c r="K232" s="108">
        <f t="shared" si="101"/>
        <v>4131947</v>
      </c>
      <c r="L232" s="104"/>
      <c r="M232" s="225">
        <f>C232+D232+E232+F232+G232+H232+I232+J232+K232-'[1]13+verif'!C231-'[1]13+verif'!D231-'[1]13+verif'!E231-'[1]13+verif'!F231-'[1]13+verif'!G231-'[1]13+verif'!H231-'[1]13+verif'!I231-'[1]13+verif'!J231-'[1]13+verif'!K231</f>
        <v>0</v>
      </c>
      <c r="N232" s="225">
        <f>C232-'[1]13+verif'!C231</f>
        <v>0</v>
      </c>
      <c r="O232" s="225">
        <f>D232-'[1]13+verif'!D231</f>
        <v>0</v>
      </c>
      <c r="P232" s="225">
        <f>E232-'[1]13+verif'!E231</f>
        <v>0</v>
      </c>
      <c r="Q232" s="225">
        <f>F232-'[1]13+verif'!F231</f>
        <v>0</v>
      </c>
      <c r="R232" s="225">
        <f>G232-'[1]13+verif'!G231</f>
        <v>0</v>
      </c>
      <c r="S232" s="225">
        <f>H232-'[1]13+verif'!H231</f>
        <v>0</v>
      </c>
      <c r="T232" s="225">
        <f>I232-'[1]13+verif'!I231</f>
        <v>0</v>
      </c>
      <c r="U232" s="225">
        <f>J232-'[1]13+verif'!J231</f>
        <v>0</v>
      </c>
      <c r="V232" s="223">
        <f>K232-'[1]13+verif'!K231</f>
        <v>0</v>
      </c>
    </row>
    <row r="233" spans="1:22" ht="15">
      <c r="A233" s="45" t="s">
        <v>196</v>
      </c>
      <c r="B233" s="46" t="s">
        <v>197</v>
      </c>
      <c r="C233" s="46"/>
      <c r="D233" s="129"/>
      <c r="E233" s="110">
        <v>8228923</v>
      </c>
      <c r="F233" s="110">
        <v>5378923</v>
      </c>
      <c r="G233" s="110">
        <v>5521129</v>
      </c>
      <c r="H233" s="110">
        <f>G233</f>
        <v>5521129</v>
      </c>
      <c r="I233" s="110">
        <v>3884823</v>
      </c>
      <c r="J233" s="131">
        <f>G233-I233</f>
        <v>1636306</v>
      </c>
      <c r="K233" s="112">
        <v>4131947</v>
      </c>
      <c r="L233" s="104"/>
      <c r="M233" s="225">
        <f>C233+D233+E233+F233+G233+H233+I233+J233+K233-'[1]13+verif'!C232-'[1]13+verif'!D232-'[1]13+verif'!E232-'[1]13+verif'!F232-'[1]13+verif'!G232-'[1]13+verif'!H232-'[1]13+verif'!I232-'[1]13+verif'!J232-'[1]13+verif'!K232</f>
        <v>0</v>
      </c>
      <c r="N233" s="225">
        <f>C233-'[1]13+verif'!C232</f>
        <v>0</v>
      </c>
      <c r="O233" s="225">
        <f>D233-'[1]13+verif'!D232</f>
        <v>0</v>
      </c>
      <c r="P233" s="225">
        <f>E233-'[1]13+verif'!E232</f>
        <v>0</v>
      </c>
      <c r="Q233" s="225">
        <f>F233-'[1]13+verif'!F232</f>
        <v>0</v>
      </c>
      <c r="R233" s="225">
        <f>G233-'[1]13+verif'!G232</f>
        <v>0</v>
      </c>
      <c r="S233" s="225">
        <f>H233-'[1]13+verif'!H232</f>
        <v>0</v>
      </c>
      <c r="T233" s="225">
        <f>I233-'[1]13+verif'!I232</f>
        <v>0</v>
      </c>
      <c r="U233" s="225">
        <f>J233-'[1]13+verif'!J232</f>
        <v>0</v>
      </c>
      <c r="V233" s="223">
        <f>K233-'[1]13+verif'!K232</f>
        <v>0</v>
      </c>
    </row>
    <row r="234" spans="1:22" ht="19.5">
      <c r="A234" s="45" t="s">
        <v>198</v>
      </c>
      <c r="B234" s="46" t="s">
        <v>199</v>
      </c>
      <c r="C234" s="46"/>
      <c r="D234" s="109"/>
      <c r="E234" s="55"/>
      <c r="F234" s="55"/>
      <c r="G234" s="55"/>
      <c r="H234" s="90"/>
      <c r="I234" s="90"/>
      <c r="J234" s="131">
        <f>G234-I234</f>
        <v>0</v>
      </c>
      <c r="K234" s="119"/>
      <c r="L234" s="104"/>
      <c r="M234" s="225">
        <f>C234+D234+E234+F234+G234+H234+I234+J234+K234-'[1]13+verif'!C233-'[1]13+verif'!D233-'[1]13+verif'!E233-'[1]13+verif'!F233-'[1]13+verif'!G233-'[1]13+verif'!H233-'[1]13+verif'!I233-'[1]13+verif'!J233-'[1]13+verif'!K233</f>
        <v>0</v>
      </c>
      <c r="N234" s="225">
        <f>C234-'[1]13+verif'!C233</f>
        <v>0</v>
      </c>
      <c r="O234" s="225">
        <f>D234-'[1]13+verif'!D233</f>
        <v>0</v>
      </c>
      <c r="P234" s="225">
        <f>E234-'[1]13+verif'!E233</f>
        <v>0</v>
      </c>
      <c r="Q234" s="225">
        <f>F234-'[1]13+verif'!F233</f>
        <v>0</v>
      </c>
      <c r="R234" s="225">
        <f>G234-'[1]13+verif'!G233</f>
        <v>0</v>
      </c>
      <c r="S234" s="225">
        <f>H234-'[1]13+verif'!H233</f>
        <v>0</v>
      </c>
      <c r="T234" s="225">
        <f>I234-'[1]13+verif'!I233</f>
        <v>0</v>
      </c>
      <c r="U234" s="225">
        <f>J234-'[1]13+verif'!J233</f>
        <v>0</v>
      </c>
      <c r="V234" s="223">
        <f>K234-'[1]13+verif'!K233</f>
        <v>0</v>
      </c>
    </row>
    <row r="235" spans="1:22" ht="15">
      <c r="A235" s="45" t="s">
        <v>200</v>
      </c>
      <c r="B235" s="46" t="s">
        <v>201</v>
      </c>
      <c r="C235" s="46"/>
      <c r="D235" s="109"/>
      <c r="E235" s="55"/>
      <c r="F235" s="55"/>
      <c r="G235" s="55"/>
      <c r="H235" s="90"/>
      <c r="I235" s="55"/>
      <c r="J235" s="118">
        <f>G235-I235</f>
        <v>0</v>
      </c>
      <c r="K235" s="119"/>
      <c r="L235" s="104"/>
      <c r="M235" s="225">
        <f>C235+D235+E235+F235+G235+H235+I235+J235+K235-'[1]13+verif'!C234-'[1]13+verif'!D234-'[1]13+verif'!E234-'[1]13+verif'!F234-'[1]13+verif'!G234-'[1]13+verif'!H234-'[1]13+verif'!I234-'[1]13+verif'!J234-'[1]13+verif'!K234</f>
        <v>0</v>
      </c>
      <c r="N235" s="225">
        <f>C235-'[1]13+verif'!C234</f>
        <v>0</v>
      </c>
      <c r="O235" s="225">
        <f>D235-'[1]13+verif'!D234</f>
        <v>0</v>
      </c>
      <c r="P235" s="225">
        <f>E235-'[1]13+verif'!E234</f>
        <v>0</v>
      </c>
      <c r="Q235" s="225">
        <f>F235-'[1]13+verif'!F234</f>
        <v>0</v>
      </c>
      <c r="R235" s="225">
        <f>G235-'[1]13+verif'!G234</f>
        <v>0</v>
      </c>
      <c r="S235" s="225">
        <f>H235-'[1]13+verif'!H234</f>
        <v>0</v>
      </c>
      <c r="T235" s="225">
        <f>I235-'[1]13+verif'!I234</f>
        <v>0</v>
      </c>
      <c r="U235" s="225">
        <f>J235-'[1]13+verif'!J234</f>
        <v>0</v>
      </c>
      <c r="V235" s="223">
        <f>K235-'[1]13+verif'!K234</f>
        <v>0</v>
      </c>
    </row>
    <row r="236" spans="1:22" ht="18">
      <c r="A236" s="33" t="s">
        <v>204</v>
      </c>
      <c r="B236" s="34" t="s">
        <v>205</v>
      </c>
      <c r="C236" s="34"/>
      <c r="D236" s="102">
        <f>D237+D243+D247+D252+D260</f>
        <v>0</v>
      </c>
      <c r="E236" s="102">
        <f t="shared" ref="E236:K236" si="102">E237+E243+E247+E252+E260</f>
        <v>60608297</v>
      </c>
      <c r="F236" s="102">
        <f t="shared" si="102"/>
        <v>39579980</v>
      </c>
      <c r="G236" s="102">
        <f t="shared" si="102"/>
        <v>59661020</v>
      </c>
      <c r="H236" s="102">
        <f t="shared" si="102"/>
        <v>59661020</v>
      </c>
      <c r="I236" s="102">
        <f t="shared" si="102"/>
        <v>27321279</v>
      </c>
      <c r="J236" s="102">
        <f>J237+J243+J247+J252+J260</f>
        <v>32339741</v>
      </c>
      <c r="K236" s="124">
        <f t="shared" si="102"/>
        <v>23181630</v>
      </c>
      <c r="L236" s="104"/>
      <c r="M236" s="225">
        <f>C236+D236+E236+F236+G236+H236+I236+J236+K236-'[1]13+verif'!C235-'[1]13+verif'!D235-'[1]13+verif'!E235-'[1]13+verif'!F235-'[1]13+verif'!G235-'[1]13+verif'!H235-'[1]13+verif'!I235-'[1]13+verif'!J235-'[1]13+verif'!K235</f>
        <v>0</v>
      </c>
      <c r="N236" s="225">
        <f>C236-'[1]13+verif'!C235</f>
        <v>0</v>
      </c>
      <c r="O236" s="225">
        <f>D236-'[1]13+verif'!D235</f>
        <v>0</v>
      </c>
      <c r="P236" s="225">
        <f>E236-'[1]13+verif'!E235</f>
        <v>0</v>
      </c>
      <c r="Q236" s="225">
        <f>F236-'[1]13+verif'!F235</f>
        <v>0</v>
      </c>
      <c r="R236" s="225">
        <f>G236-'[1]13+verif'!G235</f>
        <v>0</v>
      </c>
      <c r="S236" s="225">
        <f>H236-'[1]13+verif'!H235</f>
        <v>0</v>
      </c>
      <c r="T236" s="225">
        <f>I236-'[1]13+verif'!I235</f>
        <v>0</v>
      </c>
      <c r="U236" s="225">
        <f>J236-'[1]13+verif'!J235</f>
        <v>0</v>
      </c>
      <c r="V236" s="223">
        <f>K236-'[1]13+verif'!K235</f>
        <v>0</v>
      </c>
    </row>
    <row r="237" spans="1:22" ht="18">
      <c r="A237" s="37" t="s">
        <v>206</v>
      </c>
      <c r="B237" s="38" t="s">
        <v>207</v>
      </c>
      <c r="C237" s="38"/>
      <c r="D237" s="105">
        <f>D238</f>
        <v>0</v>
      </c>
      <c r="E237" s="105">
        <f t="shared" ref="E237:K237" si="103">E238</f>
        <v>0</v>
      </c>
      <c r="F237" s="105">
        <f t="shared" si="103"/>
        <v>0</v>
      </c>
      <c r="G237" s="105">
        <f t="shared" si="103"/>
        <v>0</v>
      </c>
      <c r="H237" s="105">
        <f t="shared" si="103"/>
        <v>0</v>
      </c>
      <c r="I237" s="105">
        <f t="shared" si="103"/>
        <v>0</v>
      </c>
      <c r="J237" s="105">
        <f t="shared" si="103"/>
        <v>0</v>
      </c>
      <c r="K237" s="106">
        <f t="shared" si="103"/>
        <v>0</v>
      </c>
      <c r="L237" s="104"/>
      <c r="M237" s="225">
        <f>C237+D237+E237+F237+G237+H237+I237+J237+K237-'[1]13+verif'!C236-'[1]13+verif'!D236-'[1]13+verif'!E236-'[1]13+verif'!F236-'[1]13+verif'!G236-'[1]13+verif'!H236-'[1]13+verif'!I236-'[1]13+verif'!J236-'[1]13+verif'!K236</f>
        <v>0</v>
      </c>
      <c r="N237" s="225">
        <f>C237-'[1]13+verif'!C236</f>
        <v>0</v>
      </c>
      <c r="O237" s="225">
        <f>D237-'[1]13+verif'!D236</f>
        <v>0</v>
      </c>
      <c r="P237" s="225">
        <f>E237-'[1]13+verif'!E236</f>
        <v>0</v>
      </c>
      <c r="Q237" s="225">
        <f>F237-'[1]13+verif'!F236</f>
        <v>0</v>
      </c>
      <c r="R237" s="225">
        <f>G237-'[1]13+verif'!G236</f>
        <v>0</v>
      </c>
      <c r="S237" s="225">
        <f>H237-'[1]13+verif'!H236</f>
        <v>0</v>
      </c>
      <c r="T237" s="225">
        <f>I237-'[1]13+verif'!I236</f>
        <v>0</v>
      </c>
      <c r="U237" s="225">
        <f>J237-'[1]13+verif'!J236</f>
        <v>0</v>
      </c>
      <c r="V237" s="223">
        <f>K237-'[1]13+verif'!K236</f>
        <v>0</v>
      </c>
    </row>
    <row r="238" spans="1:22" ht="27">
      <c r="A238" s="60" t="s">
        <v>293</v>
      </c>
      <c r="B238" s="42" t="s">
        <v>209</v>
      </c>
      <c r="C238" s="42"/>
      <c r="D238" s="107">
        <f>D239+D240+D241+D242</f>
        <v>0</v>
      </c>
      <c r="E238" s="107">
        <f t="shared" ref="E238:K238" si="104">E239+E240+E241+E242</f>
        <v>0</v>
      </c>
      <c r="F238" s="107">
        <f t="shared" si="104"/>
        <v>0</v>
      </c>
      <c r="G238" s="107">
        <f t="shared" si="104"/>
        <v>0</v>
      </c>
      <c r="H238" s="107">
        <f t="shared" si="104"/>
        <v>0</v>
      </c>
      <c r="I238" s="107">
        <f t="shared" si="104"/>
        <v>0</v>
      </c>
      <c r="J238" s="107">
        <f>J239+J240+J241+J242</f>
        <v>0</v>
      </c>
      <c r="K238" s="108">
        <f t="shared" si="104"/>
        <v>0</v>
      </c>
      <c r="L238" s="104"/>
      <c r="M238" s="225">
        <f>C238+D238+E238+F238+G238+H238+I238+J238+K238-'[1]13+verif'!C237-'[1]13+verif'!D237-'[1]13+verif'!E237-'[1]13+verif'!F237-'[1]13+verif'!G237-'[1]13+verif'!H237-'[1]13+verif'!I237-'[1]13+verif'!J237-'[1]13+verif'!K237</f>
        <v>0</v>
      </c>
      <c r="N238" s="225">
        <f>C238-'[1]13+verif'!C237</f>
        <v>0</v>
      </c>
      <c r="O238" s="225">
        <f>D238-'[1]13+verif'!D237</f>
        <v>0</v>
      </c>
      <c r="P238" s="225">
        <f>E238-'[1]13+verif'!E237</f>
        <v>0</v>
      </c>
      <c r="Q238" s="225">
        <f>F238-'[1]13+verif'!F237</f>
        <v>0</v>
      </c>
      <c r="R238" s="225">
        <f>G238-'[1]13+verif'!G237</f>
        <v>0</v>
      </c>
      <c r="S238" s="225">
        <f>H238-'[1]13+verif'!H237</f>
        <v>0</v>
      </c>
      <c r="T238" s="225">
        <f>I238-'[1]13+verif'!I237</f>
        <v>0</v>
      </c>
      <c r="U238" s="225">
        <f>J238-'[1]13+verif'!J237</f>
        <v>0</v>
      </c>
      <c r="V238" s="223">
        <f>K238-'[1]13+verif'!K237</f>
        <v>0</v>
      </c>
    </row>
    <row r="239" spans="1:22" ht="19.5">
      <c r="A239" s="45" t="s">
        <v>210</v>
      </c>
      <c r="B239" s="46" t="s">
        <v>211</v>
      </c>
      <c r="C239" s="46"/>
      <c r="D239" s="109"/>
      <c r="E239" s="55"/>
      <c r="F239" s="55"/>
      <c r="G239" s="55"/>
      <c r="H239" s="90"/>
      <c r="I239" s="90"/>
      <c r="J239" s="131">
        <f>G239-I239</f>
        <v>0</v>
      </c>
      <c r="K239" s="119"/>
      <c r="L239" s="104"/>
      <c r="M239" s="225">
        <f>C239+D239+E239+F239+G239+H239+I239+J239+K239-'[1]13+verif'!C238-'[1]13+verif'!D238-'[1]13+verif'!E238-'[1]13+verif'!F238-'[1]13+verif'!G238-'[1]13+verif'!H238-'[1]13+verif'!I238-'[1]13+verif'!J238-'[1]13+verif'!K238</f>
        <v>0</v>
      </c>
      <c r="N239" s="225">
        <f>C239-'[1]13+verif'!C238</f>
        <v>0</v>
      </c>
      <c r="O239" s="225">
        <f>D239-'[1]13+verif'!D238</f>
        <v>0</v>
      </c>
      <c r="P239" s="225">
        <f>E239-'[1]13+verif'!E238</f>
        <v>0</v>
      </c>
      <c r="Q239" s="225">
        <f>F239-'[1]13+verif'!F238</f>
        <v>0</v>
      </c>
      <c r="R239" s="225">
        <f>G239-'[1]13+verif'!G238</f>
        <v>0</v>
      </c>
      <c r="S239" s="225">
        <f>H239-'[1]13+verif'!H238</f>
        <v>0</v>
      </c>
      <c r="T239" s="225">
        <f>I239-'[1]13+verif'!I238</f>
        <v>0</v>
      </c>
      <c r="U239" s="225">
        <f>J239-'[1]13+verif'!J238</f>
        <v>0</v>
      </c>
      <c r="V239" s="223">
        <f>K239-'[1]13+verif'!K238</f>
        <v>0</v>
      </c>
    </row>
    <row r="240" spans="1:22" ht="15">
      <c r="A240" s="45" t="s">
        <v>212</v>
      </c>
      <c r="B240" s="46" t="s">
        <v>213</v>
      </c>
      <c r="C240" s="46"/>
      <c r="D240" s="109"/>
      <c r="E240" s="55"/>
      <c r="F240" s="55"/>
      <c r="G240" s="55"/>
      <c r="H240" s="90"/>
      <c r="I240" s="90"/>
      <c r="J240" s="131">
        <f>G240-I240</f>
        <v>0</v>
      </c>
      <c r="K240" s="119"/>
      <c r="L240" s="104"/>
      <c r="M240" s="225">
        <f>C240+D240+E240+F240+G240+H240+I240+J240+K240-'[1]13+verif'!C239-'[1]13+verif'!D239-'[1]13+verif'!E239-'[1]13+verif'!F239-'[1]13+verif'!G239-'[1]13+verif'!H239-'[1]13+verif'!I239-'[1]13+verif'!J239-'[1]13+verif'!K239</f>
        <v>0</v>
      </c>
      <c r="N240" s="225">
        <f>C240-'[1]13+verif'!C239</f>
        <v>0</v>
      </c>
      <c r="O240" s="225">
        <f>D240-'[1]13+verif'!D239</f>
        <v>0</v>
      </c>
      <c r="P240" s="225">
        <f>E240-'[1]13+verif'!E239</f>
        <v>0</v>
      </c>
      <c r="Q240" s="225">
        <f>F240-'[1]13+verif'!F239</f>
        <v>0</v>
      </c>
      <c r="R240" s="225">
        <f>G240-'[1]13+verif'!G239</f>
        <v>0</v>
      </c>
      <c r="S240" s="225">
        <f>H240-'[1]13+verif'!H239</f>
        <v>0</v>
      </c>
      <c r="T240" s="225">
        <f>I240-'[1]13+verif'!I239</f>
        <v>0</v>
      </c>
      <c r="U240" s="225">
        <f>J240-'[1]13+verif'!J239</f>
        <v>0</v>
      </c>
      <c r="V240" s="223">
        <f>K240-'[1]13+verif'!K239</f>
        <v>0</v>
      </c>
    </row>
    <row r="241" spans="1:22" ht="19.5">
      <c r="A241" s="45" t="s">
        <v>214</v>
      </c>
      <c r="B241" s="46" t="s">
        <v>215</v>
      </c>
      <c r="C241" s="46"/>
      <c r="D241" s="109"/>
      <c r="E241" s="55"/>
      <c r="F241" s="55"/>
      <c r="G241" s="55"/>
      <c r="H241" s="90"/>
      <c r="I241" s="90"/>
      <c r="J241" s="131">
        <f>G241-I241</f>
        <v>0</v>
      </c>
      <c r="K241" s="119"/>
      <c r="L241" s="104"/>
      <c r="M241" s="225">
        <f>C241+D241+E241+F241+G241+H241+I241+J241+K241-'[1]13+verif'!C240-'[1]13+verif'!D240-'[1]13+verif'!E240-'[1]13+verif'!F240-'[1]13+verif'!G240-'[1]13+verif'!H240-'[1]13+verif'!I240-'[1]13+verif'!J240-'[1]13+verif'!K240</f>
        <v>0</v>
      </c>
      <c r="N241" s="225">
        <f>C241-'[1]13+verif'!C240</f>
        <v>0</v>
      </c>
      <c r="O241" s="225">
        <f>D241-'[1]13+verif'!D240</f>
        <v>0</v>
      </c>
      <c r="P241" s="225">
        <f>E241-'[1]13+verif'!E240</f>
        <v>0</v>
      </c>
      <c r="Q241" s="225">
        <f>F241-'[1]13+verif'!F240</f>
        <v>0</v>
      </c>
      <c r="R241" s="225">
        <f>G241-'[1]13+verif'!G240</f>
        <v>0</v>
      </c>
      <c r="S241" s="225">
        <f>H241-'[1]13+verif'!H240</f>
        <v>0</v>
      </c>
      <c r="T241" s="225">
        <f>I241-'[1]13+verif'!I240</f>
        <v>0</v>
      </c>
      <c r="U241" s="225">
        <f>J241-'[1]13+verif'!J240</f>
        <v>0</v>
      </c>
      <c r="V241" s="223">
        <f>K241-'[1]13+verif'!K240</f>
        <v>0</v>
      </c>
    </row>
    <row r="242" spans="1:22" ht="19.5">
      <c r="A242" s="45" t="s">
        <v>216</v>
      </c>
      <c r="B242" s="46" t="s">
        <v>217</v>
      </c>
      <c r="C242" s="46"/>
      <c r="D242" s="109"/>
      <c r="E242" s="55"/>
      <c r="F242" s="55"/>
      <c r="G242" s="55"/>
      <c r="H242" s="90"/>
      <c r="I242" s="90"/>
      <c r="J242" s="131">
        <f>G242-I242</f>
        <v>0</v>
      </c>
      <c r="K242" s="119"/>
      <c r="L242" s="104"/>
      <c r="M242" s="225">
        <f>C242+D242+E242+F242+G242+H242+I242+J242+K242-'[1]13+verif'!C241-'[1]13+verif'!D241-'[1]13+verif'!E241-'[1]13+verif'!F241-'[1]13+verif'!G241-'[1]13+verif'!H241-'[1]13+verif'!I241-'[1]13+verif'!J241-'[1]13+verif'!K241</f>
        <v>0</v>
      </c>
      <c r="N242" s="225">
        <f>C242-'[1]13+verif'!C241</f>
        <v>0</v>
      </c>
      <c r="O242" s="225">
        <f>D242-'[1]13+verif'!D241</f>
        <v>0</v>
      </c>
      <c r="P242" s="225">
        <f>E242-'[1]13+verif'!E241</f>
        <v>0</v>
      </c>
      <c r="Q242" s="225">
        <f>F242-'[1]13+verif'!F241</f>
        <v>0</v>
      </c>
      <c r="R242" s="225">
        <f>G242-'[1]13+verif'!G241</f>
        <v>0</v>
      </c>
      <c r="S242" s="225">
        <f>H242-'[1]13+verif'!H241</f>
        <v>0</v>
      </c>
      <c r="T242" s="225">
        <f>I242-'[1]13+verif'!I241</f>
        <v>0</v>
      </c>
      <c r="U242" s="225">
        <f>J242-'[1]13+verif'!J241</f>
        <v>0</v>
      </c>
      <c r="V242" s="223">
        <f>K242-'[1]13+verif'!K241</f>
        <v>0</v>
      </c>
    </row>
    <row r="243" spans="1:22" ht="18">
      <c r="A243" s="37" t="s">
        <v>294</v>
      </c>
      <c r="B243" s="38" t="s">
        <v>219</v>
      </c>
      <c r="C243" s="38"/>
      <c r="D243" s="105">
        <f>D244+D245+D246</f>
        <v>0</v>
      </c>
      <c r="E243" s="105">
        <f t="shared" ref="E243:K243" si="105">E244+E245+E246</f>
        <v>0</v>
      </c>
      <c r="F243" s="105">
        <f t="shared" si="105"/>
        <v>0</v>
      </c>
      <c r="G243" s="105">
        <f t="shared" si="105"/>
        <v>0</v>
      </c>
      <c r="H243" s="105">
        <f t="shared" si="105"/>
        <v>0</v>
      </c>
      <c r="I243" s="105">
        <f t="shared" si="105"/>
        <v>0</v>
      </c>
      <c r="J243" s="105">
        <f t="shared" si="105"/>
        <v>0</v>
      </c>
      <c r="K243" s="106">
        <f t="shared" si="105"/>
        <v>0</v>
      </c>
      <c r="L243" s="104"/>
      <c r="M243" s="225">
        <f>C243+D243+E243+F243+G243+H243+I243+J243+K243-'[1]13+verif'!C242-'[1]13+verif'!D242-'[1]13+verif'!E242-'[1]13+verif'!F242-'[1]13+verif'!G242-'[1]13+verif'!H242-'[1]13+verif'!I242-'[1]13+verif'!J242-'[1]13+verif'!K242</f>
        <v>0</v>
      </c>
      <c r="N243" s="225">
        <f>C243-'[1]13+verif'!C242</f>
        <v>0</v>
      </c>
      <c r="O243" s="225">
        <f>D243-'[1]13+verif'!D242</f>
        <v>0</v>
      </c>
      <c r="P243" s="225">
        <f>E243-'[1]13+verif'!E242</f>
        <v>0</v>
      </c>
      <c r="Q243" s="225">
        <f>F243-'[1]13+verif'!F242</f>
        <v>0</v>
      </c>
      <c r="R243" s="225">
        <f>G243-'[1]13+verif'!G242</f>
        <v>0</v>
      </c>
      <c r="S243" s="225">
        <f>H243-'[1]13+verif'!H242</f>
        <v>0</v>
      </c>
      <c r="T243" s="225">
        <f>I243-'[1]13+verif'!I242</f>
        <v>0</v>
      </c>
      <c r="U243" s="225">
        <f>J243-'[1]13+verif'!J242</f>
        <v>0</v>
      </c>
      <c r="V243" s="223">
        <f>K243-'[1]13+verif'!K242</f>
        <v>0</v>
      </c>
    </row>
    <row r="244" spans="1:22" ht="15">
      <c r="A244" s="45" t="s">
        <v>220</v>
      </c>
      <c r="B244" s="59" t="s">
        <v>221</v>
      </c>
      <c r="C244" s="59"/>
      <c r="D244" s="109"/>
      <c r="E244" s="55"/>
      <c r="F244" s="55"/>
      <c r="G244" s="55"/>
      <c r="H244" s="149"/>
      <c r="I244" s="55"/>
      <c r="J244" s="118">
        <f>G244-I244</f>
        <v>0</v>
      </c>
      <c r="K244" s="119"/>
      <c r="L244" s="104"/>
      <c r="M244" s="225">
        <f>C244+D244+E244+F244+G244+H244+I244+J244+K244-'[1]13+verif'!C243-'[1]13+verif'!D243-'[1]13+verif'!E243-'[1]13+verif'!F243-'[1]13+verif'!G243-'[1]13+verif'!H243-'[1]13+verif'!I243-'[1]13+verif'!J243-'[1]13+verif'!K243</f>
        <v>0</v>
      </c>
      <c r="N244" s="225">
        <f>C244-'[1]13+verif'!C243</f>
        <v>0</v>
      </c>
      <c r="O244" s="225">
        <f>D244-'[1]13+verif'!D243</f>
        <v>0</v>
      </c>
      <c r="P244" s="225">
        <f>E244-'[1]13+verif'!E243</f>
        <v>0</v>
      </c>
      <c r="Q244" s="225">
        <f>F244-'[1]13+verif'!F243</f>
        <v>0</v>
      </c>
      <c r="R244" s="225">
        <f>G244-'[1]13+verif'!G243</f>
        <v>0</v>
      </c>
      <c r="S244" s="225">
        <f>H244-'[1]13+verif'!H243</f>
        <v>0</v>
      </c>
      <c r="T244" s="225">
        <f>I244-'[1]13+verif'!I243</f>
        <v>0</v>
      </c>
      <c r="U244" s="225">
        <f>J244-'[1]13+verif'!J243</f>
        <v>0</v>
      </c>
      <c r="V244" s="223">
        <f>K244-'[1]13+verif'!K243</f>
        <v>0</v>
      </c>
    </row>
    <row r="245" spans="1:22" ht="15">
      <c r="A245" s="45" t="s">
        <v>222</v>
      </c>
      <c r="B245" s="46" t="s">
        <v>223</v>
      </c>
      <c r="C245" s="46"/>
      <c r="D245" s="109"/>
      <c r="E245" s="55"/>
      <c r="F245" s="55"/>
      <c r="G245" s="55"/>
      <c r="H245" s="149"/>
      <c r="I245" s="55"/>
      <c r="J245" s="118">
        <f>G245-I245</f>
        <v>0</v>
      </c>
      <c r="K245" s="119"/>
      <c r="L245" s="104"/>
      <c r="M245" s="225">
        <f>C245+D245+E245+F245+G245+H245+I245+J245+K245-'[1]13+verif'!C244-'[1]13+verif'!D244-'[1]13+verif'!E244-'[1]13+verif'!F244-'[1]13+verif'!G244-'[1]13+verif'!H244-'[1]13+verif'!I244-'[1]13+verif'!J244-'[1]13+verif'!K244</f>
        <v>0</v>
      </c>
      <c r="N245" s="225">
        <f>C245-'[1]13+verif'!C244</f>
        <v>0</v>
      </c>
      <c r="O245" s="225">
        <f>D245-'[1]13+verif'!D244</f>
        <v>0</v>
      </c>
      <c r="P245" s="225">
        <f>E245-'[1]13+verif'!E244</f>
        <v>0</v>
      </c>
      <c r="Q245" s="225">
        <f>F245-'[1]13+verif'!F244</f>
        <v>0</v>
      </c>
      <c r="R245" s="225">
        <f>G245-'[1]13+verif'!G244</f>
        <v>0</v>
      </c>
      <c r="S245" s="225">
        <f>H245-'[1]13+verif'!H244</f>
        <v>0</v>
      </c>
      <c r="T245" s="225">
        <f>I245-'[1]13+verif'!I244</f>
        <v>0</v>
      </c>
      <c r="U245" s="225">
        <f>J245-'[1]13+verif'!J244</f>
        <v>0</v>
      </c>
      <c r="V245" s="223">
        <f>K245-'[1]13+verif'!K244</f>
        <v>0</v>
      </c>
    </row>
    <row r="246" spans="1:22" ht="15">
      <c r="A246" s="45" t="s">
        <v>224</v>
      </c>
      <c r="B246" s="46" t="s">
        <v>225</v>
      </c>
      <c r="C246" s="46"/>
      <c r="D246" s="109"/>
      <c r="E246" s="55"/>
      <c r="F246" s="55"/>
      <c r="G246" s="55"/>
      <c r="H246" s="149"/>
      <c r="I246" s="55"/>
      <c r="J246" s="118">
        <f>G246-I246</f>
        <v>0</v>
      </c>
      <c r="K246" s="119"/>
      <c r="L246" s="104"/>
      <c r="M246" s="225">
        <f>C246+D246+E246+F246+G246+H246+I246+J246+K246-'[1]13+verif'!C245-'[1]13+verif'!D245-'[1]13+verif'!E245-'[1]13+verif'!F245-'[1]13+verif'!G245-'[1]13+verif'!H245-'[1]13+verif'!I245-'[1]13+verif'!J245-'[1]13+verif'!K245</f>
        <v>0</v>
      </c>
      <c r="N246" s="225">
        <f>C246-'[1]13+verif'!C245</f>
        <v>0</v>
      </c>
      <c r="O246" s="225">
        <f>D246-'[1]13+verif'!D245</f>
        <v>0</v>
      </c>
      <c r="P246" s="225">
        <f>E246-'[1]13+verif'!E245</f>
        <v>0</v>
      </c>
      <c r="Q246" s="225">
        <f>F246-'[1]13+verif'!F245</f>
        <v>0</v>
      </c>
      <c r="R246" s="225">
        <f>G246-'[1]13+verif'!G245</f>
        <v>0</v>
      </c>
      <c r="S246" s="225">
        <f>H246-'[1]13+verif'!H245</f>
        <v>0</v>
      </c>
      <c r="T246" s="225">
        <f>I246-'[1]13+verif'!I245</f>
        <v>0</v>
      </c>
      <c r="U246" s="225">
        <f>J246-'[1]13+verif'!J245</f>
        <v>0</v>
      </c>
      <c r="V246" s="223">
        <f>K246-'[1]13+verif'!K245</f>
        <v>0</v>
      </c>
    </row>
    <row r="247" spans="1:22" ht="27">
      <c r="A247" s="37" t="s">
        <v>295</v>
      </c>
      <c r="B247" s="38" t="s">
        <v>227</v>
      </c>
      <c r="C247" s="38"/>
      <c r="D247" s="105">
        <f>D248</f>
        <v>0</v>
      </c>
      <c r="E247" s="105">
        <f t="shared" ref="E247:K247" si="106">E248</f>
        <v>1199980</v>
      </c>
      <c r="F247" s="105">
        <f t="shared" si="106"/>
        <v>749980</v>
      </c>
      <c r="G247" s="105">
        <f t="shared" si="106"/>
        <v>1199980</v>
      </c>
      <c r="H247" s="105">
        <f t="shared" si="106"/>
        <v>1199980</v>
      </c>
      <c r="I247" s="105">
        <f t="shared" si="106"/>
        <v>657931</v>
      </c>
      <c r="J247" s="105">
        <f t="shared" si="106"/>
        <v>542049</v>
      </c>
      <c r="K247" s="106">
        <f t="shared" si="106"/>
        <v>528819</v>
      </c>
      <c r="L247" s="104"/>
      <c r="M247" s="225">
        <f>C247+D247+E247+F247+G247+H247+I247+J247+K247-'[1]13+verif'!C246-'[1]13+verif'!D246-'[1]13+verif'!E246-'[1]13+verif'!F246-'[1]13+verif'!G246-'[1]13+verif'!H246-'[1]13+verif'!I246-'[1]13+verif'!J246-'[1]13+verif'!K246</f>
        <v>0</v>
      </c>
      <c r="N247" s="225">
        <f>C247-'[1]13+verif'!C246</f>
        <v>0</v>
      </c>
      <c r="O247" s="225">
        <f>D247-'[1]13+verif'!D246</f>
        <v>0</v>
      </c>
      <c r="P247" s="225">
        <f>E247-'[1]13+verif'!E246</f>
        <v>0</v>
      </c>
      <c r="Q247" s="225">
        <f>F247-'[1]13+verif'!F246</f>
        <v>0</v>
      </c>
      <c r="R247" s="225">
        <f>G247-'[1]13+verif'!G246</f>
        <v>0</v>
      </c>
      <c r="S247" s="225">
        <f>H247-'[1]13+verif'!H246</f>
        <v>0</v>
      </c>
      <c r="T247" s="225">
        <f>I247-'[1]13+verif'!I246</f>
        <v>0</v>
      </c>
      <c r="U247" s="225">
        <f>J247-'[1]13+verif'!J246</f>
        <v>0</v>
      </c>
      <c r="V247" s="223">
        <f>K247-'[1]13+verif'!K246</f>
        <v>0</v>
      </c>
    </row>
    <row r="248" spans="1:22" ht="18">
      <c r="A248" s="60" t="s">
        <v>228</v>
      </c>
      <c r="B248" s="42" t="s">
        <v>229</v>
      </c>
      <c r="C248" s="42"/>
      <c r="D248" s="107">
        <f>D249+D250+D251</f>
        <v>0</v>
      </c>
      <c r="E248" s="107">
        <f t="shared" ref="E248:K248" si="107">E249+E250+E251</f>
        <v>1199980</v>
      </c>
      <c r="F248" s="107">
        <f t="shared" si="107"/>
        <v>749980</v>
      </c>
      <c r="G248" s="107">
        <f t="shared" si="107"/>
        <v>1199980</v>
      </c>
      <c r="H248" s="107">
        <f t="shared" si="107"/>
        <v>1199980</v>
      </c>
      <c r="I248" s="107">
        <f t="shared" si="107"/>
        <v>657931</v>
      </c>
      <c r="J248" s="107">
        <f>J249+J250+J251</f>
        <v>542049</v>
      </c>
      <c r="K248" s="108">
        <f t="shared" si="107"/>
        <v>528819</v>
      </c>
      <c r="L248" s="104"/>
      <c r="M248" s="225">
        <f>C248+D248+E248+F248+G248+H248+I248+J248+K248-'[1]13+verif'!C247-'[1]13+verif'!D247-'[1]13+verif'!E247-'[1]13+verif'!F247-'[1]13+verif'!G247-'[1]13+verif'!H247-'[1]13+verif'!I247-'[1]13+verif'!J247-'[1]13+verif'!K247</f>
        <v>0</v>
      </c>
      <c r="N248" s="225">
        <f>C248-'[1]13+verif'!C247</f>
        <v>0</v>
      </c>
      <c r="O248" s="225">
        <f>D248-'[1]13+verif'!D247</f>
        <v>0</v>
      </c>
      <c r="P248" s="225">
        <f>E248-'[1]13+verif'!E247</f>
        <v>0</v>
      </c>
      <c r="Q248" s="225">
        <f>F248-'[1]13+verif'!F247</f>
        <v>0</v>
      </c>
      <c r="R248" s="225">
        <f>G248-'[1]13+verif'!G247</f>
        <v>0</v>
      </c>
      <c r="S248" s="225">
        <f>H248-'[1]13+verif'!H247</f>
        <v>0</v>
      </c>
      <c r="T248" s="225">
        <f>I248-'[1]13+verif'!I247</f>
        <v>0</v>
      </c>
      <c r="U248" s="225">
        <f>J248-'[1]13+verif'!J247</f>
        <v>0</v>
      </c>
      <c r="V248" s="223">
        <f>K248-'[1]13+verif'!K247</f>
        <v>0</v>
      </c>
    </row>
    <row r="249" spans="1:22" ht="19.5">
      <c r="A249" s="45" t="s">
        <v>230</v>
      </c>
      <c r="B249" s="59" t="s">
        <v>231</v>
      </c>
      <c r="C249" s="59"/>
      <c r="D249" s="109"/>
      <c r="E249" s="115"/>
      <c r="F249" s="115"/>
      <c r="G249" s="115"/>
      <c r="H249" s="115">
        <f>G249</f>
        <v>0</v>
      </c>
      <c r="I249" s="115">
        <f>G249</f>
        <v>0</v>
      </c>
      <c r="J249" s="116">
        <f>G249-I249</f>
        <v>0</v>
      </c>
      <c r="K249" s="117"/>
      <c r="L249" s="104"/>
      <c r="M249" s="225">
        <f>C249+D249+E249+F249+G249+H249+I249+J249+K249-'[1]13+verif'!C248-'[1]13+verif'!D248-'[1]13+verif'!E248-'[1]13+verif'!F248-'[1]13+verif'!G248-'[1]13+verif'!H248-'[1]13+verif'!I248-'[1]13+verif'!J248-'[1]13+verif'!K248</f>
        <v>0</v>
      </c>
      <c r="N249" s="225">
        <f>C249-'[1]13+verif'!C248</f>
        <v>0</v>
      </c>
      <c r="O249" s="225">
        <f>D249-'[1]13+verif'!D248</f>
        <v>0</v>
      </c>
      <c r="P249" s="225">
        <f>E249-'[1]13+verif'!E248</f>
        <v>0</v>
      </c>
      <c r="Q249" s="225">
        <f>F249-'[1]13+verif'!F248</f>
        <v>0</v>
      </c>
      <c r="R249" s="225">
        <f>G249-'[1]13+verif'!G248</f>
        <v>0</v>
      </c>
      <c r="S249" s="225">
        <f>H249-'[1]13+verif'!H248</f>
        <v>0</v>
      </c>
      <c r="T249" s="225">
        <f>I249-'[1]13+verif'!I248</f>
        <v>0</v>
      </c>
      <c r="U249" s="225">
        <f>J249-'[1]13+verif'!J248</f>
        <v>0</v>
      </c>
      <c r="V249" s="223">
        <f>K249-'[1]13+verif'!K248</f>
        <v>0</v>
      </c>
    </row>
    <row r="250" spans="1:22" ht="15">
      <c r="A250" s="45" t="s">
        <v>232</v>
      </c>
      <c r="B250" s="59" t="s">
        <v>233</v>
      </c>
      <c r="C250" s="59"/>
      <c r="D250" s="109"/>
      <c r="E250" s="55"/>
      <c r="F250" s="55"/>
      <c r="G250" s="55"/>
      <c r="H250" s="110">
        <f>G250</f>
        <v>0</v>
      </c>
      <c r="I250" s="55"/>
      <c r="J250" s="118">
        <f>G250-I250</f>
        <v>0</v>
      </c>
      <c r="K250" s="119"/>
      <c r="L250" s="104"/>
      <c r="M250" s="225">
        <f>C250+D250+E250+F250+G250+H250+I250+J250+K250-'[1]13+verif'!C249-'[1]13+verif'!D249-'[1]13+verif'!E249-'[1]13+verif'!F249-'[1]13+verif'!G249-'[1]13+verif'!H249-'[1]13+verif'!I249-'[1]13+verif'!J249-'[1]13+verif'!K249</f>
        <v>0</v>
      </c>
      <c r="N250" s="225">
        <f>C250-'[1]13+verif'!C249</f>
        <v>0</v>
      </c>
      <c r="O250" s="225">
        <f>D250-'[1]13+verif'!D249</f>
        <v>0</v>
      </c>
      <c r="P250" s="225">
        <f>E250-'[1]13+verif'!E249</f>
        <v>0</v>
      </c>
      <c r="Q250" s="225">
        <f>F250-'[1]13+verif'!F249</f>
        <v>0</v>
      </c>
      <c r="R250" s="225">
        <f>G250-'[1]13+verif'!G249</f>
        <v>0</v>
      </c>
      <c r="S250" s="225">
        <f>H250-'[1]13+verif'!H249</f>
        <v>0</v>
      </c>
      <c r="T250" s="225">
        <f>I250-'[1]13+verif'!I249</f>
        <v>0</v>
      </c>
      <c r="U250" s="225">
        <f>J250-'[1]13+verif'!J249</f>
        <v>0</v>
      </c>
      <c r="V250" s="223">
        <f>K250-'[1]13+verif'!K249</f>
        <v>0</v>
      </c>
    </row>
    <row r="251" spans="1:22" ht="15">
      <c r="A251" s="45" t="s">
        <v>234</v>
      </c>
      <c r="B251" s="46" t="s">
        <v>235</v>
      </c>
      <c r="C251" s="46"/>
      <c r="D251" s="129"/>
      <c r="E251" s="150">
        <v>1199980</v>
      </c>
      <c r="F251" s="150">
        <v>749980</v>
      </c>
      <c r="G251" s="150">
        <v>1199980</v>
      </c>
      <c r="H251" s="110">
        <f>G251</f>
        <v>1199980</v>
      </c>
      <c r="I251" s="150">
        <v>657931</v>
      </c>
      <c r="J251" s="150">
        <f>G251-I251</f>
        <v>542049</v>
      </c>
      <c r="K251" s="151">
        <v>528819</v>
      </c>
      <c r="L251" s="104"/>
      <c r="M251" s="225">
        <f>C251+D251+E251+F251+G251+H251+I251+J251+K251-'[1]13+verif'!C250-'[1]13+verif'!D250-'[1]13+verif'!E250-'[1]13+verif'!F250-'[1]13+verif'!G250-'[1]13+verif'!H250-'[1]13+verif'!I250-'[1]13+verif'!J250-'[1]13+verif'!K250</f>
        <v>0</v>
      </c>
      <c r="N251" s="225">
        <f>C251-'[1]13+verif'!C250</f>
        <v>0</v>
      </c>
      <c r="O251" s="225">
        <f>D251-'[1]13+verif'!D250</f>
        <v>0</v>
      </c>
      <c r="P251" s="225">
        <f>E251-'[1]13+verif'!E250</f>
        <v>0</v>
      </c>
      <c r="Q251" s="225">
        <f>F251-'[1]13+verif'!F250</f>
        <v>0</v>
      </c>
      <c r="R251" s="225">
        <f>G251-'[1]13+verif'!G250</f>
        <v>0</v>
      </c>
      <c r="S251" s="225">
        <f>H251-'[1]13+verif'!H250</f>
        <v>0</v>
      </c>
      <c r="T251" s="225">
        <f>I251-'[1]13+verif'!I250</f>
        <v>0</v>
      </c>
      <c r="U251" s="225">
        <f>J251-'[1]13+verif'!J250</f>
        <v>0</v>
      </c>
      <c r="V251" s="223">
        <f>K251-'[1]13+verif'!K250</f>
        <v>0</v>
      </c>
    </row>
    <row r="252" spans="1:22" ht="18">
      <c r="A252" s="37" t="s">
        <v>236</v>
      </c>
      <c r="B252" s="38" t="s">
        <v>237</v>
      </c>
      <c r="C252" s="38"/>
      <c r="D252" s="105">
        <f>D253+D257+D259</f>
        <v>0</v>
      </c>
      <c r="E252" s="105">
        <f t="shared" ref="E252:K252" si="108">E253+E257+E259</f>
        <v>59408317</v>
      </c>
      <c r="F252" s="105">
        <f t="shared" si="108"/>
        <v>38830000</v>
      </c>
      <c r="G252" s="105">
        <f t="shared" si="108"/>
        <v>58461040</v>
      </c>
      <c r="H252" s="105">
        <f t="shared" si="108"/>
        <v>58461040</v>
      </c>
      <c r="I252" s="105">
        <f>I253+I257+I259</f>
        <v>26663348</v>
      </c>
      <c r="J252" s="105">
        <f>J253+J257+J259</f>
        <v>31797692</v>
      </c>
      <c r="K252" s="114">
        <f t="shared" si="108"/>
        <v>22652811</v>
      </c>
      <c r="L252" s="104"/>
      <c r="M252" s="225">
        <f>C252+D252+E252+F252+G252+H252+I252+J252+K252-'[1]13+verif'!C251-'[1]13+verif'!D251-'[1]13+verif'!E251-'[1]13+verif'!F251-'[1]13+verif'!G251-'[1]13+verif'!H251-'[1]13+verif'!I251-'[1]13+verif'!J251-'[1]13+verif'!K251</f>
        <v>0</v>
      </c>
      <c r="N252" s="225">
        <f>C252-'[1]13+verif'!C251</f>
        <v>0</v>
      </c>
      <c r="O252" s="225">
        <f>D252-'[1]13+verif'!D251</f>
        <v>0</v>
      </c>
      <c r="P252" s="225">
        <f>E252-'[1]13+verif'!E251</f>
        <v>0</v>
      </c>
      <c r="Q252" s="225">
        <f>F252-'[1]13+verif'!F251</f>
        <v>0</v>
      </c>
      <c r="R252" s="225">
        <f>G252-'[1]13+verif'!G251</f>
        <v>0</v>
      </c>
      <c r="S252" s="225">
        <f>H252-'[1]13+verif'!H251</f>
        <v>0</v>
      </c>
      <c r="T252" s="225">
        <f>I252-'[1]13+verif'!I251</f>
        <v>0</v>
      </c>
      <c r="U252" s="225">
        <f>J252-'[1]13+verif'!J251</f>
        <v>0</v>
      </c>
      <c r="V252" s="223">
        <f>K252-'[1]13+verif'!K251</f>
        <v>0</v>
      </c>
    </row>
    <row r="253" spans="1:22" ht="18">
      <c r="A253" s="41" t="s">
        <v>296</v>
      </c>
      <c r="B253" s="42" t="s">
        <v>239</v>
      </c>
      <c r="C253" s="42"/>
      <c r="D253" s="107">
        <f>D254+D255+D256</f>
        <v>0</v>
      </c>
      <c r="E253" s="107">
        <f t="shared" ref="E253:K253" si="109">E254+E255+E256</f>
        <v>59408317</v>
      </c>
      <c r="F253" s="107">
        <f t="shared" si="109"/>
        <v>38830000</v>
      </c>
      <c r="G253" s="107">
        <f t="shared" si="109"/>
        <v>58461040</v>
      </c>
      <c r="H253" s="107">
        <f t="shared" si="109"/>
        <v>58461040</v>
      </c>
      <c r="I253" s="107">
        <f>I254+I255+I256</f>
        <v>26663348</v>
      </c>
      <c r="J253" s="107">
        <f>J254+J255+J256</f>
        <v>31797692</v>
      </c>
      <c r="K253" s="127">
        <f t="shared" si="109"/>
        <v>22652811</v>
      </c>
      <c r="L253" s="104"/>
      <c r="M253" s="225">
        <f>C253+D253+E253+F253+G253+H253+I253+J253+K253-'[1]13+verif'!C252-'[1]13+verif'!D252-'[1]13+verif'!E252-'[1]13+verif'!F252-'[1]13+verif'!G252-'[1]13+verif'!H252-'[1]13+verif'!I252-'[1]13+verif'!J252-'[1]13+verif'!K252</f>
        <v>0</v>
      </c>
      <c r="N253" s="225">
        <f>C253-'[1]13+verif'!C252</f>
        <v>0</v>
      </c>
      <c r="O253" s="225">
        <f>D253-'[1]13+verif'!D252</f>
        <v>0</v>
      </c>
      <c r="P253" s="225">
        <f>E253-'[1]13+verif'!E252</f>
        <v>0</v>
      </c>
      <c r="Q253" s="225">
        <f>F253-'[1]13+verif'!F252</f>
        <v>0</v>
      </c>
      <c r="R253" s="225">
        <f>G253-'[1]13+verif'!G252</f>
        <v>0</v>
      </c>
      <c r="S253" s="225">
        <f>H253-'[1]13+verif'!H252</f>
        <v>0</v>
      </c>
      <c r="T253" s="225">
        <f>I253-'[1]13+verif'!I252</f>
        <v>0</v>
      </c>
      <c r="U253" s="225">
        <f>J253-'[1]13+verif'!J252</f>
        <v>0</v>
      </c>
      <c r="V253" s="223">
        <f>K253-'[1]13+verif'!K252</f>
        <v>0</v>
      </c>
    </row>
    <row r="254" spans="1:22" ht="15">
      <c r="A254" s="45" t="s">
        <v>240</v>
      </c>
      <c r="B254" s="46" t="s">
        <v>241</v>
      </c>
      <c r="C254" s="46"/>
      <c r="D254" s="109"/>
      <c r="E254" s="152">
        <v>1352000</v>
      </c>
      <c r="F254" s="153">
        <v>1000000</v>
      </c>
      <c r="G254" s="152">
        <v>1351828</v>
      </c>
      <c r="H254" s="110">
        <f>G254</f>
        <v>1351828</v>
      </c>
      <c r="I254" s="152">
        <v>529133</v>
      </c>
      <c r="J254" s="154">
        <f>G254-I254</f>
        <v>822695</v>
      </c>
      <c r="K254" s="155"/>
      <c r="L254" s="104"/>
      <c r="M254" s="225">
        <f>C254+D254+E254+F254+G254+H254+I254+J254+K254-'[1]13+verif'!C253-'[1]13+verif'!D253-'[1]13+verif'!E253-'[1]13+verif'!F253-'[1]13+verif'!G253-'[1]13+verif'!H253-'[1]13+verif'!I253-'[1]13+verif'!J253-'[1]13+verif'!K253</f>
        <v>0</v>
      </c>
      <c r="N254" s="225">
        <f>C254-'[1]13+verif'!C253</f>
        <v>0</v>
      </c>
      <c r="O254" s="225">
        <f>D254-'[1]13+verif'!D253</f>
        <v>0</v>
      </c>
      <c r="P254" s="225">
        <f>E254-'[1]13+verif'!E253</f>
        <v>0</v>
      </c>
      <c r="Q254" s="225">
        <f>F254-'[1]13+verif'!F253</f>
        <v>0</v>
      </c>
      <c r="R254" s="225">
        <f>G254-'[1]13+verif'!G253</f>
        <v>0</v>
      </c>
      <c r="S254" s="225">
        <f>H254-'[1]13+verif'!H253</f>
        <v>0</v>
      </c>
      <c r="T254" s="225">
        <f>I254-'[1]13+verif'!I253</f>
        <v>0</v>
      </c>
      <c r="U254" s="225">
        <f>J254-'[1]13+verif'!J253</f>
        <v>0</v>
      </c>
      <c r="V254" s="223">
        <f>K254-'[1]13+verif'!K253</f>
        <v>0</v>
      </c>
    </row>
    <row r="255" spans="1:22" ht="15">
      <c r="A255" s="45" t="s">
        <v>242</v>
      </c>
      <c r="B255" s="46" t="s">
        <v>243</v>
      </c>
      <c r="C255" s="46"/>
      <c r="D255" s="129"/>
      <c r="E255" s="110">
        <v>11539000</v>
      </c>
      <c r="F255" s="110">
        <v>5830000</v>
      </c>
      <c r="G255" s="110">
        <v>11539000</v>
      </c>
      <c r="H255" s="110">
        <f>G255</f>
        <v>11539000</v>
      </c>
      <c r="I255" s="110">
        <v>5803041</v>
      </c>
      <c r="J255" s="120">
        <f>G255-I255</f>
        <v>5735959</v>
      </c>
      <c r="K255" s="112">
        <v>5803041</v>
      </c>
      <c r="L255" s="104"/>
      <c r="M255" s="225">
        <f>C255+D255+E255+F255+G255+H255+I255+J255+K255-'[1]13+verif'!C254-'[1]13+verif'!D254-'[1]13+verif'!E254-'[1]13+verif'!F254-'[1]13+verif'!G254-'[1]13+verif'!H254-'[1]13+verif'!I254-'[1]13+verif'!J254-'[1]13+verif'!K254</f>
        <v>0</v>
      </c>
      <c r="N255" s="225">
        <f>C255-'[1]13+verif'!C254</f>
        <v>0</v>
      </c>
      <c r="O255" s="225">
        <f>D255-'[1]13+verif'!D254</f>
        <v>0</v>
      </c>
      <c r="P255" s="225">
        <f>E255-'[1]13+verif'!E254</f>
        <v>0</v>
      </c>
      <c r="Q255" s="225">
        <f>F255-'[1]13+verif'!F254</f>
        <v>0</v>
      </c>
      <c r="R255" s="225">
        <f>G255-'[1]13+verif'!G254</f>
        <v>0</v>
      </c>
      <c r="S255" s="225">
        <f>H255-'[1]13+verif'!H254</f>
        <v>0</v>
      </c>
      <c r="T255" s="225">
        <f>I255-'[1]13+verif'!I254</f>
        <v>0</v>
      </c>
      <c r="U255" s="225">
        <f>J255-'[1]13+verif'!J254</f>
        <v>0</v>
      </c>
      <c r="V255" s="223">
        <f>K255-'[1]13+verif'!K254</f>
        <v>0</v>
      </c>
    </row>
    <row r="256" spans="1:22" ht="15">
      <c r="A256" s="45" t="s">
        <v>244</v>
      </c>
      <c r="B256" s="46" t="s">
        <v>245</v>
      </c>
      <c r="C256" s="46"/>
      <c r="D256" s="109"/>
      <c r="E256" s="110">
        <v>46517317</v>
      </c>
      <c r="F256" s="110">
        <v>32000000</v>
      </c>
      <c r="G256" s="110">
        <v>45570212</v>
      </c>
      <c r="H256" s="110">
        <f>G256</f>
        <v>45570212</v>
      </c>
      <c r="I256" s="110">
        <v>20331174</v>
      </c>
      <c r="J256" s="120">
        <f>G256-I256</f>
        <v>25239038</v>
      </c>
      <c r="K256" s="112">
        <v>16849770</v>
      </c>
      <c r="L256" s="104"/>
      <c r="M256" s="225">
        <f>C256+D256+E256+F256+G256+H256+I256+J256+K256-'[1]13+verif'!C255-'[1]13+verif'!D255-'[1]13+verif'!E255-'[1]13+verif'!F255-'[1]13+verif'!G255-'[1]13+verif'!H255-'[1]13+verif'!I255-'[1]13+verif'!J255-'[1]13+verif'!K255</f>
        <v>0</v>
      </c>
      <c r="N256" s="225">
        <f>C256-'[1]13+verif'!C255</f>
        <v>0</v>
      </c>
      <c r="O256" s="225">
        <f>D256-'[1]13+verif'!D255</f>
        <v>0</v>
      </c>
      <c r="P256" s="225">
        <f>E256-'[1]13+verif'!E255</f>
        <v>0</v>
      </c>
      <c r="Q256" s="225">
        <f>F256-'[1]13+verif'!F255</f>
        <v>0</v>
      </c>
      <c r="R256" s="225">
        <f>G256-'[1]13+verif'!G255</f>
        <v>0</v>
      </c>
      <c r="S256" s="225">
        <f>H256-'[1]13+verif'!H255</f>
        <v>0</v>
      </c>
      <c r="T256" s="225">
        <f>I256-'[1]13+verif'!I255</f>
        <v>0</v>
      </c>
      <c r="U256" s="225">
        <f>J256-'[1]13+verif'!J255</f>
        <v>0</v>
      </c>
      <c r="V256" s="223">
        <f>K256-'[1]13+verif'!K255</f>
        <v>0</v>
      </c>
    </row>
    <row r="257" spans="1:22" ht="15">
      <c r="A257" s="60" t="s">
        <v>246</v>
      </c>
      <c r="B257" s="42" t="s">
        <v>247</v>
      </c>
      <c r="C257" s="42"/>
      <c r="D257" s="107">
        <f>D258</f>
        <v>0</v>
      </c>
      <c r="E257" s="107">
        <f t="shared" ref="E257:K257" si="110">E258</f>
        <v>0</v>
      </c>
      <c r="F257" s="107">
        <f t="shared" si="110"/>
        <v>0</v>
      </c>
      <c r="G257" s="107">
        <f t="shared" si="110"/>
        <v>0</v>
      </c>
      <c r="H257" s="107">
        <f t="shared" si="110"/>
        <v>0</v>
      </c>
      <c r="I257" s="107">
        <f t="shared" si="110"/>
        <v>0</v>
      </c>
      <c r="J257" s="107">
        <f t="shared" si="110"/>
        <v>0</v>
      </c>
      <c r="K257" s="108">
        <f t="shared" si="110"/>
        <v>0</v>
      </c>
      <c r="L257" s="104"/>
      <c r="M257" s="225">
        <f>C257+D257+E257+F257+G257+H257+I257+J257+K257-'[1]13+verif'!C256-'[1]13+verif'!D256-'[1]13+verif'!E256-'[1]13+verif'!F256-'[1]13+verif'!G256-'[1]13+verif'!H256-'[1]13+verif'!I256-'[1]13+verif'!J256-'[1]13+verif'!K256</f>
        <v>0</v>
      </c>
      <c r="N257" s="225">
        <f>C257-'[1]13+verif'!C256</f>
        <v>0</v>
      </c>
      <c r="O257" s="225">
        <f>D257-'[1]13+verif'!D256</f>
        <v>0</v>
      </c>
      <c r="P257" s="225">
        <f>E257-'[1]13+verif'!E256</f>
        <v>0</v>
      </c>
      <c r="Q257" s="225">
        <f>F257-'[1]13+verif'!F256</f>
        <v>0</v>
      </c>
      <c r="R257" s="225">
        <f>G257-'[1]13+verif'!G256</f>
        <v>0</v>
      </c>
      <c r="S257" s="225">
        <f>H257-'[1]13+verif'!H256</f>
        <v>0</v>
      </c>
      <c r="T257" s="225">
        <f>I257-'[1]13+verif'!I256</f>
        <v>0</v>
      </c>
      <c r="U257" s="225">
        <f>J257-'[1]13+verif'!J256</f>
        <v>0</v>
      </c>
      <c r="V257" s="223">
        <f>K257-'[1]13+verif'!K256</f>
        <v>0</v>
      </c>
    </row>
    <row r="258" spans="1:22" ht="15">
      <c r="A258" s="45" t="s">
        <v>248</v>
      </c>
      <c r="B258" s="46" t="s">
        <v>249</v>
      </c>
      <c r="C258" s="46"/>
      <c r="D258" s="109"/>
      <c r="E258" s="55"/>
      <c r="F258" s="55"/>
      <c r="G258" s="55"/>
      <c r="H258" s="109">
        <f>G258</f>
        <v>0</v>
      </c>
      <c r="I258" s="55"/>
      <c r="J258" s="118">
        <f>G258-I258</f>
        <v>0</v>
      </c>
      <c r="K258" s="119"/>
      <c r="L258" s="104"/>
      <c r="M258" s="225">
        <f>C258+D258+E258+F258+G258+H258+I258+J258+K258-'[1]13+verif'!C257-'[1]13+verif'!D257-'[1]13+verif'!E257-'[1]13+verif'!F257-'[1]13+verif'!G257-'[1]13+verif'!H257-'[1]13+verif'!I257-'[1]13+verif'!J257-'[1]13+verif'!K257</f>
        <v>0</v>
      </c>
      <c r="N258" s="225">
        <f>C258-'[1]13+verif'!C257</f>
        <v>0</v>
      </c>
      <c r="O258" s="225">
        <f>D258-'[1]13+verif'!D257</f>
        <v>0</v>
      </c>
      <c r="P258" s="225">
        <f>E258-'[1]13+verif'!E257</f>
        <v>0</v>
      </c>
      <c r="Q258" s="225">
        <f>F258-'[1]13+verif'!F257</f>
        <v>0</v>
      </c>
      <c r="R258" s="225">
        <f>G258-'[1]13+verif'!G257</f>
        <v>0</v>
      </c>
      <c r="S258" s="225">
        <f>H258-'[1]13+verif'!H257</f>
        <v>0</v>
      </c>
      <c r="T258" s="225">
        <f>I258-'[1]13+verif'!I257</f>
        <v>0</v>
      </c>
      <c r="U258" s="225">
        <f>J258-'[1]13+verif'!J257</f>
        <v>0</v>
      </c>
      <c r="V258" s="223">
        <f>K258-'[1]13+verif'!K257</f>
        <v>0</v>
      </c>
    </row>
    <row r="259" spans="1:22" ht="15">
      <c r="A259" s="45" t="s">
        <v>250</v>
      </c>
      <c r="B259" s="46" t="s">
        <v>251</v>
      </c>
      <c r="C259" s="46"/>
      <c r="D259" s="109"/>
      <c r="E259" s="55"/>
      <c r="F259" s="55"/>
      <c r="G259" s="55"/>
      <c r="H259" s="109">
        <f>G259</f>
        <v>0</v>
      </c>
      <c r="I259" s="55"/>
      <c r="J259" s="118">
        <f>G259-I259</f>
        <v>0</v>
      </c>
      <c r="K259" s="135"/>
      <c r="L259" s="104"/>
      <c r="M259" s="225">
        <f>C259+D259+E259+F259+G259+H259+I259+J259+K259-'[1]13+verif'!C258-'[1]13+verif'!D258-'[1]13+verif'!E258-'[1]13+verif'!F258-'[1]13+verif'!G258-'[1]13+verif'!H258-'[1]13+verif'!I258-'[1]13+verif'!J258-'[1]13+verif'!K258</f>
        <v>0</v>
      </c>
      <c r="N259" s="225">
        <f>C259-'[1]13+verif'!C258</f>
        <v>0</v>
      </c>
      <c r="O259" s="225">
        <f>D259-'[1]13+verif'!D258</f>
        <v>0</v>
      </c>
      <c r="P259" s="225">
        <f>E259-'[1]13+verif'!E258</f>
        <v>0</v>
      </c>
      <c r="Q259" s="225">
        <f>F259-'[1]13+verif'!F258</f>
        <v>0</v>
      </c>
      <c r="R259" s="225">
        <f>G259-'[1]13+verif'!G258</f>
        <v>0</v>
      </c>
      <c r="S259" s="225">
        <f>H259-'[1]13+verif'!H258</f>
        <v>0</v>
      </c>
      <c r="T259" s="225">
        <f>I259-'[1]13+verif'!I258</f>
        <v>0</v>
      </c>
      <c r="U259" s="225">
        <f>J259-'[1]13+verif'!J258</f>
        <v>0</v>
      </c>
      <c r="V259" s="223">
        <f>K259-'[1]13+verif'!K258</f>
        <v>0</v>
      </c>
    </row>
    <row r="260" spans="1:22" ht="18">
      <c r="A260" s="37" t="s">
        <v>297</v>
      </c>
      <c r="B260" s="38" t="s">
        <v>253</v>
      </c>
      <c r="C260" s="38"/>
      <c r="D260" s="105">
        <f>D261+D262+D263+D264+D265</f>
        <v>0</v>
      </c>
      <c r="E260" s="105">
        <f t="shared" ref="E260:K260" si="111">E261+E262+E263+E264+E265</f>
        <v>0</v>
      </c>
      <c r="F260" s="105">
        <f t="shared" si="111"/>
        <v>0</v>
      </c>
      <c r="G260" s="105">
        <f t="shared" si="111"/>
        <v>0</v>
      </c>
      <c r="H260" s="105">
        <f t="shared" si="111"/>
        <v>0</v>
      </c>
      <c r="I260" s="105">
        <f t="shared" si="111"/>
        <v>0</v>
      </c>
      <c r="J260" s="105">
        <f t="shared" si="111"/>
        <v>0</v>
      </c>
      <c r="K260" s="106">
        <f t="shared" si="111"/>
        <v>0</v>
      </c>
      <c r="L260" s="104"/>
      <c r="M260" s="225">
        <f>C260+D260+E260+F260+G260+H260+I260+J260+K260-'[1]13+verif'!C259-'[1]13+verif'!D259-'[1]13+verif'!E259-'[1]13+verif'!F259-'[1]13+verif'!G259-'[1]13+verif'!H259-'[1]13+verif'!I259-'[1]13+verif'!J259-'[1]13+verif'!K259</f>
        <v>0</v>
      </c>
      <c r="N260" s="225">
        <f>C260-'[1]13+verif'!C259</f>
        <v>0</v>
      </c>
      <c r="O260" s="225">
        <f>D260-'[1]13+verif'!D259</f>
        <v>0</v>
      </c>
      <c r="P260" s="225">
        <f>E260-'[1]13+verif'!E259</f>
        <v>0</v>
      </c>
      <c r="Q260" s="225">
        <f>F260-'[1]13+verif'!F259</f>
        <v>0</v>
      </c>
      <c r="R260" s="225">
        <f>G260-'[1]13+verif'!G259</f>
        <v>0</v>
      </c>
      <c r="S260" s="225">
        <f>H260-'[1]13+verif'!H259</f>
        <v>0</v>
      </c>
      <c r="T260" s="225">
        <f>I260-'[1]13+verif'!I259</f>
        <v>0</v>
      </c>
      <c r="U260" s="225">
        <f>J260-'[1]13+verif'!J259</f>
        <v>0</v>
      </c>
      <c r="V260" s="223">
        <f>K260-'[1]13+verif'!K259</f>
        <v>0</v>
      </c>
    </row>
    <row r="261" spans="1:22" ht="15">
      <c r="A261" s="45" t="s">
        <v>254</v>
      </c>
      <c r="B261" s="46" t="s">
        <v>255</v>
      </c>
      <c r="C261" s="46"/>
      <c r="D261" s="109"/>
      <c r="E261" s="55"/>
      <c r="F261" s="130"/>
      <c r="G261" s="55"/>
      <c r="H261" s="109">
        <f>G261</f>
        <v>0</v>
      </c>
      <c r="I261" s="55"/>
      <c r="J261" s="118">
        <f>G261-I261</f>
        <v>0</v>
      </c>
      <c r="K261" s="119"/>
      <c r="L261" s="104"/>
      <c r="M261" s="225">
        <f>C261+D261+E261+F261+G261+H261+I261+J261+K261-'[1]13+verif'!C260-'[1]13+verif'!D260-'[1]13+verif'!E260-'[1]13+verif'!F260-'[1]13+verif'!G260-'[1]13+verif'!H260-'[1]13+verif'!I260-'[1]13+verif'!J260-'[1]13+verif'!K260</f>
        <v>0</v>
      </c>
      <c r="N261" s="225">
        <f>C261-'[1]13+verif'!C260</f>
        <v>0</v>
      </c>
      <c r="O261" s="225">
        <f>D261-'[1]13+verif'!D260</f>
        <v>0</v>
      </c>
      <c r="P261" s="225">
        <f>E261-'[1]13+verif'!E260</f>
        <v>0</v>
      </c>
      <c r="Q261" s="225">
        <f>F261-'[1]13+verif'!F260</f>
        <v>0</v>
      </c>
      <c r="R261" s="225">
        <f>G261-'[1]13+verif'!G260</f>
        <v>0</v>
      </c>
      <c r="S261" s="225">
        <f>H261-'[1]13+verif'!H260</f>
        <v>0</v>
      </c>
      <c r="T261" s="225">
        <f>I261-'[1]13+verif'!I260</f>
        <v>0</v>
      </c>
      <c r="U261" s="225">
        <f>J261-'[1]13+verif'!J260</f>
        <v>0</v>
      </c>
      <c r="V261" s="223">
        <f>K261-'[1]13+verif'!K260</f>
        <v>0</v>
      </c>
    </row>
    <row r="262" spans="1:22" ht="15">
      <c r="A262" s="45" t="s">
        <v>256</v>
      </c>
      <c r="B262" s="46" t="s">
        <v>257</v>
      </c>
      <c r="C262" s="46"/>
      <c r="D262" s="109"/>
      <c r="E262" s="55"/>
      <c r="F262" s="130"/>
      <c r="G262" s="55"/>
      <c r="H262" s="109">
        <f>G262</f>
        <v>0</v>
      </c>
      <c r="I262" s="55"/>
      <c r="J262" s="118">
        <f>G262-I262</f>
        <v>0</v>
      </c>
      <c r="K262" s="119"/>
      <c r="L262" s="104"/>
      <c r="M262" s="225">
        <f>C262+D262+E262+F262+G262+H262+I262+J262+K262-'[1]13+verif'!C261-'[1]13+verif'!D261-'[1]13+verif'!E261-'[1]13+verif'!F261-'[1]13+verif'!G261-'[1]13+verif'!H261-'[1]13+verif'!I261-'[1]13+verif'!J261-'[1]13+verif'!K261</f>
        <v>0</v>
      </c>
      <c r="N262" s="225">
        <f>C262-'[1]13+verif'!C261</f>
        <v>0</v>
      </c>
      <c r="O262" s="225">
        <f>D262-'[1]13+verif'!D261</f>
        <v>0</v>
      </c>
      <c r="P262" s="225">
        <f>E262-'[1]13+verif'!E261</f>
        <v>0</v>
      </c>
      <c r="Q262" s="225">
        <f>F262-'[1]13+verif'!F261</f>
        <v>0</v>
      </c>
      <c r="R262" s="225">
        <f>G262-'[1]13+verif'!G261</f>
        <v>0</v>
      </c>
      <c r="S262" s="225">
        <f>H262-'[1]13+verif'!H261</f>
        <v>0</v>
      </c>
      <c r="T262" s="225">
        <f>I262-'[1]13+verif'!I261</f>
        <v>0</v>
      </c>
      <c r="U262" s="225">
        <f>J262-'[1]13+verif'!J261</f>
        <v>0</v>
      </c>
      <c r="V262" s="223">
        <f>K262-'[1]13+verif'!K261</f>
        <v>0</v>
      </c>
    </row>
    <row r="263" spans="1:22" ht="15">
      <c r="A263" s="45" t="s">
        <v>258</v>
      </c>
      <c r="B263" s="46" t="s">
        <v>259</v>
      </c>
      <c r="C263" s="46"/>
      <c r="D263" s="109"/>
      <c r="E263" s="55"/>
      <c r="F263" s="130"/>
      <c r="G263" s="55"/>
      <c r="H263" s="109">
        <f>G263</f>
        <v>0</v>
      </c>
      <c r="I263" s="55"/>
      <c r="J263" s="118">
        <f>G263-I263</f>
        <v>0</v>
      </c>
      <c r="K263" s="119"/>
      <c r="L263" s="104"/>
      <c r="M263" s="225">
        <f>C263+D263+E263+F263+G263+H263+I263+J263+K263-'[1]13+verif'!C262-'[1]13+verif'!D262-'[1]13+verif'!E262-'[1]13+verif'!F262-'[1]13+verif'!G262-'[1]13+verif'!H262-'[1]13+verif'!I262-'[1]13+verif'!J262-'[1]13+verif'!K262</f>
        <v>0</v>
      </c>
      <c r="N263" s="225">
        <f>C263-'[1]13+verif'!C262</f>
        <v>0</v>
      </c>
      <c r="O263" s="225">
        <f>D263-'[1]13+verif'!D262</f>
        <v>0</v>
      </c>
      <c r="P263" s="225">
        <f>E263-'[1]13+verif'!E262</f>
        <v>0</v>
      </c>
      <c r="Q263" s="225">
        <f>F263-'[1]13+verif'!F262</f>
        <v>0</v>
      </c>
      <c r="R263" s="225">
        <f>G263-'[1]13+verif'!G262</f>
        <v>0</v>
      </c>
      <c r="S263" s="225">
        <f>H263-'[1]13+verif'!H262</f>
        <v>0</v>
      </c>
      <c r="T263" s="225">
        <f>I263-'[1]13+verif'!I262</f>
        <v>0</v>
      </c>
      <c r="U263" s="225">
        <f>J263-'[1]13+verif'!J262</f>
        <v>0</v>
      </c>
      <c r="V263" s="223">
        <f>K263-'[1]13+verif'!K262</f>
        <v>0</v>
      </c>
    </row>
    <row r="264" spans="1:22" ht="15">
      <c r="A264" s="45" t="s">
        <v>298</v>
      </c>
      <c r="B264" s="46" t="s">
        <v>261</v>
      </c>
      <c r="C264" s="46"/>
      <c r="D264" s="109"/>
      <c r="E264" s="55"/>
      <c r="F264" s="55"/>
      <c r="G264" s="55"/>
      <c r="H264" s="109">
        <f>G264</f>
        <v>0</v>
      </c>
      <c r="I264" s="55"/>
      <c r="J264" s="118">
        <f>G264-I264</f>
        <v>0</v>
      </c>
      <c r="K264" s="119"/>
      <c r="L264" s="104"/>
      <c r="M264" s="225">
        <f>C264+D264+E264+F264+G264+H264+I264+J264+K264-'[1]13+verif'!C263-'[1]13+verif'!D263-'[1]13+verif'!E263-'[1]13+verif'!F263-'[1]13+verif'!G263-'[1]13+verif'!H263-'[1]13+verif'!I263-'[1]13+verif'!J263-'[1]13+verif'!K263</f>
        <v>0</v>
      </c>
      <c r="N264" s="225">
        <f>C264-'[1]13+verif'!C263</f>
        <v>0</v>
      </c>
      <c r="O264" s="225">
        <f>D264-'[1]13+verif'!D263</f>
        <v>0</v>
      </c>
      <c r="P264" s="225">
        <f>E264-'[1]13+verif'!E263</f>
        <v>0</v>
      </c>
      <c r="Q264" s="225">
        <f>F264-'[1]13+verif'!F263</f>
        <v>0</v>
      </c>
      <c r="R264" s="225">
        <f>G264-'[1]13+verif'!G263</f>
        <v>0</v>
      </c>
      <c r="S264" s="225">
        <f>H264-'[1]13+verif'!H263</f>
        <v>0</v>
      </c>
      <c r="T264" s="225">
        <f>I264-'[1]13+verif'!I263</f>
        <v>0</v>
      </c>
      <c r="U264" s="225">
        <f>J264-'[1]13+verif'!J263</f>
        <v>0</v>
      </c>
      <c r="V264" s="223">
        <f>K264-'[1]13+verif'!K263</f>
        <v>0</v>
      </c>
    </row>
    <row r="265" spans="1:22" ht="15">
      <c r="A265" s="45" t="s">
        <v>262</v>
      </c>
      <c r="B265" s="46" t="s">
        <v>263</v>
      </c>
      <c r="C265" s="46"/>
      <c r="D265" s="109"/>
      <c r="E265" s="118"/>
      <c r="F265" s="156"/>
      <c r="G265" s="118"/>
      <c r="H265" s="109">
        <f>G265</f>
        <v>0</v>
      </c>
      <c r="I265" s="118"/>
      <c r="J265" s="118">
        <f>G265-I265</f>
        <v>0</v>
      </c>
      <c r="K265" s="125"/>
      <c r="L265" s="104"/>
      <c r="M265" s="225">
        <f>C265+D265+E265+F265+G265+H265+I265+J265+K265-'[1]13+verif'!C264-'[1]13+verif'!D264-'[1]13+verif'!E264-'[1]13+verif'!F264-'[1]13+verif'!G264-'[1]13+verif'!H264-'[1]13+verif'!I264-'[1]13+verif'!J264-'[1]13+verif'!K264</f>
        <v>0</v>
      </c>
      <c r="N265" s="225">
        <f>C265-'[1]13+verif'!C264</f>
        <v>0</v>
      </c>
      <c r="O265" s="225">
        <f>D265-'[1]13+verif'!D264</f>
        <v>0</v>
      </c>
      <c r="P265" s="225">
        <f>E265-'[1]13+verif'!E264</f>
        <v>0</v>
      </c>
      <c r="Q265" s="225">
        <f>F265-'[1]13+verif'!F264</f>
        <v>0</v>
      </c>
      <c r="R265" s="225">
        <f>G265-'[1]13+verif'!G264</f>
        <v>0</v>
      </c>
      <c r="S265" s="225">
        <f>H265-'[1]13+verif'!H264</f>
        <v>0</v>
      </c>
      <c r="T265" s="225">
        <f>I265-'[1]13+verif'!I264</f>
        <v>0</v>
      </c>
      <c r="U265" s="225">
        <f>J265-'[1]13+verif'!J264</f>
        <v>0</v>
      </c>
      <c r="V265" s="223">
        <f>K265-'[1]13+verif'!K264</f>
        <v>0</v>
      </c>
    </row>
    <row r="266" spans="1:22" ht="18">
      <c r="A266" s="33" t="s">
        <v>299</v>
      </c>
      <c r="B266" s="34" t="s">
        <v>265</v>
      </c>
      <c r="C266" s="34"/>
      <c r="D266" s="102"/>
      <c r="E266" s="157"/>
      <c r="F266" s="157"/>
      <c r="G266" s="157"/>
      <c r="H266" s="102"/>
      <c r="I266" s="157"/>
      <c r="J266" s="158"/>
      <c r="K266" s="159"/>
      <c r="L266" s="104"/>
      <c r="M266" s="225">
        <f>C266+D266+E266+F266+G266+H266+I266+J266+K266-'[1]13+verif'!C265-'[1]13+verif'!D265-'[1]13+verif'!E265-'[1]13+verif'!F265-'[1]13+verif'!G265-'[1]13+verif'!H265-'[1]13+verif'!I265-'[1]13+verif'!J265-'[1]13+verif'!K265</f>
        <v>0</v>
      </c>
      <c r="N266" s="225">
        <f>C266-'[1]13+verif'!C265</f>
        <v>0</v>
      </c>
      <c r="O266" s="225">
        <f>D266-'[1]13+verif'!D265</f>
        <v>0</v>
      </c>
      <c r="P266" s="225">
        <f>E266-'[1]13+verif'!E265</f>
        <v>0</v>
      </c>
      <c r="Q266" s="225">
        <f>F266-'[1]13+verif'!F265</f>
        <v>0</v>
      </c>
      <c r="R266" s="225">
        <f>G266-'[1]13+verif'!G265</f>
        <v>0</v>
      </c>
      <c r="S266" s="225">
        <f>H266-'[1]13+verif'!H265</f>
        <v>0</v>
      </c>
      <c r="T266" s="225">
        <f>I266-'[1]13+verif'!I265</f>
        <v>0</v>
      </c>
      <c r="U266" s="225">
        <f>J266-'[1]13+verif'!J265</f>
        <v>0</v>
      </c>
      <c r="V266" s="223">
        <f>K266-'[1]13+verif'!K265</f>
        <v>0</v>
      </c>
    </row>
    <row r="267" spans="1:22" ht="15">
      <c r="A267" s="86" t="s">
        <v>300</v>
      </c>
      <c r="B267" s="87" t="s">
        <v>267</v>
      </c>
      <c r="C267" s="87"/>
      <c r="D267" s="90"/>
      <c r="E267" s="90"/>
      <c r="F267" s="90"/>
      <c r="G267" s="90"/>
      <c r="H267" s="109"/>
      <c r="I267" s="55"/>
      <c r="J267" s="57"/>
      <c r="K267" s="119"/>
      <c r="L267" s="104"/>
      <c r="M267" s="225">
        <f>C267+D267+E267+F267+G267+H267+I267+J267+K267-'[1]13+verif'!C266-'[1]13+verif'!D266-'[1]13+verif'!E266-'[1]13+verif'!F266-'[1]13+verif'!G266-'[1]13+verif'!H266-'[1]13+verif'!I266-'[1]13+verif'!J266-'[1]13+verif'!K266</f>
        <v>0</v>
      </c>
      <c r="N267" s="225">
        <f>C267-'[1]13+verif'!C266</f>
        <v>0</v>
      </c>
      <c r="O267" s="225">
        <f>D267-'[1]13+verif'!D266</f>
        <v>0</v>
      </c>
      <c r="P267" s="225">
        <f>E267-'[1]13+verif'!E266</f>
        <v>0</v>
      </c>
      <c r="Q267" s="225">
        <f>F267-'[1]13+verif'!F266</f>
        <v>0</v>
      </c>
      <c r="R267" s="225">
        <f>G267-'[1]13+verif'!G266</f>
        <v>0</v>
      </c>
      <c r="S267" s="225">
        <f>H267-'[1]13+verif'!H266</f>
        <v>0</v>
      </c>
      <c r="T267" s="225">
        <f>I267-'[1]13+verif'!I266</f>
        <v>0</v>
      </c>
      <c r="U267" s="225">
        <f>J267-'[1]13+verif'!J266</f>
        <v>0</v>
      </c>
      <c r="V267" s="223">
        <f>K267-'[1]13+verif'!K266</f>
        <v>0</v>
      </c>
    </row>
    <row r="268" spans="1:22" ht="15.75" thickBot="1">
      <c r="A268" s="160" t="s">
        <v>301</v>
      </c>
      <c r="B268" s="161" t="s">
        <v>269</v>
      </c>
      <c r="C268" s="161"/>
      <c r="D268" s="162"/>
      <c r="E268" s="162"/>
      <c r="F268" s="162"/>
      <c r="G268" s="162"/>
      <c r="H268" s="163"/>
      <c r="I268" s="164"/>
      <c r="J268" s="165"/>
      <c r="K268" s="166"/>
      <c r="L268" s="104"/>
      <c r="M268" s="225">
        <f>C268+D268+E268+F268+G268+H268+I268+J268+K268-'[1]13+verif'!C267-'[1]13+verif'!D267-'[1]13+verif'!E267-'[1]13+verif'!F267-'[1]13+verif'!G267-'[1]13+verif'!H267-'[1]13+verif'!I267-'[1]13+verif'!J267-'[1]13+verif'!K267</f>
        <v>0</v>
      </c>
      <c r="N268" s="225">
        <f>C268-'[1]13+verif'!C267</f>
        <v>0</v>
      </c>
      <c r="O268" s="225">
        <f>D268-'[1]13+verif'!D267</f>
        <v>0</v>
      </c>
      <c r="P268" s="225">
        <f>E268-'[1]13+verif'!E267</f>
        <v>0</v>
      </c>
      <c r="Q268" s="225">
        <f>F268-'[1]13+verif'!F267</f>
        <v>0</v>
      </c>
      <c r="R268" s="225">
        <f>G268-'[1]13+verif'!G267</f>
        <v>0</v>
      </c>
      <c r="S268" s="225">
        <f>H268-'[1]13+verif'!H267</f>
        <v>0</v>
      </c>
      <c r="T268" s="225">
        <f>I268-'[1]13+verif'!I267</f>
        <v>0</v>
      </c>
      <c r="U268" s="225">
        <f>J268-'[1]13+verif'!J267</f>
        <v>0</v>
      </c>
      <c r="V268" s="223">
        <f>K268-'[1]13+verif'!K267</f>
        <v>0</v>
      </c>
    </row>
    <row r="269" spans="1:22" ht="36.75" thickBot="1">
      <c r="A269" s="167" t="s">
        <v>302</v>
      </c>
      <c r="B269" s="168" t="s">
        <v>10</v>
      </c>
      <c r="C269" s="169">
        <f>C270+C280+C288+C342+C360+C390</f>
        <v>277064823</v>
      </c>
      <c r="D269" s="170">
        <f t="shared" ref="D269:K269" si="112">D270+D280+D288+D342+D360+D390</f>
        <v>132804432</v>
      </c>
      <c r="E269" s="171">
        <f t="shared" si="112"/>
        <v>285322865</v>
      </c>
      <c r="F269" s="171">
        <f t="shared" si="112"/>
        <v>140362474</v>
      </c>
      <c r="G269" s="171">
        <f t="shared" si="112"/>
        <v>131653776</v>
      </c>
      <c r="H269" s="171">
        <f t="shared" si="112"/>
        <v>131653776</v>
      </c>
      <c r="I269" s="171">
        <f t="shared" si="112"/>
        <v>38762634</v>
      </c>
      <c r="J269" s="170">
        <f t="shared" si="112"/>
        <v>92881142</v>
      </c>
      <c r="K269" s="172">
        <f t="shared" si="112"/>
        <v>37444963</v>
      </c>
      <c r="L269" s="3"/>
      <c r="M269" s="225">
        <f>C269+D269+E269+F269+G269+H269+I269+J269+K269-'[1]13+verif'!C268-'[1]13+verif'!D268-'[1]13+verif'!E268-'[1]13+verif'!F268-'[1]13+verif'!G268-'[1]13+verif'!H268-'[1]13+verif'!I268-'[1]13+verif'!J268-'[1]13+verif'!K268</f>
        <v>0</v>
      </c>
      <c r="N269" s="225">
        <f>C269-'[1]13+verif'!C268</f>
        <v>0</v>
      </c>
      <c r="O269" s="225">
        <f>D269-'[1]13+verif'!D268</f>
        <v>0</v>
      </c>
      <c r="P269" s="225">
        <f>E269-'[1]13+verif'!E268</f>
        <v>0</v>
      </c>
      <c r="Q269" s="225">
        <f>F269-'[1]13+verif'!F268</f>
        <v>0</v>
      </c>
      <c r="R269" s="225">
        <f>G269-'[1]13+verif'!G268</f>
        <v>0</v>
      </c>
      <c r="S269" s="225">
        <f>H269-'[1]13+verif'!H268</f>
        <v>0</v>
      </c>
      <c r="T269" s="225">
        <f>I269-'[1]13+verif'!I268</f>
        <v>0</v>
      </c>
      <c r="U269" s="225">
        <f>J269-'[1]13+verif'!J268</f>
        <v>0</v>
      </c>
      <c r="V269" s="223">
        <f>K269-'[1]13+verif'!K268</f>
        <v>0</v>
      </c>
    </row>
    <row r="270" spans="1:22" ht="18">
      <c r="A270" s="99" t="s">
        <v>303</v>
      </c>
      <c r="B270" s="34" t="s">
        <v>12</v>
      </c>
      <c r="C270" s="102">
        <f t="shared" ref="C270:K270" si="113">C271+C274</f>
        <v>260000</v>
      </c>
      <c r="D270" s="102">
        <f t="shared" si="113"/>
        <v>260000</v>
      </c>
      <c r="E270" s="102">
        <f t="shared" si="113"/>
        <v>260000</v>
      </c>
      <c r="F270" s="102">
        <f t="shared" si="113"/>
        <v>260000</v>
      </c>
      <c r="G270" s="102">
        <f t="shared" si="113"/>
        <v>138708</v>
      </c>
      <c r="H270" s="102">
        <f t="shared" si="113"/>
        <v>138708</v>
      </c>
      <c r="I270" s="102">
        <f t="shared" si="113"/>
        <v>0</v>
      </c>
      <c r="J270" s="102">
        <f t="shared" si="113"/>
        <v>138708</v>
      </c>
      <c r="K270" s="124">
        <f t="shared" si="113"/>
        <v>304357</v>
      </c>
      <c r="L270" s="173"/>
      <c r="M270" s="225">
        <f>C270+D270+E270+F270+G270+H270+I270+J270+K270-'[1]13+verif'!C269-'[1]13+verif'!D269-'[1]13+verif'!E269-'[1]13+verif'!F269-'[1]13+verif'!G269-'[1]13+verif'!H269-'[1]13+verif'!I269-'[1]13+verif'!J269-'[1]13+verif'!K269</f>
        <v>0</v>
      </c>
      <c r="N270" s="225">
        <f>C270-'[1]13+verif'!C269</f>
        <v>0</v>
      </c>
      <c r="O270" s="225">
        <f>D270-'[1]13+verif'!D269</f>
        <v>0</v>
      </c>
      <c r="P270" s="225">
        <f>E270-'[1]13+verif'!E269</f>
        <v>0</v>
      </c>
      <c r="Q270" s="225">
        <f>F270-'[1]13+verif'!F269</f>
        <v>0</v>
      </c>
      <c r="R270" s="225">
        <f>G270-'[1]13+verif'!G269</f>
        <v>0</v>
      </c>
      <c r="S270" s="225">
        <f>H270-'[1]13+verif'!H269</f>
        <v>0</v>
      </c>
      <c r="T270" s="225">
        <f>I270-'[1]13+verif'!I269</f>
        <v>0</v>
      </c>
      <c r="U270" s="225">
        <f>J270-'[1]13+verif'!J269</f>
        <v>0</v>
      </c>
      <c r="V270" s="223">
        <f>K270-'[1]13+verif'!K269</f>
        <v>0</v>
      </c>
    </row>
    <row r="271" spans="1:22" ht="18">
      <c r="A271" s="37" t="s">
        <v>273</v>
      </c>
      <c r="B271" s="38" t="s">
        <v>14</v>
      </c>
      <c r="C271" s="105">
        <f t="shared" ref="C271:K272" si="114">C272</f>
        <v>0</v>
      </c>
      <c r="D271" s="105">
        <f t="shared" si="114"/>
        <v>0</v>
      </c>
      <c r="E271" s="105">
        <f t="shared" si="114"/>
        <v>0</v>
      </c>
      <c r="F271" s="105">
        <f t="shared" si="114"/>
        <v>0</v>
      </c>
      <c r="G271" s="105">
        <f t="shared" si="114"/>
        <v>0</v>
      </c>
      <c r="H271" s="105">
        <f t="shared" si="114"/>
        <v>0</v>
      </c>
      <c r="I271" s="105">
        <f t="shared" si="114"/>
        <v>0</v>
      </c>
      <c r="J271" s="105">
        <f t="shared" si="114"/>
        <v>0</v>
      </c>
      <c r="K271" s="140">
        <f t="shared" si="114"/>
        <v>304261</v>
      </c>
      <c r="L271" s="173"/>
      <c r="M271" s="225">
        <f>C271+D271+E271+F271+G271+H271+I271+J271+K271-'[1]13+verif'!C270-'[1]13+verif'!D270-'[1]13+verif'!E270-'[1]13+verif'!F270-'[1]13+verif'!G270-'[1]13+verif'!H270-'[1]13+verif'!I270-'[1]13+verif'!J270-'[1]13+verif'!K270</f>
        <v>0</v>
      </c>
      <c r="N271" s="225">
        <f>C271-'[1]13+verif'!C270</f>
        <v>0</v>
      </c>
      <c r="O271" s="225">
        <f>D271-'[1]13+verif'!D270</f>
        <v>0</v>
      </c>
      <c r="P271" s="225">
        <f>E271-'[1]13+verif'!E270</f>
        <v>0</v>
      </c>
      <c r="Q271" s="225">
        <f>F271-'[1]13+verif'!F270</f>
        <v>0</v>
      </c>
      <c r="R271" s="225">
        <f>G271-'[1]13+verif'!G270</f>
        <v>0</v>
      </c>
      <c r="S271" s="225">
        <f>H271-'[1]13+verif'!H270</f>
        <v>0</v>
      </c>
      <c r="T271" s="225">
        <f>I271-'[1]13+verif'!I270</f>
        <v>0</v>
      </c>
      <c r="U271" s="225">
        <f>J271-'[1]13+verif'!J270</f>
        <v>0</v>
      </c>
      <c r="V271" s="223">
        <f>K271-'[1]13+verif'!K270</f>
        <v>0</v>
      </c>
    </row>
    <row r="272" spans="1:22" ht="18">
      <c r="A272" s="60" t="s">
        <v>274</v>
      </c>
      <c r="B272" s="42" t="s">
        <v>16</v>
      </c>
      <c r="C272" s="107">
        <f t="shared" si="114"/>
        <v>0</v>
      </c>
      <c r="D272" s="107">
        <f t="shared" si="114"/>
        <v>0</v>
      </c>
      <c r="E272" s="107">
        <f t="shared" si="114"/>
        <v>0</v>
      </c>
      <c r="F272" s="107">
        <f t="shared" si="114"/>
        <v>0</v>
      </c>
      <c r="G272" s="107">
        <f t="shared" si="114"/>
        <v>0</v>
      </c>
      <c r="H272" s="107">
        <f t="shared" si="114"/>
        <v>0</v>
      </c>
      <c r="I272" s="107">
        <f t="shared" si="114"/>
        <v>0</v>
      </c>
      <c r="J272" s="107">
        <f t="shared" si="114"/>
        <v>0</v>
      </c>
      <c r="K272" s="146">
        <f t="shared" si="114"/>
        <v>304261</v>
      </c>
      <c r="L272" s="173"/>
      <c r="M272" s="225">
        <f>C272+D272+E272+F272+G272+H272+I272+J272+K272-'[1]13+verif'!C271-'[1]13+verif'!D271-'[1]13+verif'!E271-'[1]13+verif'!F271-'[1]13+verif'!G271-'[1]13+verif'!H271-'[1]13+verif'!I271-'[1]13+verif'!J271-'[1]13+verif'!K271</f>
        <v>0</v>
      </c>
      <c r="N272" s="225">
        <f>C272-'[1]13+verif'!C271</f>
        <v>0</v>
      </c>
      <c r="O272" s="225">
        <f>D272-'[1]13+verif'!D271</f>
        <v>0</v>
      </c>
      <c r="P272" s="225">
        <f>E272-'[1]13+verif'!E271</f>
        <v>0</v>
      </c>
      <c r="Q272" s="225">
        <f>F272-'[1]13+verif'!F271</f>
        <v>0</v>
      </c>
      <c r="R272" s="225">
        <f>G272-'[1]13+verif'!G271</f>
        <v>0</v>
      </c>
      <c r="S272" s="225">
        <f>H272-'[1]13+verif'!H271</f>
        <v>0</v>
      </c>
      <c r="T272" s="225">
        <f>I272-'[1]13+verif'!I271</f>
        <v>0</v>
      </c>
      <c r="U272" s="225">
        <f>J272-'[1]13+verif'!J271</f>
        <v>0</v>
      </c>
      <c r="V272" s="223">
        <f>K272-'[1]13+verif'!K271</f>
        <v>0</v>
      </c>
    </row>
    <row r="273" spans="1:24" ht="15">
      <c r="A273" s="45" t="s">
        <v>17</v>
      </c>
      <c r="B273" s="46" t="s">
        <v>18</v>
      </c>
      <c r="C273" s="174">
        <f>E273</f>
        <v>0</v>
      </c>
      <c r="D273" s="129"/>
      <c r="E273" s="110"/>
      <c r="F273" s="110"/>
      <c r="G273" s="110"/>
      <c r="H273" s="110">
        <f>G273</f>
        <v>0</v>
      </c>
      <c r="I273" s="110"/>
      <c r="J273" s="120"/>
      <c r="K273" s="112">
        <f>281987+4857+17417</f>
        <v>304261</v>
      </c>
      <c r="L273" s="175" t="s">
        <v>304</v>
      </c>
      <c r="M273" s="225">
        <f>C273+D273+E273+F273+G273+H273+I273+J273+K273-'[1]13+verif'!C272-'[1]13+verif'!D272-'[1]13+verif'!E272-'[1]13+verif'!F272-'[1]13+verif'!G272-'[1]13+verif'!H272-'[1]13+verif'!I272-'[1]13+verif'!J272-'[1]13+verif'!K272</f>
        <v>0</v>
      </c>
      <c r="N273" s="225">
        <f>C273-'[1]13+verif'!C272</f>
        <v>0</v>
      </c>
      <c r="O273" s="225">
        <f>D273-'[1]13+verif'!D272</f>
        <v>0</v>
      </c>
      <c r="P273" s="225">
        <f>E273-'[1]13+verif'!E272</f>
        <v>0</v>
      </c>
      <c r="Q273" s="225">
        <f>F273-'[1]13+verif'!F272</f>
        <v>0</v>
      </c>
      <c r="R273" s="225">
        <f>G273-'[1]13+verif'!G272</f>
        <v>0</v>
      </c>
      <c r="S273" s="225">
        <f>H273-'[1]13+verif'!H272</f>
        <v>0</v>
      </c>
      <c r="T273" s="225">
        <f>I273-'[1]13+verif'!I272</f>
        <v>0</v>
      </c>
      <c r="U273" s="225">
        <f>J273-'[1]13+verif'!J272</f>
        <v>0</v>
      </c>
      <c r="V273" s="223">
        <f>K273-'[1]13+verif'!K272</f>
        <v>0</v>
      </c>
      <c r="X273" s="222" t="s">
        <v>305</v>
      </c>
    </row>
    <row r="274" spans="1:24" ht="27">
      <c r="A274" s="37" t="s">
        <v>19</v>
      </c>
      <c r="B274" s="38" t="s">
        <v>20</v>
      </c>
      <c r="C274" s="176">
        <f>D274</f>
        <v>260000</v>
      </c>
      <c r="D274" s="105">
        <f>D275+D276+D277+D278+D279</f>
        <v>260000</v>
      </c>
      <c r="E274" s="105">
        <f t="shared" ref="E274:J274" si="115">E275+E276+E277+E278+E279</f>
        <v>260000</v>
      </c>
      <c r="F274" s="105">
        <f t="shared" si="115"/>
        <v>260000</v>
      </c>
      <c r="G274" s="105">
        <f t="shared" si="115"/>
        <v>138708</v>
      </c>
      <c r="H274" s="105">
        <f t="shared" si="115"/>
        <v>138708</v>
      </c>
      <c r="I274" s="105">
        <f t="shared" si="115"/>
        <v>0</v>
      </c>
      <c r="J274" s="105">
        <f t="shared" si="115"/>
        <v>138708</v>
      </c>
      <c r="K274" s="106">
        <f>K275+K276+K277+K278+K279</f>
        <v>96</v>
      </c>
      <c r="L274" s="175"/>
      <c r="M274" s="225">
        <f>C274+D274+E274+F274+G274+H274+I274+J274+K274-'[1]13+verif'!C273-'[1]13+verif'!D273-'[1]13+verif'!E273-'[1]13+verif'!F273-'[1]13+verif'!G273-'[1]13+verif'!H273-'[1]13+verif'!I273-'[1]13+verif'!J273-'[1]13+verif'!K273</f>
        <v>0</v>
      </c>
      <c r="N274" s="225">
        <f>C274-'[1]13+verif'!C273</f>
        <v>0</v>
      </c>
      <c r="O274" s="225">
        <f>D274-'[1]13+verif'!D273</f>
        <v>0</v>
      </c>
      <c r="P274" s="225">
        <f>E274-'[1]13+verif'!E273</f>
        <v>0</v>
      </c>
      <c r="Q274" s="225">
        <f>F274-'[1]13+verif'!F273</f>
        <v>0</v>
      </c>
      <c r="R274" s="225">
        <f>G274-'[1]13+verif'!G273</f>
        <v>0</v>
      </c>
      <c r="S274" s="225">
        <f>H274-'[1]13+verif'!H273</f>
        <v>0</v>
      </c>
      <c r="T274" s="225">
        <f>I274-'[1]13+verif'!I273</f>
        <v>0</v>
      </c>
      <c r="U274" s="225">
        <f>J274-'[1]13+verif'!J273</f>
        <v>0</v>
      </c>
      <c r="V274" s="223">
        <f>K274-'[1]13+verif'!K273</f>
        <v>0</v>
      </c>
    </row>
    <row r="275" spans="1:24" ht="19.5">
      <c r="A275" s="45" t="s">
        <v>277</v>
      </c>
      <c r="B275" s="46" t="s">
        <v>22</v>
      </c>
      <c r="C275" s="46"/>
      <c r="D275" s="129"/>
      <c r="E275" s="118"/>
      <c r="F275" s="118"/>
      <c r="G275" s="118"/>
      <c r="H275" s="118"/>
      <c r="I275" s="118"/>
      <c r="J275" s="118">
        <f>G275-I275</f>
        <v>0</v>
      </c>
      <c r="K275" s="125"/>
      <c r="L275" s="175"/>
      <c r="M275" s="225">
        <f>C275+D275+E275+F275+G275+H275+I275+J275+K275-'[1]13+verif'!C274-'[1]13+verif'!D274-'[1]13+verif'!E274-'[1]13+verif'!F274-'[1]13+verif'!G274-'[1]13+verif'!H274-'[1]13+verif'!I274-'[1]13+verif'!J274-'[1]13+verif'!K274</f>
        <v>0</v>
      </c>
      <c r="N275" s="225">
        <f>C275-'[1]13+verif'!C274</f>
        <v>0</v>
      </c>
      <c r="O275" s="225">
        <f>D275-'[1]13+verif'!D274</f>
        <v>0</v>
      </c>
      <c r="P275" s="225">
        <f>E275-'[1]13+verif'!E274</f>
        <v>0</v>
      </c>
      <c r="Q275" s="225">
        <f>F275-'[1]13+verif'!F274</f>
        <v>0</v>
      </c>
      <c r="R275" s="225">
        <f>G275-'[1]13+verif'!G274</f>
        <v>0</v>
      </c>
      <c r="S275" s="225">
        <f>H275-'[1]13+verif'!H274</f>
        <v>0</v>
      </c>
      <c r="T275" s="225">
        <f>I275-'[1]13+verif'!I274</f>
        <v>0</v>
      </c>
      <c r="U275" s="225">
        <f>J275-'[1]13+verif'!J274</f>
        <v>0</v>
      </c>
      <c r="V275" s="223">
        <f>K275-'[1]13+verif'!K274</f>
        <v>0</v>
      </c>
    </row>
    <row r="276" spans="1:24" ht="19.5">
      <c r="A276" s="45" t="s">
        <v>23</v>
      </c>
      <c r="B276" s="46" t="s">
        <v>24</v>
      </c>
      <c r="C276" s="46"/>
      <c r="D276" s="129"/>
      <c r="E276" s="118"/>
      <c r="F276" s="118"/>
      <c r="G276" s="118"/>
      <c r="H276" s="118"/>
      <c r="I276" s="118"/>
      <c r="J276" s="118">
        <f>G276-I276</f>
        <v>0</v>
      </c>
      <c r="K276" s="125"/>
      <c r="L276" s="175"/>
      <c r="M276" s="225">
        <f>C276+D276+E276+F276+G276+H276+I276+J276+K276-'[1]13+verif'!C275-'[1]13+verif'!D275-'[1]13+verif'!E275-'[1]13+verif'!F275-'[1]13+verif'!G275-'[1]13+verif'!H275-'[1]13+verif'!I275-'[1]13+verif'!J275-'[1]13+verif'!K275</f>
        <v>0</v>
      </c>
      <c r="N276" s="225">
        <f>C276-'[1]13+verif'!C275</f>
        <v>0</v>
      </c>
      <c r="O276" s="225">
        <f>D276-'[1]13+verif'!D275</f>
        <v>0</v>
      </c>
      <c r="P276" s="225">
        <f>E276-'[1]13+verif'!E275</f>
        <v>0</v>
      </c>
      <c r="Q276" s="225">
        <f>F276-'[1]13+verif'!F275</f>
        <v>0</v>
      </c>
      <c r="R276" s="225">
        <f>G276-'[1]13+verif'!G275</f>
        <v>0</v>
      </c>
      <c r="S276" s="225">
        <f>H276-'[1]13+verif'!H275</f>
        <v>0</v>
      </c>
      <c r="T276" s="225">
        <f>I276-'[1]13+verif'!I275</f>
        <v>0</v>
      </c>
      <c r="U276" s="225">
        <f>J276-'[1]13+verif'!J275</f>
        <v>0</v>
      </c>
      <c r="V276" s="223">
        <f>K276-'[1]13+verif'!K275</f>
        <v>0</v>
      </c>
    </row>
    <row r="277" spans="1:24" ht="29.25">
      <c r="A277" s="45" t="s">
        <v>25</v>
      </c>
      <c r="B277" s="46" t="s">
        <v>26</v>
      </c>
      <c r="C277" s="174">
        <f>D277</f>
        <v>0</v>
      </c>
      <c r="D277" s="129"/>
      <c r="E277" s="118"/>
      <c r="F277" s="118"/>
      <c r="G277" s="118"/>
      <c r="H277" s="118"/>
      <c r="I277" s="118"/>
      <c r="J277" s="118">
        <f>G277-I277</f>
        <v>0</v>
      </c>
      <c r="K277" s="125"/>
      <c r="L277" s="175"/>
      <c r="M277" s="225">
        <f>C277+D277+E277+F277+G277+H277+I277+J277+K277-'[1]13+verif'!C276-'[1]13+verif'!D276-'[1]13+verif'!E276-'[1]13+verif'!F276-'[1]13+verif'!G276-'[1]13+verif'!H276-'[1]13+verif'!I276-'[1]13+verif'!J276-'[1]13+verif'!K276</f>
        <v>0</v>
      </c>
      <c r="N277" s="225">
        <f>C277-'[1]13+verif'!C276</f>
        <v>0</v>
      </c>
      <c r="O277" s="225">
        <f>D277-'[1]13+verif'!D276</f>
        <v>0</v>
      </c>
      <c r="P277" s="225">
        <f>E277-'[1]13+verif'!E276</f>
        <v>0</v>
      </c>
      <c r="Q277" s="225">
        <f>F277-'[1]13+verif'!F276</f>
        <v>0</v>
      </c>
      <c r="R277" s="225">
        <f>G277-'[1]13+verif'!G276</f>
        <v>0</v>
      </c>
      <c r="S277" s="225">
        <f>H277-'[1]13+verif'!H276</f>
        <v>0</v>
      </c>
      <c r="T277" s="225">
        <f>I277-'[1]13+verif'!I276</f>
        <v>0</v>
      </c>
      <c r="U277" s="225">
        <f>J277-'[1]13+verif'!J276</f>
        <v>0</v>
      </c>
      <c r="V277" s="223">
        <f>K277-'[1]13+verif'!K276</f>
        <v>0</v>
      </c>
    </row>
    <row r="278" spans="1:24" ht="19.5">
      <c r="A278" s="45" t="s">
        <v>27</v>
      </c>
      <c r="B278" s="46" t="s">
        <v>28</v>
      </c>
      <c r="C278" s="174">
        <f>D278</f>
        <v>260000</v>
      </c>
      <c r="D278" s="129">
        <f>F278</f>
        <v>260000</v>
      </c>
      <c r="E278" s="110">
        <v>260000</v>
      </c>
      <c r="F278" s="110">
        <v>260000</v>
      </c>
      <c r="G278" s="110">
        <v>138708</v>
      </c>
      <c r="H278" s="110">
        <v>138708</v>
      </c>
      <c r="I278" s="110">
        <v>0</v>
      </c>
      <c r="J278" s="120">
        <f>G278-I278</f>
        <v>138708</v>
      </c>
      <c r="K278" s="112">
        <v>96</v>
      </c>
      <c r="L278" s="175"/>
      <c r="M278" s="225">
        <f>C278+D278+E278+F278+G278+H278+I278+J278+K278-'[1]13+verif'!C277-'[1]13+verif'!D277-'[1]13+verif'!E277-'[1]13+verif'!F277-'[1]13+verif'!G277-'[1]13+verif'!H277-'[1]13+verif'!I277-'[1]13+verif'!J277-'[1]13+verif'!K277</f>
        <v>0</v>
      </c>
      <c r="N278" s="225">
        <f>C278-'[1]13+verif'!C277</f>
        <v>0</v>
      </c>
      <c r="O278" s="225">
        <f>D278-'[1]13+verif'!D277</f>
        <v>0</v>
      </c>
      <c r="P278" s="225">
        <f>E278-'[1]13+verif'!E277</f>
        <v>0</v>
      </c>
      <c r="Q278" s="225">
        <f>F278-'[1]13+verif'!F277</f>
        <v>0</v>
      </c>
      <c r="R278" s="225">
        <f>G278-'[1]13+verif'!G277</f>
        <v>0</v>
      </c>
      <c r="S278" s="225">
        <f>H278-'[1]13+verif'!H277</f>
        <v>0</v>
      </c>
      <c r="T278" s="225">
        <f>I278-'[1]13+verif'!I277</f>
        <v>0</v>
      </c>
      <c r="U278" s="225">
        <f>J278-'[1]13+verif'!J277</f>
        <v>0</v>
      </c>
      <c r="V278" s="223">
        <f>K278-'[1]13+verif'!K277</f>
        <v>0</v>
      </c>
    </row>
    <row r="279" spans="1:24" ht="15">
      <c r="A279" s="45" t="s">
        <v>29</v>
      </c>
      <c r="B279" s="46" t="s">
        <v>30</v>
      </c>
      <c r="C279" s="174">
        <f>D279</f>
        <v>0</v>
      </c>
      <c r="D279" s="129"/>
      <c r="E279" s="118"/>
      <c r="F279" s="118"/>
      <c r="G279" s="118"/>
      <c r="H279" s="118"/>
      <c r="I279" s="118"/>
      <c r="J279" s="118">
        <f>G279-I279</f>
        <v>0</v>
      </c>
      <c r="K279" s="125"/>
      <c r="L279" s="175"/>
      <c r="M279" s="225">
        <f>C279+D279+E279+F279+G279+H279+I279+J279+K279-'[1]13+verif'!C278-'[1]13+verif'!D278-'[1]13+verif'!E278-'[1]13+verif'!F278-'[1]13+verif'!G278-'[1]13+verif'!H278-'[1]13+verif'!I278-'[1]13+verif'!J278-'[1]13+verif'!K278</f>
        <v>0</v>
      </c>
      <c r="N279" s="225">
        <f>C279-'[1]13+verif'!C278</f>
        <v>0</v>
      </c>
      <c r="O279" s="225">
        <f>D279-'[1]13+verif'!D278</f>
        <v>0</v>
      </c>
      <c r="P279" s="225">
        <f>E279-'[1]13+verif'!E278</f>
        <v>0</v>
      </c>
      <c r="Q279" s="225">
        <f>F279-'[1]13+verif'!F278</f>
        <v>0</v>
      </c>
      <c r="R279" s="225">
        <f>G279-'[1]13+verif'!G278</f>
        <v>0</v>
      </c>
      <c r="S279" s="225">
        <f>H279-'[1]13+verif'!H278</f>
        <v>0</v>
      </c>
      <c r="T279" s="225">
        <f>I279-'[1]13+verif'!I278</f>
        <v>0</v>
      </c>
      <c r="U279" s="225">
        <f>J279-'[1]13+verif'!J278</f>
        <v>0</v>
      </c>
      <c r="V279" s="223">
        <f>K279-'[1]13+verif'!K278</f>
        <v>0</v>
      </c>
    </row>
    <row r="280" spans="1:24" ht="18">
      <c r="A280" s="33" t="s">
        <v>42</v>
      </c>
      <c r="B280" s="34" t="s">
        <v>43</v>
      </c>
      <c r="C280" s="34"/>
      <c r="D280" s="102">
        <f>D281+D283</f>
        <v>0</v>
      </c>
      <c r="E280" s="102">
        <f t="shared" ref="E280:K280" si="116">E281+E283</f>
        <v>406400</v>
      </c>
      <c r="F280" s="102">
        <f t="shared" si="116"/>
        <v>406400</v>
      </c>
      <c r="G280" s="102">
        <f t="shared" si="116"/>
        <v>406400</v>
      </c>
      <c r="H280" s="102">
        <f t="shared" si="116"/>
        <v>406400</v>
      </c>
      <c r="I280" s="102">
        <f t="shared" si="116"/>
        <v>406400</v>
      </c>
      <c r="J280" s="102">
        <f>J281+J283</f>
        <v>0</v>
      </c>
      <c r="K280" s="124">
        <f t="shared" si="116"/>
        <v>454571</v>
      </c>
      <c r="L280" s="175"/>
      <c r="M280" s="225">
        <f>C280+D280+E280+F280+G280+H280+I280+J280+K280-'[1]13+verif'!C279-'[1]13+verif'!D279-'[1]13+verif'!E279-'[1]13+verif'!F279-'[1]13+verif'!G279-'[1]13+verif'!H279-'[1]13+verif'!I279-'[1]13+verif'!J279-'[1]13+verif'!K279</f>
        <v>0</v>
      </c>
      <c r="N280" s="225">
        <f>C280-'[1]13+verif'!C279</f>
        <v>0</v>
      </c>
      <c r="O280" s="225">
        <f>D280-'[1]13+verif'!D279</f>
        <v>0</v>
      </c>
      <c r="P280" s="225">
        <f>E280-'[1]13+verif'!E279</f>
        <v>0</v>
      </c>
      <c r="Q280" s="225">
        <f>F280-'[1]13+verif'!F279</f>
        <v>0</v>
      </c>
      <c r="R280" s="225">
        <f>G280-'[1]13+verif'!G279</f>
        <v>0</v>
      </c>
      <c r="S280" s="225">
        <f>H280-'[1]13+verif'!H279</f>
        <v>0</v>
      </c>
      <c r="T280" s="225">
        <f>I280-'[1]13+verif'!I279</f>
        <v>0</v>
      </c>
      <c r="U280" s="225">
        <f>J280-'[1]13+verif'!J279</f>
        <v>0</v>
      </c>
      <c r="V280" s="223">
        <f>K280-'[1]13+verif'!K279</f>
        <v>0</v>
      </c>
    </row>
    <row r="281" spans="1:24" ht="15.75">
      <c r="A281" s="37" t="s">
        <v>44</v>
      </c>
      <c r="B281" s="38" t="s">
        <v>45</v>
      </c>
      <c r="C281" s="38"/>
      <c r="D281" s="105">
        <f>D282</f>
        <v>0</v>
      </c>
      <c r="E281" s="105">
        <f t="shared" ref="E281:K281" si="117">E282</f>
        <v>0</v>
      </c>
      <c r="F281" s="105">
        <f t="shared" si="117"/>
        <v>0</v>
      </c>
      <c r="G281" s="105">
        <f t="shared" si="117"/>
        <v>0</v>
      </c>
      <c r="H281" s="105">
        <f t="shared" si="117"/>
        <v>0</v>
      </c>
      <c r="I281" s="105">
        <f t="shared" si="117"/>
        <v>0</v>
      </c>
      <c r="J281" s="105">
        <f t="shared" si="117"/>
        <v>0</v>
      </c>
      <c r="K281" s="106">
        <f t="shared" si="117"/>
        <v>0</v>
      </c>
      <c r="L281" s="175"/>
      <c r="M281" s="225">
        <f>C281+D281+E281+F281+G281+H281+I281+J281+K281-'[1]13+verif'!C280-'[1]13+verif'!D280-'[1]13+verif'!E280-'[1]13+verif'!F280-'[1]13+verif'!G280-'[1]13+verif'!H280-'[1]13+verif'!I280-'[1]13+verif'!J280-'[1]13+verif'!K280</f>
        <v>0</v>
      </c>
      <c r="N281" s="225">
        <f>C281-'[1]13+verif'!C280</f>
        <v>0</v>
      </c>
      <c r="O281" s="225">
        <f>D281-'[1]13+verif'!D280</f>
        <v>0</v>
      </c>
      <c r="P281" s="225">
        <f>E281-'[1]13+verif'!E280</f>
        <v>0</v>
      </c>
      <c r="Q281" s="225">
        <f>F281-'[1]13+verif'!F280</f>
        <v>0</v>
      </c>
      <c r="R281" s="225">
        <f>G281-'[1]13+verif'!G280</f>
        <v>0</v>
      </c>
      <c r="S281" s="225">
        <f>H281-'[1]13+verif'!H280</f>
        <v>0</v>
      </c>
      <c r="T281" s="225">
        <f>I281-'[1]13+verif'!I280</f>
        <v>0</v>
      </c>
      <c r="U281" s="225">
        <f>J281-'[1]13+verif'!J280</f>
        <v>0</v>
      </c>
      <c r="V281" s="223">
        <f>K281-'[1]13+verif'!K280</f>
        <v>0</v>
      </c>
    </row>
    <row r="282" spans="1:24" ht="15">
      <c r="A282" s="45" t="s">
        <v>278</v>
      </c>
      <c r="B282" s="46" t="s">
        <v>47</v>
      </c>
      <c r="C282" s="46"/>
      <c r="D282" s="129"/>
      <c r="E282" s="118"/>
      <c r="F282" s="118"/>
      <c r="G282" s="118"/>
      <c r="H282" s="118"/>
      <c r="I282" s="118"/>
      <c r="J282" s="118">
        <f>G282-I282</f>
        <v>0</v>
      </c>
      <c r="K282" s="125"/>
      <c r="L282" s="175"/>
      <c r="M282" s="225">
        <f>C282+D282+E282+F282+G282+H282+I282+J282+K282-'[1]13+verif'!C281-'[1]13+verif'!D281-'[1]13+verif'!E281-'[1]13+verif'!F281-'[1]13+verif'!G281-'[1]13+verif'!H281-'[1]13+verif'!I281-'[1]13+verif'!J281-'[1]13+verif'!K281</f>
        <v>0</v>
      </c>
      <c r="N282" s="225">
        <f>C282-'[1]13+verif'!C281</f>
        <v>0</v>
      </c>
      <c r="O282" s="225">
        <f>D282-'[1]13+verif'!D281</f>
        <v>0</v>
      </c>
      <c r="P282" s="225">
        <f>E282-'[1]13+verif'!E281</f>
        <v>0</v>
      </c>
      <c r="Q282" s="225">
        <f>F282-'[1]13+verif'!F281</f>
        <v>0</v>
      </c>
      <c r="R282" s="225">
        <f>G282-'[1]13+verif'!G281</f>
        <v>0</v>
      </c>
      <c r="S282" s="225">
        <f>H282-'[1]13+verif'!H281</f>
        <v>0</v>
      </c>
      <c r="T282" s="225">
        <f>I282-'[1]13+verif'!I281</f>
        <v>0</v>
      </c>
      <c r="U282" s="225">
        <f>J282-'[1]13+verif'!J281</f>
        <v>0</v>
      </c>
      <c r="V282" s="223">
        <f>K282-'[1]13+verif'!K281</f>
        <v>0</v>
      </c>
    </row>
    <row r="283" spans="1:24" ht="18">
      <c r="A283" s="37" t="s">
        <v>306</v>
      </c>
      <c r="B283" s="38" t="s">
        <v>49</v>
      </c>
      <c r="C283" s="105">
        <f>C284</f>
        <v>0</v>
      </c>
      <c r="D283" s="105">
        <f>D284</f>
        <v>0</v>
      </c>
      <c r="E283" s="105">
        <f>E284</f>
        <v>406400</v>
      </c>
      <c r="F283" s="105">
        <f t="shared" ref="F283:K283" si="118">F284</f>
        <v>406400</v>
      </c>
      <c r="G283" s="105">
        <f t="shared" si="118"/>
        <v>406400</v>
      </c>
      <c r="H283" s="105">
        <f t="shared" si="118"/>
        <v>406400</v>
      </c>
      <c r="I283" s="105">
        <f t="shared" si="118"/>
        <v>406400</v>
      </c>
      <c r="J283" s="105">
        <f t="shared" si="118"/>
        <v>0</v>
      </c>
      <c r="K283" s="105">
        <f t="shared" si="118"/>
        <v>454571</v>
      </c>
      <c r="L283" s="175"/>
      <c r="M283" s="225">
        <f>C283+D283+E283+F283+G283+H283+I283+J283+K283-'[1]13+verif'!C282-'[1]13+verif'!D282-'[1]13+verif'!E282-'[1]13+verif'!F282-'[1]13+verif'!G282-'[1]13+verif'!H282-'[1]13+verif'!I282-'[1]13+verif'!J282-'[1]13+verif'!K282</f>
        <v>0</v>
      </c>
      <c r="N283" s="225">
        <f>C283-'[1]13+verif'!C282</f>
        <v>0</v>
      </c>
      <c r="O283" s="225">
        <f>D283-'[1]13+verif'!D282</f>
        <v>0</v>
      </c>
      <c r="P283" s="225">
        <f>E283-'[1]13+verif'!E282</f>
        <v>0</v>
      </c>
      <c r="Q283" s="225">
        <f>F283-'[1]13+verif'!F282</f>
        <v>0</v>
      </c>
      <c r="R283" s="225">
        <f>G283-'[1]13+verif'!G282</f>
        <v>0</v>
      </c>
      <c r="S283" s="225">
        <f>H283-'[1]13+verif'!H282</f>
        <v>0</v>
      </c>
      <c r="T283" s="225">
        <f>I283-'[1]13+verif'!I282</f>
        <v>0</v>
      </c>
      <c r="U283" s="225">
        <f>J283-'[1]13+verif'!J282</f>
        <v>0</v>
      </c>
      <c r="V283" s="223">
        <f>K283-'[1]13+verif'!K282</f>
        <v>0</v>
      </c>
    </row>
    <row r="284" spans="1:24" ht="15">
      <c r="A284" s="60" t="s">
        <v>50</v>
      </c>
      <c r="B284" s="42" t="s">
        <v>51</v>
      </c>
      <c r="C284" s="107">
        <f>C285+C286+C287</f>
        <v>0</v>
      </c>
      <c r="D284" s="107">
        <f>D285+D286+D287</f>
        <v>0</v>
      </c>
      <c r="E284" s="107">
        <f>E285+E286+E287</f>
        <v>406400</v>
      </c>
      <c r="F284" s="107">
        <f t="shared" ref="F284:K284" si="119">F285+F286+F287</f>
        <v>406400</v>
      </c>
      <c r="G284" s="107">
        <f t="shared" si="119"/>
        <v>406400</v>
      </c>
      <c r="H284" s="107">
        <f t="shared" si="119"/>
        <v>406400</v>
      </c>
      <c r="I284" s="107">
        <f t="shared" si="119"/>
        <v>406400</v>
      </c>
      <c r="J284" s="107">
        <f t="shared" si="119"/>
        <v>0</v>
      </c>
      <c r="K284" s="107">
        <f t="shared" si="119"/>
        <v>454571</v>
      </c>
      <c r="L284" s="175"/>
      <c r="M284" s="225">
        <f>C284+D284+E284+F284+G284+H284+I284+J284+K284-'[1]13+verif'!C283-'[1]13+verif'!D283-'[1]13+verif'!E283-'[1]13+verif'!F283-'[1]13+verif'!G283-'[1]13+verif'!H283-'[1]13+verif'!I283-'[1]13+verif'!J283-'[1]13+verif'!K283</f>
        <v>0</v>
      </c>
      <c r="N284" s="225">
        <f>C284-'[1]13+verif'!C283</f>
        <v>0</v>
      </c>
      <c r="O284" s="225">
        <f>D284-'[1]13+verif'!D283</f>
        <v>0</v>
      </c>
      <c r="P284" s="225">
        <f>E284-'[1]13+verif'!E283</f>
        <v>0</v>
      </c>
      <c r="Q284" s="225">
        <f>F284-'[1]13+verif'!F283</f>
        <v>0</v>
      </c>
      <c r="R284" s="225">
        <f>G284-'[1]13+verif'!G283</f>
        <v>0</v>
      </c>
      <c r="S284" s="225">
        <f>H284-'[1]13+verif'!H283</f>
        <v>0</v>
      </c>
      <c r="T284" s="225">
        <f>I284-'[1]13+verif'!I283</f>
        <v>0</v>
      </c>
      <c r="U284" s="225">
        <f>J284-'[1]13+verif'!J283</f>
        <v>0</v>
      </c>
      <c r="V284" s="223">
        <f>K284-'[1]13+verif'!K283</f>
        <v>0</v>
      </c>
    </row>
    <row r="285" spans="1:24" ht="15">
      <c r="A285" s="45" t="s">
        <v>52</v>
      </c>
      <c r="B285" s="46" t="s">
        <v>53</v>
      </c>
      <c r="C285" s="129"/>
      <c r="D285" s="129"/>
      <c r="E285" s="110">
        <v>406400</v>
      </c>
      <c r="F285" s="110">
        <v>406400</v>
      </c>
      <c r="G285" s="110">
        <v>406400</v>
      </c>
      <c r="H285" s="110">
        <f>G285</f>
        <v>406400</v>
      </c>
      <c r="I285" s="110">
        <v>406400</v>
      </c>
      <c r="J285" s="120">
        <f>G285-I285</f>
        <v>0</v>
      </c>
      <c r="K285" s="112">
        <v>406400</v>
      </c>
      <c r="L285" s="175"/>
      <c r="M285" s="225">
        <f>C285+D285+E285+F285+G285+H285+I285+J285+K285-'[1]13+verif'!C284-'[1]13+verif'!D284-'[1]13+verif'!E284-'[1]13+verif'!F284-'[1]13+verif'!G284-'[1]13+verif'!H284-'[1]13+verif'!I284-'[1]13+verif'!J284-'[1]13+verif'!K284</f>
        <v>0</v>
      </c>
      <c r="N285" s="225">
        <f>C285-'[1]13+verif'!C284</f>
        <v>0</v>
      </c>
      <c r="O285" s="225">
        <f>D285-'[1]13+verif'!D284</f>
        <v>0</v>
      </c>
      <c r="P285" s="225">
        <f>E285-'[1]13+verif'!E284</f>
        <v>0</v>
      </c>
      <c r="Q285" s="225">
        <f>F285-'[1]13+verif'!F284</f>
        <v>0</v>
      </c>
      <c r="R285" s="225">
        <f>G285-'[1]13+verif'!G284</f>
        <v>0</v>
      </c>
      <c r="S285" s="225">
        <f>H285-'[1]13+verif'!H284</f>
        <v>0</v>
      </c>
      <c r="T285" s="225">
        <f>I285-'[1]13+verif'!I284</f>
        <v>0</v>
      </c>
      <c r="U285" s="225">
        <f>J285-'[1]13+verif'!J284</f>
        <v>0</v>
      </c>
      <c r="V285" s="223">
        <f>K285-'[1]13+verif'!K284</f>
        <v>0</v>
      </c>
    </row>
    <row r="286" spans="1:24" ht="19.5">
      <c r="A286" s="45" t="s">
        <v>54</v>
      </c>
      <c r="B286" s="46" t="s">
        <v>55</v>
      </c>
      <c r="C286" s="174">
        <f>E286</f>
        <v>0</v>
      </c>
      <c r="D286" s="129">
        <f>F286</f>
        <v>0</v>
      </c>
      <c r="E286" s="110"/>
      <c r="F286" s="110"/>
      <c r="G286" s="110"/>
      <c r="H286" s="110">
        <f>G286</f>
        <v>0</v>
      </c>
      <c r="I286" s="110">
        <f>G286</f>
        <v>0</v>
      </c>
      <c r="J286" s="120">
        <f>G286-I286</f>
        <v>0</v>
      </c>
      <c r="K286" s="112">
        <v>23094</v>
      </c>
      <c r="L286" s="175"/>
      <c r="M286" s="225">
        <f>C286+D286+E286+F286+G286+H286+I286+J286+K286-'[1]13+verif'!C285-'[1]13+verif'!D285-'[1]13+verif'!E285-'[1]13+verif'!F285-'[1]13+verif'!G285-'[1]13+verif'!H285-'[1]13+verif'!I285-'[1]13+verif'!J285-'[1]13+verif'!K285</f>
        <v>0</v>
      </c>
      <c r="N286" s="225">
        <f>C286-'[1]13+verif'!C285</f>
        <v>0</v>
      </c>
      <c r="O286" s="225">
        <f>D286-'[1]13+verif'!D285</f>
        <v>0</v>
      </c>
      <c r="P286" s="225">
        <f>E286-'[1]13+verif'!E285</f>
        <v>0</v>
      </c>
      <c r="Q286" s="225">
        <f>F286-'[1]13+verif'!F285</f>
        <v>0</v>
      </c>
      <c r="R286" s="225">
        <f>G286-'[1]13+verif'!G285</f>
        <v>0</v>
      </c>
      <c r="S286" s="225">
        <f>H286-'[1]13+verif'!H285</f>
        <v>0</v>
      </c>
      <c r="T286" s="225">
        <f>I286-'[1]13+verif'!I285</f>
        <v>0</v>
      </c>
      <c r="U286" s="225">
        <f>J286-'[1]13+verif'!J285</f>
        <v>0</v>
      </c>
      <c r="V286" s="223">
        <f>K286-'[1]13+verif'!K285</f>
        <v>0</v>
      </c>
    </row>
    <row r="287" spans="1:24" ht="19.5">
      <c r="A287" s="45" t="s">
        <v>56</v>
      </c>
      <c r="B287" s="46" t="s">
        <v>57</v>
      </c>
      <c r="C287" s="174">
        <f>E287</f>
        <v>0</v>
      </c>
      <c r="D287" s="118">
        <f>F287</f>
        <v>0</v>
      </c>
      <c r="E287" s="110"/>
      <c r="F287" s="110"/>
      <c r="G287" s="110"/>
      <c r="H287" s="110">
        <f>G287</f>
        <v>0</v>
      </c>
      <c r="I287" s="110"/>
      <c r="J287" s="110">
        <f>G287-I287</f>
        <v>0</v>
      </c>
      <c r="K287" s="110">
        <f>11442+1223+12412</f>
        <v>25077</v>
      </c>
      <c r="L287" s="175"/>
      <c r="M287" s="225">
        <f>C287+D287+E287+F287+G287+H287+I287+J287+K287-'[1]13+verif'!C286-'[1]13+verif'!D286-'[1]13+verif'!E286-'[1]13+verif'!F286-'[1]13+verif'!G286-'[1]13+verif'!H286-'[1]13+verif'!I286-'[1]13+verif'!J286-'[1]13+verif'!K286</f>
        <v>0</v>
      </c>
      <c r="N287" s="225">
        <f>C287-'[1]13+verif'!C286</f>
        <v>0</v>
      </c>
      <c r="O287" s="225">
        <f>D287-'[1]13+verif'!D286</f>
        <v>0</v>
      </c>
      <c r="P287" s="225">
        <f>E287-'[1]13+verif'!E286</f>
        <v>0</v>
      </c>
      <c r="Q287" s="225">
        <f>F287-'[1]13+verif'!F286</f>
        <v>0</v>
      </c>
      <c r="R287" s="225">
        <f>G287-'[1]13+verif'!G286</f>
        <v>0</v>
      </c>
      <c r="S287" s="225">
        <f>H287-'[1]13+verif'!H286</f>
        <v>0</v>
      </c>
      <c r="T287" s="225">
        <f>I287-'[1]13+verif'!I286</f>
        <v>0</v>
      </c>
      <c r="U287" s="225">
        <f>J287-'[1]13+verif'!J286</f>
        <v>0</v>
      </c>
      <c r="V287" s="223">
        <f>K287-'[1]13+verif'!K286</f>
        <v>0</v>
      </c>
    </row>
    <row r="288" spans="1:24" ht="27">
      <c r="A288" s="33" t="s">
        <v>307</v>
      </c>
      <c r="B288" s="34" t="s">
        <v>59</v>
      </c>
      <c r="C288" s="177">
        <f>C289+C305+C312+C330</f>
        <v>106924245</v>
      </c>
      <c r="D288" s="102">
        <f>D289+D305+D312+D330</f>
        <v>51883416</v>
      </c>
      <c r="E288" s="102">
        <f t="shared" ref="E288:K288" si="120">E289+E305+E312+E330</f>
        <v>114775887</v>
      </c>
      <c r="F288" s="102">
        <f t="shared" si="120"/>
        <v>59035058</v>
      </c>
      <c r="G288" s="102">
        <f t="shared" si="120"/>
        <v>6983094</v>
      </c>
      <c r="H288" s="102">
        <f t="shared" si="120"/>
        <v>6983094</v>
      </c>
      <c r="I288" s="102">
        <f t="shared" si="120"/>
        <v>2831971</v>
      </c>
      <c r="J288" s="102">
        <f>J289+J305+J312+J330</f>
        <v>4151123</v>
      </c>
      <c r="K288" s="124">
        <f t="shared" si="120"/>
        <v>22718781</v>
      </c>
      <c r="L288" s="175"/>
      <c r="M288" s="225">
        <f>C288+D288+E288+F288+G288+H288+I288+J288+K288-'[1]13+verif'!C287-'[1]13+verif'!D287-'[1]13+verif'!E287-'[1]13+verif'!F287-'[1]13+verif'!G287-'[1]13+verif'!H287-'[1]13+verif'!I287-'[1]13+verif'!J287-'[1]13+verif'!K287</f>
        <v>0</v>
      </c>
      <c r="N288" s="225">
        <f>C288-'[1]13+verif'!C287</f>
        <v>0</v>
      </c>
      <c r="O288" s="225">
        <f>D288-'[1]13+verif'!D287</f>
        <v>0</v>
      </c>
      <c r="P288" s="225">
        <f>E288-'[1]13+verif'!E287</f>
        <v>0</v>
      </c>
      <c r="Q288" s="225">
        <f>F288-'[1]13+verif'!F287</f>
        <v>0</v>
      </c>
      <c r="R288" s="225">
        <f>G288-'[1]13+verif'!G287</f>
        <v>0</v>
      </c>
      <c r="S288" s="225">
        <f>H288-'[1]13+verif'!H287</f>
        <v>0</v>
      </c>
      <c r="T288" s="225">
        <f>I288-'[1]13+verif'!I287</f>
        <v>0</v>
      </c>
      <c r="U288" s="225">
        <f>J288-'[1]13+verif'!J287</f>
        <v>0</v>
      </c>
      <c r="V288" s="223">
        <f>K288-'[1]13+verif'!K287</f>
        <v>0</v>
      </c>
    </row>
    <row r="289" spans="1:22" ht="27">
      <c r="A289" s="37" t="s">
        <v>308</v>
      </c>
      <c r="B289" s="38" t="s">
        <v>61</v>
      </c>
      <c r="C289" s="105">
        <f>C290+C293+C297+C298+C300+C304+C303</f>
        <v>75314101</v>
      </c>
      <c r="D289" s="105">
        <f>D290+D293+D297+D298+D300+D304+D303</f>
        <v>32254005</v>
      </c>
      <c r="E289" s="105">
        <f>E290+E293+E297+E298+E300+E304+E303</f>
        <v>75314101</v>
      </c>
      <c r="F289" s="105">
        <f t="shared" ref="F289:K289" si="121">F290+F293+F297+F298+F300+F304+F303</f>
        <v>32254005</v>
      </c>
      <c r="G289" s="105">
        <f t="shared" si="121"/>
        <v>2741447</v>
      </c>
      <c r="H289" s="105">
        <f t="shared" si="121"/>
        <v>2741447</v>
      </c>
      <c r="I289" s="105">
        <f t="shared" si="121"/>
        <v>2195987</v>
      </c>
      <c r="J289" s="105">
        <f t="shared" si="121"/>
        <v>545460</v>
      </c>
      <c r="K289" s="105">
        <f t="shared" si="121"/>
        <v>17520365</v>
      </c>
      <c r="L289" s="175"/>
      <c r="M289" s="225">
        <f>C289+D289+E289+F289+G289+H289+I289+J289+K289-'[1]13+verif'!C288-'[1]13+verif'!D288-'[1]13+verif'!E288-'[1]13+verif'!F288-'[1]13+verif'!G288-'[1]13+verif'!H288-'[1]13+verif'!I288-'[1]13+verif'!J288-'[1]13+verif'!K288</f>
        <v>0</v>
      </c>
      <c r="N289" s="225">
        <f>C289-'[1]13+verif'!C288</f>
        <v>0</v>
      </c>
      <c r="O289" s="225">
        <f>D289-'[1]13+verif'!D288</f>
        <v>0</v>
      </c>
      <c r="P289" s="225">
        <f>E289-'[1]13+verif'!E288</f>
        <v>0</v>
      </c>
      <c r="Q289" s="225">
        <f>F289-'[1]13+verif'!F288</f>
        <v>0</v>
      </c>
      <c r="R289" s="225">
        <f>G289-'[1]13+verif'!G288</f>
        <v>0</v>
      </c>
      <c r="S289" s="225">
        <f>H289-'[1]13+verif'!H288</f>
        <v>0</v>
      </c>
      <c r="T289" s="225">
        <f>I289-'[1]13+verif'!I288</f>
        <v>0</v>
      </c>
      <c r="U289" s="225">
        <f>J289-'[1]13+verif'!J288</f>
        <v>0</v>
      </c>
      <c r="V289" s="223">
        <f>K289-'[1]13+verif'!K288</f>
        <v>0</v>
      </c>
    </row>
    <row r="290" spans="1:22" ht="18">
      <c r="A290" s="60" t="s">
        <v>280</v>
      </c>
      <c r="B290" s="42" t="s">
        <v>63</v>
      </c>
      <c r="C290" s="107">
        <f t="shared" ref="C290:K290" si="122">C291+C292</f>
        <v>2499135</v>
      </c>
      <c r="D290" s="107">
        <f t="shared" si="122"/>
        <v>2399135</v>
      </c>
      <c r="E290" s="107">
        <f>E291+E292</f>
        <v>2499135</v>
      </c>
      <c r="F290" s="107">
        <f>F291+F292</f>
        <v>2399135</v>
      </c>
      <c r="G290" s="107">
        <f t="shared" si="122"/>
        <v>260225</v>
      </c>
      <c r="H290" s="107">
        <f t="shared" si="122"/>
        <v>260225</v>
      </c>
      <c r="I290" s="107">
        <f t="shared" si="122"/>
        <v>34125</v>
      </c>
      <c r="J290" s="107">
        <f>J291+J292</f>
        <v>226100</v>
      </c>
      <c r="K290" s="108">
        <f t="shared" si="122"/>
        <v>146920</v>
      </c>
      <c r="L290" s="175"/>
      <c r="M290" s="225">
        <f>C290+D290+E290+F290+G290+H290+I290+J290+K290-'[1]13+verif'!C289-'[1]13+verif'!D289-'[1]13+verif'!E289-'[1]13+verif'!F289-'[1]13+verif'!G289-'[1]13+verif'!H289-'[1]13+verif'!I289-'[1]13+verif'!J289-'[1]13+verif'!K289</f>
        <v>0</v>
      </c>
      <c r="N290" s="225">
        <f>C290-'[1]13+verif'!C289</f>
        <v>0</v>
      </c>
      <c r="O290" s="225">
        <f>D290-'[1]13+verif'!D289</f>
        <v>0</v>
      </c>
      <c r="P290" s="225">
        <f>E290-'[1]13+verif'!E289</f>
        <v>0</v>
      </c>
      <c r="Q290" s="225">
        <f>F290-'[1]13+verif'!F289</f>
        <v>0</v>
      </c>
      <c r="R290" s="225">
        <f>G290-'[1]13+verif'!G289</f>
        <v>0</v>
      </c>
      <c r="S290" s="225">
        <f>H290-'[1]13+verif'!H289</f>
        <v>0</v>
      </c>
      <c r="T290" s="225">
        <f>I290-'[1]13+verif'!I289</f>
        <v>0</v>
      </c>
      <c r="U290" s="225">
        <f>J290-'[1]13+verif'!J289</f>
        <v>0</v>
      </c>
      <c r="V290" s="223">
        <f>K290-'[1]13+verif'!K289</f>
        <v>0</v>
      </c>
    </row>
    <row r="291" spans="1:22" ht="15">
      <c r="A291" s="45" t="s">
        <v>64</v>
      </c>
      <c r="B291" s="46" t="s">
        <v>65</v>
      </c>
      <c r="C291" s="174">
        <f>E291</f>
        <v>2499135</v>
      </c>
      <c r="D291" s="129">
        <f>F291</f>
        <v>2399135</v>
      </c>
      <c r="E291" s="110">
        <f>'[1]13+verif'!E290</f>
        <v>2499135</v>
      </c>
      <c r="F291" s="110">
        <f>'[1]13+verif'!F290</f>
        <v>2399135</v>
      </c>
      <c r="G291" s="110">
        <f>'[1]13+verif'!G290</f>
        <v>260225</v>
      </c>
      <c r="H291" s="110">
        <f>'[1]13+verif'!H290</f>
        <v>260225</v>
      </c>
      <c r="I291" s="110">
        <f>'[1]13+verif'!I290</f>
        <v>34125</v>
      </c>
      <c r="J291" s="110">
        <f>'[1]13+verif'!J290</f>
        <v>226100</v>
      </c>
      <c r="K291" s="110">
        <f>'[1]13+verif'!K290</f>
        <v>146920</v>
      </c>
      <c r="L291" s="175"/>
      <c r="M291" s="225">
        <f>C291+D291+E291+F291+G291+H291+I291+J291+K291-'[1]13+verif'!C290-'[1]13+verif'!D290-'[1]13+verif'!E290-'[1]13+verif'!F290-'[1]13+verif'!G290-'[1]13+verif'!H290-'[1]13+verif'!I290-'[1]13+verif'!J290-'[1]13+verif'!K290</f>
        <v>0</v>
      </c>
      <c r="N291" s="225">
        <f>C291-'[1]13+verif'!C290</f>
        <v>0</v>
      </c>
      <c r="O291" s="225">
        <f>D291-'[1]13+verif'!D290</f>
        <v>0</v>
      </c>
      <c r="P291" s="225">
        <f>E291-'[1]13+verif'!E290</f>
        <v>0</v>
      </c>
      <c r="Q291" s="225">
        <f>F291-'[1]13+verif'!F290</f>
        <v>0</v>
      </c>
      <c r="R291" s="225">
        <f>G291-'[1]13+verif'!G290</f>
        <v>0</v>
      </c>
      <c r="S291" s="225">
        <f>H291-'[1]13+verif'!H290</f>
        <v>0</v>
      </c>
      <c r="T291" s="225">
        <f>I291-'[1]13+verif'!I290</f>
        <v>0</v>
      </c>
      <c r="U291" s="225">
        <f>J291-'[1]13+verif'!J290</f>
        <v>0</v>
      </c>
      <c r="V291" s="223">
        <f>K291-'[1]13+verif'!K290</f>
        <v>0</v>
      </c>
    </row>
    <row r="292" spans="1:22" ht="15">
      <c r="A292" s="45" t="s">
        <v>66</v>
      </c>
      <c r="B292" s="46" t="s">
        <v>67</v>
      </c>
      <c r="C292" s="174">
        <f>D292</f>
        <v>0</v>
      </c>
      <c r="D292" s="129"/>
      <c r="E292" s="129"/>
      <c r="F292" s="118"/>
      <c r="G292" s="129"/>
      <c r="H292" s="129"/>
      <c r="I292" s="129"/>
      <c r="J292" s="118">
        <v>0</v>
      </c>
      <c r="K292" s="110">
        <f>'[1]13+verif'!K291</f>
        <v>0</v>
      </c>
      <c r="L292" s="175"/>
      <c r="M292" s="225">
        <f>C292+D292+E292+F292+G292+H292+I292+J292+K292-'[1]13+verif'!C291-'[1]13+verif'!D291-'[1]13+verif'!E291-'[1]13+verif'!F291-'[1]13+verif'!G291-'[1]13+verif'!H291-'[1]13+verif'!I291-'[1]13+verif'!J291-'[1]13+verif'!K291</f>
        <v>0</v>
      </c>
      <c r="N292" s="225">
        <f>C292-'[1]13+verif'!C291</f>
        <v>0</v>
      </c>
      <c r="O292" s="225">
        <f>D292-'[1]13+verif'!D291</f>
        <v>0</v>
      </c>
      <c r="P292" s="225">
        <f>E292-'[1]13+verif'!E291</f>
        <v>0</v>
      </c>
      <c r="Q292" s="225">
        <f>F292-'[1]13+verif'!F291</f>
        <v>0</v>
      </c>
      <c r="R292" s="225">
        <f>G292-'[1]13+verif'!G291</f>
        <v>0</v>
      </c>
      <c r="S292" s="225">
        <f>H292-'[1]13+verif'!H291</f>
        <v>0</v>
      </c>
      <c r="T292" s="225">
        <f>I292-'[1]13+verif'!I291</f>
        <v>0</v>
      </c>
      <c r="U292" s="225">
        <f>J292-'[1]13+verif'!J291</f>
        <v>0</v>
      </c>
      <c r="V292" s="223">
        <f>K292-'[1]13+verif'!K291</f>
        <v>0</v>
      </c>
    </row>
    <row r="293" spans="1:22" ht="18">
      <c r="A293" s="60" t="s">
        <v>281</v>
      </c>
      <c r="B293" s="42" t="s">
        <v>69</v>
      </c>
      <c r="C293" s="107">
        <f>C294+C295+C296</f>
        <v>16212510</v>
      </c>
      <c r="D293" s="107">
        <f>D294+D295+D296</f>
        <v>6127410</v>
      </c>
      <c r="E293" s="107">
        <f t="shared" ref="E293:K293" si="123">E294+E295+E296</f>
        <v>16212510</v>
      </c>
      <c r="F293" s="107">
        <f t="shared" si="123"/>
        <v>6127410</v>
      </c>
      <c r="G293" s="107">
        <f t="shared" si="123"/>
        <v>1948349</v>
      </c>
      <c r="H293" s="107">
        <f t="shared" si="123"/>
        <v>1948349</v>
      </c>
      <c r="I293" s="107">
        <f t="shared" si="123"/>
        <v>1628989</v>
      </c>
      <c r="J293" s="107">
        <f t="shared" si="123"/>
        <v>319360</v>
      </c>
      <c r="K293" s="108">
        <f t="shared" si="123"/>
        <v>17193257</v>
      </c>
      <c r="L293" s="175"/>
      <c r="M293" s="225">
        <f>C293+D293+E293+F293+G293+H293+I293+J293+K293-'[1]13+verif'!C292-'[1]13+verif'!D292-'[1]13+verif'!E292-'[1]13+verif'!F292-'[1]13+verif'!G292-'[1]13+verif'!H292-'[1]13+verif'!I292-'[1]13+verif'!J292-'[1]13+verif'!K292</f>
        <v>0</v>
      </c>
      <c r="N293" s="225">
        <f>C293-'[1]13+verif'!C292</f>
        <v>0</v>
      </c>
      <c r="O293" s="225">
        <f>D293-'[1]13+verif'!D292</f>
        <v>0</v>
      </c>
      <c r="P293" s="225">
        <f>E293-'[1]13+verif'!E292</f>
        <v>0</v>
      </c>
      <c r="Q293" s="225">
        <f>F293-'[1]13+verif'!F292</f>
        <v>0</v>
      </c>
      <c r="R293" s="225">
        <f>G293-'[1]13+verif'!G292</f>
        <v>0</v>
      </c>
      <c r="S293" s="225">
        <f>H293-'[1]13+verif'!H292</f>
        <v>0</v>
      </c>
      <c r="T293" s="225">
        <f>I293-'[1]13+verif'!I292</f>
        <v>0</v>
      </c>
      <c r="U293" s="225">
        <f>J293-'[1]13+verif'!J292</f>
        <v>0</v>
      </c>
      <c r="V293" s="223">
        <f>K293-'[1]13+verif'!K292</f>
        <v>0</v>
      </c>
    </row>
    <row r="294" spans="1:22" ht="15">
      <c r="A294" s="45" t="s">
        <v>70</v>
      </c>
      <c r="B294" s="46" t="s">
        <v>71</v>
      </c>
      <c r="C294" s="174">
        <f>E294</f>
        <v>7647660</v>
      </c>
      <c r="D294" s="129">
        <f>F294</f>
        <v>3965160</v>
      </c>
      <c r="E294" s="110">
        <f>'[1]13+verif'!E293</f>
        <v>7647660</v>
      </c>
      <c r="F294" s="110">
        <f>'[1]13+verif'!F293</f>
        <v>3965160</v>
      </c>
      <c r="G294" s="110">
        <f>'[1]13+verif'!G293</f>
        <v>1587717</v>
      </c>
      <c r="H294" s="110">
        <f>'[1]13+verif'!H293</f>
        <v>1587717</v>
      </c>
      <c r="I294" s="110">
        <f>'[1]13+verif'!I293</f>
        <v>1268357</v>
      </c>
      <c r="J294" s="110">
        <f>'[1]13+verif'!J293</f>
        <v>319360</v>
      </c>
      <c r="K294" s="110">
        <f>'[1]13+verif'!K293</f>
        <v>10641395</v>
      </c>
      <c r="L294" s="175"/>
      <c r="M294" s="225">
        <f>C294+D294+E294+F294+G294+H294+I294+J294+K294-'[1]13+verif'!C293-'[1]13+verif'!D293-'[1]13+verif'!E293-'[1]13+verif'!F293-'[1]13+verif'!G293-'[1]13+verif'!H293-'[1]13+verif'!I293-'[1]13+verif'!J293-'[1]13+verif'!K293</f>
        <v>0</v>
      </c>
      <c r="N294" s="225">
        <f>C294-'[1]13+verif'!C293</f>
        <v>0</v>
      </c>
      <c r="O294" s="225">
        <f>D294-'[1]13+verif'!D293</f>
        <v>0</v>
      </c>
      <c r="P294" s="225">
        <f>E294-'[1]13+verif'!E293</f>
        <v>0</v>
      </c>
      <c r="Q294" s="225">
        <f>F294-'[1]13+verif'!F293</f>
        <v>0</v>
      </c>
      <c r="R294" s="225">
        <f>G294-'[1]13+verif'!G293</f>
        <v>0</v>
      </c>
      <c r="S294" s="225">
        <f>H294-'[1]13+verif'!H293</f>
        <v>0</v>
      </c>
      <c r="T294" s="225">
        <f>I294-'[1]13+verif'!I293</f>
        <v>0</v>
      </c>
      <c r="U294" s="225">
        <f>J294-'[1]13+verif'!J293</f>
        <v>0</v>
      </c>
      <c r="V294" s="223">
        <f>K294-'[1]13+verif'!K293</f>
        <v>0</v>
      </c>
    </row>
    <row r="295" spans="1:22" ht="15">
      <c r="A295" s="45" t="s">
        <v>72</v>
      </c>
      <c r="B295" s="46" t="s">
        <v>73</v>
      </c>
      <c r="C295" s="174">
        <f>E295</f>
        <v>8564850</v>
      </c>
      <c r="D295" s="129">
        <f>F295</f>
        <v>2162250</v>
      </c>
      <c r="E295" s="110">
        <f>'[1]13+verif'!E294</f>
        <v>8564850</v>
      </c>
      <c r="F295" s="110">
        <f>'[1]13+verif'!F294</f>
        <v>2162250</v>
      </c>
      <c r="G295" s="110">
        <f>'[1]13+verif'!G294</f>
        <v>360632</v>
      </c>
      <c r="H295" s="110">
        <f>'[1]13+verif'!H294</f>
        <v>360632</v>
      </c>
      <c r="I295" s="110">
        <f>'[1]13+verif'!I294</f>
        <v>360632</v>
      </c>
      <c r="J295" s="110">
        <f>'[1]13+verif'!J294</f>
        <v>0</v>
      </c>
      <c r="K295" s="110">
        <f>'[1]13+verif'!K294</f>
        <v>6551862</v>
      </c>
      <c r="L295" s="175"/>
      <c r="M295" s="225">
        <f>C295+D295+E295+F295+G295+H295+I295+J295+K295-'[1]13+verif'!C294-'[1]13+verif'!D294-'[1]13+verif'!E294-'[1]13+verif'!F294-'[1]13+verif'!G294-'[1]13+verif'!H294-'[1]13+verif'!I294-'[1]13+verif'!J294-'[1]13+verif'!K294</f>
        <v>0</v>
      </c>
      <c r="N295" s="225">
        <f>C295-'[1]13+verif'!C294</f>
        <v>0</v>
      </c>
      <c r="O295" s="225">
        <f>D295-'[1]13+verif'!D294</f>
        <v>0</v>
      </c>
      <c r="P295" s="225">
        <f>E295-'[1]13+verif'!E294</f>
        <v>0</v>
      </c>
      <c r="Q295" s="225">
        <f>F295-'[1]13+verif'!F294</f>
        <v>0</v>
      </c>
      <c r="R295" s="225">
        <f>G295-'[1]13+verif'!G294</f>
        <v>0</v>
      </c>
      <c r="S295" s="225">
        <f>H295-'[1]13+verif'!H294</f>
        <v>0</v>
      </c>
      <c r="T295" s="225">
        <f>I295-'[1]13+verif'!I294</f>
        <v>0</v>
      </c>
      <c r="U295" s="225">
        <f>J295-'[1]13+verif'!J294</f>
        <v>0</v>
      </c>
      <c r="V295" s="223">
        <f>K295-'[1]13+verif'!K294</f>
        <v>0</v>
      </c>
    </row>
    <row r="296" spans="1:22" ht="15">
      <c r="A296" s="45" t="s">
        <v>74</v>
      </c>
      <c r="B296" s="46" t="s">
        <v>75</v>
      </c>
      <c r="C296" s="174">
        <f>E296</f>
        <v>0</v>
      </c>
      <c r="D296" s="129"/>
      <c r="E296" s="129"/>
      <c r="F296" s="118"/>
      <c r="G296" s="129"/>
      <c r="H296" s="110">
        <f>G296</f>
        <v>0</v>
      </c>
      <c r="I296" s="118"/>
      <c r="J296" s="118">
        <f>G296-I296</f>
        <v>0</v>
      </c>
      <c r="K296" s="125"/>
      <c r="L296" s="175"/>
      <c r="M296" s="225">
        <f>C296+D296+E296+F296+G296+H296+I296+J296+K296-'[1]13+verif'!C295-'[1]13+verif'!D295-'[1]13+verif'!E295-'[1]13+verif'!F295-'[1]13+verif'!G295-'[1]13+verif'!H295-'[1]13+verif'!I295-'[1]13+verif'!J295-'[1]13+verif'!K295</f>
        <v>0</v>
      </c>
      <c r="N296" s="225">
        <f>C296-'[1]13+verif'!C295</f>
        <v>0</v>
      </c>
      <c r="O296" s="225">
        <f>D296-'[1]13+verif'!D295</f>
        <v>0</v>
      </c>
      <c r="P296" s="225">
        <f>E296-'[1]13+verif'!E295</f>
        <v>0</v>
      </c>
      <c r="Q296" s="225">
        <f>F296-'[1]13+verif'!F295</f>
        <v>0</v>
      </c>
      <c r="R296" s="225">
        <f>G296-'[1]13+verif'!G295</f>
        <v>0</v>
      </c>
      <c r="S296" s="225">
        <f>H296-'[1]13+verif'!H295</f>
        <v>0</v>
      </c>
      <c r="T296" s="225">
        <f>I296-'[1]13+verif'!I295</f>
        <v>0</v>
      </c>
      <c r="U296" s="225">
        <f>J296-'[1]13+verif'!J295</f>
        <v>0</v>
      </c>
      <c r="V296" s="223">
        <f>K296-'[1]13+verif'!K295</f>
        <v>0</v>
      </c>
    </row>
    <row r="297" spans="1:22" ht="15">
      <c r="A297" s="45" t="s">
        <v>76</v>
      </c>
      <c r="B297" s="46" t="s">
        <v>77</v>
      </c>
      <c r="C297" s="174">
        <f>E297</f>
        <v>0</v>
      </c>
      <c r="D297" s="129"/>
      <c r="E297" s="129"/>
      <c r="F297" s="156"/>
      <c r="G297" s="129"/>
      <c r="H297" s="110">
        <f>G297</f>
        <v>0</v>
      </c>
      <c r="I297" s="118"/>
      <c r="J297" s="118">
        <f>G297-I297</f>
        <v>0</v>
      </c>
      <c r="K297" s="125"/>
      <c r="L297" s="175"/>
      <c r="M297" s="225">
        <f>C297+D297+E297+F297+G297+H297+I297+J297+K297-'[1]13+verif'!C296-'[1]13+verif'!D296-'[1]13+verif'!E296-'[1]13+verif'!F296-'[1]13+verif'!G296-'[1]13+verif'!H296-'[1]13+verif'!I296-'[1]13+verif'!J296-'[1]13+verif'!K296</f>
        <v>0</v>
      </c>
      <c r="N297" s="225">
        <f>C297-'[1]13+verif'!C296</f>
        <v>0</v>
      </c>
      <c r="O297" s="225">
        <f>D297-'[1]13+verif'!D296</f>
        <v>0</v>
      </c>
      <c r="P297" s="225">
        <f>E297-'[1]13+verif'!E296</f>
        <v>0</v>
      </c>
      <c r="Q297" s="225">
        <f>F297-'[1]13+verif'!F296</f>
        <v>0</v>
      </c>
      <c r="R297" s="225">
        <f>G297-'[1]13+verif'!G296</f>
        <v>0</v>
      </c>
      <c r="S297" s="225">
        <f>H297-'[1]13+verif'!H296</f>
        <v>0</v>
      </c>
      <c r="T297" s="225">
        <f>I297-'[1]13+verif'!I296</f>
        <v>0</v>
      </c>
      <c r="U297" s="225">
        <f>J297-'[1]13+verif'!J296</f>
        <v>0</v>
      </c>
      <c r="V297" s="223">
        <f>K297-'[1]13+verif'!K296</f>
        <v>0</v>
      </c>
    </row>
    <row r="298" spans="1:22" ht="18">
      <c r="A298" s="60" t="s">
        <v>283</v>
      </c>
      <c r="B298" s="42" t="s">
        <v>79</v>
      </c>
      <c r="C298" s="178">
        <f>D298</f>
        <v>0</v>
      </c>
      <c r="D298" s="107">
        <f>D299</f>
        <v>0</v>
      </c>
      <c r="E298" s="107">
        <f t="shared" ref="E298:K298" si="124">E299</f>
        <v>0</v>
      </c>
      <c r="F298" s="107">
        <f t="shared" si="124"/>
        <v>0</v>
      </c>
      <c r="G298" s="107">
        <f t="shared" si="124"/>
        <v>0</v>
      </c>
      <c r="H298" s="107">
        <f t="shared" si="124"/>
        <v>0</v>
      </c>
      <c r="I298" s="107">
        <f t="shared" si="124"/>
        <v>0</v>
      </c>
      <c r="J298" s="107">
        <f t="shared" si="124"/>
        <v>0</v>
      </c>
      <c r="K298" s="108">
        <f t="shared" si="124"/>
        <v>0</v>
      </c>
      <c r="L298" s="175"/>
      <c r="M298" s="225">
        <f>C298+D298+E298+F298+G298+H298+I298+J298+K298-'[1]13+verif'!C297-'[1]13+verif'!D297-'[1]13+verif'!E297-'[1]13+verif'!F297-'[1]13+verif'!G297-'[1]13+verif'!H297-'[1]13+verif'!I297-'[1]13+verif'!J297-'[1]13+verif'!K297</f>
        <v>0</v>
      </c>
      <c r="N298" s="225">
        <f>C298-'[1]13+verif'!C297</f>
        <v>0</v>
      </c>
      <c r="O298" s="225">
        <f>D298-'[1]13+verif'!D297</f>
        <v>0</v>
      </c>
      <c r="P298" s="225">
        <f>E298-'[1]13+verif'!E297</f>
        <v>0</v>
      </c>
      <c r="Q298" s="225">
        <f>F298-'[1]13+verif'!F297</f>
        <v>0</v>
      </c>
      <c r="R298" s="225">
        <f>G298-'[1]13+verif'!G297</f>
        <v>0</v>
      </c>
      <c r="S298" s="225">
        <f>H298-'[1]13+verif'!H297</f>
        <v>0</v>
      </c>
      <c r="T298" s="225">
        <f>I298-'[1]13+verif'!I297</f>
        <v>0</v>
      </c>
      <c r="U298" s="225">
        <f>J298-'[1]13+verif'!J297</f>
        <v>0</v>
      </c>
      <c r="V298" s="223">
        <f>K298-'[1]13+verif'!K297</f>
        <v>0</v>
      </c>
    </row>
    <row r="299" spans="1:22" ht="15">
      <c r="A299" s="45" t="s">
        <v>309</v>
      </c>
      <c r="B299" s="46" t="s">
        <v>81</v>
      </c>
      <c r="C299" s="174">
        <f>D299</f>
        <v>0</v>
      </c>
      <c r="D299" s="129"/>
      <c r="E299" s="129"/>
      <c r="F299" s="118"/>
      <c r="G299" s="129"/>
      <c r="H299" s="131"/>
      <c r="I299" s="118"/>
      <c r="J299" s="118">
        <f>G299-I299</f>
        <v>0</v>
      </c>
      <c r="K299" s="125"/>
      <c r="L299" s="175"/>
      <c r="M299" s="225">
        <f>C299+D299+E299+F299+G299+H299+I299+J299+K299-'[1]13+verif'!C298-'[1]13+verif'!D298-'[1]13+verif'!E298-'[1]13+verif'!F298-'[1]13+verif'!G298-'[1]13+verif'!H298-'[1]13+verif'!I298-'[1]13+verif'!J298-'[1]13+verif'!K298</f>
        <v>0</v>
      </c>
      <c r="N299" s="225">
        <f>C299-'[1]13+verif'!C298</f>
        <v>0</v>
      </c>
      <c r="O299" s="225">
        <f>D299-'[1]13+verif'!D298</f>
        <v>0</v>
      </c>
      <c r="P299" s="225">
        <f>E299-'[1]13+verif'!E298</f>
        <v>0</v>
      </c>
      <c r="Q299" s="225">
        <f>F299-'[1]13+verif'!F298</f>
        <v>0</v>
      </c>
      <c r="R299" s="225">
        <f>G299-'[1]13+verif'!G298</f>
        <v>0</v>
      </c>
      <c r="S299" s="225">
        <f>H299-'[1]13+verif'!H298</f>
        <v>0</v>
      </c>
      <c r="T299" s="225">
        <f>I299-'[1]13+verif'!I298</f>
        <v>0</v>
      </c>
      <c r="U299" s="225">
        <f>J299-'[1]13+verif'!J298</f>
        <v>0</v>
      </c>
      <c r="V299" s="223">
        <f>K299-'[1]13+verif'!K298</f>
        <v>0</v>
      </c>
    </row>
    <row r="300" spans="1:22" ht="18">
      <c r="A300" s="60" t="s">
        <v>284</v>
      </c>
      <c r="B300" s="42" t="s">
        <v>83</v>
      </c>
      <c r="C300" s="178">
        <f>D300</f>
        <v>0</v>
      </c>
      <c r="D300" s="107">
        <f>D301+D302</f>
        <v>0</v>
      </c>
      <c r="E300" s="107">
        <f t="shared" ref="E300:K300" si="125">E301+E302</f>
        <v>0</v>
      </c>
      <c r="F300" s="107">
        <f t="shared" si="125"/>
        <v>0</v>
      </c>
      <c r="G300" s="107">
        <f t="shared" si="125"/>
        <v>0</v>
      </c>
      <c r="H300" s="107">
        <f t="shared" si="125"/>
        <v>0</v>
      </c>
      <c r="I300" s="107">
        <f t="shared" si="125"/>
        <v>0</v>
      </c>
      <c r="J300" s="107">
        <f t="shared" si="125"/>
        <v>0</v>
      </c>
      <c r="K300" s="108">
        <f t="shared" si="125"/>
        <v>0</v>
      </c>
      <c r="L300" s="175"/>
      <c r="M300" s="225">
        <f>C300+D300+E300+F300+G300+H300+I300+J300+K300-'[1]13+verif'!C299-'[1]13+verif'!D299-'[1]13+verif'!E299-'[1]13+verif'!F299-'[1]13+verif'!G299-'[1]13+verif'!H299-'[1]13+verif'!I299-'[1]13+verif'!J299-'[1]13+verif'!K299</f>
        <v>0</v>
      </c>
      <c r="N300" s="225">
        <f>C300-'[1]13+verif'!C299</f>
        <v>0</v>
      </c>
      <c r="O300" s="225">
        <f>D300-'[1]13+verif'!D299</f>
        <v>0</v>
      </c>
      <c r="P300" s="225">
        <f>E300-'[1]13+verif'!E299</f>
        <v>0</v>
      </c>
      <c r="Q300" s="225">
        <f>F300-'[1]13+verif'!F299</f>
        <v>0</v>
      </c>
      <c r="R300" s="225">
        <f>G300-'[1]13+verif'!G299</f>
        <v>0</v>
      </c>
      <c r="S300" s="225">
        <f>H300-'[1]13+verif'!H299</f>
        <v>0</v>
      </c>
      <c r="T300" s="225">
        <f>I300-'[1]13+verif'!I299</f>
        <v>0</v>
      </c>
      <c r="U300" s="225">
        <f>J300-'[1]13+verif'!J299</f>
        <v>0</v>
      </c>
      <c r="V300" s="223">
        <f>K300-'[1]13+verif'!K299</f>
        <v>0</v>
      </c>
    </row>
    <row r="301" spans="1:22" ht="15">
      <c r="A301" s="45" t="s">
        <v>84</v>
      </c>
      <c r="B301" s="46" t="s">
        <v>85</v>
      </c>
      <c r="C301" s="174">
        <f>D301</f>
        <v>0</v>
      </c>
      <c r="D301" s="129"/>
      <c r="E301" s="129"/>
      <c r="F301" s="118"/>
      <c r="G301" s="129"/>
      <c r="H301" s="129">
        <f>G301</f>
        <v>0</v>
      </c>
      <c r="I301" s="129"/>
      <c r="J301" s="118">
        <f>G301-I301</f>
        <v>0</v>
      </c>
      <c r="K301" s="125"/>
      <c r="L301" s="175"/>
      <c r="M301" s="225">
        <f>C301+D301+E301+F301+G301+H301+I301+J301+K301-'[1]13+verif'!C300-'[1]13+verif'!D300-'[1]13+verif'!E300-'[1]13+verif'!F300-'[1]13+verif'!G300-'[1]13+verif'!H300-'[1]13+verif'!I300-'[1]13+verif'!J300-'[1]13+verif'!K300</f>
        <v>0</v>
      </c>
      <c r="N301" s="225">
        <f>C301-'[1]13+verif'!C300</f>
        <v>0</v>
      </c>
      <c r="O301" s="225">
        <f>D301-'[1]13+verif'!D300</f>
        <v>0</v>
      </c>
      <c r="P301" s="225">
        <f>E301-'[1]13+verif'!E300</f>
        <v>0</v>
      </c>
      <c r="Q301" s="225">
        <f>F301-'[1]13+verif'!F300</f>
        <v>0</v>
      </c>
      <c r="R301" s="225">
        <f>G301-'[1]13+verif'!G300</f>
        <v>0</v>
      </c>
      <c r="S301" s="225">
        <f>H301-'[1]13+verif'!H300</f>
        <v>0</v>
      </c>
      <c r="T301" s="225">
        <f>I301-'[1]13+verif'!I300</f>
        <v>0</v>
      </c>
      <c r="U301" s="225">
        <f>J301-'[1]13+verif'!J300</f>
        <v>0</v>
      </c>
      <c r="V301" s="223">
        <f>K301-'[1]13+verif'!K300</f>
        <v>0</v>
      </c>
    </row>
    <row r="302" spans="1:22" ht="15">
      <c r="A302" s="45" t="s">
        <v>86</v>
      </c>
      <c r="B302" s="46" t="s">
        <v>87</v>
      </c>
      <c r="C302" s="174">
        <f>D302</f>
        <v>0</v>
      </c>
      <c r="D302" s="129"/>
      <c r="E302" s="129"/>
      <c r="F302" s="118"/>
      <c r="G302" s="129"/>
      <c r="H302" s="129">
        <f>G302</f>
        <v>0</v>
      </c>
      <c r="I302" s="118"/>
      <c r="J302" s="118">
        <f>G302-I302</f>
        <v>0</v>
      </c>
      <c r="K302" s="125"/>
      <c r="L302" s="175"/>
      <c r="M302" s="225">
        <f>C302+D302+E302+F302+G302+H302+I302+J302+K302-'[1]13+verif'!C301-'[1]13+verif'!D301-'[1]13+verif'!E301-'[1]13+verif'!F301-'[1]13+verif'!G301-'[1]13+verif'!H301-'[1]13+verif'!I301-'[1]13+verif'!J301-'[1]13+verif'!K301</f>
        <v>0</v>
      </c>
      <c r="N302" s="225">
        <f>C302-'[1]13+verif'!C301</f>
        <v>0</v>
      </c>
      <c r="O302" s="225">
        <f>D302-'[1]13+verif'!D301</f>
        <v>0</v>
      </c>
      <c r="P302" s="225">
        <f>E302-'[1]13+verif'!E301</f>
        <v>0</v>
      </c>
      <c r="Q302" s="225">
        <f>F302-'[1]13+verif'!F301</f>
        <v>0</v>
      </c>
      <c r="R302" s="225">
        <f>G302-'[1]13+verif'!G301</f>
        <v>0</v>
      </c>
      <c r="S302" s="225">
        <f>H302-'[1]13+verif'!H301</f>
        <v>0</v>
      </c>
      <c r="T302" s="225">
        <f>I302-'[1]13+verif'!I301</f>
        <v>0</v>
      </c>
      <c r="U302" s="225">
        <f>J302-'[1]13+verif'!J301</f>
        <v>0</v>
      </c>
      <c r="V302" s="223">
        <f>K302-'[1]13+verif'!K301</f>
        <v>0</v>
      </c>
    </row>
    <row r="303" spans="1:22" ht="15">
      <c r="A303" s="64" t="s">
        <v>88</v>
      </c>
      <c r="B303" s="65" t="s">
        <v>89</v>
      </c>
      <c r="C303" s="174">
        <f>E303</f>
        <v>0</v>
      </c>
      <c r="D303" s="174">
        <f>F303</f>
        <v>0</v>
      </c>
      <c r="E303" s="110">
        <f>'[1]13+verif'!E302</f>
        <v>0</v>
      </c>
      <c r="F303" s="110">
        <f>'[1]13+verif'!F302</f>
        <v>0</v>
      </c>
      <c r="G303" s="110">
        <f>'[1]13+verif'!G302</f>
        <v>0</v>
      </c>
      <c r="H303" s="110">
        <f>'[1]13+verif'!H302</f>
        <v>0</v>
      </c>
      <c r="I303" s="110">
        <f>'[1]13+verif'!I302</f>
        <v>0</v>
      </c>
      <c r="J303" s="110">
        <f>'[1]13+verif'!J302</f>
        <v>0</v>
      </c>
      <c r="K303" s="110">
        <f>'[1]13+verif'!K302</f>
        <v>11710</v>
      </c>
      <c r="L303" s="17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3"/>
    </row>
    <row r="304" spans="1:22" ht="15">
      <c r="A304" s="45" t="s">
        <v>90</v>
      </c>
      <c r="B304" s="46" t="s">
        <v>91</v>
      </c>
      <c r="C304" s="174">
        <f>E304</f>
        <v>56602456</v>
      </c>
      <c r="D304" s="174">
        <f>F304</f>
        <v>23727460</v>
      </c>
      <c r="E304" s="110">
        <f>'[1]13+verif'!E303</f>
        <v>56602456</v>
      </c>
      <c r="F304" s="110">
        <f>'[1]13+verif'!F303</f>
        <v>23727460</v>
      </c>
      <c r="G304" s="110">
        <f>'[1]13+verif'!G303</f>
        <v>532873</v>
      </c>
      <c r="H304" s="110">
        <f>'[1]13+verif'!H303</f>
        <v>532873</v>
      </c>
      <c r="I304" s="110">
        <f>'[1]13+verif'!I303</f>
        <v>532873</v>
      </c>
      <c r="J304" s="110">
        <f>'[1]13+verif'!J303</f>
        <v>0</v>
      </c>
      <c r="K304" s="110">
        <f>'[1]13+verif'!K303</f>
        <v>168478</v>
      </c>
      <c r="L304" s="175"/>
      <c r="M304" s="225">
        <f>C304+D304+E304+F304+G304+H304+I304+J304+K304-'[1]13+verif'!C303-'[1]13+verif'!D303-'[1]13+verif'!E303-'[1]13+verif'!F303-'[1]13+verif'!G303-'[1]13+verif'!H303-'[1]13+verif'!I303-'[1]13+verif'!J303-'[1]13+verif'!K303</f>
        <v>0</v>
      </c>
      <c r="N304" s="225">
        <f>C304-'[1]13+verif'!C303</f>
        <v>0</v>
      </c>
      <c r="O304" s="225">
        <f>D304-'[1]13+verif'!D303</f>
        <v>0</v>
      </c>
      <c r="P304" s="225">
        <f>E304-'[1]13+verif'!E303</f>
        <v>0</v>
      </c>
      <c r="Q304" s="225">
        <f>F304-'[1]13+verif'!F303</f>
        <v>0</v>
      </c>
      <c r="R304" s="225">
        <f>G304-'[1]13+verif'!G303</f>
        <v>0</v>
      </c>
      <c r="S304" s="225">
        <f>H304-'[1]13+verif'!H303</f>
        <v>0</v>
      </c>
      <c r="T304" s="225">
        <f>I304-'[1]13+verif'!I303</f>
        <v>0</v>
      </c>
      <c r="U304" s="225">
        <f>J304-'[1]13+verif'!J303</f>
        <v>0</v>
      </c>
      <c r="V304" s="223">
        <f>K304-'[1]13+verif'!K303</f>
        <v>0</v>
      </c>
    </row>
    <row r="305" spans="1:22" ht="18">
      <c r="A305" s="37" t="s">
        <v>310</v>
      </c>
      <c r="B305" s="38" t="s">
        <v>93</v>
      </c>
      <c r="C305" s="105">
        <f t="shared" ref="C305:K305" si="126">C306+C309+C310</f>
        <v>83100</v>
      </c>
      <c r="D305" s="105">
        <f t="shared" si="126"/>
        <v>83100</v>
      </c>
      <c r="E305" s="105">
        <f t="shared" si="126"/>
        <v>1713900</v>
      </c>
      <c r="F305" s="105">
        <f t="shared" si="126"/>
        <v>1713900</v>
      </c>
      <c r="G305" s="105">
        <f t="shared" si="126"/>
        <v>1630800</v>
      </c>
      <c r="H305" s="105">
        <f t="shared" si="126"/>
        <v>1630800</v>
      </c>
      <c r="I305" s="105">
        <f t="shared" si="126"/>
        <v>0</v>
      </c>
      <c r="J305" s="105">
        <f>J306+J309+J310</f>
        <v>1630800</v>
      </c>
      <c r="K305" s="106">
        <f t="shared" si="126"/>
        <v>1271</v>
      </c>
      <c r="L305" s="175"/>
      <c r="M305" s="225">
        <f>C305+D305+E305+F305+G305+H305+I305+J305+K305-'[1]13+verif'!C304-'[1]13+verif'!D304-'[1]13+verif'!E304-'[1]13+verif'!F304-'[1]13+verif'!G304-'[1]13+verif'!H304-'[1]13+verif'!I304-'[1]13+verif'!J304-'[1]13+verif'!K304</f>
        <v>0</v>
      </c>
      <c r="N305" s="225">
        <f>C305-'[1]13+verif'!C304</f>
        <v>0</v>
      </c>
      <c r="O305" s="225">
        <f>D305-'[1]13+verif'!D304</f>
        <v>0</v>
      </c>
      <c r="P305" s="225">
        <f>E305-'[1]13+verif'!E304</f>
        <v>0</v>
      </c>
      <c r="Q305" s="225">
        <f>F305-'[1]13+verif'!F304</f>
        <v>0</v>
      </c>
      <c r="R305" s="225">
        <f>G305-'[1]13+verif'!G304</f>
        <v>0</v>
      </c>
      <c r="S305" s="225">
        <f>H305-'[1]13+verif'!H304</f>
        <v>0</v>
      </c>
      <c r="T305" s="225">
        <f>I305-'[1]13+verif'!I304</f>
        <v>0</v>
      </c>
      <c r="U305" s="225">
        <f>J305-'[1]13+verif'!J304</f>
        <v>0</v>
      </c>
      <c r="V305" s="223">
        <f>K305-'[1]13+verif'!K304</f>
        <v>0</v>
      </c>
    </row>
    <row r="306" spans="1:22" ht="18">
      <c r="A306" s="60" t="s">
        <v>94</v>
      </c>
      <c r="B306" s="42" t="s">
        <v>95</v>
      </c>
      <c r="C306" s="107">
        <f t="shared" ref="C306:K306" si="127">C307+C308</f>
        <v>0</v>
      </c>
      <c r="D306" s="107">
        <f t="shared" si="127"/>
        <v>0</v>
      </c>
      <c r="E306" s="107">
        <f t="shared" si="127"/>
        <v>1630800</v>
      </c>
      <c r="F306" s="107">
        <f t="shared" si="127"/>
        <v>1630800</v>
      </c>
      <c r="G306" s="107">
        <f t="shared" si="127"/>
        <v>1630800</v>
      </c>
      <c r="H306" s="107">
        <f t="shared" si="127"/>
        <v>1630800</v>
      </c>
      <c r="I306" s="107">
        <f t="shared" si="127"/>
        <v>0</v>
      </c>
      <c r="J306" s="107">
        <f>J307+J308</f>
        <v>1630800</v>
      </c>
      <c r="K306" s="108">
        <f t="shared" si="127"/>
        <v>0</v>
      </c>
      <c r="L306" s="175"/>
      <c r="M306" s="225">
        <f>C306+D306+E306+F306+G306+H306+I306+J306+K306-'[1]13+verif'!C305-'[1]13+verif'!D305-'[1]13+verif'!E305-'[1]13+verif'!F305-'[1]13+verif'!G305-'[1]13+verif'!H305-'[1]13+verif'!I305-'[1]13+verif'!J305-'[1]13+verif'!K305</f>
        <v>0</v>
      </c>
      <c r="N306" s="225">
        <f>C306-'[1]13+verif'!C305</f>
        <v>0</v>
      </c>
      <c r="O306" s="225">
        <f>D306-'[1]13+verif'!D305</f>
        <v>0</v>
      </c>
      <c r="P306" s="225">
        <f>E306-'[1]13+verif'!E305</f>
        <v>0</v>
      </c>
      <c r="Q306" s="225">
        <f>F306-'[1]13+verif'!F305</f>
        <v>0</v>
      </c>
      <c r="R306" s="225">
        <f>G306-'[1]13+verif'!G305</f>
        <v>0</v>
      </c>
      <c r="S306" s="225">
        <f>H306-'[1]13+verif'!H305</f>
        <v>0</v>
      </c>
      <c r="T306" s="225">
        <f>I306-'[1]13+verif'!I305</f>
        <v>0</v>
      </c>
      <c r="U306" s="225">
        <f>J306-'[1]13+verif'!J305</f>
        <v>0</v>
      </c>
      <c r="V306" s="223">
        <f>K306-'[1]13+verif'!K305</f>
        <v>0</v>
      </c>
    </row>
    <row r="307" spans="1:22" ht="15">
      <c r="A307" s="45" t="s">
        <v>96</v>
      </c>
      <c r="B307" s="46" t="s">
        <v>97</v>
      </c>
      <c r="C307" s="174">
        <f>D307</f>
        <v>0</v>
      </c>
      <c r="D307" s="129"/>
      <c r="E307" s="118">
        <v>1630800</v>
      </c>
      <c r="F307" s="156">
        <v>1630800</v>
      </c>
      <c r="G307" s="118">
        <v>1630800</v>
      </c>
      <c r="H307" s="131">
        <f>G307</f>
        <v>1630800</v>
      </c>
      <c r="I307" s="131">
        <v>0</v>
      </c>
      <c r="J307" s="131">
        <f>G307-I307</f>
        <v>1630800</v>
      </c>
      <c r="K307" s="125"/>
      <c r="L307" s="175"/>
      <c r="M307" s="225">
        <f>C307+D307+E307+F307+G307+H307+I307+J307+K307-'[1]13+verif'!C306-'[1]13+verif'!D306-'[1]13+verif'!E306-'[1]13+verif'!F306-'[1]13+verif'!G306-'[1]13+verif'!H306-'[1]13+verif'!I306-'[1]13+verif'!J306-'[1]13+verif'!K306</f>
        <v>0</v>
      </c>
      <c r="N307" s="225">
        <f>C307-'[1]13+verif'!C306</f>
        <v>0</v>
      </c>
      <c r="O307" s="225">
        <f>D307-'[1]13+verif'!D306</f>
        <v>0</v>
      </c>
      <c r="P307" s="225">
        <f>E307-'[1]13+verif'!E306</f>
        <v>0</v>
      </c>
      <c r="Q307" s="225">
        <f>F307-'[1]13+verif'!F306</f>
        <v>0</v>
      </c>
      <c r="R307" s="225">
        <f>G307-'[1]13+verif'!G306</f>
        <v>0</v>
      </c>
      <c r="S307" s="225">
        <f>H307-'[1]13+verif'!H306</f>
        <v>0</v>
      </c>
      <c r="T307" s="225">
        <f>I307-'[1]13+verif'!I306</f>
        <v>0</v>
      </c>
      <c r="U307" s="225">
        <f>J307-'[1]13+verif'!J306</f>
        <v>0</v>
      </c>
      <c r="V307" s="223">
        <f>K307-'[1]13+verif'!K306</f>
        <v>0</v>
      </c>
    </row>
    <row r="308" spans="1:22" ht="15">
      <c r="A308" s="45" t="s">
        <v>98</v>
      </c>
      <c r="B308" s="59" t="s">
        <v>99</v>
      </c>
      <c r="C308" s="174">
        <f>D308</f>
        <v>0</v>
      </c>
      <c r="D308" s="129"/>
      <c r="E308" s="118"/>
      <c r="F308" s="118"/>
      <c r="G308" s="118"/>
      <c r="H308" s="131">
        <f>G308</f>
        <v>0</v>
      </c>
      <c r="I308" s="131"/>
      <c r="J308" s="131">
        <f>G308-I308</f>
        <v>0</v>
      </c>
      <c r="K308" s="125"/>
      <c r="L308" s="175"/>
      <c r="M308" s="225">
        <f>C308+D308+E308+F308+G308+H308+I308+J308+K308-'[1]13+verif'!C307-'[1]13+verif'!D307-'[1]13+verif'!E307-'[1]13+verif'!F307-'[1]13+verif'!G307-'[1]13+verif'!H307-'[1]13+verif'!I307-'[1]13+verif'!J307-'[1]13+verif'!K307</f>
        <v>0</v>
      </c>
      <c r="N308" s="225">
        <f>C308-'[1]13+verif'!C307</f>
        <v>0</v>
      </c>
      <c r="O308" s="225">
        <f>D308-'[1]13+verif'!D307</f>
        <v>0</v>
      </c>
      <c r="P308" s="225">
        <f>E308-'[1]13+verif'!E307</f>
        <v>0</v>
      </c>
      <c r="Q308" s="225">
        <f>F308-'[1]13+verif'!F307</f>
        <v>0</v>
      </c>
      <c r="R308" s="225">
        <f>G308-'[1]13+verif'!G307</f>
        <v>0</v>
      </c>
      <c r="S308" s="225">
        <f>H308-'[1]13+verif'!H307</f>
        <v>0</v>
      </c>
      <c r="T308" s="225">
        <f>I308-'[1]13+verif'!I307</f>
        <v>0</v>
      </c>
      <c r="U308" s="225">
        <f>J308-'[1]13+verif'!J307</f>
        <v>0</v>
      </c>
      <c r="V308" s="223">
        <f>K308-'[1]13+verif'!K307</f>
        <v>0</v>
      </c>
    </row>
    <row r="309" spans="1:22" ht="15">
      <c r="A309" s="45" t="s">
        <v>100</v>
      </c>
      <c r="B309" s="59" t="s">
        <v>101</v>
      </c>
      <c r="C309" s="174">
        <f>E309</f>
        <v>0</v>
      </c>
      <c r="D309" s="129">
        <f>F309</f>
        <v>0</v>
      </c>
      <c r="E309" s="118"/>
      <c r="F309" s="118"/>
      <c r="G309" s="118"/>
      <c r="H309" s="131">
        <f>G309</f>
        <v>0</v>
      </c>
      <c r="I309" s="131"/>
      <c r="J309" s="131">
        <f>G309-I309</f>
        <v>0</v>
      </c>
      <c r="K309" s="179">
        <v>76</v>
      </c>
      <c r="L309" s="175"/>
      <c r="M309" s="225">
        <f>C309+D309+E309+F309+G309+H309+I309+J309+K309-'[1]13+verif'!C308-'[1]13+verif'!D308-'[1]13+verif'!E308-'[1]13+verif'!F308-'[1]13+verif'!G308-'[1]13+verif'!H308-'[1]13+verif'!I308-'[1]13+verif'!J308-'[1]13+verif'!K308</f>
        <v>0</v>
      </c>
      <c r="N309" s="225">
        <f>C309-'[1]13+verif'!C308</f>
        <v>0</v>
      </c>
      <c r="O309" s="225">
        <f>D309-'[1]13+verif'!D308</f>
        <v>0</v>
      </c>
      <c r="P309" s="225">
        <f>E309-'[1]13+verif'!E308</f>
        <v>0</v>
      </c>
      <c r="Q309" s="225">
        <f>F309-'[1]13+verif'!F308</f>
        <v>0</v>
      </c>
      <c r="R309" s="225">
        <f>G309-'[1]13+verif'!G308</f>
        <v>0</v>
      </c>
      <c r="S309" s="225">
        <f>H309-'[1]13+verif'!H308</f>
        <v>0</v>
      </c>
      <c r="T309" s="225">
        <f>I309-'[1]13+verif'!I308</f>
        <v>0</v>
      </c>
      <c r="U309" s="225">
        <f>J309-'[1]13+verif'!J308</f>
        <v>0</v>
      </c>
      <c r="V309" s="223">
        <f>K309-'[1]13+verif'!K308</f>
        <v>0</v>
      </c>
    </row>
    <row r="310" spans="1:22" ht="18">
      <c r="A310" s="60" t="s">
        <v>311</v>
      </c>
      <c r="B310" s="42" t="s">
        <v>103</v>
      </c>
      <c r="C310" s="178">
        <f>D310</f>
        <v>83100</v>
      </c>
      <c r="D310" s="107">
        <f>D311</f>
        <v>83100</v>
      </c>
      <c r="E310" s="107">
        <f>E311</f>
        <v>83100</v>
      </c>
      <c r="F310" s="107">
        <f t="shared" ref="F310:K310" si="128">F311</f>
        <v>83100</v>
      </c>
      <c r="G310" s="107">
        <f t="shared" si="128"/>
        <v>0</v>
      </c>
      <c r="H310" s="107">
        <f t="shared" si="128"/>
        <v>0</v>
      </c>
      <c r="I310" s="107">
        <f t="shared" si="128"/>
        <v>0</v>
      </c>
      <c r="J310" s="107">
        <f t="shared" si="128"/>
        <v>0</v>
      </c>
      <c r="K310" s="108">
        <f t="shared" si="128"/>
        <v>1195</v>
      </c>
      <c r="L310" s="175"/>
      <c r="M310" s="225">
        <f>C310+D310+E310+F310+G310+H310+I310+J310+K310-'[1]13+verif'!C309-'[1]13+verif'!D309-'[1]13+verif'!E309-'[1]13+verif'!F309-'[1]13+verif'!G309-'[1]13+verif'!H309-'[1]13+verif'!I309-'[1]13+verif'!J309-'[1]13+verif'!K309</f>
        <v>0</v>
      </c>
      <c r="N310" s="225">
        <f>C310-'[1]13+verif'!C309</f>
        <v>0</v>
      </c>
      <c r="O310" s="225">
        <f>D310-'[1]13+verif'!D309</f>
        <v>0</v>
      </c>
      <c r="P310" s="225">
        <f>E310-'[1]13+verif'!E309</f>
        <v>0</v>
      </c>
      <c r="Q310" s="225">
        <f>F310-'[1]13+verif'!F309</f>
        <v>0</v>
      </c>
      <c r="R310" s="225">
        <f>G310-'[1]13+verif'!G309</f>
        <v>0</v>
      </c>
      <c r="S310" s="225">
        <f>H310-'[1]13+verif'!H309</f>
        <v>0</v>
      </c>
      <c r="T310" s="225">
        <f>I310-'[1]13+verif'!I309</f>
        <v>0</v>
      </c>
      <c r="U310" s="225">
        <f>J310-'[1]13+verif'!J309</f>
        <v>0</v>
      </c>
      <c r="V310" s="223">
        <f>K310-'[1]13+verif'!K309</f>
        <v>0</v>
      </c>
    </row>
    <row r="311" spans="1:22" ht="15">
      <c r="A311" s="45" t="s">
        <v>104</v>
      </c>
      <c r="B311" s="46" t="s">
        <v>105</v>
      </c>
      <c r="C311" s="174">
        <f>E311</f>
        <v>83100</v>
      </c>
      <c r="D311" s="174">
        <f>F311</f>
        <v>83100</v>
      </c>
      <c r="E311" s="110">
        <v>83100</v>
      </c>
      <c r="F311" s="110">
        <v>83100</v>
      </c>
      <c r="G311" s="110"/>
      <c r="H311" s="110">
        <f>G311</f>
        <v>0</v>
      </c>
      <c r="I311" s="110"/>
      <c r="J311" s="110"/>
      <c r="K311" s="136">
        <v>1195</v>
      </c>
      <c r="L311" s="175"/>
      <c r="M311" s="225">
        <f>C311+D311+E311+F311+G311+H311+I311+J311+K311-'[1]13+verif'!C310-'[1]13+verif'!D310-'[1]13+verif'!E310-'[1]13+verif'!F310-'[1]13+verif'!G310-'[1]13+verif'!H310-'[1]13+verif'!I310-'[1]13+verif'!J310-'[1]13+verif'!K310</f>
        <v>0</v>
      </c>
      <c r="N311" s="225">
        <f>C311-'[1]13+verif'!C310</f>
        <v>0</v>
      </c>
      <c r="O311" s="225">
        <f>D311-'[1]13+verif'!D310</f>
        <v>0</v>
      </c>
      <c r="P311" s="225">
        <f>E311-'[1]13+verif'!E310</f>
        <v>0</v>
      </c>
      <c r="Q311" s="225">
        <f>F311-'[1]13+verif'!F310</f>
        <v>0</v>
      </c>
      <c r="R311" s="225">
        <f>G311-'[1]13+verif'!G310</f>
        <v>0</v>
      </c>
      <c r="S311" s="225">
        <f>H311-'[1]13+verif'!H310</f>
        <v>0</v>
      </c>
      <c r="T311" s="225">
        <f>I311-'[1]13+verif'!I310</f>
        <v>0</v>
      </c>
      <c r="U311" s="225">
        <f>J311-'[1]13+verif'!J310</f>
        <v>0</v>
      </c>
      <c r="V311" s="223">
        <f>K311-'[1]13+verif'!K310</f>
        <v>0</v>
      </c>
    </row>
    <row r="312" spans="1:22" ht="18">
      <c r="A312" s="37" t="s">
        <v>312</v>
      </c>
      <c r="B312" s="38" t="s">
        <v>107</v>
      </c>
      <c r="C312" s="105">
        <f t="shared" ref="C312:K312" si="129">C313+C324+C328+C329</f>
        <v>31117044</v>
      </c>
      <c r="D312" s="105">
        <f t="shared" si="129"/>
        <v>19136311</v>
      </c>
      <c r="E312" s="105">
        <f t="shared" si="129"/>
        <v>37327886</v>
      </c>
      <c r="F312" s="105">
        <f t="shared" si="129"/>
        <v>24647153</v>
      </c>
      <c r="G312" s="105">
        <f t="shared" si="129"/>
        <v>2337622</v>
      </c>
      <c r="H312" s="105">
        <f t="shared" si="129"/>
        <v>2337622</v>
      </c>
      <c r="I312" s="105">
        <f t="shared" si="129"/>
        <v>362759</v>
      </c>
      <c r="J312" s="105">
        <f t="shared" si="129"/>
        <v>1974863</v>
      </c>
      <c r="K312" s="105">
        <f t="shared" si="129"/>
        <v>5113857</v>
      </c>
      <c r="L312" s="175"/>
      <c r="M312" s="225">
        <f>C312+D312+E312+F312+G312+H312+I312+J312+K312-'[1]13+verif'!C311-'[1]13+verif'!D311-'[1]13+verif'!E311-'[1]13+verif'!F311-'[1]13+verif'!G311-'[1]13+verif'!H311-'[1]13+verif'!I311-'[1]13+verif'!J311-'[1]13+verif'!K311</f>
        <v>0</v>
      </c>
      <c r="N312" s="225">
        <f>C312-'[1]13+verif'!C311</f>
        <v>0</v>
      </c>
      <c r="O312" s="225">
        <f>D312-'[1]13+verif'!D311</f>
        <v>0</v>
      </c>
      <c r="P312" s="225">
        <f>E312-'[1]13+verif'!E311</f>
        <v>0</v>
      </c>
      <c r="Q312" s="225">
        <f>F312-'[1]13+verif'!F311</f>
        <v>0</v>
      </c>
      <c r="R312" s="225">
        <f>G312-'[1]13+verif'!G311</f>
        <v>0</v>
      </c>
      <c r="S312" s="225">
        <f>H312-'[1]13+verif'!H311</f>
        <v>0</v>
      </c>
      <c r="T312" s="225">
        <f>I312-'[1]13+verif'!I311</f>
        <v>0</v>
      </c>
      <c r="U312" s="225">
        <f>J312-'[1]13+verif'!J311</f>
        <v>0</v>
      </c>
      <c r="V312" s="223">
        <f>K312-'[1]13+verif'!K311</f>
        <v>0</v>
      </c>
    </row>
    <row r="313" spans="1:22" ht="18">
      <c r="A313" s="60" t="s">
        <v>108</v>
      </c>
      <c r="B313" s="42" t="s">
        <v>109</v>
      </c>
      <c r="C313" s="107">
        <f>C314+C315+C316+C317+C318+C319+C320+C321+C323</f>
        <v>10815000</v>
      </c>
      <c r="D313" s="107">
        <f>D314+D315+D316+D317+D318+D319+D320+D321+D323</f>
        <v>4385000</v>
      </c>
      <c r="E313" s="107">
        <f>E314+E315+E316+E317+E318+E319+E320+E321+E323+E322</f>
        <v>10820421</v>
      </c>
      <c r="F313" s="107">
        <f t="shared" ref="F313:K313" si="130">F314+F315+F316+F317+F318+F319+F320+F321+F323+F322</f>
        <v>4390421</v>
      </c>
      <c r="G313" s="107">
        <f t="shared" si="130"/>
        <v>5421</v>
      </c>
      <c r="H313" s="107">
        <f t="shared" si="130"/>
        <v>5421</v>
      </c>
      <c r="I313" s="107">
        <f t="shared" si="130"/>
        <v>5421</v>
      </c>
      <c r="J313" s="107">
        <f t="shared" si="130"/>
        <v>0</v>
      </c>
      <c r="K313" s="107">
        <f t="shared" si="130"/>
        <v>5057561</v>
      </c>
      <c r="L313" s="175"/>
      <c r="M313" s="225">
        <f>C313+D313+E313+F313+G313+H313+I313+J313+K313-'[1]13+verif'!C312-'[1]13+verif'!D312-'[1]13+verif'!E312-'[1]13+verif'!F312-'[1]13+verif'!G312-'[1]13+verif'!H312-'[1]13+verif'!I312-'[1]13+verif'!J312-'[1]13+verif'!K312</f>
        <v>0</v>
      </c>
      <c r="N313" s="225">
        <f>C313-'[1]13+verif'!C312</f>
        <v>0</v>
      </c>
      <c r="O313" s="225">
        <f>D313-'[1]13+verif'!D312</f>
        <v>0</v>
      </c>
      <c r="P313" s="225">
        <f>E313-'[1]13+verif'!E312</f>
        <v>0</v>
      </c>
      <c r="Q313" s="225">
        <f>F313-'[1]13+verif'!F312</f>
        <v>0</v>
      </c>
      <c r="R313" s="225">
        <f>G313-'[1]13+verif'!G312</f>
        <v>0</v>
      </c>
      <c r="S313" s="225">
        <f>H313-'[1]13+verif'!H312</f>
        <v>0</v>
      </c>
      <c r="T313" s="225">
        <f>I313-'[1]13+verif'!I312</f>
        <v>0</v>
      </c>
      <c r="U313" s="225">
        <f>J313-'[1]13+verif'!J312</f>
        <v>0</v>
      </c>
      <c r="V313" s="223">
        <f>K313-'[1]13+verif'!K312</f>
        <v>0</v>
      </c>
    </row>
    <row r="314" spans="1:22" ht="19.5">
      <c r="A314" s="45" t="s">
        <v>313</v>
      </c>
      <c r="B314" s="46" t="s">
        <v>111</v>
      </c>
      <c r="C314" s="174">
        <f>D314</f>
        <v>0</v>
      </c>
      <c r="D314" s="129"/>
      <c r="E314" s="118"/>
      <c r="F314" s="118"/>
      <c r="G314" s="118"/>
      <c r="H314" s="131">
        <f>G314</f>
        <v>0</v>
      </c>
      <c r="I314" s="131"/>
      <c r="J314" s="131">
        <f t="shared" ref="J314:J323" si="131">G314-I314</f>
        <v>0</v>
      </c>
      <c r="K314" s="125"/>
      <c r="L314" s="175"/>
      <c r="M314" s="225">
        <f>C314+D314+E314+F314+G314+H314+I314+J314+K314-'[1]13+verif'!C313-'[1]13+verif'!D313-'[1]13+verif'!E313-'[1]13+verif'!F313-'[1]13+verif'!G313-'[1]13+verif'!H313-'[1]13+verif'!I313-'[1]13+verif'!J313-'[1]13+verif'!K313</f>
        <v>0</v>
      </c>
      <c r="N314" s="225">
        <f>C314-'[1]13+verif'!C313</f>
        <v>0</v>
      </c>
      <c r="O314" s="225">
        <f>D314-'[1]13+verif'!D313</f>
        <v>0</v>
      </c>
      <c r="P314" s="225">
        <f>E314-'[1]13+verif'!E313</f>
        <v>0</v>
      </c>
      <c r="Q314" s="225">
        <f>F314-'[1]13+verif'!F313</f>
        <v>0</v>
      </c>
      <c r="R314" s="225">
        <f>G314-'[1]13+verif'!G313</f>
        <v>0</v>
      </c>
      <c r="S314" s="225">
        <f>H314-'[1]13+verif'!H313</f>
        <v>0</v>
      </c>
      <c r="T314" s="225">
        <f>I314-'[1]13+verif'!I313</f>
        <v>0</v>
      </c>
      <c r="U314" s="225">
        <f>J314-'[1]13+verif'!J313</f>
        <v>0</v>
      </c>
      <c r="V314" s="223">
        <f>K314-'[1]13+verif'!K313</f>
        <v>0</v>
      </c>
    </row>
    <row r="315" spans="1:22" ht="15">
      <c r="A315" s="45" t="s">
        <v>112</v>
      </c>
      <c r="B315" s="46" t="s">
        <v>113</v>
      </c>
      <c r="C315" s="174">
        <f>E315</f>
        <v>10815000</v>
      </c>
      <c r="D315" s="129">
        <f>F315</f>
        <v>4385000</v>
      </c>
      <c r="E315" s="180">
        <f>10815000</f>
        <v>10815000</v>
      </c>
      <c r="F315" s="118">
        <v>4385000</v>
      </c>
      <c r="G315" s="118"/>
      <c r="H315" s="131">
        <f t="shared" ref="H315:H323" si="132">G315</f>
        <v>0</v>
      </c>
      <c r="I315" s="131"/>
      <c r="J315" s="131">
        <f t="shared" si="131"/>
        <v>0</v>
      </c>
      <c r="K315" s="125"/>
      <c r="L315" s="175"/>
      <c r="M315" s="225">
        <f>C315+D315+E315+F315+G315+H315+I315+J315+K315-'[1]13+verif'!C314-'[1]13+verif'!D314-'[1]13+verif'!E314-'[1]13+verif'!F314-'[1]13+verif'!G314-'[1]13+verif'!H314-'[1]13+verif'!I314-'[1]13+verif'!J314-'[1]13+verif'!K314</f>
        <v>0</v>
      </c>
      <c r="N315" s="225">
        <f>C315-'[1]13+verif'!C314</f>
        <v>0</v>
      </c>
      <c r="O315" s="225">
        <f>D315-'[1]13+verif'!D314</f>
        <v>0</v>
      </c>
      <c r="P315" s="225">
        <f>E315-'[1]13+verif'!E314</f>
        <v>0</v>
      </c>
      <c r="Q315" s="225">
        <f>F315-'[1]13+verif'!F314</f>
        <v>0</v>
      </c>
      <c r="R315" s="225">
        <f>G315-'[1]13+verif'!G314</f>
        <v>0</v>
      </c>
      <c r="S315" s="225">
        <f>H315-'[1]13+verif'!H314</f>
        <v>0</v>
      </c>
      <c r="T315" s="225">
        <f>I315-'[1]13+verif'!I314</f>
        <v>0</v>
      </c>
      <c r="U315" s="225">
        <f>J315-'[1]13+verif'!J314</f>
        <v>0</v>
      </c>
      <c r="V315" s="223">
        <f>K315-'[1]13+verif'!K314</f>
        <v>0</v>
      </c>
    </row>
    <row r="316" spans="1:22" ht="19.5">
      <c r="A316" s="45" t="s">
        <v>114</v>
      </c>
      <c r="B316" s="46" t="s">
        <v>115</v>
      </c>
      <c r="C316" s="181">
        <f>E316</f>
        <v>0</v>
      </c>
      <c r="D316" s="182"/>
      <c r="E316" s="110"/>
      <c r="F316" s="110"/>
      <c r="G316" s="110"/>
      <c r="H316" s="131">
        <f t="shared" si="132"/>
        <v>0</v>
      </c>
      <c r="I316" s="110"/>
      <c r="J316" s="120">
        <f t="shared" si="131"/>
        <v>0</v>
      </c>
      <c r="K316" s="183">
        <f>7171+5044969</f>
        <v>5052140</v>
      </c>
      <c r="L316" s="175"/>
      <c r="M316" s="225">
        <f>C316+D316+E316+F316+G316+H316+I316+J316+K316-'[1]13+verif'!C315-'[1]13+verif'!D315-'[1]13+verif'!E315-'[1]13+verif'!F315-'[1]13+verif'!G315-'[1]13+verif'!H315-'[1]13+verif'!I315-'[1]13+verif'!J315-'[1]13+verif'!K315</f>
        <v>0</v>
      </c>
      <c r="N316" s="225">
        <f>C316-'[1]13+verif'!C315</f>
        <v>0</v>
      </c>
      <c r="O316" s="225">
        <f>D316-'[1]13+verif'!D315</f>
        <v>0</v>
      </c>
      <c r="P316" s="225">
        <f>E316-'[1]13+verif'!E315</f>
        <v>0</v>
      </c>
      <c r="Q316" s="225">
        <f>F316-'[1]13+verif'!F315</f>
        <v>0</v>
      </c>
      <c r="R316" s="225">
        <f>G316-'[1]13+verif'!G315</f>
        <v>0</v>
      </c>
      <c r="S316" s="225">
        <f>H316-'[1]13+verif'!H315</f>
        <v>0</v>
      </c>
      <c r="T316" s="225">
        <f>I316-'[1]13+verif'!I315</f>
        <v>0</v>
      </c>
      <c r="U316" s="225">
        <f>J316-'[1]13+verif'!J315</f>
        <v>0</v>
      </c>
      <c r="V316" s="223">
        <f>K316-'[1]13+verif'!K315</f>
        <v>0</v>
      </c>
    </row>
    <row r="317" spans="1:22" ht="15">
      <c r="A317" s="45" t="s">
        <v>116</v>
      </c>
      <c r="B317" s="46" t="s">
        <v>117</v>
      </c>
      <c r="C317" s="174">
        <f t="shared" ref="C317:C323" si="133">D317</f>
        <v>0</v>
      </c>
      <c r="D317" s="129"/>
      <c r="E317" s="118"/>
      <c r="F317" s="118"/>
      <c r="G317" s="118"/>
      <c r="H317" s="131">
        <f t="shared" si="132"/>
        <v>0</v>
      </c>
      <c r="I317" s="131"/>
      <c r="J317" s="131">
        <f t="shared" si="131"/>
        <v>0</v>
      </c>
      <c r="K317" s="125"/>
      <c r="L317" s="175"/>
      <c r="M317" s="225">
        <f>C317+D317+E317+F317+G317+H317+I317+J317+K317-'[1]13+verif'!C316-'[1]13+verif'!D316-'[1]13+verif'!E316-'[1]13+verif'!F316-'[1]13+verif'!G316-'[1]13+verif'!H316-'[1]13+verif'!I316-'[1]13+verif'!J316-'[1]13+verif'!K316</f>
        <v>0</v>
      </c>
      <c r="N317" s="225">
        <f>C317-'[1]13+verif'!C316</f>
        <v>0</v>
      </c>
      <c r="O317" s="225">
        <f>D317-'[1]13+verif'!D316</f>
        <v>0</v>
      </c>
      <c r="P317" s="225">
        <f>E317-'[1]13+verif'!E316</f>
        <v>0</v>
      </c>
      <c r="Q317" s="225">
        <f>F317-'[1]13+verif'!F316</f>
        <v>0</v>
      </c>
      <c r="R317" s="225">
        <f>G317-'[1]13+verif'!G316</f>
        <v>0</v>
      </c>
      <c r="S317" s="225">
        <f>H317-'[1]13+verif'!H316</f>
        <v>0</v>
      </c>
      <c r="T317" s="225">
        <f>I317-'[1]13+verif'!I316</f>
        <v>0</v>
      </c>
      <c r="U317" s="225">
        <f>J317-'[1]13+verif'!J316</f>
        <v>0</v>
      </c>
      <c r="V317" s="223">
        <f>K317-'[1]13+verif'!K316</f>
        <v>0</v>
      </c>
    </row>
    <row r="318" spans="1:22" ht="15">
      <c r="A318" s="45" t="s">
        <v>118</v>
      </c>
      <c r="B318" s="46" t="s">
        <v>119</v>
      </c>
      <c r="C318" s="174">
        <v>0</v>
      </c>
      <c r="D318" s="129">
        <v>0</v>
      </c>
      <c r="E318" s="110"/>
      <c r="F318" s="110"/>
      <c r="G318" s="110"/>
      <c r="H318" s="131">
        <f t="shared" si="132"/>
        <v>0</v>
      </c>
      <c r="I318" s="110">
        <f>G318</f>
        <v>0</v>
      </c>
      <c r="J318" s="120">
        <f t="shared" si="131"/>
        <v>0</v>
      </c>
      <c r="K318" s="112"/>
      <c r="L318" s="175"/>
      <c r="M318" s="225">
        <f>C318+D318+E318+F318+G318+H318+I318+J318+K318-'[1]13+verif'!C317-'[1]13+verif'!D317-'[1]13+verif'!E317-'[1]13+verif'!F317-'[1]13+verif'!G317-'[1]13+verif'!H317-'[1]13+verif'!I317-'[1]13+verif'!J317-'[1]13+verif'!K317</f>
        <v>0</v>
      </c>
      <c r="N318" s="225">
        <f>C318-'[1]13+verif'!C317</f>
        <v>0</v>
      </c>
      <c r="O318" s="225">
        <f>D318-'[1]13+verif'!D317</f>
        <v>0</v>
      </c>
      <c r="P318" s="225">
        <f>E318-'[1]13+verif'!E317</f>
        <v>0</v>
      </c>
      <c r="Q318" s="225">
        <f>F318-'[1]13+verif'!F317</f>
        <v>0</v>
      </c>
      <c r="R318" s="225">
        <f>G318-'[1]13+verif'!G317</f>
        <v>0</v>
      </c>
      <c r="S318" s="225">
        <f>H318-'[1]13+verif'!H317</f>
        <v>0</v>
      </c>
      <c r="T318" s="225">
        <f>I318-'[1]13+verif'!I317</f>
        <v>0</v>
      </c>
      <c r="U318" s="225">
        <f>J318-'[1]13+verif'!J317</f>
        <v>0</v>
      </c>
      <c r="V318" s="223">
        <f>K318-'[1]13+verif'!K317</f>
        <v>0</v>
      </c>
    </row>
    <row r="319" spans="1:22" ht="15">
      <c r="A319" s="45" t="s">
        <v>120</v>
      </c>
      <c r="B319" s="46" t="s">
        <v>121</v>
      </c>
      <c r="C319" s="174">
        <f t="shared" si="133"/>
        <v>0</v>
      </c>
      <c r="D319" s="129"/>
      <c r="E319" s="118"/>
      <c r="F319" s="118"/>
      <c r="G319" s="118"/>
      <c r="H319" s="131">
        <f t="shared" si="132"/>
        <v>0</v>
      </c>
      <c r="I319" s="131"/>
      <c r="J319" s="131">
        <f t="shared" si="131"/>
        <v>0</v>
      </c>
      <c r="K319" s="125"/>
      <c r="L319" s="175"/>
      <c r="M319" s="225">
        <f>C319+D319+E319+F319+G319+H319+I319+J319+K319-'[1]13+verif'!C318-'[1]13+verif'!D318-'[1]13+verif'!E318-'[1]13+verif'!F318-'[1]13+verif'!G318-'[1]13+verif'!H318-'[1]13+verif'!I318-'[1]13+verif'!J318-'[1]13+verif'!K318</f>
        <v>0</v>
      </c>
      <c r="N319" s="225">
        <f>C319-'[1]13+verif'!C318</f>
        <v>0</v>
      </c>
      <c r="O319" s="225">
        <f>D319-'[1]13+verif'!D318</f>
        <v>0</v>
      </c>
      <c r="P319" s="225">
        <f>E319-'[1]13+verif'!E318</f>
        <v>0</v>
      </c>
      <c r="Q319" s="225">
        <f>F319-'[1]13+verif'!F318</f>
        <v>0</v>
      </c>
      <c r="R319" s="225">
        <f>G319-'[1]13+verif'!G318</f>
        <v>0</v>
      </c>
      <c r="S319" s="225">
        <f>H319-'[1]13+verif'!H318</f>
        <v>0</v>
      </c>
      <c r="T319" s="225">
        <f>I319-'[1]13+verif'!I318</f>
        <v>0</v>
      </c>
      <c r="U319" s="225">
        <f>J319-'[1]13+verif'!J318</f>
        <v>0</v>
      </c>
      <c r="V319" s="223">
        <f>K319-'[1]13+verif'!K318</f>
        <v>0</v>
      </c>
    </row>
    <row r="320" spans="1:22" ht="19.5">
      <c r="A320" s="184" t="s">
        <v>122</v>
      </c>
      <c r="B320" s="46" t="s">
        <v>123</v>
      </c>
      <c r="C320" s="174">
        <f t="shared" si="133"/>
        <v>0</v>
      </c>
      <c r="D320" s="129"/>
      <c r="E320" s="118"/>
      <c r="F320" s="118"/>
      <c r="G320" s="118"/>
      <c r="H320" s="131">
        <f t="shared" si="132"/>
        <v>0</v>
      </c>
      <c r="I320" s="131"/>
      <c r="J320" s="131">
        <f t="shared" si="131"/>
        <v>0</v>
      </c>
      <c r="K320" s="125"/>
      <c r="L320" s="175"/>
      <c r="M320" s="225">
        <f>C320+D320+E320+F320+G320+H320+I320+J320+K320-'[1]13+verif'!C319-'[1]13+verif'!D319-'[1]13+verif'!E319-'[1]13+verif'!F319-'[1]13+verif'!G319-'[1]13+verif'!H319-'[1]13+verif'!I319-'[1]13+verif'!J319-'[1]13+verif'!K319</f>
        <v>0</v>
      </c>
      <c r="N320" s="225">
        <f>C320-'[1]13+verif'!C319</f>
        <v>0</v>
      </c>
      <c r="O320" s="225">
        <f>D320-'[1]13+verif'!D319</f>
        <v>0</v>
      </c>
      <c r="P320" s="225">
        <f>E320-'[1]13+verif'!E319</f>
        <v>0</v>
      </c>
      <c r="Q320" s="225">
        <f>F320-'[1]13+verif'!F319</f>
        <v>0</v>
      </c>
      <c r="R320" s="225">
        <f>G320-'[1]13+verif'!G319</f>
        <v>0</v>
      </c>
      <c r="S320" s="225">
        <f>H320-'[1]13+verif'!H319</f>
        <v>0</v>
      </c>
      <c r="T320" s="225">
        <f>I320-'[1]13+verif'!I319</f>
        <v>0</v>
      </c>
      <c r="U320" s="225">
        <f>J320-'[1]13+verif'!J319</f>
        <v>0</v>
      </c>
      <c r="V320" s="223">
        <f>K320-'[1]13+verif'!K319</f>
        <v>0</v>
      </c>
    </row>
    <row r="321" spans="1:23" ht="19.5">
      <c r="A321" s="45" t="s">
        <v>124</v>
      </c>
      <c r="B321" s="46" t="s">
        <v>125</v>
      </c>
      <c r="C321" s="174">
        <f t="shared" si="133"/>
        <v>0</v>
      </c>
      <c r="D321" s="129"/>
      <c r="E321" s="118"/>
      <c r="F321" s="118"/>
      <c r="G321" s="118"/>
      <c r="H321" s="131">
        <f t="shared" si="132"/>
        <v>0</v>
      </c>
      <c r="I321" s="131"/>
      <c r="J321" s="131">
        <f t="shared" si="131"/>
        <v>0</v>
      </c>
      <c r="K321" s="125"/>
      <c r="L321" s="175"/>
      <c r="M321" s="225">
        <f>C321+D321+E321+F321+G321+H321+I321+J321+K321-'[1]13+verif'!C320-'[1]13+verif'!D320-'[1]13+verif'!E320-'[1]13+verif'!F320-'[1]13+verif'!G320-'[1]13+verif'!H320-'[1]13+verif'!I320-'[1]13+verif'!J320-'[1]13+verif'!K320</f>
        <v>0</v>
      </c>
      <c r="N321" s="225">
        <f>C321-'[1]13+verif'!C320</f>
        <v>0</v>
      </c>
      <c r="O321" s="225">
        <f>D321-'[1]13+verif'!D320</f>
        <v>0</v>
      </c>
      <c r="P321" s="225">
        <f>E321-'[1]13+verif'!E320</f>
        <v>0</v>
      </c>
      <c r="Q321" s="225">
        <f>F321-'[1]13+verif'!F320</f>
        <v>0</v>
      </c>
      <c r="R321" s="225">
        <f>G321-'[1]13+verif'!G320</f>
        <v>0</v>
      </c>
      <c r="S321" s="225">
        <f>H321-'[1]13+verif'!H320</f>
        <v>0</v>
      </c>
      <c r="T321" s="225">
        <f>I321-'[1]13+verif'!I320</f>
        <v>0</v>
      </c>
      <c r="U321" s="225">
        <f>J321-'[1]13+verif'!J320</f>
        <v>0</v>
      </c>
      <c r="V321" s="223">
        <f>K321-'[1]13+verif'!K320</f>
        <v>0</v>
      </c>
    </row>
    <row r="322" spans="1:23" ht="15">
      <c r="A322" s="45"/>
      <c r="B322" s="46" t="s">
        <v>127</v>
      </c>
      <c r="C322" s="174"/>
      <c r="D322" s="129"/>
      <c r="E322" s="185">
        <v>5421</v>
      </c>
      <c r="F322" s="118">
        <f>5421</f>
        <v>5421</v>
      </c>
      <c r="G322" s="118">
        <v>5421</v>
      </c>
      <c r="H322" s="131">
        <v>5421</v>
      </c>
      <c r="I322" s="131">
        <v>5421</v>
      </c>
      <c r="J322" s="131"/>
      <c r="K322" s="125">
        <v>5421</v>
      </c>
      <c r="L322" s="175"/>
      <c r="M322" s="225"/>
      <c r="N322" s="225"/>
      <c r="O322" s="225"/>
      <c r="P322" s="225"/>
      <c r="Q322" s="225"/>
      <c r="R322" s="225"/>
      <c r="S322" s="225"/>
      <c r="T322" s="225"/>
      <c r="U322" s="225"/>
      <c r="V322" s="223"/>
    </row>
    <row r="323" spans="1:23" ht="15">
      <c r="A323" s="45" t="s">
        <v>128</v>
      </c>
      <c r="B323" s="46" t="s">
        <v>129</v>
      </c>
      <c r="C323" s="174">
        <f t="shared" si="133"/>
        <v>0</v>
      </c>
      <c r="D323" s="129"/>
      <c r="E323" s="150"/>
      <c r="F323" s="118"/>
      <c r="G323" s="118"/>
      <c r="H323" s="131">
        <f t="shared" si="132"/>
        <v>0</v>
      </c>
      <c r="I323" s="131"/>
      <c r="J323" s="131">
        <f t="shared" si="131"/>
        <v>0</v>
      </c>
      <c r="K323" s="125"/>
      <c r="L323" s="175"/>
      <c r="M323" s="225">
        <f>C323+D323+E323+F323+G323+H323+I323+J323+K323-'[1]13+verif'!C322-'[1]13+verif'!D322-'[1]13+verif'!E322-'[1]13+verif'!F322-'[1]13+verif'!G322-'[1]13+verif'!H322-'[1]13+verif'!I322-'[1]13+verif'!J322-'[1]13+verif'!K322</f>
        <v>0</v>
      </c>
      <c r="N323" s="225">
        <f>C323-'[1]13+verif'!C322</f>
        <v>0</v>
      </c>
      <c r="O323" s="225">
        <f>D323-'[1]13+verif'!D322</f>
        <v>0</v>
      </c>
      <c r="P323" s="225">
        <f>E323-'[1]13+verif'!E322</f>
        <v>0</v>
      </c>
      <c r="Q323" s="225">
        <f>F323-'[1]13+verif'!F322</f>
        <v>0</v>
      </c>
      <c r="R323" s="225">
        <f>G323-'[1]13+verif'!G322</f>
        <v>0</v>
      </c>
      <c r="S323" s="225">
        <f>H323-'[1]13+verif'!H322</f>
        <v>0</v>
      </c>
      <c r="T323" s="225">
        <f>I323-'[1]13+verif'!I322</f>
        <v>0</v>
      </c>
      <c r="U323" s="225">
        <f>J323-'[1]13+verif'!J322</f>
        <v>0</v>
      </c>
      <c r="V323" s="223">
        <f>K323-'[1]13+verif'!K322</f>
        <v>0</v>
      </c>
    </row>
    <row r="324" spans="1:23" ht="18">
      <c r="A324" s="60" t="s">
        <v>287</v>
      </c>
      <c r="B324" s="42" t="s">
        <v>131</v>
      </c>
      <c r="C324" s="178">
        <f>D324</f>
        <v>802000</v>
      </c>
      <c r="D324" s="107">
        <f>D325+D326+D327</f>
        <v>802000</v>
      </c>
      <c r="E324" s="107">
        <f>E325+E326+E327</f>
        <v>1507421</v>
      </c>
      <c r="F324" s="107">
        <f t="shared" ref="F324:K324" si="134">F325+F326+F327</f>
        <v>807421</v>
      </c>
      <c r="G324" s="107">
        <f t="shared" si="134"/>
        <v>5421</v>
      </c>
      <c r="H324" s="107">
        <f t="shared" si="134"/>
        <v>5421</v>
      </c>
      <c r="I324" s="107">
        <f t="shared" si="134"/>
        <v>5421</v>
      </c>
      <c r="J324" s="107">
        <f t="shared" si="134"/>
        <v>0</v>
      </c>
      <c r="K324" s="186">
        <f t="shared" si="134"/>
        <v>5421</v>
      </c>
      <c r="L324" s="175"/>
      <c r="M324" s="225">
        <f>C324+D324+E324+F324+G324+H324+I324+J324+K324-'[1]13+verif'!C323-'[1]13+verif'!D323-'[1]13+verif'!E323-'[1]13+verif'!F323-'[1]13+verif'!G323-'[1]13+verif'!H323-'[1]13+verif'!I323-'[1]13+verif'!J323-'[1]13+verif'!K323</f>
        <v>0</v>
      </c>
      <c r="N324" s="225">
        <f>C324-'[1]13+verif'!C323</f>
        <v>0</v>
      </c>
      <c r="O324" s="225">
        <f>D324-'[1]13+verif'!D323</f>
        <v>0</v>
      </c>
      <c r="P324" s="225">
        <f>E324-'[1]13+verif'!E323</f>
        <v>0</v>
      </c>
      <c r="Q324" s="225">
        <f>F324-'[1]13+verif'!F323</f>
        <v>0</v>
      </c>
      <c r="R324" s="225">
        <f>G324-'[1]13+verif'!G323</f>
        <v>0</v>
      </c>
      <c r="S324" s="225">
        <f>H324-'[1]13+verif'!H323</f>
        <v>0</v>
      </c>
      <c r="T324" s="225">
        <f>I324-'[1]13+verif'!I323</f>
        <v>0</v>
      </c>
      <c r="U324" s="225">
        <f>J324-'[1]13+verif'!J323</f>
        <v>0</v>
      </c>
      <c r="V324" s="223">
        <f>K324-'[1]13+verif'!K323</f>
        <v>0</v>
      </c>
    </row>
    <row r="325" spans="1:23" ht="15">
      <c r="A325" s="45" t="s">
        <v>132</v>
      </c>
      <c r="B325" s="46" t="s">
        <v>133</v>
      </c>
      <c r="C325" s="174">
        <f>E325-5421</f>
        <v>1502000</v>
      </c>
      <c r="D325" s="129">
        <f>F325-5421</f>
        <v>802000</v>
      </c>
      <c r="E325" s="110">
        <v>1507421</v>
      </c>
      <c r="F325" s="110">
        <f>807421</f>
        <v>807421</v>
      </c>
      <c r="G325" s="110">
        <v>5421</v>
      </c>
      <c r="H325" s="110">
        <f>G325</f>
        <v>5421</v>
      </c>
      <c r="I325" s="110">
        <v>5421</v>
      </c>
      <c r="J325" s="120">
        <v>0</v>
      </c>
      <c r="K325" s="112">
        <v>5421</v>
      </c>
      <c r="L325" s="175"/>
      <c r="M325" s="225">
        <f>C325+D325+E325+F325+G325+H325+I325+J325+K325-'[1]13+verif'!C324-'[1]13+verif'!D324-'[1]13+verif'!E324-'[1]13+verif'!F324-'[1]13+verif'!G324-'[1]13+verif'!H324-'[1]13+verif'!I324-'[1]13+verif'!J324-'[1]13+verif'!K324</f>
        <v>0</v>
      </c>
      <c r="N325" s="225">
        <f>C325-'[1]13+verif'!C324</f>
        <v>0</v>
      </c>
      <c r="O325" s="225">
        <f>D325-'[1]13+verif'!D324</f>
        <v>0</v>
      </c>
      <c r="P325" s="225">
        <f>E325-'[1]13+verif'!E324</f>
        <v>0</v>
      </c>
      <c r="Q325" s="225">
        <f>F325-'[1]13+verif'!F324</f>
        <v>0</v>
      </c>
      <c r="R325" s="225">
        <f>G325-'[1]13+verif'!G324</f>
        <v>0</v>
      </c>
      <c r="S325" s="225">
        <f>H325-'[1]13+verif'!H324</f>
        <v>0</v>
      </c>
      <c r="T325" s="225">
        <f>I325-'[1]13+verif'!I324</f>
        <v>0</v>
      </c>
      <c r="U325" s="225">
        <f>J325-'[1]13+verif'!J324</f>
        <v>0</v>
      </c>
      <c r="V325" s="223">
        <f>K325-'[1]13+verif'!K324</f>
        <v>0</v>
      </c>
    </row>
    <row r="326" spans="1:23" ht="15">
      <c r="A326" s="45" t="s">
        <v>134</v>
      </c>
      <c r="B326" s="46" t="s">
        <v>135</v>
      </c>
      <c r="C326" s="174">
        <f>D326</f>
        <v>0</v>
      </c>
      <c r="D326" s="129"/>
      <c r="E326" s="118"/>
      <c r="F326" s="118"/>
      <c r="G326" s="118"/>
      <c r="H326" s="110">
        <f>G326</f>
        <v>0</v>
      </c>
      <c r="I326" s="131"/>
      <c r="J326" s="131">
        <f>G326-I326</f>
        <v>0</v>
      </c>
      <c r="K326" s="125"/>
      <c r="L326" s="175"/>
      <c r="M326" s="225">
        <f>C326+D326+E326+F326+G326+H326+I326+J326+K326-'[1]13+verif'!C325-'[1]13+verif'!D325-'[1]13+verif'!E325-'[1]13+verif'!F325-'[1]13+verif'!G325-'[1]13+verif'!H325-'[1]13+verif'!I325-'[1]13+verif'!J325-'[1]13+verif'!K325</f>
        <v>0</v>
      </c>
      <c r="N326" s="225">
        <f>C326-'[1]13+verif'!C325</f>
        <v>0</v>
      </c>
      <c r="O326" s="225">
        <f>D326-'[1]13+verif'!D325</f>
        <v>0</v>
      </c>
      <c r="P326" s="225">
        <f>E326-'[1]13+verif'!E325</f>
        <v>0</v>
      </c>
      <c r="Q326" s="225">
        <f>F326-'[1]13+verif'!F325</f>
        <v>0</v>
      </c>
      <c r="R326" s="225">
        <f>G326-'[1]13+verif'!G325</f>
        <v>0</v>
      </c>
      <c r="S326" s="225">
        <f>H326-'[1]13+verif'!H325</f>
        <v>0</v>
      </c>
      <c r="T326" s="225">
        <f>I326-'[1]13+verif'!I325</f>
        <v>0</v>
      </c>
      <c r="U326" s="225">
        <f>J326-'[1]13+verif'!J325</f>
        <v>0</v>
      </c>
      <c r="V326" s="223">
        <f>K326-'[1]13+verif'!K325</f>
        <v>0</v>
      </c>
    </row>
    <row r="327" spans="1:23" ht="19.5">
      <c r="A327" s="45" t="s">
        <v>314</v>
      </c>
      <c r="B327" s="46" t="s">
        <v>137</v>
      </c>
      <c r="C327" s="174">
        <f>D327</f>
        <v>0</v>
      </c>
      <c r="D327" s="129">
        <f>F327</f>
        <v>0</v>
      </c>
      <c r="E327" s="110">
        <v>0</v>
      </c>
      <c r="F327" s="110">
        <v>0</v>
      </c>
      <c r="G327" s="110">
        <v>0</v>
      </c>
      <c r="H327" s="110">
        <f>G327</f>
        <v>0</v>
      </c>
      <c r="I327" s="110">
        <f>G327</f>
        <v>0</v>
      </c>
      <c r="J327" s="120">
        <f>G327-I327</f>
        <v>0</v>
      </c>
      <c r="K327" s="112">
        <v>0</v>
      </c>
      <c r="L327" s="175"/>
      <c r="M327" s="225">
        <f>C327+D327+E327+F327+G327+H327+I327+J327+K327-'[1]13+verif'!C326-'[1]13+verif'!D326-'[1]13+verif'!E326-'[1]13+verif'!F326-'[1]13+verif'!G326-'[1]13+verif'!H326-'[1]13+verif'!I326-'[1]13+verif'!J326-'[1]13+verif'!K326</f>
        <v>0</v>
      </c>
      <c r="N327" s="225">
        <f>C327-'[1]13+verif'!C326</f>
        <v>0</v>
      </c>
      <c r="O327" s="225">
        <f>D327-'[1]13+verif'!D326</f>
        <v>0</v>
      </c>
      <c r="P327" s="225">
        <f>E327-'[1]13+verif'!E326</f>
        <v>0</v>
      </c>
      <c r="Q327" s="225">
        <f>F327-'[1]13+verif'!F326</f>
        <v>0</v>
      </c>
      <c r="R327" s="225">
        <f>G327-'[1]13+verif'!G326</f>
        <v>0</v>
      </c>
      <c r="S327" s="225">
        <f>H327-'[1]13+verif'!H326</f>
        <v>0</v>
      </c>
      <c r="T327" s="225">
        <f>I327-'[1]13+verif'!I326</f>
        <v>0</v>
      </c>
      <c r="U327" s="225">
        <f>J327-'[1]13+verif'!J326</f>
        <v>0</v>
      </c>
      <c r="V327" s="223">
        <f>K327-'[1]13+verif'!K326</f>
        <v>0</v>
      </c>
    </row>
    <row r="328" spans="1:23" ht="15">
      <c r="A328" s="45" t="s">
        <v>138</v>
      </c>
      <c r="B328" s="46" t="s">
        <v>139</v>
      </c>
      <c r="C328" s="174">
        <f>D328</f>
        <v>0</v>
      </c>
      <c r="D328" s="129">
        <f>F328</f>
        <v>0</v>
      </c>
      <c r="E328" s="118"/>
      <c r="F328" s="118"/>
      <c r="G328" s="118"/>
      <c r="H328" s="110">
        <f>G328</f>
        <v>0</v>
      </c>
      <c r="I328" s="131"/>
      <c r="J328" s="131">
        <f>G328-I328</f>
        <v>0</v>
      </c>
      <c r="K328" s="125"/>
      <c r="L328" s="175"/>
      <c r="M328" s="225">
        <f>C328+D328+E328+F328+G328+H328+I328+J328+K328-'[1]13+verif'!C327-'[1]13+verif'!D327-'[1]13+verif'!E327-'[1]13+verif'!F327-'[1]13+verif'!G327-'[1]13+verif'!H327-'[1]13+verif'!I327-'[1]13+verif'!J327-'[1]13+verif'!K327</f>
        <v>0</v>
      </c>
      <c r="N328" s="225">
        <f>C328-'[1]13+verif'!C327</f>
        <v>0</v>
      </c>
      <c r="O328" s="225">
        <f>D328-'[1]13+verif'!D327</f>
        <v>0</v>
      </c>
      <c r="P328" s="225">
        <f>E328-'[1]13+verif'!E327</f>
        <v>0</v>
      </c>
      <c r="Q328" s="225">
        <f>F328-'[1]13+verif'!F327</f>
        <v>0</v>
      </c>
      <c r="R328" s="225">
        <f>G328-'[1]13+verif'!G327</f>
        <v>0</v>
      </c>
      <c r="S328" s="225">
        <f>H328-'[1]13+verif'!H327</f>
        <v>0</v>
      </c>
      <c r="T328" s="225">
        <f>I328-'[1]13+verif'!I327</f>
        <v>0</v>
      </c>
      <c r="U328" s="225">
        <f>J328-'[1]13+verif'!J327</f>
        <v>0</v>
      </c>
      <c r="V328" s="223">
        <f>K328-'[1]13+verif'!K327</f>
        <v>0</v>
      </c>
    </row>
    <row r="329" spans="1:23" ht="19.5">
      <c r="A329" s="45" t="s">
        <v>140</v>
      </c>
      <c r="B329" s="46" t="s">
        <v>141</v>
      </c>
      <c r="C329" s="174">
        <f>E329-5500000</f>
        <v>19500044</v>
      </c>
      <c r="D329" s="129">
        <f>F329-5500000</f>
        <v>13949311</v>
      </c>
      <c r="E329" s="150">
        <f>10147233+3600+4291500+10557711</f>
        <v>25000044</v>
      </c>
      <c r="F329" s="118">
        <f>7500000+3600+1388000+10557711</f>
        <v>19449311</v>
      </c>
      <c r="G329" s="118">
        <f>2281580+45200</f>
        <v>2326780</v>
      </c>
      <c r="H329" s="131">
        <f>G329</f>
        <v>2326780</v>
      </c>
      <c r="I329" s="131">
        <f>351917</f>
        <v>351917</v>
      </c>
      <c r="J329" s="131">
        <f>1929663+45200</f>
        <v>1974863</v>
      </c>
      <c r="K329" s="125">
        <f>23800+22759+3503+813</f>
        <v>50875</v>
      </c>
      <c r="L329" s="175"/>
      <c r="M329" s="225">
        <f>C329+D329+E329+F329+G329+H329+I329+J329+K329-'[1]13+verif'!C328-'[1]13+verif'!D328-'[1]13+verif'!E328-'[1]13+verif'!F328-'[1]13+verif'!G328-'[1]13+verif'!H328-'[1]13+verif'!I328-'[1]13+verif'!J328-'[1]13+verif'!K328</f>
        <v>0</v>
      </c>
      <c r="N329" s="225">
        <f>C329-'[1]13+verif'!C328</f>
        <v>0</v>
      </c>
      <c r="O329" s="225">
        <f>D329-'[1]13+verif'!D328</f>
        <v>0</v>
      </c>
      <c r="P329" s="225">
        <f>E329-'[1]13+verif'!E328</f>
        <v>0</v>
      </c>
      <c r="Q329" s="225">
        <f>F329-'[1]13+verif'!F328</f>
        <v>0</v>
      </c>
      <c r="R329" s="225">
        <f>G329-'[1]13+verif'!G328</f>
        <v>0</v>
      </c>
      <c r="S329" s="225">
        <f>H329-'[1]13+verif'!H328</f>
        <v>0</v>
      </c>
      <c r="T329" s="225">
        <f>I329-'[1]13+verif'!I328</f>
        <v>0</v>
      </c>
      <c r="U329" s="225">
        <f>J329-'[1]13+verif'!J328</f>
        <v>0</v>
      </c>
      <c r="V329" s="225">
        <f>K329-'[1]13+verif'!K328</f>
        <v>0</v>
      </c>
      <c r="W329" s="226">
        <v>45476</v>
      </c>
    </row>
    <row r="330" spans="1:23" ht="36">
      <c r="A330" s="37" t="s">
        <v>143</v>
      </c>
      <c r="B330" s="38" t="s">
        <v>144</v>
      </c>
      <c r="C330" s="105">
        <f t="shared" ref="C330:K330" si="135">C331+C332+C334+C335+C336+C337+C338+C341</f>
        <v>410000</v>
      </c>
      <c r="D330" s="105">
        <f t="shared" si="135"/>
        <v>410000</v>
      </c>
      <c r="E330" s="105">
        <f t="shared" si="135"/>
        <v>420000</v>
      </c>
      <c r="F330" s="105">
        <f t="shared" si="135"/>
        <v>420000</v>
      </c>
      <c r="G330" s="105">
        <f t="shared" si="135"/>
        <v>273225</v>
      </c>
      <c r="H330" s="105">
        <f t="shared" si="135"/>
        <v>273225</v>
      </c>
      <c r="I330" s="105">
        <f t="shared" si="135"/>
        <v>273225</v>
      </c>
      <c r="J330" s="105">
        <f t="shared" si="135"/>
        <v>0</v>
      </c>
      <c r="K330" s="187">
        <f t="shared" si="135"/>
        <v>83288</v>
      </c>
      <c r="L330" s="175"/>
      <c r="M330" s="225">
        <f>C330+D330+E330+F330+G330+H330+I330+J330+K330-'[1]13+verif'!C329-'[1]13+verif'!D329-'[1]13+verif'!E329-'[1]13+verif'!F329-'[1]13+verif'!G329-'[1]13+verif'!H329-'[1]13+verif'!I329-'[1]13+verif'!J329-'[1]13+verif'!K329</f>
        <v>0</v>
      </c>
      <c r="N330" s="225">
        <f>C330-'[1]13+verif'!C329</f>
        <v>0</v>
      </c>
      <c r="O330" s="225">
        <f>D330-'[1]13+verif'!D329</f>
        <v>0</v>
      </c>
      <c r="P330" s="225">
        <f>E330-'[1]13+verif'!E329</f>
        <v>0</v>
      </c>
      <c r="Q330" s="225">
        <f>F330-'[1]13+verif'!F329</f>
        <v>0</v>
      </c>
      <c r="R330" s="225">
        <f>G330-'[1]13+verif'!G329</f>
        <v>0</v>
      </c>
      <c r="S330" s="225">
        <f>H330-'[1]13+verif'!H329</f>
        <v>0</v>
      </c>
      <c r="T330" s="225">
        <f>I330-'[1]13+verif'!I329</f>
        <v>0</v>
      </c>
      <c r="U330" s="225">
        <f>J330-'[1]13+verif'!J329</f>
        <v>0</v>
      </c>
      <c r="V330" s="223">
        <f>K330-'[1]13+verif'!K329</f>
        <v>0</v>
      </c>
    </row>
    <row r="331" spans="1:23" ht="15">
      <c r="A331" s="45" t="s">
        <v>145</v>
      </c>
      <c r="B331" s="46" t="s">
        <v>146</v>
      </c>
      <c r="C331" s="129">
        <f>E331</f>
        <v>0</v>
      </c>
      <c r="D331" s="129">
        <f>F331</f>
        <v>0</v>
      </c>
      <c r="E331" s="118"/>
      <c r="F331" s="118"/>
      <c r="G331" s="118"/>
      <c r="H331" s="131">
        <f>G331</f>
        <v>0</v>
      </c>
      <c r="I331" s="131"/>
      <c r="J331" s="131">
        <f>G331-I331</f>
        <v>0</v>
      </c>
      <c r="K331" s="125">
        <v>2068</v>
      </c>
      <c r="L331" s="175"/>
      <c r="M331" s="225">
        <f>C331+D331+E331+F331+G331+H331+I331+J331+K331-'[1]13+verif'!C330-'[1]13+verif'!D330-'[1]13+verif'!E330-'[1]13+verif'!F330-'[1]13+verif'!G330-'[1]13+verif'!H330-'[1]13+verif'!I330-'[1]13+verif'!J330-'[1]13+verif'!K330</f>
        <v>0</v>
      </c>
      <c r="N331" s="225">
        <f>C331-'[1]13+verif'!C330</f>
        <v>0</v>
      </c>
      <c r="O331" s="225">
        <f>D331-'[1]13+verif'!D330</f>
        <v>0</v>
      </c>
      <c r="P331" s="225">
        <f>E331-'[1]13+verif'!E330</f>
        <v>0</v>
      </c>
      <c r="Q331" s="225">
        <f>F331-'[1]13+verif'!F330</f>
        <v>0</v>
      </c>
      <c r="R331" s="225">
        <f>G331-'[1]13+verif'!G330</f>
        <v>0</v>
      </c>
      <c r="S331" s="225">
        <f>H331-'[1]13+verif'!H330</f>
        <v>0</v>
      </c>
      <c r="T331" s="225">
        <f>I331-'[1]13+verif'!I330</f>
        <v>0</v>
      </c>
      <c r="U331" s="225">
        <f>J331-'[1]13+verif'!J330</f>
        <v>0</v>
      </c>
      <c r="V331" s="223">
        <f>K331-'[1]13+verif'!K330</f>
        <v>0</v>
      </c>
    </row>
    <row r="332" spans="1:23" ht="18">
      <c r="A332" s="60" t="s">
        <v>147</v>
      </c>
      <c r="B332" s="42" t="s">
        <v>148</v>
      </c>
      <c r="C332" s="42"/>
      <c r="D332" s="107">
        <f>D333</f>
        <v>0</v>
      </c>
      <c r="E332" s="107">
        <f t="shared" ref="E332:K332" si="136">E333</f>
        <v>0</v>
      </c>
      <c r="F332" s="107">
        <f t="shared" si="136"/>
        <v>0</v>
      </c>
      <c r="G332" s="107">
        <f t="shared" si="136"/>
        <v>0</v>
      </c>
      <c r="H332" s="107">
        <f t="shared" si="136"/>
        <v>0</v>
      </c>
      <c r="I332" s="107">
        <f t="shared" si="136"/>
        <v>0</v>
      </c>
      <c r="J332" s="107">
        <f t="shared" si="136"/>
        <v>0</v>
      </c>
      <c r="K332" s="186">
        <f t="shared" si="136"/>
        <v>0</v>
      </c>
      <c r="L332" s="175"/>
      <c r="M332" s="225">
        <f>C332+D332+E332+F332+G332+H332+I332+J332+K332-'[1]13+verif'!C331-'[1]13+verif'!D331-'[1]13+verif'!E331-'[1]13+verif'!F331-'[1]13+verif'!G331-'[1]13+verif'!H331-'[1]13+verif'!I331-'[1]13+verif'!J331-'[1]13+verif'!K331</f>
        <v>0</v>
      </c>
      <c r="N332" s="225">
        <f>C332-'[1]13+verif'!C331</f>
        <v>0</v>
      </c>
      <c r="O332" s="225">
        <f>D332-'[1]13+verif'!D331</f>
        <v>0</v>
      </c>
      <c r="P332" s="225">
        <f>E332-'[1]13+verif'!E331</f>
        <v>0</v>
      </c>
      <c r="Q332" s="225">
        <f>F332-'[1]13+verif'!F331</f>
        <v>0</v>
      </c>
      <c r="R332" s="225">
        <f>G332-'[1]13+verif'!G331</f>
        <v>0</v>
      </c>
      <c r="S332" s="225">
        <f>H332-'[1]13+verif'!H331</f>
        <v>0</v>
      </c>
      <c r="T332" s="225">
        <f>I332-'[1]13+verif'!I331</f>
        <v>0</v>
      </c>
      <c r="U332" s="225">
        <f>J332-'[1]13+verif'!J331</f>
        <v>0</v>
      </c>
      <c r="V332" s="223">
        <f>K332-'[1]13+verif'!K331</f>
        <v>0</v>
      </c>
    </row>
    <row r="333" spans="1:23" ht="15">
      <c r="A333" s="45" t="s">
        <v>149</v>
      </c>
      <c r="B333" s="46" t="s">
        <v>150</v>
      </c>
      <c r="C333" s="174">
        <f>E333</f>
        <v>0</v>
      </c>
      <c r="D333" s="129"/>
      <c r="E333" s="118"/>
      <c r="F333" s="118"/>
      <c r="G333" s="118"/>
      <c r="H333" s="131">
        <f>G333</f>
        <v>0</v>
      </c>
      <c r="I333" s="131"/>
      <c r="J333" s="131">
        <f>G333-I333</f>
        <v>0</v>
      </c>
      <c r="K333" s="125"/>
      <c r="L333" s="175"/>
      <c r="M333" s="225">
        <f>C333+D333+E333+F333+G333+H333+I333+J333+K333-'[1]13+verif'!C332-'[1]13+verif'!D332-'[1]13+verif'!E332-'[1]13+verif'!F332-'[1]13+verif'!G332-'[1]13+verif'!H332-'[1]13+verif'!I332-'[1]13+verif'!J332-'[1]13+verif'!K332</f>
        <v>0</v>
      </c>
      <c r="N333" s="225">
        <f>C333-'[1]13+verif'!C332</f>
        <v>0</v>
      </c>
      <c r="O333" s="225">
        <f>D333-'[1]13+verif'!D332</f>
        <v>0</v>
      </c>
      <c r="P333" s="225">
        <f>E333-'[1]13+verif'!E332</f>
        <v>0</v>
      </c>
      <c r="Q333" s="225">
        <f>F333-'[1]13+verif'!F332</f>
        <v>0</v>
      </c>
      <c r="R333" s="225">
        <f>G333-'[1]13+verif'!G332</f>
        <v>0</v>
      </c>
      <c r="S333" s="225">
        <f>H333-'[1]13+verif'!H332</f>
        <v>0</v>
      </c>
      <c r="T333" s="225">
        <f>I333-'[1]13+verif'!I332</f>
        <v>0</v>
      </c>
      <c r="U333" s="225">
        <f>J333-'[1]13+verif'!J332</f>
        <v>0</v>
      </c>
      <c r="V333" s="223">
        <f>K333-'[1]13+verif'!K332</f>
        <v>0</v>
      </c>
    </row>
    <row r="334" spans="1:23" ht="15">
      <c r="A334" s="45" t="s">
        <v>151</v>
      </c>
      <c r="B334" s="46" t="s">
        <v>152</v>
      </c>
      <c r="C334" s="174">
        <v>0</v>
      </c>
      <c r="D334" s="174">
        <v>0</v>
      </c>
      <c r="E334" s="118">
        <v>10000</v>
      </c>
      <c r="F334" s="118">
        <v>10000</v>
      </c>
      <c r="G334" s="118"/>
      <c r="H334" s="131">
        <f>G334</f>
        <v>0</v>
      </c>
      <c r="I334" s="131"/>
      <c r="J334" s="131">
        <f>G334-I334</f>
        <v>0</v>
      </c>
      <c r="K334" s="188"/>
      <c r="L334" s="175"/>
      <c r="M334" s="225">
        <f>C334+D334+E334+F334+G334+H334+I334+J334+K334-'[1]13+verif'!C333-'[1]13+verif'!D333-'[1]13+verif'!E333-'[1]13+verif'!F333-'[1]13+verif'!G333-'[1]13+verif'!H333-'[1]13+verif'!I333-'[1]13+verif'!J333-'[1]13+verif'!K333</f>
        <v>0</v>
      </c>
      <c r="N334" s="225">
        <f>C334-'[1]13+verif'!C333</f>
        <v>0</v>
      </c>
      <c r="O334" s="225">
        <f>D334-'[1]13+verif'!D333</f>
        <v>0</v>
      </c>
      <c r="P334" s="225">
        <f>E334-'[1]13+verif'!E333</f>
        <v>0</v>
      </c>
      <c r="Q334" s="225">
        <f>F334-'[1]13+verif'!F333</f>
        <v>0</v>
      </c>
      <c r="R334" s="225">
        <f>G334-'[1]13+verif'!G333</f>
        <v>0</v>
      </c>
      <c r="S334" s="225">
        <f>H334-'[1]13+verif'!H333</f>
        <v>0</v>
      </c>
      <c r="T334" s="225">
        <f>I334-'[1]13+verif'!I333</f>
        <v>0</v>
      </c>
      <c r="U334" s="225">
        <f>J334-'[1]13+verif'!J333</f>
        <v>0</v>
      </c>
      <c r="V334" s="223">
        <f>K334-'[1]13+verif'!K333</f>
        <v>0</v>
      </c>
    </row>
    <row r="335" spans="1:23" ht="15">
      <c r="A335" s="45" t="s">
        <v>153</v>
      </c>
      <c r="B335" s="46" t="s">
        <v>154</v>
      </c>
      <c r="C335" s="174">
        <f>E335</f>
        <v>0</v>
      </c>
      <c r="D335" s="129"/>
      <c r="E335" s="118"/>
      <c r="F335" s="118"/>
      <c r="G335" s="118"/>
      <c r="H335" s="131">
        <f>G335</f>
        <v>0</v>
      </c>
      <c r="I335" s="131"/>
      <c r="J335" s="131">
        <f>G335-I335</f>
        <v>0</v>
      </c>
      <c r="K335" s="125"/>
      <c r="L335" s="175"/>
      <c r="M335" s="225">
        <f>C335+D335+E335+F335+G335+H335+I335+J335+K335-'[1]13+verif'!C334-'[1]13+verif'!D334-'[1]13+verif'!E334-'[1]13+verif'!F334-'[1]13+verif'!G334-'[1]13+verif'!H334-'[1]13+verif'!I334-'[1]13+verif'!J334-'[1]13+verif'!K334</f>
        <v>0</v>
      </c>
      <c r="N335" s="225">
        <f>C335-'[1]13+verif'!C334</f>
        <v>0</v>
      </c>
      <c r="O335" s="225">
        <f>D335-'[1]13+verif'!D334</f>
        <v>0</v>
      </c>
      <c r="P335" s="225">
        <f>E335-'[1]13+verif'!E334</f>
        <v>0</v>
      </c>
      <c r="Q335" s="225">
        <f>F335-'[1]13+verif'!F334</f>
        <v>0</v>
      </c>
      <c r="R335" s="225">
        <f>G335-'[1]13+verif'!G334</f>
        <v>0</v>
      </c>
      <c r="S335" s="225">
        <f>H335-'[1]13+verif'!H334</f>
        <v>0</v>
      </c>
      <c r="T335" s="225">
        <f>I335-'[1]13+verif'!I334</f>
        <v>0</v>
      </c>
      <c r="U335" s="225">
        <f>J335-'[1]13+verif'!J334</f>
        <v>0</v>
      </c>
      <c r="V335" s="223">
        <f>K335-'[1]13+verif'!K334</f>
        <v>0</v>
      </c>
    </row>
    <row r="336" spans="1:23" ht="15">
      <c r="A336" s="45" t="s">
        <v>155</v>
      </c>
      <c r="B336" s="46" t="s">
        <v>156</v>
      </c>
      <c r="C336" s="174">
        <f>E336</f>
        <v>0</v>
      </c>
      <c r="D336" s="129"/>
      <c r="E336" s="118"/>
      <c r="F336" s="118"/>
      <c r="G336" s="118"/>
      <c r="H336" s="131">
        <f>G336</f>
        <v>0</v>
      </c>
      <c r="I336" s="131"/>
      <c r="J336" s="131">
        <f>G336-I336</f>
        <v>0</v>
      </c>
      <c r="K336" s="125"/>
      <c r="L336" s="175"/>
      <c r="M336" s="225">
        <f>C336+D336+E336+F336+G336+H336+I336+J336+K336-'[1]13+verif'!C335-'[1]13+verif'!D335-'[1]13+verif'!E335-'[1]13+verif'!F335-'[1]13+verif'!G335-'[1]13+verif'!H335-'[1]13+verif'!I335-'[1]13+verif'!J335-'[1]13+verif'!K335</f>
        <v>0</v>
      </c>
      <c r="N336" s="225">
        <f>C336-'[1]13+verif'!C335</f>
        <v>0</v>
      </c>
      <c r="O336" s="225">
        <f>D336-'[1]13+verif'!D335</f>
        <v>0</v>
      </c>
      <c r="P336" s="225">
        <f>E336-'[1]13+verif'!E335</f>
        <v>0</v>
      </c>
      <c r="Q336" s="225">
        <f>F336-'[1]13+verif'!F335</f>
        <v>0</v>
      </c>
      <c r="R336" s="225">
        <f>G336-'[1]13+verif'!G335</f>
        <v>0</v>
      </c>
      <c r="S336" s="225">
        <f>H336-'[1]13+verif'!H335</f>
        <v>0</v>
      </c>
      <c r="T336" s="225">
        <f>I336-'[1]13+verif'!I335</f>
        <v>0</v>
      </c>
      <c r="U336" s="225">
        <f>J336-'[1]13+verif'!J335</f>
        <v>0</v>
      </c>
      <c r="V336" s="223">
        <f>K336-'[1]13+verif'!K335</f>
        <v>0</v>
      </c>
    </row>
    <row r="337" spans="1:26" ht="15">
      <c r="A337" s="45" t="s">
        <v>157</v>
      </c>
      <c r="B337" s="59" t="s">
        <v>158</v>
      </c>
      <c r="C337" s="174">
        <f>E337</f>
        <v>0</v>
      </c>
      <c r="D337" s="129"/>
      <c r="E337" s="118"/>
      <c r="F337" s="118"/>
      <c r="G337" s="118"/>
      <c r="H337" s="131">
        <f>G337</f>
        <v>0</v>
      </c>
      <c r="I337" s="131"/>
      <c r="J337" s="131">
        <f>G337-I337</f>
        <v>0</v>
      </c>
      <c r="K337" s="125"/>
      <c r="L337" s="175"/>
      <c r="M337" s="225">
        <f>C337+D337+E337+F337+G337+H337+I337+J337+K337-'[1]13+verif'!C336-'[1]13+verif'!D336-'[1]13+verif'!E336-'[1]13+verif'!F336-'[1]13+verif'!G336-'[1]13+verif'!H336-'[1]13+verif'!I336-'[1]13+verif'!J336-'[1]13+verif'!K336</f>
        <v>0</v>
      </c>
      <c r="N337" s="225">
        <f>C337-'[1]13+verif'!C336</f>
        <v>0</v>
      </c>
      <c r="O337" s="225">
        <f>D337-'[1]13+verif'!D336</f>
        <v>0</v>
      </c>
      <c r="P337" s="225">
        <f>E337-'[1]13+verif'!E336</f>
        <v>0</v>
      </c>
      <c r="Q337" s="225">
        <f>F337-'[1]13+verif'!F336</f>
        <v>0</v>
      </c>
      <c r="R337" s="225">
        <f>G337-'[1]13+verif'!G336</f>
        <v>0</v>
      </c>
      <c r="S337" s="225">
        <f>H337-'[1]13+verif'!H336</f>
        <v>0</v>
      </c>
      <c r="T337" s="225">
        <f>I337-'[1]13+verif'!I336</f>
        <v>0</v>
      </c>
      <c r="U337" s="225">
        <f>J337-'[1]13+verif'!J336</f>
        <v>0</v>
      </c>
      <c r="V337" s="223">
        <f>K337-'[1]13+verif'!K336</f>
        <v>0</v>
      </c>
    </row>
    <row r="338" spans="1:26" ht="18">
      <c r="A338" s="60" t="s">
        <v>315</v>
      </c>
      <c r="B338" s="42" t="s">
        <v>160</v>
      </c>
      <c r="C338" s="42"/>
      <c r="D338" s="107">
        <f t="shared" ref="D338:K338" si="137">D339+D340</f>
        <v>0</v>
      </c>
      <c r="E338" s="107">
        <f t="shared" si="137"/>
        <v>0</v>
      </c>
      <c r="F338" s="107">
        <f t="shared" si="137"/>
        <v>0</v>
      </c>
      <c r="G338" s="107">
        <f t="shared" si="137"/>
        <v>0</v>
      </c>
      <c r="H338" s="107">
        <f t="shared" si="137"/>
        <v>0</v>
      </c>
      <c r="I338" s="107">
        <f t="shared" si="137"/>
        <v>0</v>
      </c>
      <c r="J338" s="107">
        <f t="shared" si="137"/>
        <v>0</v>
      </c>
      <c r="K338" s="186">
        <f t="shared" si="137"/>
        <v>0</v>
      </c>
      <c r="L338" s="175"/>
      <c r="M338" s="225">
        <f>C338+D338+E338+F338+G338+H338+I338+J338+K338-'[1]13+verif'!C337-'[1]13+verif'!D337-'[1]13+verif'!E337-'[1]13+verif'!F337-'[1]13+verif'!G337-'[1]13+verif'!H337-'[1]13+verif'!I337-'[1]13+verif'!J337-'[1]13+verif'!K337</f>
        <v>0</v>
      </c>
      <c r="N338" s="225">
        <f>C338-'[1]13+verif'!C337</f>
        <v>0</v>
      </c>
      <c r="O338" s="225">
        <f>D338-'[1]13+verif'!D337</f>
        <v>0</v>
      </c>
      <c r="P338" s="225">
        <f>E338-'[1]13+verif'!E337</f>
        <v>0</v>
      </c>
      <c r="Q338" s="225">
        <f>F338-'[1]13+verif'!F337</f>
        <v>0</v>
      </c>
      <c r="R338" s="225">
        <f>G338-'[1]13+verif'!G337</f>
        <v>0</v>
      </c>
      <c r="S338" s="225">
        <f>H338-'[1]13+verif'!H337</f>
        <v>0</v>
      </c>
      <c r="T338" s="225">
        <f>I338-'[1]13+verif'!I337</f>
        <v>0</v>
      </c>
      <c r="U338" s="225">
        <f>J338-'[1]13+verif'!J337</f>
        <v>0</v>
      </c>
      <c r="V338" s="223">
        <f>K338-'[1]13+verif'!K337</f>
        <v>0</v>
      </c>
    </row>
    <row r="339" spans="1:26" ht="15">
      <c r="A339" s="45" t="s">
        <v>161</v>
      </c>
      <c r="B339" s="46" t="s">
        <v>162</v>
      </c>
      <c r="C339" s="174">
        <f>D339</f>
        <v>0</v>
      </c>
      <c r="D339" s="129"/>
      <c r="E339" s="118"/>
      <c r="F339" s="118"/>
      <c r="G339" s="118"/>
      <c r="H339" s="129">
        <f>G339</f>
        <v>0</v>
      </c>
      <c r="I339" s="131"/>
      <c r="J339" s="131">
        <f>G339-I339</f>
        <v>0</v>
      </c>
      <c r="K339" s="125"/>
      <c r="L339" s="175"/>
      <c r="M339" s="225">
        <f>C339+D339+E339+F339+G339+H339+I339+J339+K339-'[1]13+verif'!C338-'[1]13+verif'!D338-'[1]13+verif'!E338-'[1]13+verif'!F338-'[1]13+verif'!G338-'[1]13+verif'!H338-'[1]13+verif'!I338-'[1]13+verif'!J338-'[1]13+verif'!K338</f>
        <v>0</v>
      </c>
      <c r="N339" s="225">
        <f>C339-'[1]13+verif'!C338</f>
        <v>0</v>
      </c>
      <c r="O339" s="225">
        <f>D339-'[1]13+verif'!D338</f>
        <v>0</v>
      </c>
      <c r="P339" s="225">
        <f>E339-'[1]13+verif'!E338</f>
        <v>0</v>
      </c>
      <c r="Q339" s="225">
        <f>F339-'[1]13+verif'!F338</f>
        <v>0</v>
      </c>
      <c r="R339" s="225">
        <f>G339-'[1]13+verif'!G338</f>
        <v>0</v>
      </c>
      <c r="S339" s="225">
        <f>H339-'[1]13+verif'!H338</f>
        <v>0</v>
      </c>
      <c r="T339" s="225">
        <f>I339-'[1]13+verif'!I338</f>
        <v>0</v>
      </c>
      <c r="U339" s="225">
        <f>J339-'[1]13+verif'!J338</f>
        <v>0</v>
      </c>
      <c r="V339" s="223">
        <f>K339-'[1]13+verif'!K338</f>
        <v>0</v>
      </c>
    </row>
    <row r="340" spans="1:26" ht="15">
      <c r="A340" s="45" t="s">
        <v>163</v>
      </c>
      <c r="B340" s="46" t="s">
        <v>164</v>
      </c>
      <c r="C340" s="174">
        <f>D340</f>
        <v>0</v>
      </c>
      <c r="D340" s="129"/>
      <c r="E340" s="118"/>
      <c r="F340" s="118"/>
      <c r="G340" s="118"/>
      <c r="H340" s="129">
        <f>G340</f>
        <v>0</v>
      </c>
      <c r="I340" s="131"/>
      <c r="J340" s="131">
        <f>G340-I340</f>
        <v>0</v>
      </c>
      <c r="K340" s="125"/>
      <c r="L340" s="175"/>
      <c r="M340" s="225">
        <f>C340+D340+E340+F340+G340+H340+I340+J340+K340-'[1]13+verif'!C339-'[1]13+verif'!D339-'[1]13+verif'!E339-'[1]13+verif'!F339-'[1]13+verif'!G339-'[1]13+verif'!H339-'[1]13+verif'!I339-'[1]13+verif'!J339-'[1]13+verif'!K339</f>
        <v>0</v>
      </c>
      <c r="N340" s="225">
        <f>C340-'[1]13+verif'!C339</f>
        <v>0</v>
      </c>
      <c r="O340" s="225">
        <f>D340-'[1]13+verif'!D339</f>
        <v>0</v>
      </c>
      <c r="P340" s="225">
        <f>E340-'[1]13+verif'!E339</f>
        <v>0</v>
      </c>
      <c r="Q340" s="225">
        <f>F340-'[1]13+verif'!F339</f>
        <v>0</v>
      </c>
      <c r="R340" s="225">
        <f>G340-'[1]13+verif'!G339</f>
        <v>0</v>
      </c>
      <c r="S340" s="225">
        <f>H340-'[1]13+verif'!H339</f>
        <v>0</v>
      </c>
      <c r="T340" s="225">
        <f>I340-'[1]13+verif'!I339</f>
        <v>0</v>
      </c>
      <c r="U340" s="225">
        <f>J340-'[1]13+verif'!J339</f>
        <v>0</v>
      </c>
      <c r="V340" s="223">
        <f>K340-'[1]13+verif'!K339</f>
        <v>0</v>
      </c>
    </row>
    <row r="341" spans="1:26" ht="19.5">
      <c r="A341" s="45" t="s">
        <v>165</v>
      </c>
      <c r="B341" s="46" t="s">
        <v>166</v>
      </c>
      <c r="C341" s="129">
        <f>E341</f>
        <v>410000</v>
      </c>
      <c r="D341" s="129">
        <f>F341</f>
        <v>410000</v>
      </c>
      <c r="E341" s="110">
        <f>289000+121000</f>
        <v>410000</v>
      </c>
      <c r="F341" s="110">
        <f>289000+121000</f>
        <v>410000</v>
      </c>
      <c r="G341" s="110">
        <f>270725+2500</f>
        <v>273225</v>
      </c>
      <c r="H341" s="110">
        <f>G341</f>
        <v>273225</v>
      </c>
      <c r="I341" s="110">
        <f>270725+2500</f>
        <v>273225</v>
      </c>
      <c r="J341" s="131">
        <v>0</v>
      </c>
      <c r="K341" s="110">
        <f>306+1411+79503</f>
        <v>81220</v>
      </c>
      <c r="L341" s="175"/>
      <c r="M341" s="225">
        <f>C341+D341+E341+F341+G341+H341+I341+J341+K341-'[1]13+verif'!C340-'[1]13+verif'!D340-'[1]13+verif'!E340-'[1]13+verif'!F340-'[1]13+verif'!G340-'[1]13+verif'!H340-'[1]13+verif'!I340-'[1]13+verif'!J340-'[1]13+verif'!K340</f>
        <v>0</v>
      </c>
      <c r="N341" s="225">
        <f>C341-'[1]13+verif'!C340</f>
        <v>0</v>
      </c>
      <c r="O341" s="225">
        <f>D341-'[1]13+verif'!D340</f>
        <v>0</v>
      </c>
      <c r="P341" s="225">
        <f>E341-'[1]13+verif'!E340</f>
        <v>0</v>
      </c>
      <c r="Q341" s="225">
        <f>F341-'[1]13+verif'!F340</f>
        <v>0</v>
      </c>
      <c r="R341" s="225">
        <f>G341-'[1]13+verif'!G340</f>
        <v>0</v>
      </c>
      <c r="S341" s="225">
        <f>H341-'[1]13+verif'!H340</f>
        <v>0</v>
      </c>
      <c r="T341" s="225">
        <f>I341-'[1]13+verif'!I340</f>
        <v>0</v>
      </c>
      <c r="U341" s="225">
        <f>J341-'[1]13+verif'!J340</f>
        <v>0</v>
      </c>
      <c r="V341" s="223">
        <f>K341-'[1]13+verif'!K340</f>
        <v>0</v>
      </c>
    </row>
    <row r="342" spans="1:26" ht="27">
      <c r="A342" s="33" t="s">
        <v>316</v>
      </c>
      <c r="B342" s="72"/>
      <c r="C342" s="177">
        <f t="shared" ref="C342:I342" si="138">C343+C353</f>
        <v>81984006</v>
      </c>
      <c r="D342" s="102">
        <f t="shared" si="138"/>
        <v>48514816</v>
      </c>
      <c r="E342" s="102">
        <f t="shared" si="138"/>
        <v>81984006</v>
      </c>
      <c r="F342" s="102">
        <f t="shared" si="138"/>
        <v>48514816</v>
      </c>
      <c r="G342" s="102">
        <f t="shared" si="138"/>
        <v>45636868</v>
      </c>
      <c r="H342" s="102">
        <f t="shared" si="138"/>
        <v>45636868</v>
      </c>
      <c r="I342" s="102">
        <f t="shared" si="138"/>
        <v>28020605</v>
      </c>
      <c r="J342" s="102">
        <f>J343+J353</f>
        <v>17606263</v>
      </c>
      <c r="K342" s="102">
        <f>K343+K353</f>
        <v>1571859</v>
      </c>
      <c r="L342" s="175"/>
      <c r="M342" s="225">
        <f>C342+D342+E342+F342+G342+H342+I342+J342+K342-'[1]13+verif'!C341-'[1]13+verif'!D341-'[1]13+verif'!E341-'[1]13+verif'!F341-'[1]13+verif'!G341-'[1]13+verif'!H341-'[1]13+verif'!I341-'[1]13+verif'!J341-'[1]13+verif'!K341</f>
        <v>0</v>
      </c>
      <c r="N342" s="225">
        <f>C342-'[1]13+verif'!C341</f>
        <v>0</v>
      </c>
      <c r="O342" s="225">
        <f>D342-'[1]13+verif'!D341</f>
        <v>0</v>
      </c>
      <c r="P342" s="225">
        <f>E342-'[1]13+verif'!E341</f>
        <v>0</v>
      </c>
      <c r="Q342" s="225">
        <f>F342-'[1]13+verif'!F341</f>
        <v>0</v>
      </c>
      <c r="R342" s="225">
        <f>G342-'[1]13+verif'!G341</f>
        <v>0</v>
      </c>
      <c r="S342" s="225">
        <f>H342-'[1]13+verif'!H341</f>
        <v>0</v>
      </c>
      <c r="T342" s="225">
        <f>I342-'[1]13+verif'!I341</f>
        <v>0</v>
      </c>
      <c r="U342" s="225">
        <f>J342-'[1]13+verif'!J341</f>
        <v>0</v>
      </c>
      <c r="V342" s="223">
        <f>K342-'[1]13+verif'!K341</f>
        <v>0</v>
      </c>
    </row>
    <row r="343" spans="1:26" ht="27">
      <c r="A343" s="37" t="s">
        <v>170</v>
      </c>
      <c r="B343" s="38" t="s">
        <v>171</v>
      </c>
      <c r="C343" s="137">
        <f t="shared" ref="C343:I343" si="139">C344+C347+C350+C351+C352</f>
        <v>81979006</v>
      </c>
      <c r="D343" s="105">
        <f t="shared" si="139"/>
        <v>48509816</v>
      </c>
      <c r="E343" s="105">
        <f t="shared" si="139"/>
        <v>81979006</v>
      </c>
      <c r="F343" s="105">
        <f t="shared" si="139"/>
        <v>48509816</v>
      </c>
      <c r="G343" s="105">
        <f t="shared" si="139"/>
        <v>45636868</v>
      </c>
      <c r="H343" s="105">
        <f t="shared" si="139"/>
        <v>45636868</v>
      </c>
      <c r="I343" s="105">
        <f t="shared" si="139"/>
        <v>28020605</v>
      </c>
      <c r="J343" s="105">
        <f>J344+J347+J350+J351+J352</f>
        <v>17606263</v>
      </c>
      <c r="K343" s="187">
        <f>K344+K347+K350+K351+K352</f>
        <v>1570147</v>
      </c>
      <c r="L343" s="175"/>
      <c r="M343" s="225">
        <f>C343+D343+E343+F343+G343+H343+I343+J343+K343-'[1]13+verif'!C342-'[1]13+verif'!D342-'[1]13+verif'!E342-'[1]13+verif'!F342-'[1]13+verif'!G342-'[1]13+verif'!H342-'[1]13+verif'!I342-'[1]13+verif'!J342-'[1]13+verif'!K342</f>
        <v>0</v>
      </c>
      <c r="N343" s="225">
        <f>C343-'[1]13+verif'!C342</f>
        <v>0</v>
      </c>
      <c r="O343" s="225">
        <f>D343-'[1]13+verif'!D342</f>
        <v>0</v>
      </c>
      <c r="P343" s="225">
        <f>E343-'[1]13+verif'!E342</f>
        <v>0</v>
      </c>
      <c r="Q343" s="225">
        <f>F343-'[1]13+verif'!F342</f>
        <v>0</v>
      </c>
      <c r="R343" s="225">
        <f>G343-'[1]13+verif'!G342</f>
        <v>0</v>
      </c>
      <c r="S343" s="225">
        <f>H343-'[1]13+verif'!H342</f>
        <v>0</v>
      </c>
      <c r="T343" s="225">
        <f>I343-'[1]13+verif'!I342</f>
        <v>0</v>
      </c>
      <c r="U343" s="225">
        <f>J343-'[1]13+verif'!J342</f>
        <v>0</v>
      </c>
      <c r="V343" s="223">
        <f>K343-'[1]13+verif'!K342</f>
        <v>0</v>
      </c>
    </row>
    <row r="344" spans="1:26" ht="15">
      <c r="A344" s="60" t="s">
        <v>172</v>
      </c>
      <c r="B344" s="42" t="s">
        <v>173</v>
      </c>
      <c r="C344" s="107">
        <f>C345+C346</f>
        <v>25432866</v>
      </c>
      <c r="D344" s="107">
        <f>D345+D346</f>
        <v>12146416</v>
      </c>
      <c r="E344" s="107">
        <f t="shared" ref="E344:K344" si="140">E345+E346</f>
        <v>25432866</v>
      </c>
      <c r="F344" s="107">
        <f t="shared" si="140"/>
        <v>12146416</v>
      </c>
      <c r="G344" s="107">
        <f t="shared" si="140"/>
        <v>789211</v>
      </c>
      <c r="H344" s="107">
        <f t="shared" si="140"/>
        <v>789211</v>
      </c>
      <c r="I344" s="107">
        <f t="shared" si="140"/>
        <v>436035</v>
      </c>
      <c r="J344" s="107">
        <f>J345+J346</f>
        <v>343176</v>
      </c>
      <c r="K344" s="186">
        <f t="shared" si="140"/>
        <v>141165</v>
      </c>
      <c r="L344" s="175"/>
      <c r="M344" s="225">
        <f>C344+D344+E344+F344+G344+H344+I344+J344+K344-'[1]13+verif'!C343-'[1]13+verif'!D343-'[1]13+verif'!E343-'[1]13+verif'!F343-'[1]13+verif'!G343-'[1]13+verif'!H343-'[1]13+verif'!I343-'[1]13+verif'!J343-'[1]13+verif'!K343</f>
        <v>0</v>
      </c>
      <c r="N344" s="225">
        <f>C344-'[1]13+verif'!C343</f>
        <v>0</v>
      </c>
      <c r="O344" s="225">
        <f>D344-'[1]13+verif'!D343</f>
        <v>0</v>
      </c>
      <c r="P344" s="225">
        <f>E344-'[1]13+verif'!E343</f>
        <v>0</v>
      </c>
      <c r="Q344" s="225">
        <f>F344-'[1]13+verif'!F343</f>
        <v>0</v>
      </c>
      <c r="R344" s="225">
        <f>G344-'[1]13+verif'!G343</f>
        <v>0</v>
      </c>
      <c r="S344" s="225">
        <f>H344-'[1]13+verif'!H343</f>
        <v>0</v>
      </c>
      <c r="T344" s="225">
        <f>I344-'[1]13+verif'!I343</f>
        <v>0</v>
      </c>
      <c r="U344" s="225">
        <f>J344-'[1]13+verif'!J343</f>
        <v>0</v>
      </c>
      <c r="V344" s="223">
        <f>K344-'[1]13+verif'!K343</f>
        <v>0</v>
      </c>
    </row>
    <row r="345" spans="1:26" ht="15">
      <c r="A345" s="45" t="s">
        <v>174</v>
      </c>
      <c r="B345" s="46" t="s">
        <v>175</v>
      </c>
      <c r="C345" s="46"/>
      <c r="D345" s="129"/>
      <c r="E345" s="118"/>
      <c r="F345" s="118"/>
      <c r="G345" s="118"/>
      <c r="H345" s="118">
        <f>G345</f>
        <v>0</v>
      </c>
      <c r="I345" s="118"/>
      <c r="J345" s="118">
        <f>G345-I345</f>
        <v>0</v>
      </c>
      <c r="K345" s="125"/>
      <c r="L345" s="175"/>
      <c r="M345" s="225">
        <f>C345+D345+E345+F345+G345+H345+I345+J345+K345-'[1]13+verif'!C344-'[1]13+verif'!D344-'[1]13+verif'!E344-'[1]13+verif'!F344-'[1]13+verif'!G344-'[1]13+verif'!H344-'[1]13+verif'!I344-'[1]13+verif'!J344-'[1]13+verif'!K344</f>
        <v>0</v>
      </c>
      <c r="N345" s="225">
        <f>C345-'[1]13+verif'!C344</f>
        <v>0</v>
      </c>
      <c r="O345" s="225">
        <f>D345-'[1]13+verif'!D344</f>
        <v>0</v>
      </c>
      <c r="P345" s="225">
        <f>E345-'[1]13+verif'!E344</f>
        <v>0</v>
      </c>
      <c r="Q345" s="225">
        <f>F345-'[1]13+verif'!F344</f>
        <v>0</v>
      </c>
      <c r="R345" s="225">
        <f>G345-'[1]13+verif'!G344</f>
        <v>0</v>
      </c>
      <c r="S345" s="225">
        <f>H345-'[1]13+verif'!H344</f>
        <v>0</v>
      </c>
      <c r="T345" s="225">
        <f>I345-'[1]13+verif'!I344</f>
        <v>0</v>
      </c>
      <c r="U345" s="225">
        <f>J345-'[1]13+verif'!J344</f>
        <v>0</v>
      </c>
      <c r="V345" s="223">
        <f>K345-'[1]13+verif'!K344</f>
        <v>0</v>
      </c>
    </row>
    <row r="346" spans="1:26" ht="15">
      <c r="A346" s="45" t="s">
        <v>176</v>
      </c>
      <c r="B346" s="46" t="s">
        <v>177</v>
      </c>
      <c r="C346" s="174">
        <f>E346</f>
        <v>25432866</v>
      </c>
      <c r="D346" s="129">
        <f>F346</f>
        <v>12146416</v>
      </c>
      <c r="E346" s="110">
        <f>'[1]70,03,30,bl'!L9+'[1]70,03,30,bl'!L54+'[1]70,03,30,bl'!L52</f>
        <v>25432866</v>
      </c>
      <c r="F346" s="110">
        <f>'[1]70,03,30,bl'!M9+'[1]70,03,30,bl'!M54+'[1]70,03,30,bl'!M52</f>
        <v>12146416</v>
      </c>
      <c r="G346" s="110">
        <f>'[1]70,03,30,bl'!N9+'[1]70,03,30,bl'!N54+'[1]70,03,30,bl'!N52</f>
        <v>789211</v>
      </c>
      <c r="H346" s="110">
        <f>'[1]70,03,30,bl'!O9+'[1]70,03,30,bl'!O54+'[1]70,03,30,bl'!O52</f>
        <v>789211</v>
      </c>
      <c r="I346" s="110">
        <f>'[1]70,03,30,bl'!P9+'[1]70,03,30,bl'!P54+'[1]70,03,30,bl'!P52</f>
        <v>436035</v>
      </c>
      <c r="J346" s="110">
        <f>'[1]70,03,30,bl'!Q9+'[1]70,03,30,bl'!Q54+'[1]70,03,30,bl'!Q52</f>
        <v>343176</v>
      </c>
      <c r="K346" s="110">
        <f>'[1]70,03,30,bl'!R9+'[1]70,03,30,bl'!R54+'[1]70,03,30,bl'!R52</f>
        <v>141165</v>
      </c>
      <c r="L346" s="175"/>
      <c r="M346" s="225">
        <f>C346+D346+E346+F346+G346+H346+I346+J346+K346-'[1]13+verif'!C345-'[1]13+verif'!D345-'[1]13+verif'!E345-'[1]13+verif'!F345-'[1]13+verif'!G345-'[1]13+verif'!H345-'[1]13+verif'!I345-'[1]13+verif'!J345-'[1]13+verif'!K345</f>
        <v>0</v>
      </c>
      <c r="N346" s="225">
        <f>C346-'[1]13+verif'!C345</f>
        <v>0</v>
      </c>
      <c r="O346" s="225">
        <f>D346-'[1]13+verif'!D345</f>
        <v>0</v>
      </c>
      <c r="P346" s="225">
        <f>E346-'[1]13+verif'!E345</f>
        <v>0</v>
      </c>
      <c r="Q346" s="225">
        <f>F346-'[1]13+verif'!F345</f>
        <v>0</v>
      </c>
      <c r="R346" s="225">
        <f>G346-'[1]13+verif'!G345</f>
        <v>0</v>
      </c>
      <c r="S346" s="225">
        <f>H346-'[1]13+verif'!H345</f>
        <v>0</v>
      </c>
      <c r="T346" s="225">
        <f>I346-'[1]13+verif'!I345</f>
        <v>0</v>
      </c>
      <c r="U346" s="225">
        <f>J346-'[1]13+verif'!J345</f>
        <v>0</v>
      </c>
      <c r="V346" s="223">
        <f>K346-'[1]13+verif'!K345</f>
        <v>0</v>
      </c>
    </row>
    <row r="347" spans="1:26" ht="27">
      <c r="A347" s="60" t="s">
        <v>317</v>
      </c>
      <c r="B347" s="42" t="s">
        <v>179</v>
      </c>
      <c r="C347" s="107">
        <f>C348+C349</f>
        <v>32909000</v>
      </c>
      <c r="D347" s="107">
        <f>D348+D349</f>
        <v>21029000</v>
      </c>
      <c r="E347" s="107">
        <f>E348+E349</f>
        <v>32909000</v>
      </c>
      <c r="F347" s="107">
        <f t="shared" ref="F347:K347" si="141">F348+F349</f>
        <v>21029000</v>
      </c>
      <c r="G347" s="107">
        <f t="shared" si="141"/>
        <v>32572879</v>
      </c>
      <c r="H347" s="107">
        <f t="shared" si="141"/>
        <v>32572879</v>
      </c>
      <c r="I347" s="107">
        <f t="shared" si="141"/>
        <v>19518173</v>
      </c>
      <c r="J347" s="107">
        <f t="shared" si="141"/>
        <v>13054706</v>
      </c>
      <c r="K347" s="107">
        <f t="shared" si="141"/>
        <v>0</v>
      </c>
      <c r="L347" s="175"/>
      <c r="M347" s="225">
        <f>C347+D347+E347+F347+G347+H347+I347+J347+K347-'[1]13+verif'!C346-'[1]13+verif'!D346-'[1]13+verif'!E346-'[1]13+verif'!F346-'[1]13+verif'!G346-'[1]13+verif'!H346-'[1]13+verif'!I346-'[1]13+verif'!J346-'[1]13+verif'!K346</f>
        <v>0</v>
      </c>
      <c r="N347" s="225">
        <f>C347-'[1]13+verif'!C346</f>
        <v>0</v>
      </c>
      <c r="O347" s="225">
        <f>D347-'[1]13+verif'!D346</f>
        <v>0</v>
      </c>
      <c r="P347" s="225">
        <f>E347-'[1]13+verif'!E346</f>
        <v>0</v>
      </c>
      <c r="Q347" s="225">
        <f>F347-'[1]13+verif'!F346</f>
        <v>0</v>
      </c>
      <c r="R347" s="225">
        <f>G347-'[1]13+verif'!G346</f>
        <v>0</v>
      </c>
      <c r="S347" s="225">
        <f>H347-'[1]13+verif'!H346</f>
        <v>0</v>
      </c>
      <c r="T347" s="225">
        <f>I347-'[1]13+verif'!I346</f>
        <v>0</v>
      </c>
      <c r="U347" s="225">
        <f>J347-'[1]13+verif'!J346</f>
        <v>0</v>
      </c>
      <c r="V347" s="223">
        <f>K347-'[1]13+verif'!K346</f>
        <v>0</v>
      </c>
    </row>
    <row r="348" spans="1:26" ht="15">
      <c r="A348" s="45" t="s">
        <v>180</v>
      </c>
      <c r="B348" s="46" t="s">
        <v>181</v>
      </c>
      <c r="C348" s="174">
        <f t="shared" ref="C348:D352" si="142">E348</f>
        <v>32909000</v>
      </c>
      <c r="D348" s="129">
        <f t="shared" si="142"/>
        <v>21029000</v>
      </c>
      <c r="E348" s="110">
        <f>32685000+224000</f>
        <v>32909000</v>
      </c>
      <c r="F348" s="110">
        <f>20805000+224000</f>
        <v>21029000</v>
      </c>
      <c r="G348" s="110">
        <f>32572879</f>
        <v>32572879</v>
      </c>
      <c r="H348" s="110">
        <f>G348</f>
        <v>32572879</v>
      </c>
      <c r="I348" s="110">
        <f>19518173</f>
        <v>19518173</v>
      </c>
      <c r="J348" s="120">
        <f>G348-I348</f>
        <v>13054706</v>
      </c>
      <c r="K348" s="112"/>
      <c r="L348" s="175"/>
      <c r="M348" s="225">
        <f>C348+D348+E348+F348+G348+H348+I348+J348+K348-'[1]13+verif'!C347-'[1]13+verif'!D347-'[1]13+verif'!E347-'[1]13+verif'!F347-'[1]13+verif'!G347-'[1]13+verif'!H347-'[1]13+verif'!I347-'[1]13+verif'!J347-'[1]13+verif'!K347</f>
        <v>0</v>
      </c>
      <c r="N348" s="225">
        <f>C348-'[1]13+verif'!C347</f>
        <v>0</v>
      </c>
      <c r="O348" s="225">
        <f>D348-'[1]13+verif'!D347</f>
        <v>0</v>
      </c>
      <c r="P348" s="225">
        <f>E348-'[1]13+verif'!E347</f>
        <v>0</v>
      </c>
      <c r="Q348" s="225">
        <f>F348-'[1]13+verif'!F347</f>
        <v>0</v>
      </c>
      <c r="R348" s="225">
        <f>G348-'[1]13+verif'!G347</f>
        <v>0</v>
      </c>
      <c r="S348" s="225">
        <f>H348-'[1]13+verif'!H347</f>
        <v>0</v>
      </c>
      <c r="T348" s="225">
        <f>I348-'[1]13+verif'!I347</f>
        <v>0</v>
      </c>
      <c r="U348" s="225">
        <f>J348-'[1]13+verif'!J347</f>
        <v>0</v>
      </c>
      <c r="V348" s="223">
        <f>K348-'[1]13+verif'!K347</f>
        <v>0</v>
      </c>
    </row>
    <row r="349" spans="1:26" ht="15">
      <c r="A349" s="45" t="s">
        <v>182</v>
      </c>
      <c r="B349" s="46" t="s">
        <v>183</v>
      </c>
      <c r="C349" s="174">
        <f t="shared" si="142"/>
        <v>0</v>
      </c>
      <c r="D349" s="129">
        <f t="shared" si="142"/>
        <v>0</v>
      </c>
      <c r="E349" s="118"/>
      <c r="F349" s="118"/>
      <c r="G349" s="118"/>
      <c r="H349" s="110">
        <f>G349</f>
        <v>0</v>
      </c>
      <c r="I349" s="118"/>
      <c r="J349" s="118">
        <f>G349-I349</f>
        <v>0</v>
      </c>
      <c r="K349" s="125"/>
      <c r="L349" s="175"/>
      <c r="M349" s="225">
        <f>C349+D349+E349+F349+G349+H349+I349+J349+K349-'[1]13+verif'!C348-'[1]13+verif'!D348-'[1]13+verif'!E348-'[1]13+verif'!F348-'[1]13+verif'!G348-'[1]13+verif'!H348-'[1]13+verif'!I348-'[1]13+verif'!J348-'[1]13+verif'!K348</f>
        <v>0</v>
      </c>
      <c r="N349" s="225">
        <f>C349-'[1]13+verif'!C348</f>
        <v>0</v>
      </c>
      <c r="O349" s="225">
        <f>D349-'[1]13+verif'!D348</f>
        <v>0</v>
      </c>
      <c r="P349" s="225">
        <f>E349-'[1]13+verif'!E348</f>
        <v>0</v>
      </c>
      <c r="Q349" s="225">
        <f>F349-'[1]13+verif'!F348</f>
        <v>0</v>
      </c>
      <c r="R349" s="225">
        <f>G349-'[1]13+verif'!G348</f>
        <v>0</v>
      </c>
      <c r="S349" s="225">
        <f>H349-'[1]13+verif'!H348</f>
        <v>0</v>
      </c>
      <c r="T349" s="225">
        <f>I349-'[1]13+verif'!I348</f>
        <v>0</v>
      </c>
      <c r="U349" s="225">
        <f>J349-'[1]13+verif'!J348</f>
        <v>0</v>
      </c>
      <c r="V349" s="223">
        <f>K349-'[1]13+verif'!K348</f>
        <v>0</v>
      </c>
    </row>
    <row r="350" spans="1:26" ht="15">
      <c r="A350" s="45" t="s">
        <v>184</v>
      </c>
      <c r="B350" s="46" t="s">
        <v>185</v>
      </c>
      <c r="C350" s="174">
        <f t="shared" si="142"/>
        <v>8346800</v>
      </c>
      <c r="D350" s="129">
        <f t="shared" si="142"/>
        <v>6666800</v>
      </c>
      <c r="E350" s="110">
        <f>2932000+5413800+1000</f>
        <v>8346800</v>
      </c>
      <c r="F350" s="110">
        <f>1253000+5413800</f>
        <v>6666800</v>
      </c>
      <c r="G350" s="110">
        <f>1188658+5368802</f>
        <v>6557460</v>
      </c>
      <c r="H350" s="110">
        <f>G350</f>
        <v>6557460</v>
      </c>
      <c r="I350" s="110">
        <f>-15936+5368802+2-1</f>
        <v>5352867</v>
      </c>
      <c r="J350" s="120">
        <f>G350-I350</f>
        <v>1204593</v>
      </c>
      <c r="K350" s="112">
        <f>2</f>
        <v>2</v>
      </c>
      <c r="L350" s="175"/>
      <c r="M350" s="225">
        <f>C350+D350+E350+F350+G350+H350+I350+J350+K350-'[1]13+verif'!C349-'[1]13+verif'!D349-'[1]13+verif'!E349-'[1]13+verif'!F349-'[1]13+verif'!G349-'[1]13+verif'!H349-'[1]13+verif'!I349-'[1]13+verif'!J349-'[1]13+verif'!K349</f>
        <v>0</v>
      </c>
      <c r="N350" s="225">
        <f>C350-'[1]13+verif'!C349</f>
        <v>0</v>
      </c>
      <c r="O350" s="225">
        <f>D350-'[1]13+verif'!D349</f>
        <v>0</v>
      </c>
      <c r="P350" s="225">
        <f>E350-'[1]13+verif'!E349</f>
        <v>0</v>
      </c>
      <c r="Q350" s="225">
        <f>F350-'[1]13+verif'!F349</f>
        <v>0</v>
      </c>
      <c r="R350" s="225">
        <f>G350-'[1]13+verif'!G349</f>
        <v>0</v>
      </c>
      <c r="S350" s="225">
        <f>H350-'[1]13+verif'!H349</f>
        <v>0</v>
      </c>
      <c r="T350" s="225">
        <f>I350-'[1]13+verif'!I349</f>
        <v>0</v>
      </c>
      <c r="U350" s="225">
        <f>J350-'[1]13+verif'!J349</f>
        <v>0</v>
      </c>
      <c r="V350" s="223">
        <f>K350-'[1]13+verif'!K349</f>
        <v>0</v>
      </c>
    </row>
    <row r="351" spans="1:26" ht="15">
      <c r="A351" s="45" t="s">
        <v>186</v>
      </c>
      <c r="B351" s="46" t="s">
        <v>187</v>
      </c>
      <c r="C351" s="174">
        <f t="shared" si="142"/>
        <v>0</v>
      </c>
      <c r="D351" s="129">
        <f t="shared" si="142"/>
        <v>0</v>
      </c>
      <c r="E351" s="118"/>
      <c r="F351" s="118"/>
      <c r="G351" s="118"/>
      <c r="H351" s="110">
        <f>G351</f>
        <v>0</v>
      </c>
      <c r="I351" s="118"/>
      <c r="J351" s="118">
        <f>G351-I351</f>
        <v>0</v>
      </c>
      <c r="K351" s="125"/>
      <c r="L351" s="175"/>
      <c r="M351" s="225">
        <f>C351+D351+E351+F351+G351+H351+I351+J351+K351-'[1]13+verif'!C350-'[1]13+verif'!D350-'[1]13+verif'!E350-'[1]13+verif'!F350-'[1]13+verif'!G350-'[1]13+verif'!H350-'[1]13+verif'!I350-'[1]13+verif'!J350-'[1]13+verif'!K350</f>
        <v>0</v>
      </c>
      <c r="N351" s="225">
        <f>C351-'[1]13+verif'!C350</f>
        <v>0</v>
      </c>
      <c r="O351" s="225">
        <f>D351-'[1]13+verif'!D350</f>
        <v>0</v>
      </c>
      <c r="P351" s="225">
        <f>E351-'[1]13+verif'!E350</f>
        <v>0</v>
      </c>
      <c r="Q351" s="225">
        <f>F351-'[1]13+verif'!F350</f>
        <v>0</v>
      </c>
      <c r="R351" s="225">
        <f>G351-'[1]13+verif'!G350</f>
        <v>0</v>
      </c>
      <c r="S351" s="225">
        <f>H351-'[1]13+verif'!H350</f>
        <v>0</v>
      </c>
      <c r="T351" s="225">
        <f>I351-'[1]13+verif'!I350</f>
        <v>0</v>
      </c>
      <c r="U351" s="225">
        <f>J351-'[1]13+verif'!J350</f>
        <v>0</v>
      </c>
      <c r="V351" s="223">
        <f>K351-'[1]13+verif'!K350</f>
        <v>0</v>
      </c>
    </row>
    <row r="352" spans="1:26" ht="19.5">
      <c r="A352" s="45" t="s">
        <v>188</v>
      </c>
      <c r="B352" s="46" t="s">
        <v>189</v>
      </c>
      <c r="C352" s="174">
        <f t="shared" si="142"/>
        <v>15290340</v>
      </c>
      <c r="D352" s="129">
        <f t="shared" si="142"/>
        <v>8667600</v>
      </c>
      <c r="E352" s="110">
        <f>9977440+176200+400000+1588000+20000+2817000+311700</f>
        <v>15290340</v>
      </c>
      <c r="F352" s="110">
        <f>5343700+176200+228000+1588000+20000+1000000+311700</f>
        <v>8667600</v>
      </c>
      <c r="G352" s="110">
        <f>3587763+176120+224626+1408692+14287+305830</f>
        <v>5717318</v>
      </c>
      <c r="H352" s="110">
        <f>G352</f>
        <v>5717318</v>
      </c>
      <c r="I352" s="110">
        <f>744625+176120+224626+1408692+14287+145180</f>
        <v>2713530</v>
      </c>
      <c r="J352" s="120">
        <f>H352-I352</f>
        <v>3003788</v>
      </c>
      <c r="K352" s="112">
        <f>1089737+224626+100896+13721</f>
        <v>1428980</v>
      </c>
      <c r="L352" s="175"/>
      <c r="M352" s="225">
        <f>C352+D352+E352+F352+G352+H352+I352+J352+K352-'[1]13+verif'!C351-'[1]13+verif'!D351-'[1]13+verif'!E351-'[1]13+verif'!F351-'[1]13+verif'!G351-'[1]13+verif'!H351-'[1]13+verif'!I351-'[1]13+verif'!J351-'[1]13+verif'!K351</f>
        <v>0</v>
      </c>
      <c r="N352" s="225">
        <f>C352-'[1]13+verif'!C351</f>
        <v>0</v>
      </c>
      <c r="O352" s="225">
        <f>D352-'[1]13+verif'!D351</f>
        <v>0</v>
      </c>
      <c r="P352" s="225">
        <f>E352-'[1]13+verif'!E351</f>
        <v>0</v>
      </c>
      <c r="Q352" s="225">
        <f>F352-'[1]13+verif'!F351</f>
        <v>0</v>
      </c>
      <c r="R352" s="225">
        <f>G352-'[1]13+verif'!G351</f>
        <v>0</v>
      </c>
      <c r="S352" s="225">
        <f>H352-'[1]13+verif'!H351</f>
        <v>0</v>
      </c>
      <c r="T352" s="225">
        <f>I352-'[1]13+verif'!I351</f>
        <v>0</v>
      </c>
      <c r="U352" s="225">
        <f>J352-'[1]13+verif'!J351</f>
        <v>0</v>
      </c>
      <c r="V352" s="225">
        <f>K352-'[1]13+verif'!K351</f>
        <v>0</v>
      </c>
      <c r="Y352" s="13"/>
      <c r="Z352" s="13"/>
    </row>
    <row r="353" spans="1:22" ht="18">
      <c r="A353" s="37" t="s">
        <v>190</v>
      </c>
      <c r="B353" s="38" t="s">
        <v>191</v>
      </c>
      <c r="C353" s="176">
        <f>C354+C355+C358+C359</f>
        <v>5000</v>
      </c>
      <c r="D353" s="176">
        <f>D354+D355+D358+D359</f>
        <v>5000</v>
      </c>
      <c r="E353" s="105">
        <f>E354+E355+E358+E359</f>
        <v>5000</v>
      </c>
      <c r="F353" s="105">
        <f t="shared" ref="F353:K353" si="143">F354+F355+F358+F359</f>
        <v>5000</v>
      </c>
      <c r="G353" s="105">
        <f t="shared" si="143"/>
        <v>0</v>
      </c>
      <c r="H353" s="105">
        <f t="shared" si="143"/>
        <v>0</v>
      </c>
      <c r="I353" s="105">
        <f t="shared" si="143"/>
        <v>0</v>
      </c>
      <c r="J353" s="105">
        <f t="shared" si="143"/>
        <v>0</v>
      </c>
      <c r="K353" s="105">
        <f t="shared" si="143"/>
        <v>1712</v>
      </c>
      <c r="L353" s="175"/>
      <c r="M353" s="225">
        <f>C353+D353+E353+F353+G353+H353+I353+J353+K353-'[1]13+verif'!C352-'[1]13+verif'!D352-'[1]13+verif'!E352-'[1]13+verif'!F352-'[1]13+verif'!G352-'[1]13+verif'!H352-'[1]13+verif'!I352-'[1]13+verif'!J352-'[1]13+verif'!K352</f>
        <v>0</v>
      </c>
      <c r="N353" s="225">
        <f>C353-'[1]13+verif'!C352</f>
        <v>0</v>
      </c>
      <c r="O353" s="225">
        <f>D353-'[1]13+verif'!D352</f>
        <v>0</v>
      </c>
      <c r="P353" s="225">
        <f>E353-'[1]13+verif'!E352</f>
        <v>0</v>
      </c>
      <c r="Q353" s="225">
        <f>F353-'[1]13+verif'!F352</f>
        <v>0</v>
      </c>
      <c r="R353" s="225">
        <f>G353-'[1]13+verif'!G352</f>
        <v>0</v>
      </c>
      <c r="S353" s="225">
        <f>H353-'[1]13+verif'!H352</f>
        <v>0</v>
      </c>
      <c r="T353" s="225">
        <f>I353-'[1]13+verif'!I352</f>
        <v>0</v>
      </c>
      <c r="U353" s="225">
        <f>J353-'[1]13+verif'!J352</f>
        <v>0</v>
      </c>
      <c r="V353" s="225">
        <f>K353-'[1]13+verif'!K352</f>
        <v>0</v>
      </c>
    </row>
    <row r="354" spans="1:22" ht="15">
      <c r="A354" s="45" t="s">
        <v>192</v>
      </c>
      <c r="B354" s="59" t="s">
        <v>193</v>
      </c>
      <c r="C354" s="189">
        <f>E354</f>
        <v>0</v>
      </c>
      <c r="D354" s="129">
        <f>F354</f>
        <v>0</v>
      </c>
      <c r="E354" s="110">
        <v>0</v>
      </c>
      <c r="F354" s="110">
        <v>0</v>
      </c>
      <c r="G354" s="110">
        <v>0</v>
      </c>
      <c r="H354" s="110">
        <f>G354</f>
        <v>0</v>
      </c>
      <c r="I354" s="110">
        <f>G354</f>
        <v>0</v>
      </c>
      <c r="J354" s="120">
        <f>G354-I354</f>
        <v>0</v>
      </c>
      <c r="K354" s="112"/>
      <c r="L354" s="175"/>
      <c r="M354" s="225">
        <f>C354+D354+E354+F354+G354+H354+I354+J354+K354-'[1]13+verif'!C353-'[1]13+verif'!D353-'[1]13+verif'!E353-'[1]13+verif'!F353-'[1]13+verif'!G353-'[1]13+verif'!H353-'[1]13+verif'!I353-'[1]13+verif'!J353-'[1]13+verif'!K353</f>
        <v>0</v>
      </c>
      <c r="N354" s="225">
        <f>C354-'[1]13+verif'!C353</f>
        <v>0</v>
      </c>
      <c r="O354" s="225">
        <f>D354-'[1]13+verif'!D353</f>
        <v>0</v>
      </c>
      <c r="P354" s="225">
        <f>E354-'[1]13+verif'!E353</f>
        <v>0</v>
      </c>
      <c r="Q354" s="225">
        <f>F354-'[1]13+verif'!F353</f>
        <v>0</v>
      </c>
      <c r="R354" s="225">
        <f>G354-'[1]13+verif'!G353</f>
        <v>0</v>
      </c>
      <c r="S354" s="225">
        <f>H354-'[1]13+verif'!H353</f>
        <v>0</v>
      </c>
      <c r="T354" s="225">
        <f>I354-'[1]13+verif'!I353</f>
        <v>0</v>
      </c>
      <c r="U354" s="225">
        <f>J354-'[1]13+verif'!J353</f>
        <v>0</v>
      </c>
      <c r="V354" s="225">
        <f>K354-'[1]13+verif'!K353</f>
        <v>0</v>
      </c>
    </row>
    <row r="355" spans="1:22" ht="18">
      <c r="A355" s="60" t="s">
        <v>318</v>
      </c>
      <c r="B355" s="42" t="s">
        <v>195</v>
      </c>
      <c r="C355" s="42"/>
      <c r="D355" s="107">
        <f>D356+D357</f>
        <v>0</v>
      </c>
      <c r="E355" s="107">
        <f t="shared" ref="E355:K355" si="144">E356+E357</f>
        <v>0</v>
      </c>
      <c r="F355" s="107">
        <f t="shared" si="144"/>
        <v>0</v>
      </c>
      <c r="G355" s="107">
        <f t="shared" si="144"/>
        <v>0</v>
      </c>
      <c r="H355" s="107">
        <f t="shared" si="144"/>
        <v>0</v>
      </c>
      <c r="I355" s="107">
        <f t="shared" si="144"/>
        <v>0</v>
      </c>
      <c r="J355" s="107">
        <f t="shared" si="144"/>
        <v>0</v>
      </c>
      <c r="K355" s="186">
        <f t="shared" si="144"/>
        <v>0</v>
      </c>
      <c r="L355" s="175"/>
      <c r="M355" s="225">
        <f>C355+D355+E355+F355+G355+H355+I355+J355+K355-'[1]13+verif'!C354-'[1]13+verif'!D354-'[1]13+verif'!E354-'[1]13+verif'!F354-'[1]13+verif'!G354-'[1]13+verif'!H354-'[1]13+verif'!I354-'[1]13+verif'!J354-'[1]13+verif'!K354</f>
        <v>0</v>
      </c>
      <c r="N355" s="225">
        <f>C355-'[1]13+verif'!C354</f>
        <v>0</v>
      </c>
      <c r="O355" s="225">
        <f>D355-'[1]13+verif'!D354</f>
        <v>0</v>
      </c>
      <c r="P355" s="225">
        <f>E355-'[1]13+verif'!E354</f>
        <v>0</v>
      </c>
      <c r="Q355" s="225">
        <f>F355-'[1]13+verif'!F354</f>
        <v>0</v>
      </c>
      <c r="R355" s="225">
        <f>G355-'[1]13+verif'!G354</f>
        <v>0</v>
      </c>
      <c r="S355" s="225">
        <f>H355-'[1]13+verif'!H354</f>
        <v>0</v>
      </c>
      <c r="T355" s="225">
        <f>I355-'[1]13+verif'!I354</f>
        <v>0</v>
      </c>
      <c r="U355" s="225">
        <f>J355-'[1]13+verif'!J354</f>
        <v>0</v>
      </c>
      <c r="V355" s="225">
        <f>K355-'[1]13+verif'!K354</f>
        <v>0</v>
      </c>
    </row>
    <row r="356" spans="1:22" ht="15">
      <c r="A356" s="45" t="s">
        <v>196</v>
      </c>
      <c r="B356" s="46" t="s">
        <v>197</v>
      </c>
      <c r="C356" s="46"/>
      <c r="D356" s="129"/>
      <c r="E356" s="118"/>
      <c r="F356" s="118"/>
      <c r="G356" s="118"/>
      <c r="H356" s="118">
        <f>G356</f>
        <v>0</v>
      </c>
      <c r="I356" s="118"/>
      <c r="J356" s="118">
        <f>G356-I356</f>
        <v>0</v>
      </c>
      <c r="K356" s="125"/>
      <c r="L356" s="175"/>
      <c r="M356" s="225">
        <f>C356+D356+E356+F356+G356+H356+I356+J356+K356-'[1]13+verif'!C355-'[1]13+verif'!D355-'[1]13+verif'!E355-'[1]13+verif'!F355-'[1]13+verif'!G355-'[1]13+verif'!H355-'[1]13+verif'!I355-'[1]13+verif'!J355-'[1]13+verif'!K355</f>
        <v>0</v>
      </c>
      <c r="N356" s="225">
        <f>C356-'[1]13+verif'!C355</f>
        <v>0</v>
      </c>
      <c r="O356" s="225">
        <f>D356-'[1]13+verif'!D355</f>
        <v>0</v>
      </c>
      <c r="P356" s="225">
        <f>E356-'[1]13+verif'!E355</f>
        <v>0</v>
      </c>
      <c r="Q356" s="225">
        <f>F356-'[1]13+verif'!F355</f>
        <v>0</v>
      </c>
      <c r="R356" s="225">
        <f>G356-'[1]13+verif'!G355</f>
        <v>0</v>
      </c>
      <c r="S356" s="225">
        <f>H356-'[1]13+verif'!H355</f>
        <v>0</v>
      </c>
      <c r="T356" s="225">
        <f>I356-'[1]13+verif'!I355</f>
        <v>0</v>
      </c>
      <c r="U356" s="225">
        <f>J356-'[1]13+verif'!J355</f>
        <v>0</v>
      </c>
      <c r="V356" s="225">
        <f>K356-'[1]13+verif'!K355</f>
        <v>0</v>
      </c>
    </row>
    <row r="357" spans="1:22" ht="19.5">
      <c r="A357" s="45" t="s">
        <v>198</v>
      </c>
      <c r="B357" s="46" t="s">
        <v>199</v>
      </c>
      <c r="C357" s="46"/>
      <c r="D357" s="129"/>
      <c r="E357" s="118"/>
      <c r="F357" s="118"/>
      <c r="G357" s="118"/>
      <c r="H357" s="118">
        <f>G357</f>
        <v>0</v>
      </c>
      <c r="I357" s="118"/>
      <c r="J357" s="118">
        <f>G357-I357</f>
        <v>0</v>
      </c>
      <c r="K357" s="125"/>
      <c r="L357" s="175"/>
      <c r="M357" s="225">
        <f>C357+D357+E357+F357+G357+H357+I357+J357+K357-'[1]13+verif'!C356-'[1]13+verif'!D356-'[1]13+verif'!E356-'[1]13+verif'!F356-'[1]13+verif'!G356-'[1]13+verif'!H356-'[1]13+verif'!I356-'[1]13+verif'!J356-'[1]13+verif'!K356</f>
        <v>0</v>
      </c>
      <c r="N357" s="225">
        <f>C357-'[1]13+verif'!C356</f>
        <v>0</v>
      </c>
      <c r="O357" s="225">
        <f>D357-'[1]13+verif'!D356</f>
        <v>0</v>
      </c>
      <c r="P357" s="225">
        <f>E357-'[1]13+verif'!E356</f>
        <v>0</v>
      </c>
      <c r="Q357" s="225">
        <f>F357-'[1]13+verif'!F356</f>
        <v>0</v>
      </c>
      <c r="R357" s="225">
        <f>G357-'[1]13+verif'!G356</f>
        <v>0</v>
      </c>
      <c r="S357" s="225">
        <f>H357-'[1]13+verif'!H356</f>
        <v>0</v>
      </c>
      <c r="T357" s="225">
        <f>I357-'[1]13+verif'!I356</f>
        <v>0</v>
      </c>
      <c r="U357" s="225">
        <f>J357-'[1]13+verif'!J356</f>
        <v>0</v>
      </c>
      <c r="V357" s="225">
        <f>K357-'[1]13+verif'!K356</f>
        <v>0</v>
      </c>
    </row>
    <row r="358" spans="1:22" ht="15">
      <c r="A358" s="45" t="s">
        <v>200</v>
      </c>
      <c r="B358" s="46" t="s">
        <v>201</v>
      </c>
      <c r="C358" s="46"/>
      <c r="D358" s="118"/>
      <c r="E358" s="118"/>
      <c r="F358" s="118"/>
      <c r="G358" s="118"/>
      <c r="H358" s="118">
        <f>G358</f>
        <v>0</v>
      </c>
      <c r="I358" s="118"/>
      <c r="J358" s="118">
        <f>G358-I358</f>
        <v>0</v>
      </c>
      <c r="K358" s="125"/>
      <c r="L358" s="175"/>
      <c r="M358" s="225">
        <f>C358+D358+E358+F358+G358+H358+I358+J358+K358-'[1]13+verif'!C357-'[1]13+verif'!D357-'[1]13+verif'!E357-'[1]13+verif'!F357-'[1]13+verif'!G357-'[1]13+verif'!H357-'[1]13+verif'!I357-'[1]13+verif'!J357-'[1]13+verif'!K357</f>
        <v>0</v>
      </c>
      <c r="N358" s="225">
        <f>C358-'[1]13+verif'!C357</f>
        <v>0</v>
      </c>
      <c r="O358" s="225">
        <f>D358-'[1]13+verif'!D357</f>
        <v>0</v>
      </c>
      <c r="P358" s="225">
        <f>E358-'[1]13+verif'!E357</f>
        <v>0</v>
      </c>
      <c r="Q358" s="225">
        <f>F358-'[1]13+verif'!F357</f>
        <v>0</v>
      </c>
      <c r="R358" s="225">
        <f>G358-'[1]13+verif'!G357</f>
        <v>0</v>
      </c>
      <c r="S358" s="225">
        <f>H358-'[1]13+verif'!H357</f>
        <v>0</v>
      </c>
      <c r="T358" s="225">
        <f>I358-'[1]13+verif'!I357</f>
        <v>0</v>
      </c>
      <c r="U358" s="225">
        <f>J358-'[1]13+verif'!J357</f>
        <v>0</v>
      </c>
      <c r="V358" s="225">
        <f>K358-'[1]13+verif'!K357</f>
        <v>0</v>
      </c>
    </row>
    <row r="359" spans="1:22" ht="15">
      <c r="A359" s="45" t="s">
        <v>202</v>
      </c>
      <c r="B359" s="46" t="s">
        <v>203</v>
      </c>
      <c r="C359" s="174">
        <f>E359</f>
        <v>5000</v>
      </c>
      <c r="D359" s="118">
        <f>F359</f>
        <v>5000</v>
      </c>
      <c r="E359" s="154">
        <v>5000</v>
      </c>
      <c r="F359" s="118">
        <v>5000</v>
      </c>
      <c r="G359" s="118"/>
      <c r="H359" s="118"/>
      <c r="I359" s="118"/>
      <c r="J359" s="118"/>
      <c r="K359" s="125">
        <v>1712</v>
      </c>
      <c r="L359" s="175"/>
      <c r="M359" s="225">
        <f>C359+D359+E359+F359+G359+H359+I359+J359+K359-'[1]13+verif'!C358-'[1]13+verif'!D358-'[1]13+verif'!E358-'[1]13+verif'!F358-'[1]13+verif'!G358-'[1]13+verif'!H358-'[1]13+verif'!I358-'[1]13+verif'!J358-'[1]13+verif'!K358</f>
        <v>0</v>
      </c>
      <c r="N359" s="225">
        <f>C359-'[1]13+verif'!C358</f>
        <v>0</v>
      </c>
      <c r="O359" s="225">
        <f>D359-'[1]13+verif'!D358</f>
        <v>0</v>
      </c>
      <c r="P359" s="225">
        <f>E359-'[1]13+verif'!E358</f>
        <v>0</v>
      </c>
      <c r="Q359" s="225">
        <f>F359-'[1]13+verif'!F358</f>
        <v>0</v>
      </c>
      <c r="R359" s="225">
        <f>G359-'[1]13+verif'!G358</f>
        <v>0</v>
      </c>
      <c r="S359" s="225">
        <f>H359-'[1]13+verif'!H358</f>
        <v>0</v>
      </c>
      <c r="T359" s="225">
        <f>I359-'[1]13+verif'!I358</f>
        <v>0</v>
      </c>
      <c r="U359" s="225">
        <f>J359-'[1]13+verif'!J358</f>
        <v>0</v>
      </c>
      <c r="V359" s="225">
        <f>K359-'[1]13+verif'!K358</f>
        <v>0</v>
      </c>
    </row>
    <row r="360" spans="1:22" ht="18">
      <c r="A360" s="33" t="s">
        <v>319</v>
      </c>
      <c r="B360" s="34" t="s">
        <v>205</v>
      </c>
      <c r="C360" s="190">
        <f>C361+C367+C371+C376+C384</f>
        <v>87896572</v>
      </c>
      <c r="D360" s="191">
        <f>D361+D367+D371+D376+D384</f>
        <v>32146200</v>
      </c>
      <c r="E360" s="102">
        <f t="shared" ref="E360:K360" si="145">E361+E367+E371+E376+E384</f>
        <v>87896572</v>
      </c>
      <c r="F360" s="102">
        <f t="shared" si="145"/>
        <v>32146200</v>
      </c>
      <c r="G360" s="102">
        <f t="shared" si="145"/>
        <v>78488706</v>
      </c>
      <c r="H360" s="102">
        <f t="shared" si="145"/>
        <v>78488706</v>
      </c>
      <c r="I360" s="102">
        <f t="shared" si="145"/>
        <v>7503658</v>
      </c>
      <c r="J360" s="191">
        <f>J361+J367+J371+J376+J384</f>
        <v>70985048</v>
      </c>
      <c r="K360" s="192">
        <f t="shared" si="145"/>
        <v>12395395</v>
      </c>
      <c r="L360" s="175"/>
      <c r="M360" s="225">
        <f>C360+D360+E360+F360+G360+H360+I360+J360+K360-'[1]13+verif'!C359-'[1]13+verif'!D359-'[1]13+verif'!E359-'[1]13+verif'!F359-'[1]13+verif'!G359-'[1]13+verif'!H359-'[1]13+verif'!I359-'[1]13+verif'!J359-'[1]13+verif'!K359</f>
        <v>0</v>
      </c>
      <c r="N360" s="225">
        <f>C360-'[1]13+verif'!C359</f>
        <v>0</v>
      </c>
      <c r="O360" s="225">
        <f>D360-'[1]13+verif'!D359</f>
        <v>0</v>
      </c>
      <c r="P360" s="225">
        <f>E360-'[1]13+verif'!E359</f>
        <v>0</v>
      </c>
      <c r="Q360" s="225">
        <f>F360-'[1]13+verif'!F359</f>
        <v>0</v>
      </c>
      <c r="R360" s="225">
        <f>G360-'[1]13+verif'!G359</f>
        <v>0</v>
      </c>
      <c r="S360" s="225">
        <f>H360-'[1]13+verif'!H359</f>
        <v>0</v>
      </c>
      <c r="T360" s="225">
        <f>I360-'[1]13+verif'!I359</f>
        <v>0</v>
      </c>
      <c r="U360" s="225">
        <f>J360-'[1]13+verif'!J359</f>
        <v>0</v>
      </c>
      <c r="V360" s="223">
        <f>K360-'[1]13+verif'!K359</f>
        <v>0</v>
      </c>
    </row>
    <row r="361" spans="1:22" ht="18">
      <c r="A361" s="37" t="s">
        <v>206</v>
      </c>
      <c r="B361" s="38" t="s">
        <v>207</v>
      </c>
      <c r="C361" s="193"/>
      <c r="D361" s="105">
        <f>D362</f>
        <v>0</v>
      </c>
      <c r="E361" s="105">
        <f t="shared" ref="E361:K361" si="146">E362</f>
        <v>0</v>
      </c>
      <c r="F361" s="105">
        <f t="shared" si="146"/>
        <v>0</v>
      </c>
      <c r="G361" s="105">
        <f t="shared" si="146"/>
        <v>0</v>
      </c>
      <c r="H361" s="105">
        <f t="shared" si="146"/>
        <v>0</v>
      </c>
      <c r="I361" s="105">
        <f t="shared" si="146"/>
        <v>0</v>
      </c>
      <c r="J361" s="105">
        <f t="shared" si="146"/>
        <v>0</v>
      </c>
      <c r="K361" s="187">
        <f t="shared" si="146"/>
        <v>0</v>
      </c>
      <c r="L361" s="175"/>
      <c r="M361" s="225">
        <f>C361+D361+E361+F361+G361+H361+I361+J361+K361-'[1]13+verif'!C360-'[1]13+verif'!D360-'[1]13+verif'!E360-'[1]13+verif'!F360-'[1]13+verif'!G360-'[1]13+verif'!H360-'[1]13+verif'!I360-'[1]13+verif'!J360-'[1]13+verif'!K360</f>
        <v>0</v>
      </c>
      <c r="N361" s="225">
        <f>C361-'[1]13+verif'!C360</f>
        <v>0</v>
      </c>
      <c r="O361" s="225">
        <f>D361-'[1]13+verif'!D360</f>
        <v>0</v>
      </c>
      <c r="P361" s="225">
        <f>E361-'[1]13+verif'!E360</f>
        <v>0</v>
      </c>
      <c r="Q361" s="225">
        <f>F361-'[1]13+verif'!F360</f>
        <v>0</v>
      </c>
      <c r="R361" s="225">
        <f>G361-'[1]13+verif'!G360</f>
        <v>0</v>
      </c>
      <c r="S361" s="225">
        <f>H361-'[1]13+verif'!H360</f>
        <v>0</v>
      </c>
      <c r="T361" s="225">
        <f>I361-'[1]13+verif'!I360</f>
        <v>0</v>
      </c>
      <c r="U361" s="225">
        <f>J361-'[1]13+verif'!J360</f>
        <v>0</v>
      </c>
      <c r="V361" s="223">
        <f>K361-'[1]13+verif'!K360</f>
        <v>0</v>
      </c>
    </row>
    <row r="362" spans="1:22" ht="27">
      <c r="A362" s="60" t="s">
        <v>293</v>
      </c>
      <c r="B362" s="42" t="s">
        <v>209</v>
      </c>
      <c r="C362" s="194"/>
      <c r="D362" s="107">
        <f>D363+D364+D365+D366</f>
        <v>0</v>
      </c>
      <c r="E362" s="107">
        <f t="shared" ref="E362:K362" si="147">E363+E364+E365+E366</f>
        <v>0</v>
      </c>
      <c r="F362" s="107">
        <f t="shared" si="147"/>
        <v>0</v>
      </c>
      <c r="G362" s="107">
        <f t="shared" si="147"/>
        <v>0</v>
      </c>
      <c r="H362" s="107">
        <f t="shared" si="147"/>
        <v>0</v>
      </c>
      <c r="I362" s="107">
        <f t="shared" si="147"/>
        <v>0</v>
      </c>
      <c r="J362" s="107">
        <f>J363+J364+J365+J366</f>
        <v>0</v>
      </c>
      <c r="K362" s="186">
        <f t="shared" si="147"/>
        <v>0</v>
      </c>
      <c r="L362" s="175"/>
      <c r="M362" s="225">
        <f>C362+D362+E362+F362+G362+H362+I362+J362+K362-'[1]13+verif'!C361-'[1]13+verif'!D361-'[1]13+verif'!E361-'[1]13+verif'!F361-'[1]13+verif'!G361-'[1]13+verif'!H361-'[1]13+verif'!I361-'[1]13+verif'!J361-'[1]13+verif'!K361</f>
        <v>0</v>
      </c>
      <c r="N362" s="225">
        <f>C362-'[1]13+verif'!C361</f>
        <v>0</v>
      </c>
      <c r="O362" s="225">
        <f>D362-'[1]13+verif'!D361</f>
        <v>0</v>
      </c>
      <c r="P362" s="225">
        <f>E362-'[1]13+verif'!E361</f>
        <v>0</v>
      </c>
      <c r="Q362" s="225">
        <f>F362-'[1]13+verif'!F361</f>
        <v>0</v>
      </c>
      <c r="R362" s="225">
        <f>G362-'[1]13+verif'!G361</f>
        <v>0</v>
      </c>
      <c r="S362" s="225">
        <f>H362-'[1]13+verif'!H361</f>
        <v>0</v>
      </c>
      <c r="T362" s="225">
        <f>I362-'[1]13+verif'!I361</f>
        <v>0</v>
      </c>
      <c r="U362" s="225">
        <f>J362-'[1]13+verif'!J361</f>
        <v>0</v>
      </c>
      <c r="V362" s="223">
        <f>K362-'[1]13+verif'!K361</f>
        <v>0</v>
      </c>
    </row>
    <row r="363" spans="1:22" ht="19.5">
      <c r="A363" s="45" t="s">
        <v>210</v>
      </c>
      <c r="B363" s="46" t="s">
        <v>211</v>
      </c>
      <c r="C363" s="195"/>
      <c r="D363" s="129"/>
      <c r="E363" s="118"/>
      <c r="F363" s="118"/>
      <c r="G363" s="118"/>
      <c r="H363" s="131"/>
      <c r="I363" s="131"/>
      <c r="J363" s="131">
        <f>G363-I363</f>
        <v>0</v>
      </c>
      <c r="K363" s="125"/>
      <c r="L363" s="175"/>
      <c r="M363" s="225">
        <f>C363+D363+E363+F363+G363+H363+I363+J363+K363-'[1]13+verif'!C362-'[1]13+verif'!D362-'[1]13+verif'!E362-'[1]13+verif'!F362-'[1]13+verif'!G362-'[1]13+verif'!H362-'[1]13+verif'!I362-'[1]13+verif'!J362-'[1]13+verif'!K362</f>
        <v>0</v>
      </c>
      <c r="N363" s="225">
        <f>C363-'[1]13+verif'!C362</f>
        <v>0</v>
      </c>
      <c r="O363" s="225">
        <f>D363-'[1]13+verif'!D362</f>
        <v>0</v>
      </c>
      <c r="P363" s="225">
        <f>E363-'[1]13+verif'!E362</f>
        <v>0</v>
      </c>
      <c r="Q363" s="225">
        <f>F363-'[1]13+verif'!F362</f>
        <v>0</v>
      </c>
      <c r="R363" s="225">
        <f>G363-'[1]13+verif'!G362</f>
        <v>0</v>
      </c>
      <c r="S363" s="225">
        <f>H363-'[1]13+verif'!H362</f>
        <v>0</v>
      </c>
      <c r="T363" s="225">
        <f>I363-'[1]13+verif'!I362</f>
        <v>0</v>
      </c>
      <c r="U363" s="225">
        <f>J363-'[1]13+verif'!J362</f>
        <v>0</v>
      </c>
      <c r="V363" s="223">
        <f>K363-'[1]13+verif'!K362</f>
        <v>0</v>
      </c>
    </row>
    <row r="364" spans="1:22" ht="15">
      <c r="A364" s="45" t="s">
        <v>212</v>
      </c>
      <c r="B364" s="46" t="s">
        <v>213</v>
      </c>
      <c r="C364" s="195"/>
      <c r="D364" s="129"/>
      <c r="E364" s="118"/>
      <c r="F364" s="118"/>
      <c r="G364" s="118"/>
      <c r="H364" s="131"/>
      <c r="I364" s="131"/>
      <c r="J364" s="131">
        <f>G364-I364</f>
        <v>0</v>
      </c>
      <c r="K364" s="125"/>
      <c r="L364" s="175"/>
      <c r="M364" s="225">
        <f>C364+D364+E364+F364+G364+H364+I364+J364+K364-'[1]13+verif'!C363-'[1]13+verif'!D363-'[1]13+verif'!E363-'[1]13+verif'!F363-'[1]13+verif'!G363-'[1]13+verif'!H363-'[1]13+verif'!I363-'[1]13+verif'!J363-'[1]13+verif'!K363</f>
        <v>0</v>
      </c>
      <c r="N364" s="225">
        <f>C364-'[1]13+verif'!C363</f>
        <v>0</v>
      </c>
      <c r="O364" s="225">
        <f>D364-'[1]13+verif'!D363</f>
        <v>0</v>
      </c>
      <c r="P364" s="225">
        <f>E364-'[1]13+verif'!E363</f>
        <v>0</v>
      </c>
      <c r="Q364" s="225">
        <f>F364-'[1]13+verif'!F363</f>
        <v>0</v>
      </c>
      <c r="R364" s="225">
        <f>G364-'[1]13+verif'!G363</f>
        <v>0</v>
      </c>
      <c r="S364" s="225">
        <f>H364-'[1]13+verif'!H363</f>
        <v>0</v>
      </c>
      <c r="T364" s="225">
        <f>I364-'[1]13+verif'!I363</f>
        <v>0</v>
      </c>
      <c r="U364" s="225">
        <f>J364-'[1]13+verif'!J363</f>
        <v>0</v>
      </c>
      <c r="V364" s="223">
        <f>K364-'[1]13+verif'!K363</f>
        <v>0</v>
      </c>
    </row>
    <row r="365" spans="1:22" ht="19.5">
      <c r="A365" s="45" t="s">
        <v>214</v>
      </c>
      <c r="B365" s="46" t="s">
        <v>215</v>
      </c>
      <c r="C365" s="195"/>
      <c r="D365" s="129"/>
      <c r="E365" s="118"/>
      <c r="F365" s="118"/>
      <c r="G365" s="118"/>
      <c r="H365" s="131"/>
      <c r="I365" s="131"/>
      <c r="J365" s="131">
        <f>G365-I365</f>
        <v>0</v>
      </c>
      <c r="K365" s="125"/>
      <c r="L365" s="175"/>
      <c r="M365" s="225">
        <f>C365+D365+E365+F365+G365+H365+I365+J365+K365-'[1]13+verif'!C364-'[1]13+verif'!D364-'[1]13+verif'!E364-'[1]13+verif'!F364-'[1]13+verif'!G364-'[1]13+verif'!H364-'[1]13+verif'!I364-'[1]13+verif'!J364-'[1]13+verif'!K364</f>
        <v>0</v>
      </c>
      <c r="N365" s="225">
        <f>C365-'[1]13+verif'!C364</f>
        <v>0</v>
      </c>
      <c r="O365" s="225">
        <f>D365-'[1]13+verif'!D364</f>
        <v>0</v>
      </c>
      <c r="P365" s="225">
        <f>E365-'[1]13+verif'!E364</f>
        <v>0</v>
      </c>
      <c r="Q365" s="225">
        <f>F365-'[1]13+verif'!F364</f>
        <v>0</v>
      </c>
      <c r="R365" s="225">
        <f>G365-'[1]13+verif'!G364</f>
        <v>0</v>
      </c>
      <c r="S365" s="225">
        <f>H365-'[1]13+verif'!H364</f>
        <v>0</v>
      </c>
      <c r="T365" s="225">
        <f>I365-'[1]13+verif'!I364</f>
        <v>0</v>
      </c>
      <c r="U365" s="225">
        <f>J365-'[1]13+verif'!J364</f>
        <v>0</v>
      </c>
      <c r="V365" s="223">
        <f>K365-'[1]13+verif'!K364</f>
        <v>0</v>
      </c>
    </row>
    <row r="366" spans="1:22" ht="19.5">
      <c r="A366" s="45" t="s">
        <v>216</v>
      </c>
      <c r="B366" s="46" t="s">
        <v>217</v>
      </c>
      <c r="C366" s="195"/>
      <c r="D366" s="129"/>
      <c r="E366" s="118"/>
      <c r="F366" s="118"/>
      <c r="G366" s="118"/>
      <c r="H366" s="131"/>
      <c r="I366" s="131"/>
      <c r="J366" s="131">
        <f>G366-I366</f>
        <v>0</v>
      </c>
      <c r="K366" s="125"/>
      <c r="L366" s="175"/>
      <c r="M366" s="225">
        <f>C366+D366+E366+F366+G366+H366+I366+J366+K366-'[1]13+verif'!C365-'[1]13+verif'!D365-'[1]13+verif'!E365-'[1]13+verif'!F365-'[1]13+verif'!G365-'[1]13+verif'!H365-'[1]13+verif'!I365-'[1]13+verif'!J365-'[1]13+verif'!K365</f>
        <v>0</v>
      </c>
      <c r="N366" s="225">
        <f>C366-'[1]13+verif'!C365</f>
        <v>0</v>
      </c>
      <c r="O366" s="225">
        <f>D366-'[1]13+verif'!D365</f>
        <v>0</v>
      </c>
      <c r="P366" s="225">
        <f>E366-'[1]13+verif'!E365</f>
        <v>0</v>
      </c>
      <c r="Q366" s="225">
        <f>F366-'[1]13+verif'!F365</f>
        <v>0</v>
      </c>
      <c r="R366" s="225">
        <f>G366-'[1]13+verif'!G365</f>
        <v>0</v>
      </c>
      <c r="S366" s="225">
        <f>H366-'[1]13+verif'!H365</f>
        <v>0</v>
      </c>
      <c r="T366" s="225">
        <f>I366-'[1]13+verif'!I365</f>
        <v>0</v>
      </c>
      <c r="U366" s="225">
        <f>J366-'[1]13+verif'!J365</f>
        <v>0</v>
      </c>
      <c r="V366" s="223">
        <f>K366-'[1]13+verif'!K365</f>
        <v>0</v>
      </c>
    </row>
    <row r="367" spans="1:22" ht="18">
      <c r="A367" s="37" t="s">
        <v>320</v>
      </c>
      <c r="B367" s="38" t="s">
        <v>219</v>
      </c>
      <c r="C367" s="193"/>
      <c r="D367" s="105">
        <f>D368+D369+D370</f>
        <v>0</v>
      </c>
      <c r="E367" s="105">
        <f t="shared" ref="E367:K367" si="148">E368+E369+E370</f>
        <v>0</v>
      </c>
      <c r="F367" s="105">
        <f t="shared" si="148"/>
        <v>0</v>
      </c>
      <c r="G367" s="105">
        <f t="shared" si="148"/>
        <v>0</v>
      </c>
      <c r="H367" s="105">
        <f t="shared" si="148"/>
        <v>0</v>
      </c>
      <c r="I367" s="105">
        <f t="shared" si="148"/>
        <v>0</v>
      </c>
      <c r="J367" s="105">
        <f t="shared" si="148"/>
        <v>0</v>
      </c>
      <c r="K367" s="187">
        <f t="shared" si="148"/>
        <v>0</v>
      </c>
      <c r="L367" s="175"/>
      <c r="M367" s="225">
        <f>C367+D367+E367+F367+G367+H367+I367+J367+K367-'[1]13+verif'!C366-'[1]13+verif'!D366-'[1]13+verif'!E366-'[1]13+verif'!F366-'[1]13+verif'!G366-'[1]13+verif'!H366-'[1]13+verif'!I366-'[1]13+verif'!J366-'[1]13+verif'!K366</f>
        <v>0</v>
      </c>
      <c r="N367" s="225">
        <f>C367-'[1]13+verif'!C366</f>
        <v>0</v>
      </c>
      <c r="O367" s="225">
        <f>D367-'[1]13+verif'!D366</f>
        <v>0</v>
      </c>
      <c r="P367" s="225">
        <f>E367-'[1]13+verif'!E366</f>
        <v>0</v>
      </c>
      <c r="Q367" s="225">
        <f>F367-'[1]13+verif'!F366</f>
        <v>0</v>
      </c>
      <c r="R367" s="225">
        <f>G367-'[1]13+verif'!G366</f>
        <v>0</v>
      </c>
      <c r="S367" s="225">
        <f>H367-'[1]13+verif'!H366</f>
        <v>0</v>
      </c>
      <c r="T367" s="225">
        <f>I367-'[1]13+verif'!I366</f>
        <v>0</v>
      </c>
      <c r="U367" s="225">
        <f>J367-'[1]13+verif'!J366</f>
        <v>0</v>
      </c>
      <c r="V367" s="223">
        <f>K367-'[1]13+verif'!K366</f>
        <v>0</v>
      </c>
    </row>
    <row r="368" spans="1:22" ht="15">
      <c r="A368" s="45" t="s">
        <v>220</v>
      </c>
      <c r="B368" s="59" t="s">
        <v>221</v>
      </c>
      <c r="C368" s="196"/>
      <c r="D368" s="129"/>
      <c r="E368" s="118"/>
      <c r="F368" s="118"/>
      <c r="G368" s="118"/>
      <c r="H368" s="197"/>
      <c r="I368" s="118"/>
      <c r="J368" s="118">
        <f>G368-I368</f>
        <v>0</v>
      </c>
      <c r="K368" s="125"/>
      <c r="L368" s="175"/>
      <c r="M368" s="225">
        <f>C368+D368+E368+F368+G368+H368+I368+J368+K368-'[1]13+verif'!C367-'[1]13+verif'!D367-'[1]13+verif'!E367-'[1]13+verif'!F367-'[1]13+verif'!G367-'[1]13+verif'!H367-'[1]13+verif'!I367-'[1]13+verif'!J367-'[1]13+verif'!K367</f>
        <v>0</v>
      </c>
      <c r="N368" s="225">
        <f>C368-'[1]13+verif'!C367</f>
        <v>0</v>
      </c>
      <c r="O368" s="225">
        <f>D368-'[1]13+verif'!D367</f>
        <v>0</v>
      </c>
      <c r="P368" s="225">
        <f>E368-'[1]13+verif'!E367</f>
        <v>0</v>
      </c>
      <c r="Q368" s="225">
        <f>F368-'[1]13+verif'!F367</f>
        <v>0</v>
      </c>
      <c r="R368" s="225">
        <f>G368-'[1]13+verif'!G367</f>
        <v>0</v>
      </c>
      <c r="S368" s="225">
        <f>H368-'[1]13+verif'!H367</f>
        <v>0</v>
      </c>
      <c r="T368" s="225">
        <f>I368-'[1]13+verif'!I367</f>
        <v>0</v>
      </c>
      <c r="U368" s="225">
        <f>J368-'[1]13+verif'!J367</f>
        <v>0</v>
      </c>
      <c r="V368" s="223">
        <f>K368-'[1]13+verif'!K367</f>
        <v>0</v>
      </c>
    </row>
    <row r="369" spans="1:22" ht="15">
      <c r="A369" s="45" t="s">
        <v>222</v>
      </c>
      <c r="B369" s="46" t="s">
        <v>223</v>
      </c>
      <c r="C369" s="195"/>
      <c r="D369" s="129"/>
      <c r="E369" s="118"/>
      <c r="F369" s="118"/>
      <c r="G369" s="118"/>
      <c r="H369" s="197"/>
      <c r="I369" s="118"/>
      <c r="J369" s="118">
        <f>G369-I369</f>
        <v>0</v>
      </c>
      <c r="K369" s="125"/>
      <c r="L369" s="175"/>
      <c r="M369" s="225">
        <f>C369+D369+E369+F369+G369+H369+I369+J369+K369-'[1]13+verif'!C368-'[1]13+verif'!D368-'[1]13+verif'!E368-'[1]13+verif'!F368-'[1]13+verif'!G368-'[1]13+verif'!H368-'[1]13+verif'!I368-'[1]13+verif'!J368-'[1]13+verif'!K368</f>
        <v>0</v>
      </c>
      <c r="N369" s="225">
        <f>C369-'[1]13+verif'!C368</f>
        <v>0</v>
      </c>
      <c r="O369" s="225">
        <f>D369-'[1]13+verif'!D368</f>
        <v>0</v>
      </c>
      <c r="P369" s="225">
        <f>E369-'[1]13+verif'!E368</f>
        <v>0</v>
      </c>
      <c r="Q369" s="225">
        <f>F369-'[1]13+verif'!F368</f>
        <v>0</v>
      </c>
      <c r="R369" s="225">
        <f>G369-'[1]13+verif'!G368</f>
        <v>0</v>
      </c>
      <c r="S369" s="225">
        <f>H369-'[1]13+verif'!H368</f>
        <v>0</v>
      </c>
      <c r="T369" s="225">
        <f>I369-'[1]13+verif'!I368</f>
        <v>0</v>
      </c>
      <c r="U369" s="225">
        <f>J369-'[1]13+verif'!J368</f>
        <v>0</v>
      </c>
      <c r="V369" s="223">
        <f>K369-'[1]13+verif'!K368</f>
        <v>0</v>
      </c>
    </row>
    <row r="370" spans="1:22" ht="15">
      <c r="A370" s="45" t="s">
        <v>224</v>
      </c>
      <c r="B370" s="46" t="s">
        <v>225</v>
      </c>
      <c r="C370" s="195"/>
      <c r="D370" s="129"/>
      <c r="E370" s="118"/>
      <c r="F370" s="118"/>
      <c r="G370" s="118"/>
      <c r="H370" s="197"/>
      <c r="I370" s="118"/>
      <c r="J370" s="118">
        <f>G370-I370</f>
        <v>0</v>
      </c>
      <c r="K370" s="125"/>
      <c r="L370" s="175"/>
      <c r="M370" s="225">
        <f>C370+D370+E370+F370+G370+H370+I370+J370+K370-'[1]13+verif'!C369-'[1]13+verif'!D369-'[1]13+verif'!E369-'[1]13+verif'!F369-'[1]13+verif'!G369-'[1]13+verif'!H369-'[1]13+verif'!I369-'[1]13+verif'!J369-'[1]13+verif'!K369</f>
        <v>0</v>
      </c>
      <c r="N370" s="225">
        <f>C370-'[1]13+verif'!C369</f>
        <v>0</v>
      </c>
      <c r="O370" s="225">
        <f>D370-'[1]13+verif'!D369</f>
        <v>0</v>
      </c>
      <c r="P370" s="225">
        <f>E370-'[1]13+verif'!E369</f>
        <v>0</v>
      </c>
      <c r="Q370" s="225">
        <f>F370-'[1]13+verif'!F369</f>
        <v>0</v>
      </c>
      <c r="R370" s="225">
        <f>G370-'[1]13+verif'!G369</f>
        <v>0</v>
      </c>
      <c r="S370" s="225">
        <f>H370-'[1]13+verif'!H369</f>
        <v>0</v>
      </c>
      <c r="T370" s="225">
        <f>I370-'[1]13+verif'!I369</f>
        <v>0</v>
      </c>
      <c r="U370" s="225">
        <f>J370-'[1]13+verif'!J369</f>
        <v>0</v>
      </c>
      <c r="V370" s="223">
        <f>K370-'[1]13+verif'!K369</f>
        <v>0</v>
      </c>
    </row>
    <row r="371" spans="1:22" ht="18">
      <c r="A371" s="37" t="s">
        <v>321</v>
      </c>
      <c r="B371" s="38" t="s">
        <v>227</v>
      </c>
      <c r="C371" s="193"/>
      <c r="D371" s="105">
        <f>D372</f>
        <v>0</v>
      </c>
      <c r="E371" s="105">
        <f t="shared" ref="E371:K371" si="149">E372</f>
        <v>0</v>
      </c>
      <c r="F371" s="105">
        <f t="shared" si="149"/>
        <v>0</v>
      </c>
      <c r="G371" s="105">
        <f t="shared" si="149"/>
        <v>0</v>
      </c>
      <c r="H371" s="105">
        <f t="shared" si="149"/>
        <v>0</v>
      </c>
      <c r="I371" s="105">
        <f t="shared" si="149"/>
        <v>0</v>
      </c>
      <c r="J371" s="105">
        <f t="shared" si="149"/>
        <v>0</v>
      </c>
      <c r="K371" s="187">
        <f t="shared" si="149"/>
        <v>0</v>
      </c>
      <c r="L371" s="175"/>
      <c r="M371" s="225">
        <f>C371+D371+E371+F371+G371+H371+I371+J371+K371-'[1]13+verif'!C370-'[1]13+verif'!D370-'[1]13+verif'!E370-'[1]13+verif'!F370-'[1]13+verif'!G370-'[1]13+verif'!H370-'[1]13+verif'!I370-'[1]13+verif'!J370-'[1]13+verif'!K370</f>
        <v>0</v>
      </c>
      <c r="N371" s="225">
        <f>C371-'[1]13+verif'!C370</f>
        <v>0</v>
      </c>
      <c r="O371" s="225">
        <f>D371-'[1]13+verif'!D370</f>
        <v>0</v>
      </c>
      <c r="P371" s="225">
        <f>E371-'[1]13+verif'!E370</f>
        <v>0</v>
      </c>
      <c r="Q371" s="225">
        <f>F371-'[1]13+verif'!F370</f>
        <v>0</v>
      </c>
      <c r="R371" s="225">
        <f>G371-'[1]13+verif'!G370</f>
        <v>0</v>
      </c>
      <c r="S371" s="225">
        <f>H371-'[1]13+verif'!H370</f>
        <v>0</v>
      </c>
      <c r="T371" s="225">
        <f>I371-'[1]13+verif'!I370</f>
        <v>0</v>
      </c>
      <c r="U371" s="225">
        <f>J371-'[1]13+verif'!J370</f>
        <v>0</v>
      </c>
      <c r="V371" s="223">
        <f>K371-'[1]13+verif'!K370</f>
        <v>0</v>
      </c>
    </row>
    <row r="372" spans="1:22" ht="18">
      <c r="A372" s="60" t="s">
        <v>228</v>
      </c>
      <c r="B372" s="42" t="s">
        <v>229</v>
      </c>
      <c r="C372" s="194"/>
      <c r="D372" s="107">
        <f>D373+D374+D375</f>
        <v>0</v>
      </c>
      <c r="E372" s="107">
        <f t="shared" ref="E372:K372" si="150">E373+E374+E375</f>
        <v>0</v>
      </c>
      <c r="F372" s="107">
        <f t="shared" si="150"/>
        <v>0</v>
      </c>
      <c r="G372" s="107">
        <f t="shared" si="150"/>
        <v>0</v>
      </c>
      <c r="H372" s="107">
        <f t="shared" si="150"/>
        <v>0</v>
      </c>
      <c r="I372" s="107">
        <f t="shared" si="150"/>
        <v>0</v>
      </c>
      <c r="J372" s="107">
        <f>J373+J374+J375</f>
        <v>0</v>
      </c>
      <c r="K372" s="186">
        <f t="shared" si="150"/>
        <v>0</v>
      </c>
      <c r="L372" s="175"/>
      <c r="M372" s="225">
        <f>C372+D372+E372+F372+G372+H372+I372+J372+K372-'[1]13+verif'!C371-'[1]13+verif'!D371-'[1]13+verif'!E371-'[1]13+verif'!F371-'[1]13+verif'!G371-'[1]13+verif'!H371-'[1]13+verif'!I371-'[1]13+verif'!J371-'[1]13+verif'!K371</f>
        <v>0</v>
      </c>
      <c r="N372" s="225">
        <f>C372-'[1]13+verif'!C371</f>
        <v>0</v>
      </c>
      <c r="O372" s="225">
        <f>D372-'[1]13+verif'!D371</f>
        <v>0</v>
      </c>
      <c r="P372" s="225">
        <f>E372-'[1]13+verif'!E371</f>
        <v>0</v>
      </c>
      <c r="Q372" s="225">
        <f>F372-'[1]13+verif'!F371</f>
        <v>0</v>
      </c>
      <c r="R372" s="225">
        <f>G372-'[1]13+verif'!G371</f>
        <v>0</v>
      </c>
      <c r="S372" s="225">
        <f>H372-'[1]13+verif'!H371</f>
        <v>0</v>
      </c>
      <c r="T372" s="225">
        <f>I372-'[1]13+verif'!I371</f>
        <v>0</v>
      </c>
      <c r="U372" s="225">
        <f>J372-'[1]13+verif'!J371</f>
        <v>0</v>
      </c>
      <c r="V372" s="223">
        <f>K372-'[1]13+verif'!K371</f>
        <v>0</v>
      </c>
    </row>
    <row r="373" spans="1:22" ht="19.5">
      <c r="A373" s="45" t="s">
        <v>230</v>
      </c>
      <c r="B373" s="59" t="s">
        <v>231</v>
      </c>
      <c r="C373" s="196"/>
      <c r="D373" s="129"/>
      <c r="E373" s="118"/>
      <c r="F373" s="118"/>
      <c r="G373" s="118"/>
      <c r="H373" s="129">
        <f>G373</f>
        <v>0</v>
      </c>
      <c r="I373" s="118"/>
      <c r="J373" s="118">
        <f>G373-I373</f>
        <v>0</v>
      </c>
      <c r="K373" s="125"/>
      <c r="L373" s="175"/>
      <c r="M373" s="225">
        <f>C373+D373+E373+F373+G373+H373+I373+J373+K373-'[1]13+verif'!C372-'[1]13+verif'!D372-'[1]13+verif'!E372-'[1]13+verif'!F372-'[1]13+verif'!G372-'[1]13+verif'!H372-'[1]13+verif'!I372-'[1]13+verif'!J372-'[1]13+verif'!K372</f>
        <v>0</v>
      </c>
      <c r="N373" s="225">
        <f>C373-'[1]13+verif'!C372</f>
        <v>0</v>
      </c>
      <c r="O373" s="225">
        <f>D373-'[1]13+verif'!D372</f>
        <v>0</v>
      </c>
      <c r="P373" s="225">
        <f>E373-'[1]13+verif'!E372</f>
        <v>0</v>
      </c>
      <c r="Q373" s="225">
        <f>F373-'[1]13+verif'!F372</f>
        <v>0</v>
      </c>
      <c r="R373" s="225">
        <f>G373-'[1]13+verif'!G372</f>
        <v>0</v>
      </c>
      <c r="S373" s="225">
        <f>H373-'[1]13+verif'!H372</f>
        <v>0</v>
      </c>
      <c r="T373" s="225">
        <f>I373-'[1]13+verif'!I372</f>
        <v>0</v>
      </c>
      <c r="U373" s="225">
        <f>J373-'[1]13+verif'!J372</f>
        <v>0</v>
      </c>
      <c r="V373" s="223">
        <f>K373-'[1]13+verif'!K372</f>
        <v>0</v>
      </c>
    </row>
    <row r="374" spans="1:22" ht="15">
      <c r="A374" s="45" t="s">
        <v>232</v>
      </c>
      <c r="B374" s="59" t="s">
        <v>233</v>
      </c>
      <c r="C374" s="196"/>
      <c r="D374" s="129"/>
      <c r="E374" s="118"/>
      <c r="F374" s="118"/>
      <c r="G374" s="118"/>
      <c r="H374" s="129">
        <f>G374</f>
        <v>0</v>
      </c>
      <c r="I374" s="118"/>
      <c r="J374" s="118">
        <f>G374-I374</f>
        <v>0</v>
      </c>
      <c r="K374" s="125"/>
      <c r="L374" s="175"/>
      <c r="M374" s="225">
        <f>C374+D374+E374+F374+G374+H374+I374+J374+K374-'[1]13+verif'!C373-'[1]13+verif'!D373-'[1]13+verif'!E373-'[1]13+verif'!F373-'[1]13+verif'!G373-'[1]13+verif'!H373-'[1]13+verif'!I373-'[1]13+verif'!J373-'[1]13+verif'!K373</f>
        <v>0</v>
      </c>
      <c r="N374" s="225">
        <f>C374-'[1]13+verif'!C373</f>
        <v>0</v>
      </c>
      <c r="O374" s="225">
        <f>D374-'[1]13+verif'!D373</f>
        <v>0</v>
      </c>
      <c r="P374" s="225">
        <f>E374-'[1]13+verif'!E373</f>
        <v>0</v>
      </c>
      <c r="Q374" s="225">
        <f>F374-'[1]13+verif'!F373</f>
        <v>0</v>
      </c>
      <c r="R374" s="225">
        <f>G374-'[1]13+verif'!G373</f>
        <v>0</v>
      </c>
      <c r="S374" s="225">
        <f>H374-'[1]13+verif'!H373</f>
        <v>0</v>
      </c>
      <c r="T374" s="225">
        <f>I374-'[1]13+verif'!I373</f>
        <v>0</v>
      </c>
      <c r="U374" s="225">
        <f>J374-'[1]13+verif'!J373</f>
        <v>0</v>
      </c>
      <c r="V374" s="223">
        <f>K374-'[1]13+verif'!K373</f>
        <v>0</v>
      </c>
    </row>
    <row r="375" spans="1:22" ht="15">
      <c r="A375" s="45" t="s">
        <v>234</v>
      </c>
      <c r="B375" s="46" t="s">
        <v>235</v>
      </c>
      <c r="C375" s="195"/>
      <c r="D375" s="129"/>
      <c r="E375" s="118"/>
      <c r="F375" s="156"/>
      <c r="G375" s="118"/>
      <c r="H375" s="129">
        <f>G375</f>
        <v>0</v>
      </c>
      <c r="I375" s="118"/>
      <c r="J375" s="118">
        <f>G375-I375</f>
        <v>0</v>
      </c>
      <c r="K375" s="125"/>
      <c r="L375" s="175"/>
      <c r="M375" s="225">
        <f>C375+D375+E375+F375+G375+H375+I375+J375+K375-'[1]13+verif'!C374-'[1]13+verif'!D374-'[1]13+verif'!E374-'[1]13+verif'!F374-'[1]13+verif'!G374-'[1]13+verif'!H374-'[1]13+verif'!I374-'[1]13+verif'!J374-'[1]13+verif'!K374</f>
        <v>0</v>
      </c>
      <c r="N375" s="225">
        <f>C375-'[1]13+verif'!C374</f>
        <v>0</v>
      </c>
      <c r="O375" s="225">
        <f>D375-'[1]13+verif'!D374</f>
        <v>0</v>
      </c>
      <c r="P375" s="225">
        <f>E375-'[1]13+verif'!E374</f>
        <v>0</v>
      </c>
      <c r="Q375" s="225">
        <f>F375-'[1]13+verif'!F374</f>
        <v>0</v>
      </c>
      <c r="R375" s="225">
        <f>G375-'[1]13+verif'!G374</f>
        <v>0</v>
      </c>
      <c r="S375" s="225">
        <f>H375-'[1]13+verif'!H374</f>
        <v>0</v>
      </c>
      <c r="T375" s="225">
        <f>I375-'[1]13+verif'!I374</f>
        <v>0</v>
      </c>
      <c r="U375" s="225">
        <f>J375-'[1]13+verif'!J374</f>
        <v>0</v>
      </c>
      <c r="V375" s="223">
        <f>K375-'[1]13+verif'!K374</f>
        <v>0</v>
      </c>
    </row>
    <row r="376" spans="1:22" ht="18">
      <c r="A376" s="37" t="s">
        <v>236</v>
      </c>
      <c r="B376" s="38" t="s">
        <v>237</v>
      </c>
      <c r="C376" s="198">
        <f t="shared" ref="C376:K376" si="151">C377+C381+C383</f>
        <v>87896572</v>
      </c>
      <c r="D376" s="137">
        <f t="shared" si="151"/>
        <v>32146200</v>
      </c>
      <c r="E376" s="105">
        <f t="shared" si="151"/>
        <v>87896572</v>
      </c>
      <c r="F376" s="105">
        <f t="shared" si="151"/>
        <v>32146200</v>
      </c>
      <c r="G376" s="105">
        <f t="shared" si="151"/>
        <v>78488706</v>
      </c>
      <c r="H376" s="105">
        <f t="shared" si="151"/>
        <v>78488706</v>
      </c>
      <c r="I376" s="105">
        <f t="shared" si="151"/>
        <v>7503658</v>
      </c>
      <c r="J376" s="198">
        <f>J377+J381+J383</f>
        <v>70985048</v>
      </c>
      <c r="K376" s="187">
        <f t="shared" si="151"/>
        <v>12395395</v>
      </c>
      <c r="L376" s="175"/>
      <c r="M376" s="225">
        <f>C376+D376+E376+F376+G376+H376+I376+J376+K376-'[1]13+verif'!C375-'[1]13+verif'!D375-'[1]13+verif'!E375-'[1]13+verif'!F375-'[1]13+verif'!G375-'[1]13+verif'!H375-'[1]13+verif'!I375-'[1]13+verif'!J375-'[1]13+verif'!K375</f>
        <v>0</v>
      </c>
      <c r="N376" s="225">
        <f>C376-'[1]13+verif'!C375</f>
        <v>0</v>
      </c>
      <c r="O376" s="225">
        <f>D376-'[1]13+verif'!D375</f>
        <v>0</v>
      </c>
      <c r="P376" s="225">
        <f>E376-'[1]13+verif'!E375</f>
        <v>0</v>
      </c>
      <c r="Q376" s="225">
        <f>F376-'[1]13+verif'!F375</f>
        <v>0</v>
      </c>
      <c r="R376" s="225">
        <f>G376-'[1]13+verif'!G375</f>
        <v>0</v>
      </c>
      <c r="S376" s="225">
        <f>H376-'[1]13+verif'!H375</f>
        <v>0</v>
      </c>
      <c r="T376" s="225">
        <f>I376-'[1]13+verif'!I375</f>
        <v>0</v>
      </c>
      <c r="U376" s="225">
        <f>J376-'[1]13+verif'!J375</f>
        <v>0</v>
      </c>
      <c r="V376" s="223">
        <f>K376-'[1]13+verif'!K375</f>
        <v>0</v>
      </c>
    </row>
    <row r="377" spans="1:22" ht="18">
      <c r="A377" s="60" t="s">
        <v>238</v>
      </c>
      <c r="B377" s="42" t="s">
        <v>239</v>
      </c>
      <c r="C377" s="199">
        <f t="shared" ref="C377:K377" si="152">C378+C379+C380</f>
        <v>81955792</v>
      </c>
      <c r="D377" s="199">
        <f t="shared" si="152"/>
        <v>29846200</v>
      </c>
      <c r="E377" s="107">
        <f t="shared" si="152"/>
        <v>81955792</v>
      </c>
      <c r="F377" s="107">
        <f t="shared" si="152"/>
        <v>29846200</v>
      </c>
      <c r="G377" s="199">
        <f t="shared" si="152"/>
        <v>75138199</v>
      </c>
      <c r="H377" s="199">
        <f t="shared" si="152"/>
        <v>75138199</v>
      </c>
      <c r="I377" s="107">
        <f t="shared" si="152"/>
        <v>6534768</v>
      </c>
      <c r="J377" s="107">
        <f>J378+J379+J380</f>
        <v>68603431</v>
      </c>
      <c r="K377" s="186">
        <f t="shared" si="152"/>
        <v>12392198</v>
      </c>
      <c r="L377" s="175"/>
      <c r="M377" s="225">
        <f>C377+D377+E377+F377+G377+H377+I377+J377+K377-'[1]13+verif'!C376-'[1]13+verif'!D376-'[1]13+verif'!E376-'[1]13+verif'!F376-'[1]13+verif'!G376-'[1]13+verif'!H376-'[1]13+verif'!I376-'[1]13+verif'!J376-'[1]13+verif'!K376</f>
        <v>0</v>
      </c>
      <c r="N377" s="225">
        <f>C377-'[1]13+verif'!C376</f>
        <v>0</v>
      </c>
      <c r="O377" s="225">
        <f>D377-'[1]13+verif'!D376</f>
        <v>0</v>
      </c>
      <c r="P377" s="225">
        <f>E377-'[1]13+verif'!E376</f>
        <v>0</v>
      </c>
      <c r="Q377" s="225">
        <f>F377-'[1]13+verif'!F376</f>
        <v>0</v>
      </c>
      <c r="R377" s="225">
        <f>G377-'[1]13+verif'!G376</f>
        <v>0</v>
      </c>
      <c r="S377" s="225">
        <f>H377-'[1]13+verif'!H376</f>
        <v>0</v>
      </c>
      <c r="T377" s="225">
        <f>I377-'[1]13+verif'!I376</f>
        <v>0</v>
      </c>
      <c r="U377" s="225">
        <f>J377-'[1]13+verif'!J376</f>
        <v>0</v>
      </c>
      <c r="V377" s="223">
        <f>K377-'[1]13+verif'!K376</f>
        <v>0</v>
      </c>
    </row>
    <row r="378" spans="1:22" ht="15">
      <c r="A378" s="45" t="s">
        <v>240</v>
      </c>
      <c r="B378" s="46" t="s">
        <v>241</v>
      </c>
      <c r="C378" s="174">
        <f t="shared" ref="C378:D380" si="153">E378</f>
        <v>29964860</v>
      </c>
      <c r="D378" s="200">
        <f t="shared" si="153"/>
        <v>18756200</v>
      </c>
      <c r="E378" s="110">
        <f>170000+29794860</f>
        <v>29964860</v>
      </c>
      <c r="F378" s="110">
        <f>170000+18586200</f>
        <v>18756200</v>
      </c>
      <c r="G378" s="110">
        <f>161289+27500000</f>
        <v>27661289</v>
      </c>
      <c r="H378" s="110">
        <f>G378</f>
        <v>27661289</v>
      </c>
      <c r="I378" s="110">
        <f>161289+30456</f>
        <v>191745</v>
      </c>
      <c r="J378" s="201">
        <f>G378-I378</f>
        <v>27469544</v>
      </c>
      <c r="K378" s="112"/>
      <c r="L378" s="175"/>
      <c r="M378" s="225">
        <f>C378+D378+E378+F378+G378+H378+I378+J378+K378-'[1]13+verif'!C377-'[1]13+verif'!D377-'[1]13+verif'!E377-'[1]13+verif'!F377-'[1]13+verif'!G377-'[1]13+verif'!H377-'[1]13+verif'!I377-'[1]13+verif'!J377-'[1]13+verif'!K377</f>
        <v>0</v>
      </c>
      <c r="N378" s="225">
        <f>C378-'[1]13+verif'!C377</f>
        <v>0</v>
      </c>
      <c r="O378" s="225">
        <f>D378-'[1]13+verif'!D377</f>
        <v>0</v>
      </c>
      <c r="P378" s="225">
        <f>E378-'[1]13+verif'!E377</f>
        <v>0</v>
      </c>
      <c r="Q378" s="225">
        <f>F378-'[1]13+verif'!F377</f>
        <v>0</v>
      </c>
      <c r="R378" s="225">
        <f>G378-'[1]13+verif'!G377</f>
        <v>0</v>
      </c>
      <c r="S378" s="225">
        <f>H378-'[1]13+verif'!H377</f>
        <v>0</v>
      </c>
      <c r="T378" s="225">
        <f>I378-'[1]13+verif'!I377</f>
        <v>0</v>
      </c>
      <c r="U378" s="225">
        <f>J378-'[1]13+verif'!J377</f>
        <v>0</v>
      </c>
      <c r="V378" s="223">
        <f>K378-'[1]13+verif'!K377</f>
        <v>0</v>
      </c>
    </row>
    <row r="379" spans="1:22" ht="15">
      <c r="A379" s="45" t="s">
        <v>242</v>
      </c>
      <c r="B379" s="46" t="s">
        <v>243</v>
      </c>
      <c r="C379" s="202">
        <f>E379</f>
        <v>32240000</v>
      </c>
      <c r="D379" s="202">
        <f>F379</f>
        <v>1090000</v>
      </c>
      <c r="E379" s="110">
        <f>1090000+31150000</f>
        <v>32240000</v>
      </c>
      <c r="F379" s="110">
        <f>1090000</f>
        <v>1090000</v>
      </c>
      <c r="G379" s="110">
        <f>1083011+31140000</f>
        <v>32223011</v>
      </c>
      <c r="H379" s="110">
        <f>G379</f>
        <v>32223011</v>
      </c>
      <c r="I379" s="110">
        <v>1083011</v>
      </c>
      <c r="J379" s="120">
        <f>G379-I379</f>
        <v>31140000</v>
      </c>
      <c r="K379" s="112">
        <f>1449457+2418806+849288</f>
        <v>4717551</v>
      </c>
      <c r="L379" s="175"/>
      <c r="M379" s="225">
        <f>C379+D379+E379+F379+G379+H379+I379+J379+K379-'[1]13+verif'!C378-'[1]13+verif'!D378-'[1]13+verif'!E378-'[1]13+verif'!F378-'[1]13+verif'!G378-'[1]13+verif'!H378-'[1]13+verif'!I378-'[1]13+verif'!J378-'[1]13+verif'!K378</f>
        <v>0</v>
      </c>
      <c r="N379" s="225">
        <f>C379-'[1]13+verif'!C378</f>
        <v>0</v>
      </c>
      <c r="O379" s="225">
        <f>D379-'[1]13+verif'!D378</f>
        <v>0</v>
      </c>
      <c r="P379" s="225">
        <f>E379-'[1]13+verif'!E378</f>
        <v>0</v>
      </c>
      <c r="Q379" s="225">
        <f>F379-'[1]13+verif'!F378</f>
        <v>0</v>
      </c>
      <c r="R379" s="225">
        <f>G379-'[1]13+verif'!G378</f>
        <v>0</v>
      </c>
      <c r="S379" s="225">
        <f>H379-'[1]13+verif'!H378</f>
        <v>0</v>
      </c>
      <c r="T379" s="225">
        <f>I379-'[1]13+verif'!I378</f>
        <v>0</v>
      </c>
      <c r="U379" s="225">
        <f>J379-'[1]13+verif'!J378</f>
        <v>0</v>
      </c>
      <c r="V379" s="223">
        <f>K379-'[1]13+verif'!K378</f>
        <v>0</v>
      </c>
    </row>
    <row r="380" spans="1:22" ht="15">
      <c r="A380" s="45" t="s">
        <v>244</v>
      </c>
      <c r="B380" s="46" t="s">
        <v>245</v>
      </c>
      <c r="C380" s="174">
        <f t="shared" si="153"/>
        <v>19750932</v>
      </c>
      <c r="D380" s="174">
        <f t="shared" si="153"/>
        <v>10000000</v>
      </c>
      <c r="E380" s="110">
        <f>19750932</f>
        <v>19750932</v>
      </c>
      <c r="F380" s="110">
        <f>10000000</f>
        <v>10000000</v>
      </c>
      <c r="G380" s="110">
        <f>15253899</f>
        <v>15253899</v>
      </c>
      <c r="H380" s="110">
        <f>G380</f>
        <v>15253899</v>
      </c>
      <c r="I380" s="110">
        <f>5260012</f>
        <v>5260012</v>
      </c>
      <c r="J380" s="120">
        <f>G380-I380</f>
        <v>9993887</v>
      </c>
      <c r="K380" s="112">
        <f>7674647</f>
        <v>7674647</v>
      </c>
      <c r="L380" s="175"/>
      <c r="M380" s="225">
        <f>C380+D380+E380+F380+G380+H380+I380+J380+K380-'[1]13+verif'!C379-'[1]13+verif'!D379-'[1]13+verif'!E379-'[1]13+verif'!F379-'[1]13+verif'!G379-'[1]13+verif'!H379-'[1]13+verif'!I379-'[1]13+verif'!J379-'[1]13+verif'!K379</f>
        <v>0</v>
      </c>
      <c r="N380" s="225">
        <f>C380-'[1]13+verif'!C379</f>
        <v>0</v>
      </c>
      <c r="O380" s="225">
        <f>D380-'[1]13+verif'!D379</f>
        <v>0</v>
      </c>
      <c r="P380" s="225">
        <f>E380-'[1]13+verif'!E379</f>
        <v>0</v>
      </c>
      <c r="Q380" s="225">
        <f>F380-'[1]13+verif'!F379</f>
        <v>0</v>
      </c>
      <c r="R380" s="225">
        <f>G380-'[1]13+verif'!G379</f>
        <v>0</v>
      </c>
      <c r="S380" s="225">
        <f>H380-'[1]13+verif'!H379</f>
        <v>0</v>
      </c>
      <c r="T380" s="225">
        <f>I380-'[1]13+verif'!I379</f>
        <v>0</v>
      </c>
      <c r="U380" s="225">
        <f>J380-'[1]13+verif'!J379</f>
        <v>0</v>
      </c>
      <c r="V380" s="223">
        <f>K380-'[1]13+verif'!K379</f>
        <v>0</v>
      </c>
    </row>
    <row r="381" spans="1:22" ht="15">
      <c r="A381" s="203" t="s">
        <v>246</v>
      </c>
      <c r="B381" s="42" t="s">
        <v>247</v>
      </c>
      <c r="C381" s="42"/>
      <c r="D381" s="107">
        <f>D382</f>
        <v>0</v>
      </c>
      <c r="E381" s="107">
        <f t="shared" ref="E381:K381" si="154">E382</f>
        <v>0</v>
      </c>
      <c r="F381" s="107">
        <f t="shared" si="154"/>
        <v>0</v>
      </c>
      <c r="G381" s="107">
        <f t="shared" si="154"/>
        <v>0</v>
      </c>
      <c r="H381" s="107">
        <f t="shared" si="154"/>
        <v>0</v>
      </c>
      <c r="I381" s="107">
        <f t="shared" si="154"/>
        <v>0</v>
      </c>
      <c r="J381" s="107">
        <f t="shared" si="154"/>
        <v>0</v>
      </c>
      <c r="K381" s="186">
        <f t="shared" si="154"/>
        <v>0</v>
      </c>
      <c r="L381" s="175"/>
      <c r="M381" s="225">
        <f>C381+D381+E381+F381+G381+H381+I381+J381+K381-'[1]13+verif'!C380-'[1]13+verif'!D380-'[1]13+verif'!E380-'[1]13+verif'!F380-'[1]13+verif'!G380-'[1]13+verif'!H380-'[1]13+verif'!I380-'[1]13+verif'!J380-'[1]13+verif'!K380</f>
        <v>0</v>
      </c>
      <c r="N381" s="225">
        <f>C381-'[1]13+verif'!C380</f>
        <v>0</v>
      </c>
      <c r="O381" s="225">
        <f>D381-'[1]13+verif'!D380</f>
        <v>0</v>
      </c>
      <c r="P381" s="225">
        <f>E381-'[1]13+verif'!E380</f>
        <v>0</v>
      </c>
      <c r="Q381" s="225">
        <f>F381-'[1]13+verif'!F380</f>
        <v>0</v>
      </c>
      <c r="R381" s="225">
        <f>G381-'[1]13+verif'!G380</f>
        <v>0</v>
      </c>
      <c r="S381" s="225">
        <f>H381-'[1]13+verif'!H380</f>
        <v>0</v>
      </c>
      <c r="T381" s="225">
        <f>I381-'[1]13+verif'!I380</f>
        <v>0</v>
      </c>
      <c r="U381" s="225">
        <f>J381-'[1]13+verif'!J380</f>
        <v>0</v>
      </c>
      <c r="V381" s="223">
        <f>K381-'[1]13+verif'!K380</f>
        <v>0</v>
      </c>
    </row>
    <row r="382" spans="1:22" ht="15">
      <c r="A382" s="45" t="s">
        <v>248</v>
      </c>
      <c r="B382" s="46" t="s">
        <v>249</v>
      </c>
      <c r="C382" s="46"/>
      <c r="D382" s="129"/>
      <c r="E382" s="118"/>
      <c r="F382" s="118"/>
      <c r="G382" s="118"/>
      <c r="H382" s="129">
        <f>G382</f>
        <v>0</v>
      </c>
      <c r="I382" s="118"/>
      <c r="J382" s="118">
        <f>G382-I382</f>
        <v>0</v>
      </c>
      <c r="K382" s="125"/>
      <c r="L382" s="175"/>
      <c r="M382" s="225">
        <f>C382+D382+E382+F382+G382+H382+I382+J382+K382-'[1]13+verif'!C381-'[1]13+verif'!D381-'[1]13+verif'!E381-'[1]13+verif'!F381-'[1]13+verif'!G381-'[1]13+verif'!H381-'[1]13+verif'!I381-'[1]13+verif'!J381-'[1]13+verif'!K381</f>
        <v>0</v>
      </c>
      <c r="N382" s="225">
        <f>C382-'[1]13+verif'!C381</f>
        <v>0</v>
      </c>
      <c r="O382" s="225">
        <f>D382-'[1]13+verif'!D381</f>
        <v>0</v>
      </c>
      <c r="P382" s="225">
        <f>E382-'[1]13+verif'!E381</f>
        <v>0</v>
      </c>
      <c r="Q382" s="225">
        <f>F382-'[1]13+verif'!F381</f>
        <v>0</v>
      </c>
      <c r="R382" s="225">
        <f>G382-'[1]13+verif'!G381</f>
        <v>0</v>
      </c>
      <c r="S382" s="225">
        <f>H382-'[1]13+verif'!H381</f>
        <v>0</v>
      </c>
      <c r="T382" s="225">
        <f>I382-'[1]13+verif'!I381</f>
        <v>0</v>
      </c>
      <c r="U382" s="225">
        <f>J382-'[1]13+verif'!J381</f>
        <v>0</v>
      </c>
      <c r="V382" s="223">
        <f>K382-'[1]13+verif'!K381</f>
        <v>0</v>
      </c>
    </row>
    <row r="383" spans="1:22" ht="15">
      <c r="A383" s="45" t="s">
        <v>250</v>
      </c>
      <c r="B383" s="46" t="s">
        <v>251</v>
      </c>
      <c r="C383" s="174">
        <f>E383</f>
        <v>5940780</v>
      </c>
      <c r="D383" s="174">
        <f>F383</f>
        <v>2300000</v>
      </c>
      <c r="E383" s="110">
        <f>5940780</f>
        <v>5940780</v>
      </c>
      <c r="F383" s="110">
        <f>2300000</f>
        <v>2300000</v>
      </c>
      <c r="G383" s="110">
        <f>3350507</f>
        <v>3350507</v>
      </c>
      <c r="H383" s="110">
        <f>G383</f>
        <v>3350507</v>
      </c>
      <c r="I383" s="110">
        <f>968890</f>
        <v>968890</v>
      </c>
      <c r="J383" s="120">
        <f>H383-I383</f>
        <v>2381617</v>
      </c>
      <c r="K383" s="112">
        <f>3197</f>
        <v>3197</v>
      </c>
      <c r="L383" s="175"/>
      <c r="M383" s="225">
        <f>C383+D383+E383+F383+G383+H383+I383+J383+K383-'[1]13+verif'!C382-'[1]13+verif'!D382-'[1]13+verif'!E382-'[1]13+verif'!F382-'[1]13+verif'!G382-'[1]13+verif'!H382-'[1]13+verif'!I382-'[1]13+verif'!J382-'[1]13+verif'!K382</f>
        <v>0</v>
      </c>
      <c r="N383" s="225">
        <f>C383-'[1]13+verif'!C382</f>
        <v>0</v>
      </c>
      <c r="O383" s="225">
        <f>D383-'[1]13+verif'!D382</f>
        <v>0</v>
      </c>
      <c r="P383" s="225">
        <f>E383-'[1]13+verif'!E382</f>
        <v>0</v>
      </c>
      <c r="Q383" s="225">
        <f>F383-'[1]13+verif'!F382</f>
        <v>0</v>
      </c>
      <c r="R383" s="225">
        <f>G383-'[1]13+verif'!G382</f>
        <v>0</v>
      </c>
      <c r="S383" s="225">
        <f>H383-'[1]13+verif'!H382</f>
        <v>0</v>
      </c>
      <c r="T383" s="225">
        <f>I383-'[1]13+verif'!I382</f>
        <v>0</v>
      </c>
      <c r="U383" s="225">
        <f>J383-'[1]13+verif'!J382</f>
        <v>0</v>
      </c>
      <c r="V383" s="223">
        <f>K383-'[1]13+verif'!K382</f>
        <v>0</v>
      </c>
    </row>
    <row r="384" spans="1:22" ht="27">
      <c r="A384" s="37" t="s">
        <v>322</v>
      </c>
      <c r="B384" s="38" t="s">
        <v>253</v>
      </c>
      <c r="C384" s="38"/>
      <c r="D384" s="105">
        <f>D385+D386+D387+D388+D389</f>
        <v>0</v>
      </c>
      <c r="E384" s="105">
        <f t="shared" ref="E384:J384" si="155">E385+E386+E387+E388+E389</f>
        <v>0</v>
      </c>
      <c r="F384" s="105">
        <f t="shared" si="155"/>
        <v>0</v>
      </c>
      <c r="G384" s="105">
        <f t="shared" si="155"/>
        <v>0</v>
      </c>
      <c r="H384" s="105">
        <f t="shared" si="155"/>
        <v>0</v>
      </c>
      <c r="I384" s="105">
        <f t="shared" si="155"/>
        <v>0</v>
      </c>
      <c r="J384" s="105">
        <f t="shared" si="155"/>
        <v>0</v>
      </c>
      <c r="K384" s="187">
        <f>K385+K386+K387+K388+K389</f>
        <v>0</v>
      </c>
      <c r="L384" s="175"/>
      <c r="M384" s="225">
        <f>C384+D384+E384+F384+G384+H384+I384+J384+K384-'[1]13+verif'!C383-'[1]13+verif'!D383-'[1]13+verif'!E383-'[1]13+verif'!F383-'[1]13+verif'!G383-'[1]13+verif'!H383-'[1]13+verif'!I383-'[1]13+verif'!J383-'[1]13+verif'!K383</f>
        <v>0</v>
      </c>
      <c r="N384" s="225">
        <f>C384-'[1]13+verif'!C383</f>
        <v>0</v>
      </c>
      <c r="O384" s="225">
        <f>D384-'[1]13+verif'!D383</f>
        <v>0</v>
      </c>
      <c r="P384" s="225">
        <f>E384-'[1]13+verif'!E383</f>
        <v>0</v>
      </c>
      <c r="Q384" s="225">
        <f>F384-'[1]13+verif'!F383</f>
        <v>0</v>
      </c>
      <c r="R384" s="225">
        <f>G384-'[1]13+verif'!G383</f>
        <v>0</v>
      </c>
      <c r="S384" s="225">
        <f>H384-'[1]13+verif'!H383</f>
        <v>0</v>
      </c>
      <c r="T384" s="225">
        <f>I384-'[1]13+verif'!I383</f>
        <v>0</v>
      </c>
      <c r="U384" s="225">
        <f>J384-'[1]13+verif'!J383</f>
        <v>0</v>
      </c>
      <c r="V384" s="223">
        <f>K384-'[1]13+verif'!K383</f>
        <v>0</v>
      </c>
    </row>
    <row r="385" spans="1:22" ht="15">
      <c r="A385" s="45" t="s">
        <v>254</v>
      </c>
      <c r="B385" s="46" t="s">
        <v>255</v>
      </c>
      <c r="C385" s="46"/>
      <c r="D385" s="129"/>
      <c r="E385" s="118"/>
      <c r="F385" s="156"/>
      <c r="G385" s="118"/>
      <c r="H385" s="129"/>
      <c r="I385" s="118"/>
      <c r="J385" s="118">
        <f>G385-I385</f>
        <v>0</v>
      </c>
      <c r="K385" s="125"/>
      <c r="L385" s="175"/>
      <c r="M385" s="225">
        <f>C385+D385+E385+F385+G385+H385+I385+J385+K385-'[1]13+verif'!C384-'[1]13+verif'!D384-'[1]13+verif'!E384-'[1]13+verif'!F384-'[1]13+verif'!G384-'[1]13+verif'!H384-'[1]13+verif'!I384-'[1]13+verif'!J384-'[1]13+verif'!K384</f>
        <v>0</v>
      </c>
      <c r="N385" s="225">
        <f>C385-'[1]13+verif'!C384</f>
        <v>0</v>
      </c>
      <c r="O385" s="225">
        <f>D385-'[1]13+verif'!D384</f>
        <v>0</v>
      </c>
      <c r="P385" s="225">
        <f>E385-'[1]13+verif'!E384</f>
        <v>0</v>
      </c>
      <c r="Q385" s="225">
        <f>F385-'[1]13+verif'!F384</f>
        <v>0</v>
      </c>
      <c r="R385" s="225">
        <f>G385-'[1]13+verif'!G384</f>
        <v>0</v>
      </c>
      <c r="S385" s="225">
        <f>H385-'[1]13+verif'!H384</f>
        <v>0</v>
      </c>
      <c r="T385" s="225">
        <f>I385-'[1]13+verif'!I384</f>
        <v>0</v>
      </c>
      <c r="U385" s="225">
        <f>J385-'[1]13+verif'!J384</f>
        <v>0</v>
      </c>
      <c r="V385" s="223">
        <f>K385-'[1]13+verif'!K384</f>
        <v>0</v>
      </c>
    </row>
    <row r="386" spans="1:22" ht="15">
      <c r="A386" s="45" t="s">
        <v>256</v>
      </c>
      <c r="B386" s="46" t="s">
        <v>257</v>
      </c>
      <c r="C386" s="46"/>
      <c r="D386" s="129"/>
      <c r="E386" s="118"/>
      <c r="F386" s="156"/>
      <c r="G386" s="118"/>
      <c r="H386" s="129"/>
      <c r="I386" s="118"/>
      <c r="J386" s="118">
        <f>G386-I386</f>
        <v>0</v>
      </c>
      <c r="K386" s="125"/>
      <c r="L386" s="175"/>
      <c r="M386" s="225">
        <f>C386+D386+E386+F386+G386+H386+I386+J386+K386-'[1]13+verif'!C385-'[1]13+verif'!D385-'[1]13+verif'!E385-'[1]13+verif'!F385-'[1]13+verif'!G385-'[1]13+verif'!H385-'[1]13+verif'!I385-'[1]13+verif'!J385-'[1]13+verif'!K385</f>
        <v>0</v>
      </c>
      <c r="N386" s="225">
        <f>C386-'[1]13+verif'!C385</f>
        <v>0</v>
      </c>
      <c r="O386" s="225">
        <f>D386-'[1]13+verif'!D385</f>
        <v>0</v>
      </c>
      <c r="P386" s="225">
        <f>E386-'[1]13+verif'!E385</f>
        <v>0</v>
      </c>
      <c r="Q386" s="225">
        <f>F386-'[1]13+verif'!F385</f>
        <v>0</v>
      </c>
      <c r="R386" s="225">
        <f>G386-'[1]13+verif'!G385</f>
        <v>0</v>
      </c>
      <c r="S386" s="225">
        <f>H386-'[1]13+verif'!H385</f>
        <v>0</v>
      </c>
      <c r="T386" s="225">
        <f>I386-'[1]13+verif'!I385</f>
        <v>0</v>
      </c>
      <c r="U386" s="225">
        <f>J386-'[1]13+verif'!J385</f>
        <v>0</v>
      </c>
      <c r="V386" s="223">
        <f>K386-'[1]13+verif'!K385</f>
        <v>0</v>
      </c>
    </row>
    <row r="387" spans="1:22" ht="15">
      <c r="A387" s="45" t="s">
        <v>258</v>
      </c>
      <c r="B387" s="46" t="s">
        <v>259</v>
      </c>
      <c r="C387" s="46"/>
      <c r="D387" s="129"/>
      <c r="E387" s="118"/>
      <c r="F387" s="156"/>
      <c r="G387" s="118"/>
      <c r="H387" s="129"/>
      <c r="I387" s="118"/>
      <c r="J387" s="118">
        <f>G387-I387</f>
        <v>0</v>
      </c>
      <c r="K387" s="125"/>
      <c r="L387" s="175"/>
      <c r="M387" s="225">
        <f>C387+D387+E387+F387+G387+H387+I387+J387+K387-'[1]13+verif'!C386-'[1]13+verif'!D386-'[1]13+verif'!E386-'[1]13+verif'!F386-'[1]13+verif'!G386-'[1]13+verif'!H386-'[1]13+verif'!I386-'[1]13+verif'!J386-'[1]13+verif'!K386</f>
        <v>0</v>
      </c>
      <c r="N387" s="225">
        <f>C387-'[1]13+verif'!C386</f>
        <v>0</v>
      </c>
      <c r="O387" s="225">
        <f>D387-'[1]13+verif'!D386</f>
        <v>0</v>
      </c>
      <c r="P387" s="225">
        <f>E387-'[1]13+verif'!E386</f>
        <v>0</v>
      </c>
      <c r="Q387" s="225">
        <f>F387-'[1]13+verif'!F386</f>
        <v>0</v>
      </c>
      <c r="R387" s="225">
        <f>G387-'[1]13+verif'!G386</f>
        <v>0</v>
      </c>
      <c r="S387" s="225">
        <f>H387-'[1]13+verif'!H386</f>
        <v>0</v>
      </c>
      <c r="T387" s="225">
        <f>I387-'[1]13+verif'!I386</f>
        <v>0</v>
      </c>
      <c r="U387" s="225">
        <f>J387-'[1]13+verif'!J386</f>
        <v>0</v>
      </c>
      <c r="V387" s="223">
        <f>K387-'[1]13+verif'!K386</f>
        <v>0</v>
      </c>
    </row>
    <row r="388" spans="1:22" ht="15">
      <c r="A388" s="45" t="s">
        <v>298</v>
      </c>
      <c r="B388" s="46" t="s">
        <v>261</v>
      </c>
      <c r="C388" s="46"/>
      <c r="D388" s="129"/>
      <c r="E388" s="118"/>
      <c r="F388" s="118"/>
      <c r="G388" s="118"/>
      <c r="H388" s="129"/>
      <c r="I388" s="118"/>
      <c r="J388" s="118">
        <f>G388-I388</f>
        <v>0</v>
      </c>
      <c r="K388" s="125"/>
      <c r="L388" s="175"/>
      <c r="M388" s="225">
        <f>C388+D388+E388+F388+G388+H388+I388+J388+K388-'[1]13+verif'!C387-'[1]13+verif'!D387-'[1]13+verif'!E387-'[1]13+verif'!F387-'[1]13+verif'!G387-'[1]13+verif'!H387-'[1]13+verif'!I387-'[1]13+verif'!J387-'[1]13+verif'!K387</f>
        <v>0</v>
      </c>
      <c r="N388" s="225">
        <f>C388-'[1]13+verif'!C387</f>
        <v>0</v>
      </c>
      <c r="O388" s="225">
        <f>D388-'[1]13+verif'!D387</f>
        <v>0</v>
      </c>
      <c r="P388" s="225">
        <f>E388-'[1]13+verif'!E387</f>
        <v>0</v>
      </c>
      <c r="Q388" s="225">
        <f>F388-'[1]13+verif'!F387</f>
        <v>0</v>
      </c>
      <c r="R388" s="225">
        <f>G388-'[1]13+verif'!G387</f>
        <v>0</v>
      </c>
      <c r="S388" s="225">
        <f>H388-'[1]13+verif'!H387</f>
        <v>0</v>
      </c>
      <c r="T388" s="225">
        <f>I388-'[1]13+verif'!I387</f>
        <v>0</v>
      </c>
      <c r="U388" s="225">
        <f>J388-'[1]13+verif'!J387</f>
        <v>0</v>
      </c>
      <c r="V388" s="223">
        <f>K388-'[1]13+verif'!K387</f>
        <v>0</v>
      </c>
    </row>
    <row r="389" spans="1:22" ht="15">
      <c r="A389" s="45" t="s">
        <v>262</v>
      </c>
      <c r="B389" s="46" t="s">
        <v>263</v>
      </c>
      <c r="C389" s="46"/>
      <c r="D389" s="129"/>
      <c r="E389" s="118"/>
      <c r="F389" s="156"/>
      <c r="G389" s="118"/>
      <c r="H389" s="129"/>
      <c r="I389" s="118"/>
      <c r="J389" s="118">
        <f>G389-I389</f>
        <v>0</v>
      </c>
      <c r="K389" s="125"/>
      <c r="L389" s="175"/>
      <c r="M389" s="225">
        <f>C389+D389+E389+F389+G389+H389+I389+J389+K389-'[1]13+verif'!C388-'[1]13+verif'!D388-'[1]13+verif'!E388-'[1]13+verif'!F388-'[1]13+verif'!G388-'[1]13+verif'!H388-'[1]13+verif'!I388-'[1]13+verif'!J388-'[1]13+verif'!K388</f>
        <v>0</v>
      </c>
      <c r="N389" s="225">
        <f>C389-'[1]13+verif'!C388</f>
        <v>0</v>
      </c>
      <c r="O389" s="225">
        <f>D389-'[1]13+verif'!D388</f>
        <v>0</v>
      </c>
      <c r="P389" s="225">
        <f>E389-'[1]13+verif'!E388</f>
        <v>0</v>
      </c>
      <c r="Q389" s="225">
        <f>F389-'[1]13+verif'!F388</f>
        <v>0</v>
      </c>
      <c r="R389" s="225">
        <f>G389-'[1]13+verif'!G388</f>
        <v>0</v>
      </c>
      <c r="S389" s="225">
        <f>H389-'[1]13+verif'!H388</f>
        <v>0</v>
      </c>
      <c r="T389" s="225">
        <f>I389-'[1]13+verif'!I388</f>
        <v>0</v>
      </c>
      <c r="U389" s="225">
        <f>J389-'[1]13+verif'!J388</f>
        <v>0</v>
      </c>
      <c r="V389" s="223">
        <f>K389-'[1]13+verif'!K388</f>
        <v>0</v>
      </c>
    </row>
    <row r="390" spans="1:22" ht="18">
      <c r="A390" s="33" t="s">
        <v>299</v>
      </c>
      <c r="B390" s="34" t="s">
        <v>265</v>
      </c>
      <c r="C390" s="34"/>
      <c r="D390" s="204"/>
      <c r="E390" s="205"/>
      <c r="F390" s="205"/>
      <c r="G390" s="205"/>
      <c r="H390" s="204"/>
      <c r="I390" s="205"/>
      <c r="J390" s="206"/>
      <c r="K390" s="207"/>
      <c r="L390" s="175"/>
      <c r="M390" s="225">
        <f>C390+D390+E390+F390+G390+H390+I390+J390+K390-'[1]13+verif'!C389-'[1]13+verif'!D389-'[1]13+verif'!E389-'[1]13+verif'!F389-'[1]13+verif'!G389-'[1]13+verif'!H389-'[1]13+verif'!I389-'[1]13+verif'!J389-'[1]13+verif'!K389</f>
        <v>0</v>
      </c>
      <c r="N390" s="225">
        <f>C390-'[1]13+verif'!C389</f>
        <v>0</v>
      </c>
      <c r="O390" s="225">
        <f>D390-'[1]13+verif'!D389</f>
        <v>0</v>
      </c>
      <c r="P390" s="225">
        <f>E390-'[1]13+verif'!E389</f>
        <v>0</v>
      </c>
      <c r="Q390" s="225">
        <f>F390-'[1]13+verif'!F389</f>
        <v>0</v>
      </c>
      <c r="R390" s="225">
        <f>G390-'[1]13+verif'!G389</f>
        <v>0</v>
      </c>
      <c r="S390" s="225">
        <f>H390-'[1]13+verif'!H389</f>
        <v>0</v>
      </c>
      <c r="T390" s="225">
        <f>I390-'[1]13+verif'!I389</f>
        <v>0</v>
      </c>
      <c r="U390" s="225">
        <f>J390-'[1]13+verif'!J389</f>
        <v>0</v>
      </c>
      <c r="V390" s="223">
        <f>K390-'[1]13+verif'!K389</f>
        <v>0</v>
      </c>
    </row>
    <row r="391" spans="1:22" ht="15">
      <c r="A391" s="86" t="s">
        <v>300</v>
      </c>
      <c r="B391" s="87" t="s">
        <v>267</v>
      </c>
      <c r="C391" s="87"/>
      <c r="D391" s="131"/>
      <c r="E391" s="131"/>
      <c r="F391" s="131"/>
      <c r="G391" s="131"/>
      <c r="H391" s="129"/>
      <c r="I391" s="118"/>
      <c r="J391" s="208"/>
      <c r="K391" s="125"/>
      <c r="L391" s="175"/>
      <c r="M391" s="225">
        <f>C391+D391+E391+F391+G391+H391+I391+J391+K391-'[1]13+verif'!C390-'[1]13+verif'!D390-'[1]13+verif'!E390-'[1]13+verif'!F390-'[1]13+verif'!G390-'[1]13+verif'!H390-'[1]13+verif'!I390-'[1]13+verif'!J390-'[1]13+verif'!K390</f>
        <v>0</v>
      </c>
      <c r="N391" s="225">
        <f>C391-'[1]13+verif'!C390</f>
        <v>0</v>
      </c>
      <c r="O391" s="225">
        <f>D391-'[1]13+verif'!D390</f>
        <v>0</v>
      </c>
      <c r="P391" s="225">
        <f>E391-'[1]13+verif'!E390</f>
        <v>0</v>
      </c>
      <c r="Q391" s="225">
        <f>F391-'[1]13+verif'!F390</f>
        <v>0</v>
      </c>
      <c r="R391" s="225">
        <f>G391-'[1]13+verif'!G390</f>
        <v>0</v>
      </c>
      <c r="S391" s="225">
        <f>H391-'[1]13+verif'!H390</f>
        <v>0</v>
      </c>
      <c r="T391" s="225">
        <f>I391-'[1]13+verif'!I390</f>
        <v>0</v>
      </c>
      <c r="U391" s="225">
        <f>J391-'[1]13+verif'!J390</f>
        <v>0</v>
      </c>
      <c r="V391" s="223">
        <f>K391-'[1]13+verif'!K390</f>
        <v>0</v>
      </c>
    </row>
    <row r="392" spans="1:22" ht="15.75" thickBot="1">
      <c r="A392" s="160" t="s">
        <v>323</v>
      </c>
      <c r="B392" s="161" t="s">
        <v>269</v>
      </c>
      <c r="C392" s="161"/>
      <c r="D392" s="209"/>
      <c r="E392" s="209"/>
      <c r="F392" s="209"/>
      <c r="G392" s="209"/>
      <c r="H392" s="210"/>
      <c r="I392" s="211"/>
      <c r="J392" s="212"/>
      <c r="K392" s="213"/>
      <c r="L392" s="175"/>
      <c r="M392" s="225">
        <f>C392+D392+E392+F392+G392+H392+I392+J392+K392-'[1]13+verif'!C391-'[1]13+verif'!D391-'[1]13+verif'!E391-'[1]13+verif'!F391-'[1]13+verif'!G391-'[1]13+verif'!H391-'[1]13+verif'!I391-'[1]13+verif'!J391-'[1]13+verif'!K391</f>
        <v>0</v>
      </c>
      <c r="N392" s="225">
        <f>C392-'[1]13+verif'!C391</f>
        <v>0</v>
      </c>
      <c r="O392" s="225">
        <f>D392-'[1]13+verif'!D391</f>
        <v>0</v>
      </c>
      <c r="P392" s="225">
        <f>E392-'[1]13+verif'!E391</f>
        <v>0</v>
      </c>
      <c r="Q392" s="225">
        <f>F392-'[1]13+verif'!F391</f>
        <v>0</v>
      </c>
      <c r="R392" s="225">
        <f>G392-'[1]13+verif'!G391</f>
        <v>0</v>
      </c>
      <c r="S392" s="225">
        <f>H392-'[1]13+verif'!H391</f>
        <v>0</v>
      </c>
      <c r="T392" s="225">
        <f>I392-'[1]13+verif'!I391</f>
        <v>0</v>
      </c>
      <c r="U392" s="225">
        <f>J392-'[1]13+verif'!J391</f>
        <v>0</v>
      </c>
      <c r="V392" s="223">
        <f>K392-'[1]13+verif'!K391</f>
        <v>0</v>
      </c>
    </row>
    <row r="393" spans="1:22">
      <c r="B393" s="3"/>
      <c r="C393" s="3"/>
      <c r="D393" s="3"/>
      <c r="E393" s="3"/>
      <c r="F393" s="215"/>
      <c r="G393" s="3"/>
      <c r="H393" s="3"/>
      <c r="I393" s="3"/>
      <c r="J393" s="3"/>
      <c r="K393" s="3"/>
      <c r="L393" s="3"/>
      <c r="M393" s="227"/>
      <c r="N393" s="227"/>
      <c r="O393" s="227"/>
      <c r="P393" s="227"/>
      <c r="Q393" s="227"/>
      <c r="R393" s="227"/>
      <c r="S393" s="227"/>
      <c r="T393" s="227"/>
      <c r="U393" s="227"/>
    </row>
    <row r="394" spans="1:22">
      <c r="A394" s="216"/>
      <c r="B394" s="217"/>
      <c r="C394" s="218" t="s">
        <v>324</v>
      </c>
      <c r="D394" s="3"/>
      <c r="E394" s="3"/>
      <c r="F394" s="5" t="s">
        <v>325</v>
      </c>
      <c r="G394" s="5"/>
      <c r="H394" s="5"/>
      <c r="I394" s="5"/>
      <c r="J394" s="4" t="s">
        <v>326</v>
      </c>
      <c r="K394" s="4"/>
      <c r="L394" s="5"/>
      <c r="M394" s="227"/>
      <c r="N394" s="227"/>
      <c r="O394" s="227"/>
      <c r="P394" s="227"/>
      <c r="Q394" s="227"/>
      <c r="R394" s="227"/>
      <c r="S394" s="227"/>
      <c r="T394" s="227"/>
      <c r="U394" s="227"/>
    </row>
    <row r="395" spans="1:22">
      <c r="A395" s="219"/>
      <c r="B395" s="220" t="s">
        <v>327</v>
      </c>
      <c r="C395" s="220"/>
      <c r="D395" s="3"/>
      <c r="E395" s="3"/>
      <c r="F395" s="5" t="s">
        <v>328</v>
      </c>
      <c r="G395" s="221"/>
      <c r="H395" s="221"/>
      <c r="I395" s="221"/>
      <c r="J395" s="220" t="s">
        <v>329</v>
      </c>
      <c r="K395" s="220"/>
      <c r="L395" s="217"/>
      <c r="M395" s="227"/>
      <c r="N395" s="227"/>
      <c r="O395" s="227"/>
      <c r="P395" s="227"/>
      <c r="Q395" s="227"/>
      <c r="R395" s="227"/>
      <c r="S395" s="227"/>
      <c r="T395" s="227"/>
      <c r="U395" s="227"/>
    </row>
    <row r="396" spans="1:22">
      <c r="B396" s="3"/>
      <c r="C396" s="3"/>
      <c r="D396" s="3"/>
      <c r="E396" s="3"/>
      <c r="F396" s="215"/>
      <c r="G396" s="3"/>
      <c r="H396" s="3"/>
      <c r="I396" s="3"/>
      <c r="J396" s="3"/>
      <c r="K396" s="3"/>
      <c r="L396" s="3"/>
    </row>
  </sheetData>
  <mergeCells count="20">
    <mergeCell ref="L273:L392"/>
    <mergeCell ref="J394:K394"/>
    <mergeCell ref="B395:C395"/>
    <mergeCell ref="J395:K395"/>
    <mergeCell ref="H6:H7"/>
    <mergeCell ref="I6:I7"/>
    <mergeCell ref="J6:J7"/>
    <mergeCell ref="K6:K7"/>
    <mergeCell ref="L13:L131"/>
    <mergeCell ref="L142:L268"/>
    <mergeCell ref="A1:J1"/>
    <mergeCell ref="A2:J2"/>
    <mergeCell ref="B3:K3"/>
    <mergeCell ref="A6:A7"/>
    <mergeCell ref="B6:B7"/>
    <mergeCell ref="C6:C7"/>
    <mergeCell ref="D6:D7"/>
    <mergeCell ref="E6:E7"/>
    <mergeCell ref="F6:F7"/>
    <mergeCell ref="G6:G7"/>
  </mergeCells>
  <pageMargins left="0" right="0" top="0.74803149606299213" bottom="0.74803149606299213" header="0.31496062992125984" footer="0.31496062992125984"/>
  <pageSetup paperSize="9" scale="85" fitToHeight="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13MFP</vt:lpstr>
      <vt:lpstr>'13MFP'!Print_Area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2024-09-13T06:16:47Z</dcterms:created>
  <dcterms:modified xsi:type="dcterms:W3CDTF">2024-09-13T06:24:24Z</dcterms:modified>
</cp:coreProperties>
</file>