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ga.Florica\Desktop\HCL   SEMNATE\EXECUTIE 2023\ANEXE\"/>
    </mc:Choice>
  </mc:AlternateContent>
  <xr:revisionPtr revIDLastSave="0" documentId="13_ncr:1_{21B74157-E987-457A-9D96-327AD294AA75}" xr6:coauthVersionLast="47" xr6:coauthVersionMax="47" xr10:uidLastSave="{00000000-0000-0000-0000-000000000000}"/>
  <bookViews>
    <workbookView xWindow="-120" yWindow="-120" windowWidth="29040" windowHeight="15840" tabRatio="918" activeTab="12" xr2:uid="{4434EA07-B5AF-461B-B72E-A4E0814219FD}"/>
  </bookViews>
  <sheets>
    <sheet name="venituri 2023" sheetId="1" r:id="rId1"/>
    <sheet name="cheltuieli 2023" sheetId="2" r:id="rId2"/>
    <sheet name="51" sheetId="3" r:id="rId3"/>
    <sheet name="54" sheetId="4" r:id="rId4"/>
    <sheet name="55" sheetId="5" r:id="rId5"/>
    <sheet name="61" sheetId="6" r:id="rId6"/>
    <sheet name="66" sheetId="7" r:id="rId7"/>
    <sheet name="67" sheetId="8" r:id="rId8"/>
    <sheet name="68" sheetId="9" r:id="rId9"/>
    <sheet name="70" sheetId="10" r:id="rId10"/>
    <sheet name="74" sheetId="11" r:id="rId11"/>
    <sheet name="83" sheetId="12" r:id="rId12"/>
    <sheet name="84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Area" localSheetId="1">'cheltuieli 2023'!$A$1:$K$393</definedName>
    <definedName name="_xlnm.Print_Area" localSheetId="0">'venituri 2023'!$A$1:$L$528</definedName>
    <definedName name="_xlnm.Print_Titles" localSheetId="0">'venituri 2023'!$9:$9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8" i="13" l="1"/>
  <c r="K278" i="13"/>
  <c r="J278" i="13"/>
  <c r="J277" i="13" s="1"/>
  <c r="J276" i="13" s="1"/>
  <c r="I278" i="13"/>
  <c r="I277" i="13" s="1"/>
  <c r="I276" i="13" s="1"/>
  <c r="H278" i="13"/>
  <c r="G278" i="13"/>
  <c r="F278" i="13"/>
  <c r="L277" i="13"/>
  <c r="K277" i="13"/>
  <c r="K276" i="13" s="1"/>
  <c r="H277" i="13"/>
  <c r="H276" i="13" s="1"/>
  <c r="G277" i="13"/>
  <c r="F277" i="13"/>
  <c r="F276" i="13" s="1"/>
  <c r="L276" i="13"/>
  <c r="G276" i="13"/>
  <c r="K275" i="13"/>
  <c r="K274" i="13"/>
  <c r="F274" i="13"/>
  <c r="K273" i="13"/>
  <c r="K272" i="13"/>
  <c r="K271" i="13" s="1"/>
  <c r="K270" i="13" s="1"/>
  <c r="L271" i="13"/>
  <c r="L270" i="13" s="1"/>
  <c r="J271" i="13"/>
  <c r="I271" i="13"/>
  <c r="H271" i="13"/>
  <c r="G271" i="13"/>
  <c r="F271" i="13"/>
  <c r="F270" i="13" s="1"/>
  <c r="J270" i="13"/>
  <c r="I270" i="13"/>
  <c r="H270" i="13"/>
  <c r="G270" i="13"/>
  <c r="K269" i="13"/>
  <c r="J267" i="13"/>
  <c r="I267" i="13"/>
  <c r="H267" i="13"/>
  <c r="H265" i="13" s="1"/>
  <c r="G267" i="13"/>
  <c r="G265" i="13" s="1"/>
  <c r="F267" i="13"/>
  <c r="L265" i="13"/>
  <c r="J265" i="13"/>
  <c r="I265" i="13"/>
  <c r="F265" i="13"/>
  <c r="L264" i="13"/>
  <c r="K264" i="13"/>
  <c r="J264" i="13"/>
  <c r="I264" i="13"/>
  <c r="H264" i="13"/>
  <c r="G264" i="13"/>
  <c r="E264" i="13" s="1"/>
  <c r="F264" i="13"/>
  <c r="D264" i="13"/>
  <c r="L263" i="13"/>
  <c r="K263" i="13"/>
  <c r="J263" i="13"/>
  <c r="I263" i="13"/>
  <c r="H263" i="13"/>
  <c r="G263" i="13"/>
  <c r="E263" i="13" s="1"/>
  <c r="F263" i="13"/>
  <c r="D263" i="13"/>
  <c r="L262" i="13"/>
  <c r="K262" i="13"/>
  <c r="K260" i="13" s="1"/>
  <c r="K259" i="13" s="1"/>
  <c r="K258" i="13" s="1"/>
  <c r="J262" i="13"/>
  <c r="I262" i="13"/>
  <c r="H262" i="13"/>
  <c r="G262" i="13"/>
  <c r="F262" i="13"/>
  <c r="E262" i="13"/>
  <c r="D262" i="13"/>
  <c r="L261" i="13"/>
  <c r="L260" i="13" s="1"/>
  <c r="L259" i="13" s="1"/>
  <c r="K261" i="13"/>
  <c r="J261" i="13"/>
  <c r="J260" i="13" s="1"/>
  <c r="J259" i="13" s="1"/>
  <c r="J258" i="13" s="1"/>
  <c r="I261" i="13"/>
  <c r="H261" i="13"/>
  <c r="H260" i="13" s="1"/>
  <c r="H259" i="13" s="1"/>
  <c r="H258" i="13" s="1"/>
  <c r="G261" i="13"/>
  <c r="E261" i="13" s="1"/>
  <c r="F261" i="13"/>
  <c r="F260" i="13" s="1"/>
  <c r="F259" i="13" s="1"/>
  <c r="I260" i="13"/>
  <c r="I259" i="13" s="1"/>
  <c r="I258" i="13" s="1"/>
  <c r="G260" i="13"/>
  <c r="G259" i="13" s="1"/>
  <c r="G258" i="13" s="1"/>
  <c r="L254" i="13"/>
  <c r="K254" i="13"/>
  <c r="J254" i="13"/>
  <c r="I254" i="13"/>
  <c r="H254" i="13"/>
  <c r="G254" i="13"/>
  <c r="F254" i="13"/>
  <c r="E254" i="13"/>
  <c r="D254" i="13"/>
  <c r="L253" i="13"/>
  <c r="K253" i="13"/>
  <c r="J253" i="13"/>
  <c r="I253" i="13"/>
  <c r="H253" i="13"/>
  <c r="G253" i="13"/>
  <c r="E253" i="13" s="1"/>
  <c r="F253" i="13"/>
  <c r="D253" i="13"/>
  <c r="L252" i="13"/>
  <c r="K252" i="13"/>
  <c r="J252" i="13"/>
  <c r="I252" i="13"/>
  <c r="H252" i="13"/>
  <c r="G252" i="13"/>
  <c r="E252" i="13" s="1"/>
  <c r="F252" i="13"/>
  <c r="F250" i="13" s="1"/>
  <c r="F248" i="13" s="1"/>
  <c r="D252" i="13"/>
  <c r="L251" i="13"/>
  <c r="K251" i="13"/>
  <c r="K250" i="13" s="1"/>
  <c r="K248" i="13" s="1"/>
  <c r="J251" i="13"/>
  <c r="I251" i="13"/>
  <c r="I250" i="13" s="1"/>
  <c r="I248" i="13" s="1"/>
  <c r="H251" i="13"/>
  <c r="G251" i="13"/>
  <c r="F251" i="13"/>
  <c r="E251" i="13"/>
  <c r="D251" i="13"/>
  <c r="D250" i="13" s="1"/>
  <c r="D248" i="13" s="1"/>
  <c r="L250" i="13"/>
  <c r="L248" i="13" s="1"/>
  <c r="J250" i="13"/>
  <c r="J248" i="13" s="1"/>
  <c r="H250" i="13"/>
  <c r="H248" i="13" s="1"/>
  <c r="L215" i="13"/>
  <c r="K215" i="13"/>
  <c r="J215" i="13"/>
  <c r="I215" i="13"/>
  <c r="H215" i="13"/>
  <c r="G215" i="13"/>
  <c r="E215" i="13" s="1"/>
  <c r="F215" i="13"/>
  <c r="D215" i="13"/>
  <c r="L214" i="13"/>
  <c r="K214" i="13"/>
  <c r="K212" i="13" s="1"/>
  <c r="K211" i="13" s="1"/>
  <c r="J214" i="13"/>
  <c r="I214" i="13"/>
  <c r="H214" i="13"/>
  <c r="G214" i="13"/>
  <c r="F214" i="13"/>
  <c r="E214" i="13"/>
  <c r="D214" i="13"/>
  <c r="L213" i="13"/>
  <c r="L212" i="13" s="1"/>
  <c r="L211" i="13" s="1"/>
  <c r="K213" i="13"/>
  <c r="J213" i="13"/>
  <c r="J212" i="13" s="1"/>
  <c r="J211" i="13" s="1"/>
  <c r="I213" i="13"/>
  <c r="H213" i="13"/>
  <c r="H212" i="13" s="1"/>
  <c r="H211" i="13" s="1"/>
  <c r="G213" i="13"/>
  <c r="E213" i="13" s="1"/>
  <c r="E212" i="13" s="1"/>
  <c r="E211" i="13" s="1"/>
  <c r="F213" i="13"/>
  <c r="F212" i="13" s="1"/>
  <c r="F211" i="13" s="1"/>
  <c r="I212" i="13"/>
  <c r="I211" i="13" s="1"/>
  <c r="G212" i="13"/>
  <c r="G211" i="13" s="1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 s="1"/>
  <c r="K197" i="13" s="1"/>
  <c r="L198" i="13"/>
  <c r="J198" i="13"/>
  <c r="J197" i="13" s="1"/>
  <c r="I198" i="13"/>
  <c r="I197" i="13" s="1"/>
  <c r="H198" i="13"/>
  <c r="G198" i="13"/>
  <c r="F198" i="13"/>
  <c r="L197" i="13"/>
  <c r="H197" i="13"/>
  <c r="G197" i="13"/>
  <c r="F197" i="13"/>
  <c r="K196" i="13"/>
  <c r="L195" i="13"/>
  <c r="L187" i="13" s="1"/>
  <c r="L186" i="13" s="1"/>
  <c r="K195" i="13"/>
  <c r="J195" i="13"/>
  <c r="I195" i="13"/>
  <c r="H195" i="13"/>
  <c r="H187" i="13" s="1"/>
  <c r="H186" i="13" s="1"/>
  <c r="G195" i="13"/>
  <c r="G187" i="13" s="1"/>
  <c r="G186" i="13" s="1"/>
  <c r="F195" i="13"/>
  <c r="K194" i="13"/>
  <c r="K193" i="13"/>
  <c r="K192" i="13"/>
  <c r="K191" i="13"/>
  <c r="K190" i="13"/>
  <c r="K189" i="13"/>
  <c r="K187" i="13" s="1"/>
  <c r="K186" i="13" s="1"/>
  <c r="K188" i="13"/>
  <c r="J187" i="13"/>
  <c r="I187" i="13"/>
  <c r="I186" i="13" s="1"/>
  <c r="F187" i="13"/>
  <c r="F186" i="13" s="1"/>
  <c r="J186" i="13"/>
  <c r="J185" i="13" s="1"/>
  <c r="L184" i="13"/>
  <c r="K184" i="13"/>
  <c r="J184" i="13"/>
  <c r="I184" i="13"/>
  <c r="H184" i="13"/>
  <c r="H183" i="13" s="1"/>
  <c r="H182" i="13" s="1"/>
  <c r="G184" i="13"/>
  <c r="G183" i="13" s="1"/>
  <c r="G182" i="13" s="1"/>
  <c r="F184" i="13"/>
  <c r="L183" i="13"/>
  <c r="L182" i="13" s="1"/>
  <c r="K183" i="13"/>
  <c r="J183" i="13"/>
  <c r="J182" i="13" s="1"/>
  <c r="I183" i="13"/>
  <c r="I182" i="13" s="1"/>
  <c r="F183" i="13"/>
  <c r="K182" i="13"/>
  <c r="F182" i="13"/>
  <c r="L181" i="13"/>
  <c r="L178" i="13" s="1"/>
  <c r="K181" i="13"/>
  <c r="J181" i="13"/>
  <c r="J178" i="13" s="1"/>
  <c r="J172" i="13" s="1"/>
  <c r="I181" i="13"/>
  <c r="H181" i="13"/>
  <c r="G181" i="13"/>
  <c r="F181" i="13"/>
  <c r="F178" i="13" s="1"/>
  <c r="K180" i="13"/>
  <c r="K179" i="13"/>
  <c r="K178" i="13"/>
  <c r="I178" i="13"/>
  <c r="H178" i="13"/>
  <c r="G178" i="13"/>
  <c r="K177" i="13"/>
  <c r="K176" i="13"/>
  <c r="K175" i="13"/>
  <c r="L174" i="13"/>
  <c r="L173" i="13" s="1"/>
  <c r="K174" i="13"/>
  <c r="K173" i="13" s="1"/>
  <c r="K172" i="13" s="1"/>
  <c r="K171" i="13" s="1"/>
  <c r="J174" i="13"/>
  <c r="I174" i="13"/>
  <c r="I173" i="13" s="1"/>
  <c r="I172" i="13" s="1"/>
  <c r="H174" i="13"/>
  <c r="G174" i="13"/>
  <c r="G173" i="13" s="1"/>
  <c r="G172" i="13" s="1"/>
  <c r="G171" i="13" s="1"/>
  <c r="F174" i="13"/>
  <c r="F173" i="13" s="1"/>
  <c r="F172" i="13" s="1"/>
  <c r="F171" i="13" s="1"/>
  <c r="J173" i="13"/>
  <c r="H173" i="13"/>
  <c r="H172" i="13"/>
  <c r="H171" i="13" s="1"/>
  <c r="K170" i="13"/>
  <c r="K169" i="13"/>
  <c r="K168" i="13" s="1"/>
  <c r="K166" i="13" s="1"/>
  <c r="L168" i="13"/>
  <c r="J168" i="13"/>
  <c r="I168" i="13"/>
  <c r="H168" i="13"/>
  <c r="G168" i="13"/>
  <c r="F168" i="13"/>
  <c r="F166" i="13" s="1"/>
  <c r="K167" i="13"/>
  <c r="H166" i="13"/>
  <c r="K165" i="13"/>
  <c r="K164" i="13"/>
  <c r="K163" i="13"/>
  <c r="K162" i="13"/>
  <c r="K161" i="13"/>
  <c r="K160" i="13"/>
  <c r="K159" i="13"/>
  <c r="K158" i="13"/>
  <c r="K157" i="13"/>
  <c r="K156" i="13" s="1"/>
  <c r="L156" i="13"/>
  <c r="J156" i="13"/>
  <c r="I156" i="13"/>
  <c r="H156" i="13"/>
  <c r="G156" i="13"/>
  <c r="F156" i="13"/>
  <c r="K155" i="13"/>
  <c r="K154" i="13"/>
  <c r="K153" i="13"/>
  <c r="K152" i="13"/>
  <c r="K151" i="13"/>
  <c r="K150" i="13" s="1"/>
  <c r="K149" i="13" s="1"/>
  <c r="L150" i="13"/>
  <c r="L149" i="13" s="1"/>
  <c r="J150" i="13"/>
  <c r="I150" i="13"/>
  <c r="H150" i="13"/>
  <c r="G150" i="13"/>
  <c r="G149" i="13" s="1"/>
  <c r="F150" i="13"/>
  <c r="F149" i="13" s="1"/>
  <c r="J149" i="13"/>
  <c r="I149" i="13"/>
  <c r="H149" i="13"/>
  <c r="K148" i="13"/>
  <c r="K147" i="13"/>
  <c r="L146" i="13"/>
  <c r="K146" i="13"/>
  <c r="K145" i="13" s="1"/>
  <c r="J146" i="13"/>
  <c r="J145" i="13" s="1"/>
  <c r="I146" i="13"/>
  <c r="I145" i="13" s="1"/>
  <c r="H146" i="13"/>
  <c r="G146" i="13"/>
  <c r="G145" i="13" s="1"/>
  <c r="F146" i="13"/>
  <c r="L145" i="13"/>
  <c r="H145" i="13"/>
  <c r="F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 s="1"/>
  <c r="K131" i="13" s="1"/>
  <c r="L132" i="13"/>
  <c r="L131" i="13" s="1"/>
  <c r="J132" i="13"/>
  <c r="I132" i="13"/>
  <c r="I131" i="13" s="1"/>
  <c r="H132" i="13"/>
  <c r="G132" i="13"/>
  <c r="G131" i="13" s="1"/>
  <c r="F132" i="13"/>
  <c r="F131" i="13" s="1"/>
  <c r="J131" i="13"/>
  <c r="H131" i="13"/>
  <c r="K130" i="13"/>
  <c r="K129" i="13"/>
  <c r="K128" i="13" s="1"/>
  <c r="L128" i="13"/>
  <c r="J128" i="13"/>
  <c r="I128" i="13"/>
  <c r="H128" i="13"/>
  <c r="G128" i="13"/>
  <c r="F128" i="13"/>
  <c r="K127" i="13"/>
  <c r="K126" i="13"/>
  <c r="K124" i="13" s="1"/>
  <c r="L125" i="13"/>
  <c r="L124" i="13" s="1"/>
  <c r="K125" i="13"/>
  <c r="J125" i="13"/>
  <c r="J124" i="13" s="1"/>
  <c r="I125" i="13"/>
  <c r="H125" i="13"/>
  <c r="H124" i="13" s="1"/>
  <c r="G125" i="13"/>
  <c r="G124" i="13" s="1"/>
  <c r="F125" i="13"/>
  <c r="F124" i="13" s="1"/>
  <c r="I124" i="13"/>
  <c r="K123" i="13"/>
  <c r="K122" i="13"/>
  <c r="K121" i="13"/>
  <c r="K120" i="13"/>
  <c r="K119" i="13"/>
  <c r="K117" i="13" s="1"/>
  <c r="K118" i="13"/>
  <c r="L117" i="13"/>
  <c r="J117" i="13"/>
  <c r="I117" i="13"/>
  <c r="H117" i="13"/>
  <c r="G117" i="13"/>
  <c r="F117" i="13"/>
  <c r="F108" i="13" s="1"/>
  <c r="K116" i="13"/>
  <c r="K115" i="13"/>
  <c r="K114" i="13"/>
  <c r="K113" i="13"/>
  <c r="K112" i="13" s="1"/>
  <c r="L112" i="13"/>
  <c r="J112" i="13"/>
  <c r="I112" i="13"/>
  <c r="H112" i="13"/>
  <c r="H108" i="13" s="1"/>
  <c r="G112" i="13"/>
  <c r="F112" i="13"/>
  <c r="K111" i="13"/>
  <c r="K109" i="13" s="1"/>
  <c r="K110" i="13"/>
  <c r="L109" i="13"/>
  <c r="L108" i="13" s="1"/>
  <c r="J109" i="13"/>
  <c r="J108" i="13" s="1"/>
  <c r="I109" i="13"/>
  <c r="H109" i="13"/>
  <c r="G109" i="13"/>
  <c r="F109" i="13"/>
  <c r="I108" i="13"/>
  <c r="G108" i="13"/>
  <c r="K107" i="13"/>
  <c r="K106" i="13"/>
  <c r="K105" i="13"/>
  <c r="K104" i="13"/>
  <c r="K103" i="13"/>
  <c r="K102" i="13"/>
  <c r="K101" i="13"/>
  <c r="K100" i="13"/>
  <c r="K99" i="13"/>
  <c r="K98" i="13" s="1"/>
  <c r="L98" i="13"/>
  <c r="J98" i="13"/>
  <c r="I98" i="13"/>
  <c r="H98" i="13"/>
  <c r="G98" i="13"/>
  <c r="F98" i="13"/>
  <c r="K97" i="13"/>
  <c r="K96" i="13"/>
  <c r="K95" i="13"/>
  <c r="K94" i="13"/>
  <c r="K93" i="13"/>
  <c r="K92" i="13" s="1"/>
  <c r="L92" i="13"/>
  <c r="J92" i="13"/>
  <c r="I92" i="13"/>
  <c r="H92" i="13"/>
  <c r="G92" i="13"/>
  <c r="F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5" i="13" s="1"/>
  <c r="K76" i="13"/>
  <c r="L75" i="13"/>
  <c r="J75" i="13"/>
  <c r="I75" i="13"/>
  <c r="H75" i="13"/>
  <c r="G75" i="13"/>
  <c r="F75" i="13"/>
  <c r="K74" i="13"/>
  <c r="K73" i="13"/>
  <c r="K72" i="13"/>
  <c r="K71" i="13" s="1"/>
  <c r="L71" i="13"/>
  <c r="J71" i="13"/>
  <c r="J50" i="13" s="1"/>
  <c r="I71" i="13"/>
  <c r="H71" i="13"/>
  <c r="G71" i="13"/>
  <c r="F71" i="13"/>
  <c r="K70" i="13"/>
  <c r="K69" i="13"/>
  <c r="K68" i="13"/>
  <c r="K67" i="13"/>
  <c r="K66" i="13" s="1"/>
  <c r="L66" i="13"/>
  <c r="L50" i="13" s="1"/>
  <c r="J66" i="13"/>
  <c r="I66" i="13"/>
  <c r="H66" i="13"/>
  <c r="G66" i="13"/>
  <c r="G50" i="13" s="1"/>
  <c r="F66" i="13"/>
  <c r="K65" i="13"/>
  <c r="K63" i="13" s="1"/>
  <c r="K64" i="13"/>
  <c r="L63" i="13"/>
  <c r="J63" i="13"/>
  <c r="I63" i="13"/>
  <c r="H63" i="13"/>
  <c r="G63" i="13"/>
  <c r="F63" i="13"/>
  <c r="L62" i="13"/>
  <c r="K62" i="13"/>
  <c r="J62" i="13"/>
  <c r="I62" i="13"/>
  <c r="H62" i="13"/>
  <c r="G62" i="13"/>
  <c r="F62" i="13"/>
  <c r="K61" i="13"/>
  <c r="K60" i="13"/>
  <c r="K59" i="13"/>
  <c r="K58" i="13"/>
  <c r="K57" i="13"/>
  <c r="K56" i="13"/>
  <c r="K55" i="13"/>
  <c r="K54" i="13"/>
  <c r="K53" i="13"/>
  <c r="K51" i="13" s="1"/>
  <c r="K50" i="13" s="1"/>
  <c r="K52" i="13"/>
  <c r="L51" i="13"/>
  <c r="J51" i="13"/>
  <c r="I51" i="13"/>
  <c r="I50" i="13" s="1"/>
  <c r="H51" i="13"/>
  <c r="H50" i="13" s="1"/>
  <c r="G51" i="13"/>
  <c r="F51" i="13"/>
  <c r="F50" i="13" s="1"/>
  <c r="K49" i="13"/>
  <c r="F49" i="13"/>
  <c r="K48" i="13"/>
  <c r="K47" i="13"/>
  <c r="K46" i="13"/>
  <c r="K45" i="13"/>
  <c r="K44" i="13"/>
  <c r="K43" i="13"/>
  <c r="K42" i="13" s="1"/>
  <c r="L42" i="13"/>
  <c r="L15" i="13" s="1"/>
  <c r="J42" i="13"/>
  <c r="I42" i="13"/>
  <c r="H42" i="13"/>
  <c r="G42" i="13"/>
  <c r="F42" i="13"/>
  <c r="K41" i="13"/>
  <c r="K40" i="13"/>
  <c r="K39" i="13"/>
  <c r="K38" i="13"/>
  <c r="K37" i="13"/>
  <c r="K36" i="13"/>
  <c r="K34" i="13" s="1"/>
  <c r="K35" i="13"/>
  <c r="L34" i="13"/>
  <c r="J34" i="13"/>
  <c r="I34" i="13"/>
  <c r="H34" i="13"/>
  <c r="G34" i="13"/>
  <c r="F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16" i="13" s="1"/>
  <c r="K20" i="13"/>
  <c r="K19" i="13"/>
  <c r="K18" i="13"/>
  <c r="K17" i="13"/>
  <c r="L16" i="13"/>
  <c r="J16" i="13"/>
  <c r="I16" i="13"/>
  <c r="I15" i="13" s="1"/>
  <c r="H16" i="13"/>
  <c r="H15" i="13" s="1"/>
  <c r="G16" i="13"/>
  <c r="G15" i="13" s="1"/>
  <c r="F16" i="13"/>
  <c r="F15" i="13" s="1"/>
  <c r="J15" i="13"/>
  <c r="L10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B6" i="13"/>
  <c r="F258" i="13" l="1"/>
  <c r="E250" i="13"/>
  <c r="E248" i="13" s="1"/>
  <c r="E260" i="13"/>
  <c r="E259" i="13" s="1"/>
  <c r="E258" i="13" s="1"/>
  <c r="E185" i="13" s="1"/>
  <c r="E12" i="13" s="1"/>
  <c r="E8" i="13" s="1"/>
  <c r="G185" i="13"/>
  <c r="G166" i="13"/>
  <c r="J13" i="13"/>
  <c r="J12" i="13" s="1"/>
  <c r="J8" i="13" s="1"/>
  <c r="J14" i="13"/>
  <c r="I166" i="13"/>
  <c r="I171" i="13"/>
  <c r="I185" i="13"/>
  <c r="K13" i="13"/>
  <c r="K14" i="13"/>
  <c r="G13" i="13"/>
  <c r="F185" i="13"/>
  <c r="K15" i="13"/>
  <c r="H185" i="13"/>
  <c r="K108" i="13"/>
  <c r="L258" i="13"/>
  <c r="L14" i="13"/>
  <c r="L172" i="13"/>
  <c r="L171" i="13" s="1"/>
  <c r="L185" i="13"/>
  <c r="F14" i="13"/>
  <c r="F13" i="13"/>
  <c r="F12" i="13" s="1"/>
  <c r="F8" i="13" s="1"/>
  <c r="H14" i="13"/>
  <c r="H13" i="13"/>
  <c r="J166" i="13"/>
  <c r="J171" i="13"/>
  <c r="I13" i="13"/>
  <c r="I14" i="13"/>
  <c r="E14" i="13"/>
  <c r="D213" i="13"/>
  <c r="D212" i="13" s="1"/>
  <c r="D211" i="13" s="1"/>
  <c r="D261" i="13"/>
  <c r="D260" i="13" s="1"/>
  <c r="D259" i="13" s="1"/>
  <c r="D258" i="13" s="1"/>
  <c r="K267" i="13"/>
  <c r="K265" i="13" s="1"/>
  <c r="G250" i="13"/>
  <c r="G248" i="13" s="1"/>
  <c r="H12" i="13" l="1"/>
  <c r="H8" i="13" s="1"/>
  <c r="G12" i="13"/>
  <c r="G8" i="13" s="1"/>
  <c r="G14" i="13"/>
  <c r="D185" i="13"/>
  <c r="D12" i="13" s="1"/>
  <c r="D8" i="13" s="1"/>
  <c r="D14" i="13"/>
  <c r="K185" i="13"/>
  <c r="K12" i="13"/>
  <c r="K8" i="13" s="1"/>
  <c r="L13" i="13"/>
  <c r="L12" i="13" s="1"/>
  <c r="L8" i="13" s="1"/>
  <c r="L166" i="13"/>
  <c r="I12" i="13"/>
  <c r="I8" i="13" s="1"/>
  <c r="K274" i="12" l="1"/>
  <c r="L273" i="12"/>
  <c r="K273" i="12"/>
  <c r="J273" i="12"/>
  <c r="I273" i="12"/>
  <c r="H273" i="12"/>
  <c r="G273" i="12"/>
  <c r="F273" i="12"/>
  <c r="K272" i="12"/>
  <c r="K271" i="12"/>
  <c r="F271" i="12" s="1"/>
  <c r="K270" i="12"/>
  <c r="K269" i="12"/>
  <c r="L268" i="12"/>
  <c r="K268" i="12"/>
  <c r="J268" i="12"/>
  <c r="I268" i="12"/>
  <c r="H268" i="12"/>
  <c r="H267" i="12" s="1"/>
  <c r="G268" i="12"/>
  <c r="F268" i="12"/>
  <c r="L267" i="12"/>
  <c r="K267" i="12"/>
  <c r="J267" i="12"/>
  <c r="I267" i="12"/>
  <c r="G267" i="12"/>
  <c r="F267" i="12"/>
  <c r="K266" i="12"/>
  <c r="K264" i="12"/>
  <c r="K263" i="12" s="1"/>
  <c r="L263" i="12"/>
  <c r="J263" i="12"/>
  <c r="I263" i="12"/>
  <c r="I257" i="12" s="1"/>
  <c r="I256" i="12" s="1"/>
  <c r="H263" i="12"/>
  <c r="G263" i="12"/>
  <c r="F263" i="12"/>
  <c r="K262" i="12"/>
  <c r="K261" i="12"/>
  <c r="K260" i="12"/>
  <c r="K258" i="12" s="1"/>
  <c r="K257" i="12" s="1"/>
  <c r="K256" i="12" s="1"/>
  <c r="K259" i="12"/>
  <c r="L258" i="12"/>
  <c r="J258" i="12"/>
  <c r="I258" i="12"/>
  <c r="H258" i="12"/>
  <c r="H257" i="12" s="1"/>
  <c r="H256" i="12" s="1"/>
  <c r="G258" i="12"/>
  <c r="G257" i="12" s="1"/>
  <c r="G256" i="12" s="1"/>
  <c r="F258" i="12"/>
  <c r="F257" i="12" s="1"/>
  <c r="F256" i="12" s="1"/>
  <c r="L257" i="12"/>
  <c r="L256" i="12" s="1"/>
  <c r="J257" i="12"/>
  <c r="J256" i="12"/>
  <c r="K255" i="12"/>
  <c r="K254" i="12"/>
  <c r="K252" i="12" s="1"/>
  <c r="K253" i="12"/>
  <c r="L252" i="12"/>
  <c r="J252" i="12"/>
  <c r="I252" i="12"/>
  <c r="H252" i="12"/>
  <c r="G252" i="12"/>
  <c r="F252" i="12"/>
  <c r="K251" i="12"/>
  <c r="K250" i="12"/>
  <c r="K249" i="12"/>
  <c r="K248" i="12" s="1"/>
  <c r="L248" i="12"/>
  <c r="J248" i="12"/>
  <c r="I248" i="12"/>
  <c r="H248" i="12"/>
  <c r="G248" i="12"/>
  <c r="F248" i="12"/>
  <c r="K247" i="12"/>
  <c r="K246" i="12"/>
  <c r="K245" i="12"/>
  <c r="K244" i="12" s="1"/>
  <c r="L244" i="12"/>
  <c r="J244" i="12"/>
  <c r="I244" i="12"/>
  <c r="H244" i="12"/>
  <c r="G244" i="12"/>
  <c r="F244" i="12"/>
  <c r="K243" i="12"/>
  <c r="K242" i="12"/>
  <c r="K241" i="12"/>
  <c r="L240" i="12"/>
  <c r="K240" i="12"/>
  <c r="J240" i="12"/>
  <c r="I240" i="12"/>
  <c r="H240" i="12"/>
  <c r="G240" i="12"/>
  <c r="F240" i="12"/>
  <c r="K239" i="12"/>
  <c r="K238" i="12"/>
  <c r="K237" i="12"/>
  <c r="L236" i="12"/>
  <c r="K236" i="12"/>
  <c r="J236" i="12"/>
  <c r="I236" i="12"/>
  <c r="H236" i="12"/>
  <c r="G236" i="12"/>
  <c r="F236" i="12"/>
  <c r="K235" i="12"/>
  <c r="K234" i="12"/>
  <c r="K233" i="12"/>
  <c r="L232" i="12"/>
  <c r="K232" i="12"/>
  <c r="J232" i="12"/>
  <c r="I232" i="12"/>
  <c r="H232" i="12"/>
  <c r="G232" i="12"/>
  <c r="G211" i="12" s="1"/>
  <c r="F232" i="12"/>
  <c r="K231" i="12"/>
  <c r="K230" i="12"/>
  <c r="K228" i="12" s="1"/>
  <c r="K229" i="12"/>
  <c r="L228" i="12"/>
  <c r="J228" i="12"/>
  <c r="I228" i="12"/>
  <c r="H228" i="12"/>
  <c r="G228" i="12"/>
  <c r="F228" i="12"/>
  <c r="K227" i="12"/>
  <c r="K226" i="12"/>
  <c r="K225" i="12"/>
  <c r="K224" i="12" s="1"/>
  <c r="L224" i="12"/>
  <c r="J224" i="12"/>
  <c r="I224" i="12"/>
  <c r="H224" i="12"/>
  <c r="G224" i="12"/>
  <c r="F224" i="12"/>
  <c r="F211" i="12" s="1"/>
  <c r="K223" i="12"/>
  <c r="K222" i="12"/>
  <c r="K221" i="12"/>
  <c r="K220" i="12" s="1"/>
  <c r="L220" i="12"/>
  <c r="J220" i="12"/>
  <c r="I220" i="12"/>
  <c r="H220" i="12"/>
  <c r="G220" i="12"/>
  <c r="F220" i="12"/>
  <c r="K219" i="12"/>
  <c r="K218" i="12"/>
  <c r="K217" i="12"/>
  <c r="L216" i="12"/>
  <c r="K216" i="12"/>
  <c r="J216" i="12"/>
  <c r="I216" i="12"/>
  <c r="H216" i="12"/>
  <c r="H211" i="12" s="1"/>
  <c r="G216" i="12"/>
  <c r="F216" i="12"/>
  <c r="K215" i="12"/>
  <c r="K214" i="12"/>
  <c r="K213" i="12"/>
  <c r="L212" i="12"/>
  <c r="L211" i="12" s="1"/>
  <c r="K212" i="12"/>
  <c r="J212" i="12"/>
  <c r="J211" i="12" s="1"/>
  <c r="I212" i="12"/>
  <c r="I211" i="12" s="1"/>
  <c r="H212" i="12"/>
  <c r="G212" i="12"/>
  <c r="F212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L198" i="12"/>
  <c r="L197" i="12" s="1"/>
  <c r="K198" i="12"/>
  <c r="K197" i="12" s="1"/>
  <c r="J198" i="12"/>
  <c r="I198" i="12"/>
  <c r="H198" i="12"/>
  <c r="G198" i="12"/>
  <c r="F198" i="12"/>
  <c r="J197" i="12"/>
  <c r="I197" i="12"/>
  <c r="I185" i="12" s="1"/>
  <c r="H197" i="12"/>
  <c r="G197" i="12"/>
  <c r="F197" i="12"/>
  <c r="K196" i="12"/>
  <c r="K195" i="12"/>
  <c r="K194" i="12"/>
  <c r="K193" i="12"/>
  <c r="K192" i="12"/>
  <c r="K191" i="12"/>
  <c r="K190" i="12"/>
  <c r="K189" i="12"/>
  <c r="K188" i="12"/>
  <c r="K187" i="12" s="1"/>
  <c r="K186" i="12" s="1"/>
  <c r="L187" i="12"/>
  <c r="L186" i="12" s="1"/>
  <c r="J187" i="12"/>
  <c r="J186" i="12" s="1"/>
  <c r="I187" i="12"/>
  <c r="H187" i="12"/>
  <c r="G187" i="12"/>
  <c r="F187" i="12"/>
  <c r="I186" i="12"/>
  <c r="H186" i="12"/>
  <c r="H185" i="12" s="1"/>
  <c r="G186" i="12"/>
  <c r="G185" i="12" s="1"/>
  <c r="F186" i="12"/>
  <c r="F185" i="12" s="1"/>
  <c r="K184" i="12"/>
  <c r="K183" i="12"/>
  <c r="L182" i="12"/>
  <c r="K182" i="12"/>
  <c r="J182" i="12"/>
  <c r="I182" i="12"/>
  <c r="H182" i="12"/>
  <c r="G182" i="12"/>
  <c r="F182" i="12"/>
  <c r="K181" i="12"/>
  <c r="K180" i="12"/>
  <c r="K179" i="12"/>
  <c r="L178" i="12"/>
  <c r="K178" i="12"/>
  <c r="J178" i="12"/>
  <c r="J172" i="12" s="1"/>
  <c r="J166" i="12" s="1"/>
  <c r="I178" i="12"/>
  <c r="H178" i="12"/>
  <c r="G178" i="12"/>
  <c r="F178" i="12"/>
  <c r="K177" i="12"/>
  <c r="K176" i="12"/>
  <c r="K175" i="12"/>
  <c r="K174" i="12"/>
  <c r="K173" i="12" s="1"/>
  <c r="K172" i="12" s="1"/>
  <c r="L173" i="12"/>
  <c r="J173" i="12"/>
  <c r="I173" i="12"/>
  <c r="I172" i="12" s="1"/>
  <c r="I166" i="12" s="1"/>
  <c r="H173" i="12"/>
  <c r="H172" i="12" s="1"/>
  <c r="G173" i="12"/>
  <c r="G172" i="12" s="1"/>
  <c r="G166" i="12" s="1"/>
  <c r="F173" i="12"/>
  <c r="F172" i="12" s="1"/>
  <c r="F166" i="12" s="1"/>
  <c r="L172" i="12"/>
  <c r="K171" i="12"/>
  <c r="K170" i="12"/>
  <c r="K169" i="12"/>
  <c r="L168" i="12"/>
  <c r="L166" i="12" s="1"/>
  <c r="K168" i="12"/>
  <c r="K166" i="12" s="1"/>
  <c r="J168" i="12"/>
  <c r="I168" i="12"/>
  <c r="H168" i="12"/>
  <c r="G168" i="12"/>
  <c r="F168" i="12"/>
  <c r="K167" i="12"/>
  <c r="K165" i="12"/>
  <c r="K164" i="12"/>
  <c r="K163" i="12"/>
  <c r="K162" i="12"/>
  <c r="K161" i="12"/>
  <c r="K160" i="12"/>
  <c r="K159" i="12"/>
  <c r="K158" i="12"/>
  <c r="K157" i="12"/>
  <c r="L156" i="12"/>
  <c r="K156" i="12"/>
  <c r="J156" i="12"/>
  <c r="I156" i="12"/>
  <c r="H156" i="12"/>
  <c r="G156" i="12"/>
  <c r="F156" i="12"/>
  <c r="K155" i="12"/>
  <c r="K154" i="12"/>
  <c r="K153" i="12"/>
  <c r="K152" i="12"/>
  <c r="K151" i="12"/>
  <c r="L150" i="12"/>
  <c r="L149" i="12" s="1"/>
  <c r="K150" i="12"/>
  <c r="K149" i="12" s="1"/>
  <c r="J150" i="12"/>
  <c r="I150" i="12"/>
  <c r="H150" i="12"/>
  <c r="G150" i="12"/>
  <c r="F150" i="12"/>
  <c r="J149" i="12"/>
  <c r="I149" i="12"/>
  <c r="H149" i="12"/>
  <c r="G149" i="12"/>
  <c r="F149" i="12"/>
  <c r="K148" i="12"/>
  <c r="K147" i="12"/>
  <c r="K146" i="12" s="1"/>
  <c r="K145" i="12" s="1"/>
  <c r="L146" i="12"/>
  <c r="J146" i="12"/>
  <c r="I146" i="12"/>
  <c r="H146" i="12"/>
  <c r="G146" i="12"/>
  <c r="F146" i="12"/>
  <c r="F145" i="12" s="1"/>
  <c r="L145" i="12"/>
  <c r="J145" i="12"/>
  <c r="I145" i="12"/>
  <c r="H145" i="12"/>
  <c r="G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 s="1"/>
  <c r="K131" i="12" s="1"/>
  <c r="L132" i="12"/>
  <c r="J132" i="12"/>
  <c r="I132" i="12"/>
  <c r="H132" i="12"/>
  <c r="H131" i="12" s="1"/>
  <c r="G132" i="12"/>
  <c r="G131" i="12" s="1"/>
  <c r="F132" i="12"/>
  <c r="F131" i="12" s="1"/>
  <c r="L131" i="12"/>
  <c r="J131" i="12"/>
  <c r="I131" i="12"/>
  <c r="K130" i="12"/>
  <c r="K129" i="12"/>
  <c r="L128" i="12"/>
  <c r="K128" i="12"/>
  <c r="J128" i="12"/>
  <c r="I128" i="12"/>
  <c r="H128" i="12"/>
  <c r="G128" i="12"/>
  <c r="F128" i="12"/>
  <c r="K127" i="12"/>
  <c r="K126" i="12"/>
  <c r="K125" i="12"/>
  <c r="L124" i="12"/>
  <c r="K124" i="12"/>
  <c r="J124" i="12"/>
  <c r="I124" i="12"/>
  <c r="H124" i="12"/>
  <c r="G124" i="12"/>
  <c r="F124" i="12"/>
  <c r="K123" i="12"/>
  <c r="K122" i="12"/>
  <c r="K121" i="12"/>
  <c r="K120" i="12"/>
  <c r="K119" i="12"/>
  <c r="K118" i="12"/>
  <c r="L117" i="12"/>
  <c r="K117" i="12"/>
  <c r="J117" i="12"/>
  <c r="I117" i="12"/>
  <c r="H117" i="12"/>
  <c r="H108" i="12" s="1"/>
  <c r="G117" i="12"/>
  <c r="F117" i="12"/>
  <c r="K116" i="12"/>
  <c r="K112" i="12" s="1"/>
  <c r="K115" i="12"/>
  <c r="K114" i="12"/>
  <c r="K113" i="12"/>
  <c r="L112" i="12"/>
  <c r="J112" i="12"/>
  <c r="J108" i="12" s="1"/>
  <c r="I112" i="12"/>
  <c r="I108" i="12" s="1"/>
  <c r="H112" i="12"/>
  <c r="G112" i="12"/>
  <c r="F112" i="12"/>
  <c r="K111" i="12"/>
  <c r="K110" i="12"/>
  <c r="K109" i="12" s="1"/>
  <c r="K108" i="12" s="1"/>
  <c r="L109" i="12"/>
  <c r="J109" i="12"/>
  <c r="I109" i="12"/>
  <c r="H109" i="12"/>
  <c r="G109" i="12"/>
  <c r="G108" i="12" s="1"/>
  <c r="F109" i="12"/>
  <c r="F108" i="12" s="1"/>
  <c r="L108" i="12"/>
  <c r="K107" i="12"/>
  <c r="L106" i="12"/>
  <c r="K106" i="12"/>
  <c r="K98" i="12" s="1"/>
  <c r="J106" i="12"/>
  <c r="J98" i="12" s="1"/>
  <c r="I106" i="12"/>
  <c r="I98" i="12" s="1"/>
  <c r="H106" i="12"/>
  <c r="H98" i="12" s="1"/>
  <c r="G106" i="12"/>
  <c r="G98" i="12" s="1"/>
  <c r="F106" i="12"/>
  <c r="F98" i="12" s="1"/>
  <c r="K105" i="12"/>
  <c r="K104" i="12"/>
  <c r="K103" i="12"/>
  <c r="K102" i="12"/>
  <c r="K101" i="12"/>
  <c r="K100" i="12"/>
  <c r="K99" i="12"/>
  <c r="L98" i="12"/>
  <c r="K97" i="12"/>
  <c r="K96" i="12"/>
  <c r="K95" i="12"/>
  <c r="K94" i="12"/>
  <c r="K93" i="12"/>
  <c r="L92" i="12"/>
  <c r="K92" i="12"/>
  <c r="J92" i="12"/>
  <c r="I92" i="12"/>
  <c r="H92" i="12"/>
  <c r="G92" i="12"/>
  <c r="F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L75" i="12"/>
  <c r="K75" i="12"/>
  <c r="J75" i="12"/>
  <c r="I75" i="12"/>
  <c r="H75" i="12"/>
  <c r="G75" i="12"/>
  <c r="F75" i="12"/>
  <c r="K74" i="12"/>
  <c r="K71" i="12" s="1"/>
  <c r="K73" i="12"/>
  <c r="K72" i="12"/>
  <c r="L71" i="12"/>
  <c r="J71" i="12"/>
  <c r="I71" i="12"/>
  <c r="H71" i="12"/>
  <c r="G71" i="12"/>
  <c r="F71" i="12"/>
  <c r="K70" i="12"/>
  <c r="K69" i="12"/>
  <c r="K68" i="12"/>
  <c r="K66" i="12" s="1"/>
  <c r="K67" i="12"/>
  <c r="L66" i="12"/>
  <c r="J66" i="12"/>
  <c r="I66" i="12"/>
  <c r="H66" i="12"/>
  <c r="G66" i="12"/>
  <c r="F66" i="12"/>
  <c r="K65" i="12"/>
  <c r="K63" i="12" s="1"/>
  <c r="K64" i="12"/>
  <c r="L63" i="12"/>
  <c r="J63" i="12"/>
  <c r="I63" i="12"/>
  <c r="H63" i="12"/>
  <c r="G63" i="12"/>
  <c r="F63" i="12"/>
  <c r="K62" i="12"/>
  <c r="K61" i="12"/>
  <c r="K60" i="12"/>
  <c r="K59" i="12"/>
  <c r="K51" i="12" s="1"/>
  <c r="K58" i="12"/>
  <c r="K57" i="12"/>
  <c r="K56" i="12"/>
  <c r="K55" i="12"/>
  <c r="K54" i="12"/>
  <c r="K53" i="12"/>
  <c r="K52" i="12"/>
  <c r="L51" i="12"/>
  <c r="J51" i="12"/>
  <c r="I51" i="12"/>
  <c r="H51" i="12"/>
  <c r="H50" i="12" s="1"/>
  <c r="G51" i="12"/>
  <c r="F51" i="12"/>
  <c r="K49" i="12"/>
  <c r="F49" i="12" s="1"/>
  <c r="K48" i="12"/>
  <c r="K47" i="12"/>
  <c r="K46" i="12"/>
  <c r="K45" i="12"/>
  <c r="K42" i="12" s="1"/>
  <c r="K44" i="12"/>
  <c r="K43" i="12"/>
  <c r="L42" i="12"/>
  <c r="J42" i="12"/>
  <c r="I42" i="12"/>
  <c r="H42" i="12"/>
  <c r="G42" i="12"/>
  <c r="F42" i="12"/>
  <c r="F15" i="12" s="1"/>
  <c r="K41" i="12"/>
  <c r="K40" i="12"/>
  <c r="K39" i="12"/>
  <c r="K38" i="12"/>
  <c r="K37" i="12"/>
  <c r="K36" i="12"/>
  <c r="K35" i="12"/>
  <c r="L34" i="12"/>
  <c r="K34" i="12"/>
  <c r="J34" i="12"/>
  <c r="I34" i="12"/>
  <c r="H34" i="12"/>
  <c r="G34" i="12"/>
  <c r="F34" i="12"/>
  <c r="K33" i="12"/>
  <c r="K32" i="12"/>
  <c r="K31" i="12"/>
  <c r="K30" i="12"/>
  <c r="K29" i="12"/>
  <c r="K28" i="12"/>
  <c r="K27" i="12"/>
  <c r="K16" i="12" s="1"/>
  <c r="K15" i="12" s="1"/>
  <c r="K26" i="12"/>
  <c r="K25" i="12"/>
  <c r="K24" i="12"/>
  <c r="K23" i="12"/>
  <c r="K22" i="12"/>
  <c r="K21" i="12"/>
  <c r="K20" i="12"/>
  <c r="K19" i="12"/>
  <c r="K18" i="12"/>
  <c r="K17" i="12"/>
  <c r="L16" i="12"/>
  <c r="J16" i="12"/>
  <c r="J15" i="12" s="1"/>
  <c r="I16" i="12"/>
  <c r="I15" i="12" s="1"/>
  <c r="H16" i="12"/>
  <c r="H15" i="12" s="1"/>
  <c r="G16" i="12"/>
  <c r="G15" i="12" s="1"/>
  <c r="F16" i="12"/>
  <c r="L15" i="12"/>
  <c r="L10" i="12"/>
  <c r="K10" i="12"/>
  <c r="J10" i="12"/>
  <c r="I10" i="12"/>
  <c r="H10" i="12"/>
  <c r="G10" i="12"/>
  <c r="F10" i="12"/>
  <c r="E10" i="12"/>
  <c r="D10" i="12"/>
  <c r="C10" i="12"/>
  <c r="B7" i="12"/>
  <c r="F50" i="12" l="1"/>
  <c r="J14" i="12"/>
  <c r="J13" i="12" s="1"/>
  <c r="J12" i="12" s="1"/>
  <c r="G50" i="12"/>
  <c r="I50" i="12"/>
  <c r="I14" i="12" s="1"/>
  <c r="I13" i="12" s="1"/>
  <c r="I12" i="12" s="1"/>
  <c r="L50" i="12"/>
  <c r="J50" i="12"/>
  <c r="K211" i="12"/>
  <c r="G14" i="12"/>
  <c r="G13" i="12" s="1"/>
  <c r="G12" i="12" s="1"/>
  <c r="F14" i="12"/>
  <c r="F13" i="12" s="1"/>
  <c r="F12" i="12" s="1"/>
  <c r="H14" i="12"/>
  <c r="H13" i="12" s="1"/>
  <c r="H12" i="12" s="1"/>
  <c r="K50" i="12"/>
  <c r="K14" i="12" s="1"/>
  <c r="K13" i="12" s="1"/>
  <c r="K12" i="12" s="1"/>
  <c r="L14" i="12"/>
  <c r="L13" i="12" s="1"/>
  <c r="J185" i="12"/>
  <c r="L185" i="12"/>
  <c r="H166" i="12"/>
  <c r="K185" i="12"/>
  <c r="L12" i="12" l="1"/>
  <c r="I275" i="11"/>
  <c r="K274" i="11"/>
  <c r="K273" i="11" s="1"/>
  <c r="I274" i="11"/>
  <c r="L273" i="11"/>
  <c r="J273" i="11"/>
  <c r="H273" i="11"/>
  <c r="I273" i="11" s="1"/>
  <c r="G273" i="11"/>
  <c r="F273" i="11"/>
  <c r="K272" i="11"/>
  <c r="I272" i="11"/>
  <c r="K271" i="11"/>
  <c r="I271" i="11"/>
  <c r="F271" i="11"/>
  <c r="K270" i="11"/>
  <c r="I270" i="11"/>
  <c r="K269" i="11"/>
  <c r="I269" i="11"/>
  <c r="L268" i="11"/>
  <c r="K268" i="11"/>
  <c r="K267" i="11" s="1"/>
  <c r="J268" i="11"/>
  <c r="J267" i="11" s="1"/>
  <c r="H268" i="11"/>
  <c r="H267" i="11" s="1"/>
  <c r="I267" i="11" s="1"/>
  <c r="G268" i="11"/>
  <c r="F268" i="11"/>
  <c r="L267" i="11"/>
  <c r="G267" i="11"/>
  <c r="F267" i="11"/>
  <c r="K266" i="11"/>
  <c r="I266" i="11"/>
  <c r="I265" i="11"/>
  <c r="K264" i="11"/>
  <c r="I264" i="11"/>
  <c r="L263" i="11"/>
  <c r="K263" i="11"/>
  <c r="J263" i="11"/>
  <c r="I263" i="11"/>
  <c r="H263" i="11"/>
  <c r="G263" i="11"/>
  <c r="F263" i="11"/>
  <c r="L262" i="11"/>
  <c r="K262" i="11"/>
  <c r="J262" i="11"/>
  <c r="J258" i="11" s="1"/>
  <c r="J257" i="11" s="1"/>
  <c r="I262" i="11"/>
  <c r="H262" i="11"/>
  <c r="H258" i="11" s="1"/>
  <c r="G262" i="11"/>
  <c r="E262" i="11" s="1"/>
  <c r="E258" i="11" s="1"/>
  <c r="E257" i="11" s="1"/>
  <c r="E256" i="11" s="1"/>
  <c r="F262" i="11"/>
  <c r="D262" i="11" s="1"/>
  <c r="D258" i="11" s="1"/>
  <c r="D257" i="11" s="1"/>
  <c r="D256" i="11" s="1"/>
  <c r="K261" i="11"/>
  <c r="I261" i="11"/>
  <c r="D261" i="11"/>
  <c r="K260" i="11"/>
  <c r="I260" i="11"/>
  <c r="D260" i="11"/>
  <c r="K259" i="11"/>
  <c r="K258" i="11" s="1"/>
  <c r="K257" i="11" s="1"/>
  <c r="K256" i="11" s="1"/>
  <c r="I259" i="11"/>
  <c r="D259" i="11"/>
  <c r="L258" i="11"/>
  <c r="L257" i="11" s="1"/>
  <c r="L256" i="11" s="1"/>
  <c r="F258" i="11"/>
  <c r="F257" i="11" s="1"/>
  <c r="F256" i="11" s="1"/>
  <c r="K255" i="11"/>
  <c r="K254" i="11"/>
  <c r="K253" i="11"/>
  <c r="K252" i="11" s="1"/>
  <c r="L252" i="11"/>
  <c r="J252" i="11"/>
  <c r="I252" i="11"/>
  <c r="H252" i="11"/>
  <c r="G252" i="11"/>
  <c r="F252" i="11"/>
  <c r="K251" i="11"/>
  <c r="K250" i="11"/>
  <c r="K249" i="11"/>
  <c r="L248" i="11"/>
  <c r="K248" i="11"/>
  <c r="J248" i="11"/>
  <c r="I248" i="11"/>
  <c r="H248" i="11"/>
  <c r="G248" i="11"/>
  <c r="F248" i="11"/>
  <c r="K247" i="11"/>
  <c r="K246" i="11"/>
  <c r="K245" i="11"/>
  <c r="K244" i="11" s="1"/>
  <c r="L244" i="11"/>
  <c r="J244" i="11"/>
  <c r="I244" i="11"/>
  <c r="H244" i="11"/>
  <c r="G244" i="11"/>
  <c r="F244" i="11"/>
  <c r="K243" i="11"/>
  <c r="K242" i="11"/>
  <c r="K241" i="11"/>
  <c r="K240" i="11" s="1"/>
  <c r="L240" i="11"/>
  <c r="J240" i="11"/>
  <c r="I240" i="11"/>
  <c r="H240" i="11"/>
  <c r="G240" i="11"/>
  <c r="F240" i="11"/>
  <c r="K239" i="11"/>
  <c r="K238" i="11"/>
  <c r="K236" i="11" s="1"/>
  <c r="K237" i="11"/>
  <c r="L236" i="11"/>
  <c r="J236" i="11"/>
  <c r="I236" i="11"/>
  <c r="H236" i="11"/>
  <c r="G236" i="11"/>
  <c r="F236" i="11"/>
  <c r="K235" i="11"/>
  <c r="K234" i="11"/>
  <c r="K233" i="11"/>
  <c r="K232" i="11" s="1"/>
  <c r="L232" i="11"/>
  <c r="J232" i="11"/>
  <c r="I232" i="11"/>
  <c r="H232" i="11"/>
  <c r="G232" i="11"/>
  <c r="F232" i="11"/>
  <c r="K231" i="11"/>
  <c r="K230" i="11"/>
  <c r="K229" i="11"/>
  <c r="K228" i="11" s="1"/>
  <c r="L228" i="11"/>
  <c r="J228" i="11"/>
  <c r="I228" i="11"/>
  <c r="H228" i="11"/>
  <c r="G228" i="11"/>
  <c r="F228" i="11"/>
  <c r="K227" i="11"/>
  <c r="K226" i="11"/>
  <c r="K225" i="11"/>
  <c r="L224" i="11"/>
  <c r="K224" i="11"/>
  <c r="J224" i="11"/>
  <c r="I224" i="11"/>
  <c r="H224" i="11"/>
  <c r="G224" i="11"/>
  <c r="F224" i="11"/>
  <c r="K223" i="11"/>
  <c r="K222" i="11"/>
  <c r="K221" i="11"/>
  <c r="K220" i="11" s="1"/>
  <c r="L220" i="11"/>
  <c r="J220" i="11"/>
  <c r="I220" i="11"/>
  <c r="H220" i="11"/>
  <c r="G220" i="11"/>
  <c r="F220" i="11"/>
  <c r="K219" i="11"/>
  <c r="K218" i="11"/>
  <c r="K217" i="11"/>
  <c r="K216" i="11" s="1"/>
  <c r="L216" i="11"/>
  <c r="J216" i="11"/>
  <c r="I216" i="11"/>
  <c r="H216" i="11"/>
  <c r="G216" i="11"/>
  <c r="F216" i="11"/>
  <c r="L215" i="11"/>
  <c r="K215" i="11"/>
  <c r="J215" i="11"/>
  <c r="I215" i="11"/>
  <c r="H215" i="11"/>
  <c r="G215" i="11"/>
  <c r="E215" i="11" s="1"/>
  <c r="F215" i="11"/>
  <c r="D215" i="11" s="1"/>
  <c r="L214" i="11"/>
  <c r="L212" i="11" s="1"/>
  <c r="L211" i="11" s="1"/>
  <c r="K214" i="11"/>
  <c r="J214" i="11"/>
  <c r="I214" i="11"/>
  <c r="H214" i="11"/>
  <c r="G214" i="11"/>
  <c r="F214" i="11"/>
  <c r="E214" i="11"/>
  <c r="D214" i="11"/>
  <c r="L213" i="11"/>
  <c r="K213" i="11"/>
  <c r="J213" i="11"/>
  <c r="J212" i="11" s="1"/>
  <c r="J211" i="11" s="1"/>
  <c r="I213" i="11"/>
  <c r="H213" i="11"/>
  <c r="G213" i="11"/>
  <c r="F213" i="11"/>
  <c r="D213" i="11" s="1"/>
  <c r="K210" i="11"/>
  <c r="K209" i="11"/>
  <c r="K208" i="11"/>
  <c r="K207" i="11"/>
  <c r="K206" i="11"/>
  <c r="K198" i="11" s="1"/>
  <c r="K197" i="11" s="1"/>
  <c r="K205" i="11"/>
  <c r="K204" i="11"/>
  <c r="K203" i="11"/>
  <c r="K202" i="11"/>
  <c r="K201" i="11"/>
  <c r="K200" i="11"/>
  <c r="K199" i="11"/>
  <c r="L198" i="11"/>
  <c r="L197" i="11" s="1"/>
  <c r="J198" i="11"/>
  <c r="J197" i="11" s="1"/>
  <c r="I198" i="11"/>
  <c r="I197" i="11" s="1"/>
  <c r="H198" i="11"/>
  <c r="H197" i="11" s="1"/>
  <c r="G198" i="11"/>
  <c r="F198" i="11"/>
  <c r="F197" i="11" s="1"/>
  <c r="G197" i="11"/>
  <c r="K196" i="11"/>
  <c r="K195" i="11"/>
  <c r="K194" i="11"/>
  <c r="K187" i="11" s="1"/>
  <c r="K186" i="11" s="1"/>
  <c r="K193" i="11"/>
  <c r="K192" i="11"/>
  <c r="K191" i="11"/>
  <c r="K190" i="11"/>
  <c r="K189" i="11"/>
  <c r="K188" i="11"/>
  <c r="L187" i="11"/>
  <c r="J187" i="11"/>
  <c r="J186" i="11" s="1"/>
  <c r="I187" i="11"/>
  <c r="I186" i="11" s="1"/>
  <c r="H187" i="11"/>
  <c r="H186" i="11" s="1"/>
  <c r="G187" i="11"/>
  <c r="G186" i="11" s="1"/>
  <c r="F187" i="11"/>
  <c r="L186" i="11"/>
  <c r="F186" i="11"/>
  <c r="L184" i="11"/>
  <c r="L183" i="11" s="1"/>
  <c r="L182" i="11" s="1"/>
  <c r="K184" i="11"/>
  <c r="J184" i="11"/>
  <c r="J183" i="11" s="1"/>
  <c r="J182" i="11" s="1"/>
  <c r="I184" i="11"/>
  <c r="I183" i="11" s="1"/>
  <c r="I182" i="11" s="1"/>
  <c r="H184" i="11"/>
  <c r="H183" i="11" s="1"/>
  <c r="H182" i="11" s="1"/>
  <c r="G184" i="11"/>
  <c r="G183" i="11" s="1"/>
  <c r="G182" i="11" s="1"/>
  <c r="F184" i="11"/>
  <c r="K183" i="11"/>
  <c r="K182" i="11" s="1"/>
  <c r="F182" i="11"/>
  <c r="K181" i="11"/>
  <c r="K180" i="11"/>
  <c r="K179" i="11"/>
  <c r="K178" i="11" s="1"/>
  <c r="L178" i="11"/>
  <c r="J178" i="11"/>
  <c r="I178" i="11"/>
  <c r="H178" i="11"/>
  <c r="G178" i="11"/>
  <c r="F178" i="11"/>
  <c r="K177" i="11"/>
  <c r="K176" i="11"/>
  <c r="K175" i="11"/>
  <c r="K174" i="11"/>
  <c r="K173" i="11" s="1"/>
  <c r="K172" i="11" s="1"/>
  <c r="L173" i="11"/>
  <c r="L172" i="11" s="1"/>
  <c r="J173" i="11"/>
  <c r="J172" i="11" s="1"/>
  <c r="J166" i="11" s="1"/>
  <c r="I173" i="11"/>
  <c r="H173" i="11"/>
  <c r="H172" i="11" s="1"/>
  <c r="H166" i="11" s="1"/>
  <c r="G173" i="11"/>
  <c r="G172" i="11" s="1"/>
  <c r="G166" i="11" s="1"/>
  <c r="F173" i="11"/>
  <c r="F172" i="11" s="1"/>
  <c r="I172" i="11"/>
  <c r="K171" i="11"/>
  <c r="K170" i="11"/>
  <c r="K169" i="11"/>
  <c r="K168" i="11" s="1"/>
  <c r="L168" i="11"/>
  <c r="J168" i="11"/>
  <c r="I168" i="11"/>
  <c r="I166" i="11" s="1"/>
  <c r="H168" i="11"/>
  <c r="G168" i="11"/>
  <c r="F168" i="11"/>
  <c r="K167" i="11"/>
  <c r="K165" i="11"/>
  <c r="K164" i="11"/>
  <c r="K163" i="11"/>
  <c r="K162" i="11"/>
  <c r="K161" i="11"/>
  <c r="K160" i="11"/>
  <c r="K159" i="11"/>
  <c r="K158" i="11"/>
  <c r="K157" i="11"/>
  <c r="K156" i="11" s="1"/>
  <c r="L156" i="11"/>
  <c r="J156" i="11"/>
  <c r="I156" i="11"/>
  <c r="H156" i="11"/>
  <c r="G156" i="11"/>
  <c r="F156" i="11"/>
  <c r="K155" i="11"/>
  <c r="K154" i="11"/>
  <c r="K153" i="11"/>
  <c r="K152" i="11"/>
  <c r="K151" i="11"/>
  <c r="K150" i="11" s="1"/>
  <c r="K149" i="11" s="1"/>
  <c r="L150" i="11"/>
  <c r="L149" i="11" s="1"/>
  <c r="J150" i="11"/>
  <c r="I150" i="11"/>
  <c r="I149" i="11" s="1"/>
  <c r="H150" i="11"/>
  <c r="G150" i="11"/>
  <c r="F150" i="11"/>
  <c r="F149" i="11" s="1"/>
  <c r="J149" i="11"/>
  <c r="H149" i="11"/>
  <c r="G149" i="11"/>
  <c r="K148" i="11"/>
  <c r="K147" i="11"/>
  <c r="K146" i="11" s="1"/>
  <c r="K145" i="11" s="1"/>
  <c r="L146" i="11"/>
  <c r="J146" i="11"/>
  <c r="J145" i="11" s="1"/>
  <c r="I146" i="11"/>
  <c r="I145" i="11" s="1"/>
  <c r="H146" i="11"/>
  <c r="G146" i="11"/>
  <c r="F146" i="11"/>
  <c r="L145" i="11"/>
  <c r="H145" i="11"/>
  <c r="G145" i="11"/>
  <c r="F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 s="1"/>
  <c r="K131" i="11" s="1"/>
  <c r="L132" i="11"/>
  <c r="L131" i="11" s="1"/>
  <c r="J132" i="11"/>
  <c r="I132" i="11"/>
  <c r="I131" i="11" s="1"/>
  <c r="H132" i="11"/>
  <c r="G132" i="11"/>
  <c r="F132" i="11"/>
  <c r="F131" i="11" s="1"/>
  <c r="J131" i="11"/>
  <c r="H131" i="11"/>
  <c r="G131" i="11"/>
  <c r="K130" i="11"/>
  <c r="K129" i="11"/>
  <c r="L128" i="11"/>
  <c r="K128" i="11"/>
  <c r="J128" i="11"/>
  <c r="I128" i="11"/>
  <c r="H128" i="11"/>
  <c r="G128" i="11"/>
  <c r="F128" i="11"/>
  <c r="K127" i="11"/>
  <c r="K126" i="11"/>
  <c r="K125" i="11"/>
  <c r="K124" i="11" s="1"/>
  <c r="L124" i="11"/>
  <c r="J124" i="11"/>
  <c r="I124" i="11"/>
  <c r="H124" i="11"/>
  <c r="G124" i="11"/>
  <c r="F124" i="11"/>
  <c r="K123" i="11"/>
  <c r="K122" i="11"/>
  <c r="K121" i="11"/>
  <c r="K120" i="11"/>
  <c r="K119" i="11"/>
  <c r="K117" i="11" s="1"/>
  <c r="K118" i="11"/>
  <c r="L117" i="11"/>
  <c r="J117" i="11"/>
  <c r="I117" i="11"/>
  <c r="H117" i="11"/>
  <c r="G117" i="11"/>
  <c r="F117" i="11"/>
  <c r="F108" i="11" s="1"/>
  <c r="K116" i="11"/>
  <c r="K115" i="11"/>
  <c r="K114" i="11"/>
  <c r="K113" i="11"/>
  <c r="K112" i="11" s="1"/>
  <c r="L112" i="11"/>
  <c r="J112" i="11"/>
  <c r="I112" i="11"/>
  <c r="H112" i="11"/>
  <c r="G112" i="11"/>
  <c r="F112" i="11"/>
  <c r="K111" i="11"/>
  <c r="K109" i="11" s="1"/>
  <c r="K110" i="11"/>
  <c r="L109" i="11"/>
  <c r="J109" i="11"/>
  <c r="J108" i="11" s="1"/>
  <c r="I109" i="11"/>
  <c r="H109" i="11"/>
  <c r="H108" i="11" s="1"/>
  <c r="G109" i="11"/>
  <c r="F109" i="11"/>
  <c r="L108" i="11"/>
  <c r="I108" i="11"/>
  <c r="G108" i="11"/>
  <c r="K107" i="11"/>
  <c r="L106" i="11"/>
  <c r="L98" i="11" s="1"/>
  <c r="K106" i="11"/>
  <c r="J106" i="11"/>
  <c r="I106" i="11"/>
  <c r="I98" i="11" s="1"/>
  <c r="H106" i="11"/>
  <c r="H98" i="11" s="1"/>
  <c r="G106" i="11"/>
  <c r="G98" i="11" s="1"/>
  <c r="F106" i="11"/>
  <c r="F98" i="11" s="1"/>
  <c r="K105" i="11"/>
  <c r="K104" i="11"/>
  <c r="K103" i="11"/>
  <c r="K102" i="11"/>
  <c r="K101" i="11"/>
  <c r="K100" i="11"/>
  <c r="K99" i="11"/>
  <c r="J98" i="11"/>
  <c r="K97" i="11"/>
  <c r="K96" i="11"/>
  <c r="K95" i="11"/>
  <c r="K94" i="11"/>
  <c r="K93" i="11"/>
  <c r="L92" i="11"/>
  <c r="K92" i="11"/>
  <c r="J92" i="11"/>
  <c r="I92" i="11"/>
  <c r="H92" i="11"/>
  <c r="G92" i="11"/>
  <c r="F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5" i="11" s="1"/>
  <c r="K76" i="11"/>
  <c r="L75" i="11"/>
  <c r="J75" i="11"/>
  <c r="I75" i="11"/>
  <c r="H75" i="11"/>
  <c r="G75" i="11"/>
  <c r="F75" i="11"/>
  <c r="K74" i="11"/>
  <c r="K73" i="11"/>
  <c r="K72" i="11"/>
  <c r="K71" i="11" s="1"/>
  <c r="L71" i="11"/>
  <c r="J71" i="11"/>
  <c r="I71" i="11"/>
  <c r="H71" i="11"/>
  <c r="G71" i="11"/>
  <c r="F71" i="11"/>
  <c r="K70" i="11"/>
  <c r="K69" i="11"/>
  <c r="K68" i="11"/>
  <c r="K67" i="11"/>
  <c r="K66" i="11" s="1"/>
  <c r="L66" i="11"/>
  <c r="J66" i="11"/>
  <c r="I66" i="11"/>
  <c r="H66" i="11"/>
  <c r="G66" i="11"/>
  <c r="F66" i="11"/>
  <c r="K65" i="11"/>
  <c r="K63" i="11" s="1"/>
  <c r="K64" i="11"/>
  <c r="L63" i="11"/>
  <c r="J63" i="11"/>
  <c r="I63" i="11"/>
  <c r="H63" i="11"/>
  <c r="G63" i="11"/>
  <c r="F63" i="11"/>
  <c r="K62" i="11"/>
  <c r="K61" i="11"/>
  <c r="K60" i="11"/>
  <c r="K59" i="11"/>
  <c r="K58" i="11"/>
  <c r="K57" i="11"/>
  <c r="K56" i="11"/>
  <c r="L55" i="11"/>
  <c r="L51" i="11" s="1"/>
  <c r="K55" i="11"/>
  <c r="J55" i="11"/>
  <c r="J51" i="11" s="1"/>
  <c r="J50" i="11" s="1"/>
  <c r="J13" i="11" s="1"/>
  <c r="I55" i="11"/>
  <c r="I51" i="11" s="1"/>
  <c r="H55" i="11"/>
  <c r="H51" i="11" s="1"/>
  <c r="G55" i="11"/>
  <c r="G51" i="11" s="1"/>
  <c r="F55" i="11"/>
  <c r="F51" i="11" s="1"/>
  <c r="K54" i="11"/>
  <c r="K53" i="11"/>
  <c r="K52" i="11"/>
  <c r="K49" i="11"/>
  <c r="F49" i="11" s="1"/>
  <c r="K48" i="11"/>
  <c r="K47" i="11"/>
  <c r="K46" i="11"/>
  <c r="K45" i="11"/>
  <c r="K44" i="11"/>
  <c r="K43" i="11"/>
  <c r="K42" i="11" s="1"/>
  <c r="L42" i="11"/>
  <c r="J42" i="11"/>
  <c r="I42" i="11"/>
  <c r="H42" i="11"/>
  <c r="G42" i="11"/>
  <c r="F42" i="11"/>
  <c r="K41" i="11"/>
  <c r="K40" i="11"/>
  <c r="K39" i="11"/>
  <c r="K38" i="11"/>
  <c r="K37" i="11"/>
  <c r="K36" i="11"/>
  <c r="K34" i="11" s="1"/>
  <c r="K35" i="11"/>
  <c r="L34" i="11"/>
  <c r="J34" i="11"/>
  <c r="I34" i="11"/>
  <c r="H34" i="11"/>
  <c r="G34" i="11"/>
  <c r="F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16" i="11" s="1"/>
  <c r="K15" i="11" s="1"/>
  <c r="K21" i="11"/>
  <c r="K20" i="11"/>
  <c r="K19" i="11"/>
  <c r="K18" i="11"/>
  <c r="K17" i="11"/>
  <c r="L16" i="11"/>
  <c r="L15" i="11" s="1"/>
  <c r="J16" i="11"/>
  <c r="J15" i="11" s="1"/>
  <c r="I16" i="11"/>
  <c r="I15" i="11" s="1"/>
  <c r="H16" i="11"/>
  <c r="H15" i="11" s="1"/>
  <c r="G16" i="11"/>
  <c r="F16" i="11"/>
  <c r="F15" i="11" s="1"/>
  <c r="G15" i="11"/>
  <c r="L10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B6" i="11"/>
  <c r="F212" i="11" l="1"/>
  <c r="F211" i="11" s="1"/>
  <c r="D211" i="11" s="1"/>
  <c r="G212" i="11"/>
  <c r="K98" i="11"/>
  <c r="I212" i="11"/>
  <c r="I211" i="11" s="1"/>
  <c r="H212" i="11"/>
  <c r="H211" i="11" s="1"/>
  <c r="J14" i="11"/>
  <c r="L50" i="11"/>
  <c r="L13" i="11" s="1"/>
  <c r="L12" i="11" s="1"/>
  <c r="L8" i="11" s="1"/>
  <c r="L185" i="11"/>
  <c r="K51" i="11"/>
  <c r="K212" i="11"/>
  <c r="K211" i="11" s="1"/>
  <c r="K185" i="11" s="1"/>
  <c r="F50" i="11"/>
  <c r="F13" i="11" s="1"/>
  <c r="E213" i="11"/>
  <c r="G50" i="11"/>
  <c r="G13" i="11" s="1"/>
  <c r="F166" i="11"/>
  <c r="H50" i="11"/>
  <c r="H13" i="11" s="1"/>
  <c r="I50" i="11"/>
  <c r="I13" i="11" s="1"/>
  <c r="L166" i="11"/>
  <c r="F185" i="11"/>
  <c r="D185" i="11"/>
  <c r="D12" i="11" s="1"/>
  <c r="D8" i="11" s="1"/>
  <c r="D14" i="11"/>
  <c r="H257" i="11"/>
  <c r="H256" i="11" s="1"/>
  <c r="I258" i="11"/>
  <c r="I257" i="11" s="1"/>
  <c r="I256" i="11" s="1"/>
  <c r="I185" i="11" s="1"/>
  <c r="K108" i="11"/>
  <c r="K50" i="11"/>
  <c r="K13" i="11" s="1"/>
  <c r="K166" i="11"/>
  <c r="J256" i="11"/>
  <c r="J185" i="11" s="1"/>
  <c r="J12" i="11" s="1"/>
  <c r="J8" i="11" s="1"/>
  <c r="G211" i="11"/>
  <c r="E211" i="11" s="1"/>
  <c r="E212" i="11"/>
  <c r="I268" i="11"/>
  <c r="D212" i="11"/>
  <c r="G258" i="11"/>
  <c r="G257" i="11" s="1"/>
  <c r="G256" i="11" s="1"/>
  <c r="H185" i="11" l="1"/>
  <c r="H12" i="11"/>
  <c r="H8" i="11" s="1"/>
  <c r="F12" i="11"/>
  <c r="F8" i="11" s="1"/>
  <c r="L14" i="11"/>
  <c r="I14" i="11"/>
  <c r="F14" i="11"/>
  <c r="E185" i="11"/>
  <c r="E12" i="11" s="1"/>
  <c r="E8" i="11" s="1"/>
  <c r="E14" i="11"/>
  <c r="K14" i="11"/>
  <c r="H14" i="11"/>
  <c r="G185" i="11"/>
  <c r="G12" i="11" s="1"/>
  <c r="G8" i="11" s="1"/>
  <c r="G14" i="11"/>
  <c r="K12" i="11"/>
  <c r="K8" i="11" s="1"/>
  <c r="I12" i="11"/>
  <c r="I8" i="11" s="1"/>
  <c r="K314" i="10" l="1"/>
  <c r="J314" i="10"/>
  <c r="J313" i="10" s="1"/>
  <c r="J312" i="10" s="1"/>
  <c r="I314" i="10"/>
  <c r="I313" i="10" s="1"/>
  <c r="I312" i="10" s="1"/>
  <c r="H314" i="10"/>
  <c r="H313" i="10" s="1"/>
  <c r="L312" i="10"/>
  <c r="G312" i="10"/>
  <c r="F312" i="10"/>
  <c r="K311" i="10"/>
  <c r="K310" i="10"/>
  <c r="F310" i="10" s="1"/>
  <c r="K309" i="10"/>
  <c r="K308" i="10"/>
  <c r="K307" i="10" s="1"/>
  <c r="K306" i="10" s="1"/>
  <c r="L307" i="10"/>
  <c r="J307" i="10"/>
  <c r="J306" i="10" s="1"/>
  <c r="I307" i="10"/>
  <c r="I306" i="10" s="1"/>
  <c r="H307" i="10"/>
  <c r="H306" i="10" s="1"/>
  <c r="G307" i="10"/>
  <c r="G306" i="10" s="1"/>
  <c r="F307" i="10"/>
  <c r="F306" i="10" s="1"/>
  <c r="L306" i="10"/>
  <c r="K305" i="10"/>
  <c r="K303" i="10"/>
  <c r="K302" i="10" s="1"/>
  <c r="D303" i="10"/>
  <c r="L302" i="10"/>
  <c r="J302" i="10"/>
  <c r="I302" i="10"/>
  <c r="H302" i="10"/>
  <c r="G302" i="10"/>
  <c r="F302" i="10"/>
  <c r="D302" i="10" s="1"/>
  <c r="L301" i="10"/>
  <c r="K301" i="10"/>
  <c r="J301" i="10"/>
  <c r="I301" i="10"/>
  <c r="H301" i="10"/>
  <c r="G301" i="10"/>
  <c r="E301" i="10" s="1"/>
  <c r="F301" i="10"/>
  <c r="D301" i="10" s="1"/>
  <c r="L300" i="10"/>
  <c r="K300" i="10"/>
  <c r="J300" i="10"/>
  <c r="I300" i="10"/>
  <c r="H300" i="10"/>
  <c r="G300" i="10"/>
  <c r="E300" i="10" s="1"/>
  <c r="F300" i="10"/>
  <c r="D300" i="10" s="1"/>
  <c r="L299" i="10"/>
  <c r="K299" i="10"/>
  <c r="J299" i="10"/>
  <c r="J297" i="10" s="1"/>
  <c r="J296" i="10" s="1"/>
  <c r="J295" i="10" s="1"/>
  <c r="I299" i="10"/>
  <c r="H299" i="10"/>
  <c r="G299" i="10"/>
  <c r="E299" i="10" s="1"/>
  <c r="F299" i="10"/>
  <c r="D299" i="10" s="1"/>
  <c r="L298" i="10"/>
  <c r="K298" i="10"/>
  <c r="J298" i="10"/>
  <c r="I298" i="10"/>
  <c r="H298" i="10"/>
  <c r="G298" i="10"/>
  <c r="E298" i="10" s="1"/>
  <c r="F298" i="10"/>
  <c r="F297" i="10" s="1"/>
  <c r="F296" i="10" s="1"/>
  <c r="F295" i="10" s="1"/>
  <c r="L287" i="10"/>
  <c r="K287" i="10"/>
  <c r="J287" i="10"/>
  <c r="I287" i="10"/>
  <c r="H287" i="10"/>
  <c r="G287" i="10"/>
  <c r="E287" i="10" s="1"/>
  <c r="F287" i="10"/>
  <c r="D287" i="10" s="1"/>
  <c r="L286" i="10"/>
  <c r="K286" i="10"/>
  <c r="J286" i="10"/>
  <c r="I286" i="10"/>
  <c r="H286" i="10"/>
  <c r="G286" i="10"/>
  <c r="E286" i="10" s="1"/>
  <c r="F286" i="10"/>
  <c r="D286" i="10" s="1"/>
  <c r="L285" i="10"/>
  <c r="K285" i="10"/>
  <c r="J285" i="10"/>
  <c r="I285" i="10"/>
  <c r="H285" i="10"/>
  <c r="G285" i="10"/>
  <c r="E285" i="10" s="1"/>
  <c r="F285" i="10"/>
  <c r="D285" i="10" s="1"/>
  <c r="D284" i="10" s="1"/>
  <c r="L283" i="10"/>
  <c r="K283" i="10"/>
  <c r="J283" i="10"/>
  <c r="I283" i="10"/>
  <c r="H283" i="10"/>
  <c r="G283" i="10"/>
  <c r="E283" i="10" s="1"/>
  <c r="F283" i="10"/>
  <c r="D283" i="10" s="1"/>
  <c r="L282" i="10"/>
  <c r="K282" i="10"/>
  <c r="J282" i="10"/>
  <c r="I282" i="10"/>
  <c r="H282" i="10"/>
  <c r="G282" i="10"/>
  <c r="E282" i="10" s="1"/>
  <c r="F282" i="10"/>
  <c r="D282" i="10" s="1"/>
  <c r="L281" i="10"/>
  <c r="K281" i="10"/>
  <c r="J281" i="10"/>
  <c r="I281" i="10"/>
  <c r="H281" i="10"/>
  <c r="G281" i="10"/>
  <c r="E281" i="10" s="1"/>
  <c r="F281" i="10"/>
  <c r="D281" i="10" s="1"/>
  <c r="L278" i="10"/>
  <c r="K278" i="10"/>
  <c r="J278" i="10"/>
  <c r="I278" i="10"/>
  <c r="H278" i="10"/>
  <c r="G278" i="10"/>
  <c r="E278" i="10" s="1"/>
  <c r="F278" i="10"/>
  <c r="D278" i="10" s="1"/>
  <c r="L277" i="10"/>
  <c r="K277" i="10"/>
  <c r="J277" i="10"/>
  <c r="I277" i="10"/>
  <c r="H277" i="10"/>
  <c r="G277" i="10"/>
  <c r="E277" i="10" s="1"/>
  <c r="F277" i="10"/>
  <c r="D277" i="10" s="1"/>
  <c r="L276" i="10"/>
  <c r="K276" i="10"/>
  <c r="J276" i="10"/>
  <c r="I276" i="10"/>
  <c r="H276" i="10"/>
  <c r="G276" i="10"/>
  <c r="E276" i="10" s="1"/>
  <c r="F276" i="10"/>
  <c r="D276" i="10" s="1"/>
  <c r="L273" i="10"/>
  <c r="K273" i="10"/>
  <c r="J273" i="10"/>
  <c r="I273" i="10"/>
  <c r="H273" i="10"/>
  <c r="G273" i="10"/>
  <c r="E273" i="10" s="1"/>
  <c r="F273" i="10"/>
  <c r="D273" i="10" s="1"/>
  <c r="L272" i="10"/>
  <c r="K272" i="10"/>
  <c r="J272" i="10"/>
  <c r="I272" i="10"/>
  <c r="H272" i="10"/>
  <c r="G272" i="10"/>
  <c r="E272" i="10" s="1"/>
  <c r="F272" i="10"/>
  <c r="D272" i="10" s="1"/>
  <c r="L271" i="10"/>
  <c r="K271" i="10"/>
  <c r="J271" i="10"/>
  <c r="I271" i="10"/>
  <c r="H271" i="10"/>
  <c r="G271" i="10"/>
  <c r="E271" i="10" s="1"/>
  <c r="F271" i="10"/>
  <c r="D271" i="10" s="1"/>
  <c r="L269" i="10"/>
  <c r="K269" i="10"/>
  <c r="J269" i="10"/>
  <c r="I269" i="10"/>
  <c r="H269" i="10"/>
  <c r="G269" i="10"/>
  <c r="F269" i="10"/>
  <c r="E269" i="10"/>
  <c r="D269" i="10"/>
  <c r="L268" i="10"/>
  <c r="K268" i="10"/>
  <c r="J268" i="10"/>
  <c r="I268" i="10"/>
  <c r="H268" i="10"/>
  <c r="G268" i="10"/>
  <c r="F268" i="10"/>
  <c r="E268" i="10"/>
  <c r="D268" i="10"/>
  <c r="L267" i="10"/>
  <c r="K267" i="10"/>
  <c r="J267" i="10"/>
  <c r="I267" i="10"/>
  <c r="H267" i="10"/>
  <c r="G267" i="10"/>
  <c r="F267" i="10"/>
  <c r="E267" i="10"/>
  <c r="D267" i="10"/>
  <c r="L266" i="10"/>
  <c r="K266" i="10"/>
  <c r="J266" i="10"/>
  <c r="I266" i="10"/>
  <c r="H266" i="10"/>
  <c r="G266" i="10"/>
  <c r="F266" i="10"/>
  <c r="E266" i="10"/>
  <c r="D266" i="10"/>
  <c r="L265" i="10"/>
  <c r="K265" i="10"/>
  <c r="J265" i="10"/>
  <c r="I265" i="10"/>
  <c r="H265" i="10"/>
  <c r="G265" i="10"/>
  <c r="F265" i="10"/>
  <c r="E265" i="10"/>
  <c r="D265" i="10"/>
  <c r="L264" i="10"/>
  <c r="K264" i="10"/>
  <c r="J264" i="10"/>
  <c r="I264" i="10"/>
  <c r="H264" i="10"/>
  <c r="G264" i="10"/>
  <c r="F264" i="10"/>
  <c r="E264" i="10"/>
  <c r="D264" i="10"/>
  <c r="L263" i="10"/>
  <c r="K263" i="10"/>
  <c r="J263" i="10"/>
  <c r="I263" i="10"/>
  <c r="H263" i="10"/>
  <c r="G263" i="10"/>
  <c r="F263" i="10"/>
  <c r="E263" i="10"/>
  <c r="D263" i="10"/>
  <c r="L262" i="10"/>
  <c r="K262" i="10"/>
  <c r="J262" i="10"/>
  <c r="I262" i="10"/>
  <c r="H262" i="10"/>
  <c r="G262" i="10"/>
  <c r="F262" i="10"/>
  <c r="E262" i="10"/>
  <c r="D262" i="10"/>
  <c r="L261" i="10"/>
  <c r="K261" i="10"/>
  <c r="J261" i="10"/>
  <c r="I261" i="10"/>
  <c r="H261" i="10"/>
  <c r="G261" i="10"/>
  <c r="F261" i="10"/>
  <c r="E261" i="10"/>
  <c r="D261" i="10"/>
  <c r="L260" i="10"/>
  <c r="K260" i="10"/>
  <c r="J260" i="10"/>
  <c r="I260" i="10"/>
  <c r="H260" i="10"/>
  <c r="G260" i="10"/>
  <c r="F260" i="10"/>
  <c r="E260" i="10"/>
  <c r="D260" i="10"/>
  <c r="L259" i="10"/>
  <c r="K259" i="10"/>
  <c r="J259" i="10"/>
  <c r="I259" i="10"/>
  <c r="H259" i="10"/>
  <c r="G259" i="10"/>
  <c r="F259" i="10"/>
  <c r="E259" i="10"/>
  <c r="D259" i="10"/>
  <c r="L258" i="10"/>
  <c r="K258" i="10"/>
  <c r="J258" i="10"/>
  <c r="I258" i="10"/>
  <c r="H258" i="10"/>
  <c r="G258" i="10"/>
  <c r="F258" i="10"/>
  <c r="E258" i="10"/>
  <c r="D258" i="10"/>
  <c r="L257" i="10"/>
  <c r="K257" i="10"/>
  <c r="J257" i="10"/>
  <c r="I257" i="10"/>
  <c r="H257" i="10"/>
  <c r="G257" i="10"/>
  <c r="F257" i="10"/>
  <c r="E257" i="10"/>
  <c r="D257" i="10"/>
  <c r="L256" i="10"/>
  <c r="K256" i="10"/>
  <c r="J256" i="10"/>
  <c r="I256" i="10"/>
  <c r="H256" i="10"/>
  <c r="G256" i="10"/>
  <c r="F256" i="10"/>
  <c r="E256" i="10"/>
  <c r="D256" i="10"/>
  <c r="L255" i="10"/>
  <c r="K255" i="10"/>
  <c r="J255" i="10"/>
  <c r="I255" i="10"/>
  <c r="H255" i="10"/>
  <c r="G255" i="10"/>
  <c r="F255" i="10"/>
  <c r="E255" i="10"/>
  <c r="D255" i="10"/>
  <c r="L254" i="10"/>
  <c r="K254" i="10"/>
  <c r="J254" i="10"/>
  <c r="I254" i="10"/>
  <c r="H254" i="10"/>
  <c r="G254" i="10"/>
  <c r="F254" i="10"/>
  <c r="E254" i="10"/>
  <c r="D254" i="10"/>
  <c r="L253" i="10"/>
  <c r="K253" i="10"/>
  <c r="J253" i="10"/>
  <c r="I253" i="10"/>
  <c r="H253" i="10"/>
  <c r="G253" i="10"/>
  <c r="F253" i="10"/>
  <c r="E253" i="10"/>
  <c r="D253" i="10"/>
  <c r="L252" i="10"/>
  <c r="K252" i="10"/>
  <c r="J252" i="10"/>
  <c r="I252" i="10"/>
  <c r="H252" i="10"/>
  <c r="G252" i="10"/>
  <c r="F252" i="10"/>
  <c r="E252" i="10"/>
  <c r="D252" i="10"/>
  <c r="L251" i="10"/>
  <c r="K251" i="10"/>
  <c r="J251" i="10"/>
  <c r="I251" i="10"/>
  <c r="H251" i="10"/>
  <c r="G251" i="10"/>
  <c r="F251" i="10"/>
  <c r="E251" i="10"/>
  <c r="D251" i="10"/>
  <c r="L250" i="10"/>
  <c r="K250" i="10"/>
  <c r="J250" i="10"/>
  <c r="I250" i="10"/>
  <c r="H250" i="10"/>
  <c r="G250" i="10"/>
  <c r="F250" i="10"/>
  <c r="E250" i="10"/>
  <c r="D250" i="10"/>
  <c r="L249" i="10"/>
  <c r="K249" i="10"/>
  <c r="J249" i="10"/>
  <c r="I249" i="10"/>
  <c r="H249" i="10"/>
  <c r="G249" i="10"/>
  <c r="F249" i="10"/>
  <c r="E249" i="10"/>
  <c r="D249" i="10"/>
  <c r="L248" i="10"/>
  <c r="K248" i="10"/>
  <c r="J248" i="10"/>
  <c r="I248" i="10"/>
  <c r="H248" i="10"/>
  <c r="G248" i="10"/>
  <c r="F248" i="10"/>
  <c r="E248" i="10"/>
  <c r="D248" i="10"/>
  <c r="L247" i="10"/>
  <c r="K247" i="10"/>
  <c r="J247" i="10"/>
  <c r="I247" i="10"/>
  <c r="H247" i="10"/>
  <c r="G247" i="10"/>
  <c r="F247" i="10"/>
  <c r="E247" i="10"/>
  <c r="D247" i="10"/>
  <c r="L246" i="10"/>
  <c r="K246" i="10"/>
  <c r="J246" i="10"/>
  <c r="I246" i="10"/>
  <c r="H246" i="10"/>
  <c r="G246" i="10"/>
  <c r="F246" i="10"/>
  <c r="E246" i="10"/>
  <c r="D246" i="10"/>
  <c r="L245" i="10"/>
  <c r="K245" i="10"/>
  <c r="J245" i="10"/>
  <c r="I245" i="10"/>
  <c r="H245" i="10"/>
  <c r="G245" i="10"/>
  <c r="F245" i="10"/>
  <c r="E245" i="10"/>
  <c r="D245" i="10"/>
  <c r="L244" i="10"/>
  <c r="K244" i="10"/>
  <c r="J244" i="10"/>
  <c r="I244" i="10"/>
  <c r="H244" i="10"/>
  <c r="G244" i="10"/>
  <c r="F244" i="10"/>
  <c r="E244" i="10"/>
  <c r="D244" i="10"/>
  <c r="L243" i="10"/>
  <c r="K243" i="10"/>
  <c r="J243" i="10"/>
  <c r="I243" i="10"/>
  <c r="H243" i="10"/>
  <c r="G243" i="10"/>
  <c r="F243" i="10"/>
  <c r="E243" i="10"/>
  <c r="D243" i="10"/>
  <c r="L242" i="10"/>
  <c r="K242" i="10"/>
  <c r="J242" i="10"/>
  <c r="I242" i="10"/>
  <c r="H242" i="10"/>
  <c r="G242" i="10"/>
  <c r="F242" i="10"/>
  <c r="E242" i="10"/>
  <c r="D242" i="10"/>
  <c r="L241" i="10"/>
  <c r="K241" i="10"/>
  <c r="J241" i="10"/>
  <c r="I241" i="10"/>
  <c r="H241" i="10"/>
  <c r="G241" i="10"/>
  <c r="F241" i="10"/>
  <c r="E241" i="10"/>
  <c r="D241" i="10"/>
  <c r="L240" i="10"/>
  <c r="K240" i="10"/>
  <c r="J240" i="10"/>
  <c r="I240" i="10"/>
  <c r="H240" i="10"/>
  <c r="G240" i="10"/>
  <c r="F240" i="10"/>
  <c r="E240" i="10"/>
  <c r="D240" i="10"/>
  <c r="L239" i="10"/>
  <c r="K239" i="10"/>
  <c r="J239" i="10"/>
  <c r="I239" i="10"/>
  <c r="H239" i="10"/>
  <c r="G239" i="10"/>
  <c r="F239" i="10"/>
  <c r="E239" i="10"/>
  <c r="D239" i="10"/>
  <c r="L238" i="10"/>
  <c r="K238" i="10"/>
  <c r="J238" i="10"/>
  <c r="I238" i="10"/>
  <c r="H238" i="10"/>
  <c r="G238" i="10"/>
  <c r="F238" i="10"/>
  <c r="E238" i="10"/>
  <c r="D238" i="10"/>
  <c r="L237" i="10"/>
  <c r="K237" i="10"/>
  <c r="J237" i="10"/>
  <c r="I237" i="10"/>
  <c r="H237" i="10"/>
  <c r="G237" i="10"/>
  <c r="F237" i="10"/>
  <c r="E237" i="10"/>
  <c r="D237" i="10"/>
  <c r="L236" i="10"/>
  <c r="K236" i="10"/>
  <c r="J236" i="10"/>
  <c r="I236" i="10"/>
  <c r="H236" i="10"/>
  <c r="G236" i="10"/>
  <c r="F236" i="10"/>
  <c r="E236" i="10"/>
  <c r="D236" i="10"/>
  <c r="L235" i="10"/>
  <c r="K235" i="10"/>
  <c r="J235" i="10"/>
  <c r="I235" i="10"/>
  <c r="H235" i="10"/>
  <c r="G235" i="10"/>
  <c r="F235" i="10"/>
  <c r="E235" i="10"/>
  <c r="D235" i="10"/>
  <c r="L234" i="10"/>
  <c r="K234" i="10"/>
  <c r="J234" i="10"/>
  <c r="I234" i="10"/>
  <c r="H234" i="10"/>
  <c r="G234" i="10"/>
  <c r="F234" i="10"/>
  <c r="E234" i="10"/>
  <c r="D234" i="10"/>
  <c r="L233" i="10"/>
  <c r="K233" i="10"/>
  <c r="J233" i="10"/>
  <c r="I233" i="10"/>
  <c r="H233" i="10"/>
  <c r="G233" i="10"/>
  <c r="F233" i="10"/>
  <c r="E233" i="10"/>
  <c r="D233" i="10"/>
  <c r="L232" i="10"/>
  <c r="K232" i="10"/>
  <c r="J232" i="10"/>
  <c r="I232" i="10"/>
  <c r="H232" i="10"/>
  <c r="G232" i="10"/>
  <c r="F232" i="10"/>
  <c r="E232" i="10"/>
  <c r="D232" i="10"/>
  <c r="L231" i="10"/>
  <c r="K231" i="10"/>
  <c r="J231" i="10"/>
  <c r="I231" i="10"/>
  <c r="H231" i="10"/>
  <c r="G231" i="10"/>
  <c r="F231" i="10"/>
  <c r="E231" i="10"/>
  <c r="D231" i="10"/>
  <c r="L230" i="10"/>
  <c r="K230" i="10"/>
  <c r="J230" i="10"/>
  <c r="I230" i="10"/>
  <c r="H230" i="10"/>
  <c r="G230" i="10"/>
  <c r="F230" i="10"/>
  <c r="E230" i="10"/>
  <c r="D230" i="10"/>
  <c r="L229" i="10"/>
  <c r="K229" i="10"/>
  <c r="J229" i="10"/>
  <c r="I229" i="10"/>
  <c r="H229" i="10"/>
  <c r="G229" i="10"/>
  <c r="E229" i="10" s="1"/>
  <c r="F229" i="10"/>
  <c r="D229" i="10" s="1"/>
  <c r="L228" i="10"/>
  <c r="K228" i="10"/>
  <c r="J228" i="10"/>
  <c r="I228" i="10"/>
  <c r="H228" i="10"/>
  <c r="G228" i="10"/>
  <c r="E228" i="10" s="1"/>
  <c r="F228" i="10"/>
  <c r="D228" i="10" s="1"/>
  <c r="L227" i="10"/>
  <c r="K227" i="10"/>
  <c r="J227" i="10"/>
  <c r="I227" i="10"/>
  <c r="H227" i="10"/>
  <c r="G227" i="10"/>
  <c r="E227" i="10" s="1"/>
  <c r="F227" i="10"/>
  <c r="D227" i="10" s="1"/>
  <c r="L223" i="10"/>
  <c r="L221" i="10" s="1"/>
  <c r="K223" i="10"/>
  <c r="K221" i="10" s="1"/>
  <c r="J223" i="10"/>
  <c r="J221" i="10" s="1"/>
  <c r="I223" i="10"/>
  <c r="I221" i="10" s="1"/>
  <c r="H223" i="10"/>
  <c r="H221" i="10" s="1"/>
  <c r="G223" i="10"/>
  <c r="G221" i="10" s="1"/>
  <c r="F223" i="10"/>
  <c r="F221" i="10" s="1"/>
  <c r="E223" i="10"/>
  <c r="E221" i="10" s="1"/>
  <c r="D223" i="10"/>
  <c r="D221" i="10" s="1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 s="1"/>
  <c r="K206" i="10" s="1"/>
  <c r="L207" i="10"/>
  <c r="J207" i="10"/>
  <c r="I207" i="10"/>
  <c r="I206" i="10" s="1"/>
  <c r="H207" i="10"/>
  <c r="G207" i="10"/>
  <c r="F207" i="10"/>
  <c r="F206" i="10" s="1"/>
  <c r="L206" i="10"/>
  <c r="J206" i="10"/>
  <c r="H206" i="10"/>
  <c r="G206" i="10"/>
  <c r="K205" i="10"/>
  <c r="K204" i="10"/>
  <c r="K203" i="10"/>
  <c r="K202" i="10"/>
  <c r="K201" i="10"/>
  <c r="K200" i="10"/>
  <c r="K199" i="10"/>
  <c r="K198" i="10"/>
  <c r="K196" i="10" s="1"/>
  <c r="K195" i="10" s="1"/>
  <c r="K197" i="10"/>
  <c r="L196" i="10"/>
  <c r="L195" i="10" s="1"/>
  <c r="J196" i="10"/>
  <c r="I196" i="10"/>
  <c r="H196" i="10"/>
  <c r="H195" i="10" s="1"/>
  <c r="G196" i="10"/>
  <c r="F196" i="10"/>
  <c r="J195" i="10"/>
  <c r="I195" i="10"/>
  <c r="G195" i="10"/>
  <c r="F195" i="10"/>
  <c r="K193" i="10"/>
  <c r="J192" i="10"/>
  <c r="J191" i="10" s="1"/>
  <c r="J190" i="10" s="1"/>
  <c r="J189" i="10" s="1"/>
  <c r="I192" i="10"/>
  <c r="I191" i="10" s="1"/>
  <c r="I190" i="10" s="1"/>
  <c r="I189" i="10" s="1"/>
  <c r="H192" i="10"/>
  <c r="H191" i="10" s="1"/>
  <c r="H190" i="10" s="1"/>
  <c r="H189" i="10" s="1"/>
  <c r="G192" i="10"/>
  <c r="G191" i="10" s="1"/>
  <c r="G190" i="10" s="1"/>
  <c r="G189" i="10" s="1"/>
  <c r="F192" i="10"/>
  <c r="F191" i="10" s="1"/>
  <c r="F190" i="10" s="1"/>
  <c r="F189" i="10" s="1"/>
  <c r="L189" i="10"/>
  <c r="L188" i="10"/>
  <c r="L185" i="10" s="1"/>
  <c r="K188" i="10"/>
  <c r="J188" i="10"/>
  <c r="I188" i="10"/>
  <c r="H188" i="10"/>
  <c r="G188" i="10"/>
  <c r="F188" i="10"/>
  <c r="K187" i="10"/>
  <c r="L186" i="10"/>
  <c r="K186" i="10"/>
  <c r="J186" i="10"/>
  <c r="I186" i="10"/>
  <c r="I185" i="10" s="1"/>
  <c r="H186" i="10"/>
  <c r="G186" i="10"/>
  <c r="F186" i="10"/>
  <c r="F185" i="10" s="1"/>
  <c r="K184" i="10"/>
  <c r="L183" i="10"/>
  <c r="L180" i="10" s="1"/>
  <c r="K183" i="10"/>
  <c r="K180" i="10" s="1"/>
  <c r="J183" i="10"/>
  <c r="I183" i="10"/>
  <c r="I180" i="10" s="1"/>
  <c r="I179" i="10" s="1"/>
  <c r="I173" i="10" s="1"/>
  <c r="H183" i="10"/>
  <c r="H180" i="10" s="1"/>
  <c r="G183" i="10"/>
  <c r="G180" i="10" s="1"/>
  <c r="F183" i="10"/>
  <c r="F180" i="10" s="1"/>
  <c r="K182" i="10"/>
  <c r="K181" i="10"/>
  <c r="J180" i="10"/>
  <c r="K178" i="10"/>
  <c r="K177" i="10"/>
  <c r="K176" i="10"/>
  <c r="K175" i="10" s="1"/>
  <c r="L175" i="10"/>
  <c r="J175" i="10"/>
  <c r="I175" i="10"/>
  <c r="H175" i="10"/>
  <c r="G175" i="10"/>
  <c r="F175" i="10"/>
  <c r="K174" i="10"/>
  <c r="K172" i="10"/>
  <c r="K171" i="10"/>
  <c r="K170" i="10"/>
  <c r="K169" i="10"/>
  <c r="K168" i="10"/>
  <c r="K167" i="10"/>
  <c r="L166" i="10"/>
  <c r="L163" i="10" s="1"/>
  <c r="K166" i="10"/>
  <c r="J166" i="10"/>
  <c r="J163" i="10" s="1"/>
  <c r="I166" i="10"/>
  <c r="I163" i="10" s="1"/>
  <c r="H166" i="10"/>
  <c r="H163" i="10" s="1"/>
  <c r="G166" i="10"/>
  <c r="F166" i="10"/>
  <c r="F163" i="10" s="1"/>
  <c r="K165" i="10"/>
  <c r="K164" i="10"/>
  <c r="G163" i="10"/>
  <c r="K162" i="10"/>
  <c r="K161" i="10"/>
  <c r="K160" i="10"/>
  <c r="K159" i="10"/>
  <c r="K158" i="10"/>
  <c r="K157" i="10" s="1"/>
  <c r="K156" i="10" s="1"/>
  <c r="L157" i="10"/>
  <c r="J157" i="10"/>
  <c r="J156" i="10" s="1"/>
  <c r="I157" i="10"/>
  <c r="I156" i="10" s="1"/>
  <c r="H157" i="10"/>
  <c r="H156" i="10" s="1"/>
  <c r="G157" i="10"/>
  <c r="G156" i="10" s="1"/>
  <c r="F157" i="10"/>
  <c r="F156" i="10" s="1"/>
  <c r="L156" i="10"/>
  <c r="K155" i="10"/>
  <c r="K154" i="10"/>
  <c r="K153" i="10" s="1"/>
  <c r="K152" i="10" s="1"/>
  <c r="L153" i="10"/>
  <c r="L152" i="10" s="1"/>
  <c r="J153" i="10"/>
  <c r="J152" i="10" s="1"/>
  <c r="I153" i="10"/>
  <c r="H153" i="10"/>
  <c r="G153" i="10"/>
  <c r="F153" i="10"/>
  <c r="F152" i="10" s="1"/>
  <c r="I152" i="10"/>
  <c r="H152" i="10"/>
  <c r="G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 s="1"/>
  <c r="K138" i="10" s="1"/>
  <c r="L139" i="10"/>
  <c r="L138" i="10" s="1"/>
  <c r="J139" i="10"/>
  <c r="I139" i="10"/>
  <c r="H139" i="10"/>
  <c r="H138" i="10" s="1"/>
  <c r="G139" i="10"/>
  <c r="F139" i="10"/>
  <c r="J138" i="10"/>
  <c r="I138" i="10"/>
  <c r="G138" i="10"/>
  <c r="F138" i="10"/>
  <c r="K137" i="10"/>
  <c r="I137" i="10"/>
  <c r="K136" i="10"/>
  <c r="K135" i="10" s="1"/>
  <c r="I136" i="10"/>
  <c r="L135" i="10"/>
  <c r="I135" i="10"/>
  <c r="K134" i="10"/>
  <c r="K131" i="10" s="1"/>
  <c r="I134" i="10"/>
  <c r="K133" i="10"/>
  <c r="I133" i="10"/>
  <c r="K132" i="10"/>
  <c r="I132" i="10"/>
  <c r="L131" i="10"/>
  <c r="I131" i="10"/>
  <c r="K130" i="10"/>
  <c r="I130" i="10"/>
  <c r="K129" i="10"/>
  <c r="I129" i="10"/>
  <c r="K128" i="10"/>
  <c r="I128" i="10"/>
  <c r="K127" i="10"/>
  <c r="I127" i="10"/>
  <c r="K126" i="10"/>
  <c r="I126" i="10"/>
  <c r="K125" i="10"/>
  <c r="K124" i="10" s="1"/>
  <c r="I125" i="10"/>
  <c r="L124" i="10"/>
  <c r="I124" i="10"/>
  <c r="K123" i="10"/>
  <c r="I123" i="10"/>
  <c r="K122" i="10"/>
  <c r="I122" i="10"/>
  <c r="K121" i="10"/>
  <c r="I121" i="10"/>
  <c r="K120" i="10"/>
  <c r="K119" i="10" s="1"/>
  <c r="I120" i="10"/>
  <c r="L119" i="10"/>
  <c r="I119" i="10"/>
  <c r="K118" i="10"/>
  <c r="I118" i="10"/>
  <c r="K117" i="10"/>
  <c r="K116" i="10" s="1"/>
  <c r="K115" i="10" s="1"/>
  <c r="I117" i="10"/>
  <c r="L116" i="10"/>
  <c r="L115" i="10" s="1"/>
  <c r="I116" i="10"/>
  <c r="I115" i="10"/>
  <c r="K114" i="10"/>
  <c r="I114" i="10"/>
  <c r="L113" i="10"/>
  <c r="K113" i="10"/>
  <c r="J113" i="10"/>
  <c r="I113" i="10"/>
  <c r="H113" i="10"/>
  <c r="G113" i="10"/>
  <c r="F113" i="10"/>
  <c r="K112" i="10"/>
  <c r="I112" i="10"/>
  <c r="L109" i="10"/>
  <c r="K109" i="10"/>
  <c r="J109" i="10"/>
  <c r="I109" i="10"/>
  <c r="H109" i="10"/>
  <c r="G109" i="10"/>
  <c r="F109" i="10"/>
  <c r="L108" i="10"/>
  <c r="K108" i="10"/>
  <c r="J108" i="10"/>
  <c r="I108" i="10"/>
  <c r="H108" i="10"/>
  <c r="G108" i="10"/>
  <c r="F108" i="10"/>
  <c r="L107" i="10"/>
  <c r="K107" i="10"/>
  <c r="J107" i="10"/>
  <c r="I107" i="10"/>
  <c r="H107" i="10"/>
  <c r="G107" i="10"/>
  <c r="F107" i="10"/>
  <c r="K104" i="10"/>
  <c r="I104" i="10"/>
  <c r="L103" i="10"/>
  <c r="K103" i="10"/>
  <c r="J103" i="10"/>
  <c r="I103" i="10"/>
  <c r="H103" i="10"/>
  <c r="G103" i="10"/>
  <c r="F103" i="10"/>
  <c r="K102" i="10"/>
  <c r="G102" i="10"/>
  <c r="K101" i="10"/>
  <c r="G101" i="10"/>
  <c r="K100" i="10"/>
  <c r="K99" i="10" s="1"/>
  <c r="G100" i="10"/>
  <c r="L99" i="10"/>
  <c r="J99" i="10"/>
  <c r="I99" i="10"/>
  <c r="H99" i="10"/>
  <c r="G99" i="10"/>
  <c r="K98" i="10"/>
  <c r="G98" i="10"/>
  <c r="K97" i="10"/>
  <c r="G97" i="10"/>
  <c r="K96" i="10"/>
  <c r="G96" i="10"/>
  <c r="K95" i="10"/>
  <c r="G95" i="10"/>
  <c r="K94" i="10"/>
  <c r="G94" i="10"/>
  <c r="K93" i="10"/>
  <c r="G93" i="10"/>
  <c r="K92" i="10"/>
  <c r="G92" i="10"/>
  <c r="K91" i="10"/>
  <c r="G91" i="10"/>
  <c r="K90" i="10"/>
  <c r="G90" i="10"/>
  <c r="K89" i="10"/>
  <c r="G89" i="10"/>
  <c r="K88" i="10"/>
  <c r="G88" i="10"/>
  <c r="K87" i="10"/>
  <c r="G87" i="10"/>
  <c r="K86" i="10"/>
  <c r="G86" i="10"/>
  <c r="K85" i="10"/>
  <c r="G85" i="10"/>
  <c r="K84" i="10"/>
  <c r="G84" i="10"/>
  <c r="K83" i="10"/>
  <c r="K82" i="10" s="1"/>
  <c r="G83" i="10"/>
  <c r="L82" i="10"/>
  <c r="J82" i="10"/>
  <c r="G82" i="10" s="1"/>
  <c r="I82" i="10"/>
  <c r="H82" i="10"/>
  <c r="L81" i="10"/>
  <c r="L78" i="10" s="1"/>
  <c r="K81" i="10"/>
  <c r="J81" i="10"/>
  <c r="J78" i="10" s="1"/>
  <c r="I81" i="10"/>
  <c r="I78" i="10" s="1"/>
  <c r="H81" i="10"/>
  <c r="H78" i="10" s="1"/>
  <c r="G81" i="10"/>
  <c r="F81" i="10"/>
  <c r="K80" i="10"/>
  <c r="K79" i="10"/>
  <c r="G78" i="10"/>
  <c r="F78" i="10"/>
  <c r="L77" i="10"/>
  <c r="K77" i="10"/>
  <c r="J77" i="10"/>
  <c r="I77" i="10"/>
  <c r="H77" i="10"/>
  <c r="G77" i="10"/>
  <c r="F77" i="10"/>
  <c r="L76" i="10"/>
  <c r="K76" i="10"/>
  <c r="J76" i="10"/>
  <c r="J75" i="10" s="1"/>
  <c r="I76" i="10"/>
  <c r="H76" i="10"/>
  <c r="H75" i="10" s="1"/>
  <c r="G76" i="10"/>
  <c r="G75" i="10" s="1"/>
  <c r="F76" i="10"/>
  <c r="K74" i="10"/>
  <c r="K73" i="10"/>
  <c r="K72" i="10"/>
  <c r="K71" i="10"/>
  <c r="K70" i="10" s="1"/>
  <c r="L70" i="10"/>
  <c r="J70" i="10"/>
  <c r="I70" i="10"/>
  <c r="H70" i="10"/>
  <c r="G70" i="10"/>
  <c r="F70" i="10"/>
  <c r="K69" i="10"/>
  <c r="K68" i="10"/>
  <c r="K67" i="10" s="1"/>
  <c r="L67" i="10"/>
  <c r="J67" i="10"/>
  <c r="I67" i="10"/>
  <c r="H67" i="10"/>
  <c r="G67" i="10"/>
  <c r="F67" i="10"/>
  <c r="L66" i="10"/>
  <c r="K66" i="10"/>
  <c r="J66" i="10"/>
  <c r="I66" i="10"/>
  <c r="H66" i="10"/>
  <c r="G66" i="10"/>
  <c r="F66" i="10"/>
  <c r="L65" i="10"/>
  <c r="K65" i="10"/>
  <c r="J65" i="10"/>
  <c r="I65" i="10"/>
  <c r="H65" i="10"/>
  <c r="G65" i="10"/>
  <c r="F65" i="10"/>
  <c r="L64" i="10"/>
  <c r="K64" i="10"/>
  <c r="J64" i="10"/>
  <c r="I64" i="10"/>
  <c r="H64" i="10"/>
  <c r="G64" i="10"/>
  <c r="F64" i="10"/>
  <c r="L63" i="10"/>
  <c r="K63" i="10"/>
  <c r="J63" i="10"/>
  <c r="I63" i="10"/>
  <c r="H63" i="10"/>
  <c r="G63" i="10"/>
  <c r="F63" i="10"/>
  <c r="L61" i="10"/>
  <c r="K61" i="10"/>
  <c r="J61" i="10"/>
  <c r="I61" i="10"/>
  <c r="H61" i="10"/>
  <c r="G61" i="10"/>
  <c r="F61" i="10"/>
  <c r="L59" i="10"/>
  <c r="K59" i="10"/>
  <c r="J59" i="10"/>
  <c r="I59" i="10"/>
  <c r="H59" i="10"/>
  <c r="G59" i="10"/>
  <c r="F59" i="10"/>
  <c r="L58" i="10"/>
  <c r="K58" i="10"/>
  <c r="J58" i="10"/>
  <c r="I58" i="10"/>
  <c r="H58" i="10"/>
  <c r="G58" i="10"/>
  <c r="F58" i="10"/>
  <c r="L57" i="10"/>
  <c r="K57" i="10"/>
  <c r="J57" i="10"/>
  <c r="I57" i="10"/>
  <c r="H57" i="10"/>
  <c r="G57" i="10"/>
  <c r="F57" i="10"/>
  <c r="L56" i="10"/>
  <c r="K56" i="10"/>
  <c r="J56" i="10"/>
  <c r="I56" i="10"/>
  <c r="H56" i="10"/>
  <c r="G56" i="10"/>
  <c r="F56" i="10"/>
  <c r="K53" i="10"/>
  <c r="F53" i="10" s="1"/>
  <c r="K52" i="10"/>
  <c r="K51" i="10"/>
  <c r="K50" i="10"/>
  <c r="K49" i="10"/>
  <c r="K48" i="10"/>
  <c r="K47" i="10"/>
  <c r="K46" i="10" s="1"/>
  <c r="L46" i="10"/>
  <c r="J46" i="10"/>
  <c r="I46" i="10"/>
  <c r="H46" i="10"/>
  <c r="G46" i="10"/>
  <c r="F46" i="10"/>
  <c r="K45" i="10"/>
  <c r="K44" i="10"/>
  <c r="K43" i="10"/>
  <c r="K42" i="10"/>
  <c r="K41" i="10"/>
  <c r="K40" i="10"/>
  <c r="K39" i="10"/>
  <c r="L38" i="10"/>
  <c r="K38" i="10"/>
  <c r="J38" i="10"/>
  <c r="I38" i="10"/>
  <c r="H38" i="10"/>
  <c r="G38" i="10"/>
  <c r="F38" i="10"/>
  <c r="K37" i="10"/>
  <c r="K36" i="10"/>
  <c r="K35" i="10"/>
  <c r="K34" i="10"/>
  <c r="K33" i="10"/>
  <c r="K32" i="10"/>
  <c r="K20" i="10" s="1"/>
  <c r="K19" i="10" s="1"/>
  <c r="K31" i="10"/>
  <c r="K30" i="10"/>
  <c r="K29" i="10"/>
  <c r="K28" i="10"/>
  <c r="K27" i="10"/>
  <c r="K26" i="10"/>
  <c r="K25" i="10"/>
  <c r="K24" i="10"/>
  <c r="K23" i="10"/>
  <c r="K22" i="10"/>
  <c r="K21" i="10"/>
  <c r="L20" i="10"/>
  <c r="L19" i="10" s="1"/>
  <c r="J20" i="10"/>
  <c r="J19" i="10" s="1"/>
  <c r="I20" i="10"/>
  <c r="I19" i="10" s="1"/>
  <c r="H20" i="10"/>
  <c r="H19" i="10" s="1"/>
  <c r="G20" i="10"/>
  <c r="F20" i="10"/>
  <c r="G19" i="10"/>
  <c r="F19" i="10"/>
  <c r="E17" i="10"/>
  <c r="D17" i="10"/>
  <c r="L14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B7" i="10"/>
  <c r="K192" i="10" l="1"/>
  <c r="K189" i="10" s="1"/>
  <c r="H105" i="10"/>
  <c r="I105" i="10" s="1"/>
  <c r="J280" i="10"/>
  <c r="I226" i="10"/>
  <c r="L270" i="10"/>
  <c r="H284" i="10"/>
  <c r="K226" i="10"/>
  <c r="H185" i="10"/>
  <c r="H179" i="10" s="1"/>
  <c r="H173" i="10" s="1"/>
  <c r="K280" i="10"/>
  <c r="F105" i="10"/>
  <c r="F75" i="10"/>
  <c r="K185" i="10"/>
  <c r="K179" i="10" s="1"/>
  <c r="K173" i="10" s="1"/>
  <c r="L55" i="10"/>
  <c r="I75" i="10"/>
  <c r="J105" i="10"/>
  <c r="H226" i="10"/>
  <c r="K270" i="10"/>
  <c r="I297" i="10"/>
  <c r="I296" i="10" s="1"/>
  <c r="I295" i="10" s="1"/>
  <c r="J226" i="10"/>
  <c r="I284" i="10"/>
  <c r="K78" i="10"/>
  <c r="J275" i="10"/>
  <c r="G185" i="10"/>
  <c r="G179" i="10" s="1"/>
  <c r="G173" i="10" s="1"/>
  <c r="I270" i="10"/>
  <c r="L284" i="10"/>
  <c r="J55" i="10"/>
  <c r="H55" i="10"/>
  <c r="H54" i="10" s="1"/>
  <c r="K55" i="10"/>
  <c r="L75" i="10"/>
  <c r="G105" i="10"/>
  <c r="L105" i="10"/>
  <c r="L54" i="10" s="1"/>
  <c r="I280" i="10"/>
  <c r="J284" i="10"/>
  <c r="F179" i="10"/>
  <c r="F173" i="10" s="1"/>
  <c r="I275" i="10"/>
  <c r="I225" i="10" s="1"/>
  <c r="J185" i="10"/>
  <c r="I55" i="10"/>
  <c r="G55" i="10"/>
  <c r="K75" i="10"/>
  <c r="K105" i="10"/>
  <c r="L226" i="10"/>
  <c r="H280" i="10"/>
  <c r="K297" i="10"/>
  <c r="K296" i="10" s="1"/>
  <c r="K295" i="10" s="1"/>
  <c r="K163" i="10"/>
  <c r="J270" i="10"/>
  <c r="H275" i="10"/>
  <c r="K284" i="10"/>
  <c r="L297" i="10"/>
  <c r="L296" i="10" s="1"/>
  <c r="L295" i="10" s="1"/>
  <c r="H297" i="10"/>
  <c r="H296" i="10" s="1"/>
  <c r="H295" i="10" s="1"/>
  <c r="F55" i="10"/>
  <c r="L179" i="10"/>
  <c r="L173" i="10" s="1"/>
  <c r="E270" i="10"/>
  <c r="L280" i="10"/>
  <c r="H270" i="10"/>
  <c r="K275" i="10"/>
  <c r="K225" i="10" s="1"/>
  <c r="L275" i="10"/>
  <c r="L225" i="10" s="1"/>
  <c r="L194" i="10" s="1"/>
  <c r="E226" i="10"/>
  <c r="J179" i="10"/>
  <c r="J173" i="10" s="1"/>
  <c r="D226" i="10"/>
  <c r="J54" i="10"/>
  <c r="E297" i="10"/>
  <c r="E296" i="10" s="1"/>
  <c r="E295" i="10" s="1"/>
  <c r="D280" i="10"/>
  <c r="E284" i="10"/>
  <c r="E280" i="10"/>
  <c r="I54" i="10"/>
  <c r="I17" i="10" s="1"/>
  <c r="D275" i="10"/>
  <c r="E275" i="10"/>
  <c r="H312" i="10"/>
  <c r="K313" i="10"/>
  <c r="K312" i="10" s="1"/>
  <c r="D270" i="10"/>
  <c r="F226" i="10"/>
  <c r="F270" i="10"/>
  <c r="F275" i="10"/>
  <c r="F280" i="10"/>
  <c r="F284" i="10"/>
  <c r="G226" i="10"/>
  <c r="G270" i="10"/>
  <c r="G275" i="10"/>
  <c r="G280" i="10"/>
  <c r="G284" i="10"/>
  <c r="D298" i="10"/>
  <c r="D297" i="10" s="1"/>
  <c r="D296" i="10" s="1"/>
  <c r="D295" i="10" s="1"/>
  <c r="G297" i="10"/>
  <c r="G296" i="10" s="1"/>
  <c r="G295" i="10" s="1"/>
  <c r="J225" i="10" l="1"/>
  <c r="J194" i="10" s="1"/>
  <c r="K54" i="10"/>
  <c r="H225" i="10"/>
  <c r="H194" i="10" s="1"/>
  <c r="K194" i="10"/>
  <c r="F54" i="10"/>
  <c r="F17" i="10" s="1"/>
  <c r="G54" i="10"/>
  <c r="G17" i="10" s="1"/>
  <c r="I194" i="10"/>
  <c r="I16" i="10" s="1"/>
  <c r="I11" i="10" s="1"/>
  <c r="H17" i="10"/>
  <c r="H16" i="10" s="1"/>
  <c r="H11" i="10" s="1"/>
  <c r="H18" i="10"/>
  <c r="E225" i="10"/>
  <c r="E18" i="10" s="1"/>
  <c r="K18" i="10"/>
  <c r="J18" i="10"/>
  <c r="L18" i="10"/>
  <c r="L17" i="10"/>
  <c r="J17" i="10"/>
  <c r="J16" i="10" s="1"/>
  <c r="J11" i="10" s="1"/>
  <c r="I18" i="10"/>
  <c r="L16" i="10"/>
  <c r="L11" i="10" s="1"/>
  <c r="F225" i="10"/>
  <c r="K17" i="10"/>
  <c r="K16" i="10" s="1"/>
  <c r="K11" i="10" s="1"/>
  <c r="D225" i="10"/>
  <c r="D18" i="10" s="1"/>
  <c r="G225" i="10"/>
  <c r="G18" i="10" s="1"/>
  <c r="E194" i="10" l="1"/>
  <c r="E16" i="10" s="1"/>
  <c r="E11" i="10" s="1"/>
  <c r="F18" i="10"/>
  <c r="F194" i="10"/>
  <c r="F16" i="10" s="1"/>
  <c r="F11" i="10" s="1"/>
  <c r="D194" i="10"/>
  <c r="D16" i="10" s="1"/>
  <c r="D11" i="10" s="1"/>
  <c r="G194" i="10"/>
  <c r="G16" i="10" s="1"/>
  <c r="G11" i="10" s="1"/>
  <c r="L275" i="9" l="1"/>
  <c r="K275" i="9"/>
  <c r="J275" i="9"/>
  <c r="I275" i="9"/>
  <c r="H275" i="9"/>
  <c r="G275" i="9"/>
  <c r="L274" i="9"/>
  <c r="K274" i="9"/>
  <c r="J274" i="9"/>
  <c r="I274" i="9"/>
  <c r="H274" i="9"/>
  <c r="G274" i="9"/>
  <c r="F274" i="9"/>
  <c r="L273" i="9"/>
  <c r="K273" i="9"/>
  <c r="J273" i="9"/>
  <c r="I273" i="9"/>
  <c r="H273" i="9"/>
  <c r="G273" i="9"/>
  <c r="F273" i="9"/>
  <c r="L272" i="9"/>
  <c r="K272" i="9"/>
  <c r="J272" i="9"/>
  <c r="I272" i="9"/>
  <c r="H272" i="9"/>
  <c r="G272" i="9"/>
  <c r="F272" i="9"/>
  <c r="D272" i="9"/>
  <c r="L271" i="9"/>
  <c r="K271" i="9"/>
  <c r="J271" i="9"/>
  <c r="I271" i="9"/>
  <c r="H271" i="9"/>
  <c r="G271" i="9"/>
  <c r="F271" i="9"/>
  <c r="D271" i="9" s="1"/>
  <c r="L270" i="9"/>
  <c r="K270" i="9"/>
  <c r="J270" i="9"/>
  <c r="I270" i="9"/>
  <c r="H270" i="9"/>
  <c r="H269" i="9" s="1"/>
  <c r="H268" i="9" s="1"/>
  <c r="G270" i="9"/>
  <c r="F270" i="9"/>
  <c r="F269" i="9" s="1"/>
  <c r="F268" i="9" s="1"/>
  <c r="E270" i="9"/>
  <c r="L269" i="9"/>
  <c r="K269" i="9"/>
  <c r="K268" i="9" s="1"/>
  <c r="J269" i="9"/>
  <c r="J268" i="9" s="1"/>
  <c r="I269" i="9"/>
  <c r="G269" i="9"/>
  <c r="D269" i="9"/>
  <c r="L268" i="9"/>
  <c r="I268" i="9"/>
  <c r="G268" i="9"/>
  <c r="D268" i="9"/>
  <c r="L267" i="9"/>
  <c r="K267" i="9"/>
  <c r="K266" i="9" s="1"/>
  <c r="J267" i="9"/>
  <c r="I267" i="9"/>
  <c r="H267" i="9"/>
  <c r="H266" i="9" s="1"/>
  <c r="G267" i="9"/>
  <c r="F267" i="9"/>
  <c r="F266" i="9" s="1"/>
  <c r="L266" i="9"/>
  <c r="J266" i="9"/>
  <c r="I266" i="9"/>
  <c r="G266" i="9"/>
  <c r="E265" i="9"/>
  <c r="L264" i="9"/>
  <c r="K264" i="9"/>
  <c r="J264" i="9"/>
  <c r="I264" i="9"/>
  <c r="H264" i="9"/>
  <c r="G264" i="9"/>
  <c r="F264" i="9"/>
  <c r="D264" i="9"/>
  <c r="L263" i="9"/>
  <c r="K263" i="9"/>
  <c r="J263" i="9"/>
  <c r="I263" i="9"/>
  <c r="H263" i="9"/>
  <c r="G263" i="9"/>
  <c r="E263" i="9" s="1"/>
  <c r="F263" i="9"/>
  <c r="D263" i="9" s="1"/>
  <c r="L262" i="9"/>
  <c r="K262" i="9"/>
  <c r="J262" i="9"/>
  <c r="I262" i="9"/>
  <c r="H262" i="9"/>
  <c r="G262" i="9"/>
  <c r="E262" i="9" s="1"/>
  <c r="F262" i="9"/>
  <c r="D262" i="9" s="1"/>
  <c r="L261" i="9"/>
  <c r="K261" i="9"/>
  <c r="J261" i="9"/>
  <c r="I261" i="9"/>
  <c r="H261" i="9"/>
  <c r="G261" i="9"/>
  <c r="E261" i="9" s="1"/>
  <c r="F261" i="9"/>
  <c r="D261" i="9" s="1"/>
  <c r="L260" i="9"/>
  <c r="K260" i="9"/>
  <c r="J260" i="9"/>
  <c r="I260" i="9"/>
  <c r="H260" i="9"/>
  <c r="G260" i="9"/>
  <c r="F260" i="9"/>
  <c r="D260" i="9" s="1"/>
  <c r="L256" i="9"/>
  <c r="K256" i="9"/>
  <c r="J256" i="9"/>
  <c r="I256" i="9"/>
  <c r="H256" i="9"/>
  <c r="G256" i="9"/>
  <c r="E256" i="9" s="1"/>
  <c r="F256" i="9"/>
  <c r="D256" i="9" s="1"/>
  <c r="L255" i="9"/>
  <c r="K255" i="9"/>
  <c r="J255" i="9"/>
  <c r="I255" i="9"/>
  <c r="H255" i="9"/>
  <c r="G255" i="9"/>
  <c r="F255" i="9"/>
  <c r="D255" i="9" s="1"/>
  <c r="L254" i="9"/>
  <c r="K254" i="9"/>
  <c r="J254" i="9"/>
  <c r="J253" i="9" s="1"/>
  <c r="I254" i="9"/>
  <c r="H254" i="9"/>
  <c r="G254" i="9"/>
  <c r="E254" i="9" s="1"/>
  <c r="F254" i="9"/>
  <c r="L252" i="9"/>
  <c r="K252" i="9"/>
  <c r="J252" i="9"/>
  <c r="I252" i="9"/>
  <c r="H252" i="9"/>
  <c r="G252" i="9"/>
  <c r="F252" i="9"/>
  <c r="L251" i="9"/>
  <c r="K251" i="9"/>
  <c r="J251" i="9"/>
  <c r="I251" i="9"/>
  <c r="H251" i="9"/>
  <c r="G251" i="9"/>
  <c r="F251" i="9"/>
  <c r="L250" i="9"/>
  <c r="K250" i="9"/>
  <c r="J250" i="9"/>
  <c r="I250" i="9"/>
  <c r="H250" i="9"/>
  <c r="G250" i="9"/>
  <c r="F250" i="9"/>
  <c r="L249" i="9"/>
  <c r="K249" i="9"/>
  <c r="J249" i="9"/>
  <c r="I249" i="9"/>
  <c r="H249" i="9"/>
  <c r="G249" i="9"/>
  <c r="F249" i="9"/>
  <c r="L248" i="9"/>
  <c r="K248" i="9"/>
  <c r="J248" i="9"/>
  <c r="I248" i="9"/>
  <c r="H248" i="9"/>
  <c r="G248" i="9"/>
  <c r="F248" i="9"/>
  <c r="L247" i="9"/>
  <c r="K247" i="9"/>
  <c r="J247" i="9"/>
  <c r="I247" i="9"/>
  <c r="H247" i="9"/>
  <c r="G247" i="9"/>
  <c r="F247" i="9"/>
  <c r="L246" i="9"/>
  <c r="K246" i="9"/>
  <c r="J246" i="9"/>
  <c r="I246" i="9"/>
  <c r="H246" i="9"/>
  <c r="G246" i="9"/>
  <c r="F246" i="9"/>
  <c r="L245" i="9"/>
  <c r="K245" i="9"/>
  <c r="J245" i="9"/>
  <c r="I245" i="9"/>
  <c r="H245" i="9"/>
  <c r="G245" i="9"/>
  <c r="F245" i="9"/>
  <c r="L244" i="9"/>
  <c r="K244" i="9"/>
  <c r="J244" i="9"/>
  <c r="I244" i="9"/>
  <c r="H244" i="9"/>
  <c r="G244" i="9"/>
  <c r="F244" i="9"/>
  <c r="L243" i="9"/>
  <c r="K243" i="9"/>
  <c r="J243" i="9"/>
  <c r="I243" i="9"/>
  <c r="H243" i="9"/>
  <c r="G243" i="9"/>
  <c r="F243" i="9"/>
  <c r="L242" i="9"/>
  <c r="K242" i="9"/>
  <c r="J242" i="9"/>
  <c r="I242" i="9"/>
  <c r="H242" i="9"/>
  <c r="G242" i="9"/>
  <c r="F242" i="9"/>
  <c r="L241" i="9"/>
  <c r="K241" i="9"/>
  <c r="J241" i="9"/>
  <c r="I241" i="9"/>
  <c r="H241" i="9"/>
  <c r="G241" i="9"/>
  <c r="F241" i="9"/>
  <c r="L240" i="9"/>
  <c r="K240" i="9"/>
  <c r="J240" i="9"/>
  <c r="I240" i="9"/>
  <c r="H240" i="9"/>
  <c r="G240" i="9"/>
  <c r="F240" i="9"/>
  <c r="L239" i="9"/>
  <c r="K239" i="9"/>
  <c r="J239" i="9"/>
  <c r="I239" i="9"/>
  <c r="H239" i="9"/>
  <c r="G239" i="9"/>
  <c r="F239" i="9"/>
  <c r="L238" i="9"/>
  <c r="K238" i="9"/>
  <c r="J238" i="9"/>
  <c r="I238" i="9"/>
  <c r="H238" i="9"/>
  <c r="G238" i="9"/>
  <c r="F238" i="9"/>
  <c r="L237" i="9"/>
  <c r="K237" i="9"/>
  <c r="J237" i="9"/>
  <c r="I237" i="9"/>
  <c r="H237" i="9"/>
  <c r="G237" i="9"/>
  <c r="F237" i="9"/>
  <c r="L236" i="9"/>
  <c r="K236" i="9"/>
  <c r="J236" i="9"/>
  <c r="I236" i="9"/>
  <c r="H236" i="9"/>
  <c r="G236" i="9"/>
  <c r="F236" i="9"/>
  <c r="L235" i="9"/>
  <c r="K235" i="9"/>
  <c r="J235" i="9"/>
  <c r="I235" i="9"/>
  <c r="H235" i="9"/>
  <c r="G235" i="9"/>
  <c r="F235" i="9"/>
  <c r="L234" i="9"/>
  <c r="K234" i="9"/>
  <c r="J234" i="9"/>
  <c r="I234" i="9"/>
  <c r="H234" i="9"/>
  <c r="G234" i="9"/>
  <c r="F234" i="9"/>
  <c r="L233" i="9"/>
  <c r="K233" i="9"/>
  <c r="J233" i="9"/>
  <c r="I233" i="9"/>
  <c r="H233" i="9"/>
  <c r="G233" i="9"/>
  <c r="F233" i="9"/>
  <c r="L232" i="9"/>
  <c r="K232" i="9"/>
  <c r="J232" i="9"/>
  <c r="I232" i="9"/>
  <c r="H232" i="9"/>
  <c r="G232" i="9"/>
  <c r="F232" i="9"/>
  <c r="L231" i="9"/>
  <c r="K231" i="9"/>
  <c r="J231" i="9"/>
  <c r="I231" i="9"/>
  <c r="H231" i="9"/>
  <c r="G231" i="9"/>
  <c r="F231" i="9"/>
  <c r="L230" i="9"/>
  <c r="K230" i="9"/>
  <c r="J230" i="9"/>
  <c r="I230" i="9"/>
  <c r="H230" i="9"/>
  <c r="G230" i="9"/>
  <c r="F230" i="9"/>
  <c r="L229" i="9"/>
  <c r="K229" i="9"/>
  <c r="J229" i="9"/>
  <c r="I229" i="9"/>
  <c r="H229" i="9"/>
  <c r="G229" i="9"/>
  <c r="F229" i="9"/>
  <c r="L228" i="9"/>
  <c r="K228" i="9"/>
  <c r="J228" i="9"/>
  <c r="I228" i="9"/>
  <c r="H228" i="9"/>
  <c r="G228" i="9"/>
  <c r="F228" i="9"/>
  <c r="L227" i="9"/>
  <c r="K227" i="9"/>
  <c r="J227" i="9"/>
  <c r="I227" i="9"/>
  <c r="H227" i="9"/>
  <c r="G227" i="9"/>
  <c r="F227" i="9"/>
  <c r="L226" i="9"/>
  <c r="K226" i="9"/>
  <c r="J226" i="9"/>
  <c r="I226" i="9"/>
  <c r="H226" i="9"/>
  <c r="G226" i="9"/>
  <c r="F226" i="9"/>
  <c r="L225" i="9"/>
  <c r="K225" i="9"/>
  <c r="J225" i="9"/>
  <c r="I225" i="9"/>
  <c r="H225" i="9"/>
  <c r="G225" i="9"/>
  <c r="F225" i="9"/>
  <c r="L224" i="9"/>
  <c r="K224" i="9"/>
  <c r="J224" i="9"/>
  <c r="I224" i="9"/>
  <c r="H224" i="9"/>
  <c r="G224" i="9"/>
  <c r="F224" i="9"/>
  <c r="L223" i="9"/>
  <c r="K223" i="9"/>
  <c r="J223" i="9"/>
  <c r="I223" i="9"/>
  <c r="H223" i="9"/>
  <c r="G223" i="9"/>
  <c r="F223" i="9"/>
  <c r="L222" i="9"/>
  <c r="K222" i="9"/>
  <c r="J222" i="9"/>
  <c r="I222" i="9"/>
  <c r="H222" i="9"/>
  <c r="G222" i="9"/>
  <c r="F222" i="9"/>
  <c r="L221" i="9"/>
  <c r="K221" i="9"/>
  <c r="J221" i="9"/>
  <c r="I221" i="9"/>
  <c r="H221" i="9"/>
  <c r="G221" i="9"/>
  <c r="F221" i="9"/>
  <c r="L220" i="9"/>
  <c r="K220" i="9"/>
  <c r="J220" i="9"/>
  <c r="I220" i="9"/>
  <c r="H220" i="9"/>
  <c r="G220" i="9"/>
  <c r="F220" i="9"/>
  <c r="E220" i="9"/>
  <c r="D220" i="9"/>
  <c r="L219" i="9"/>
  <c r="K219" i="9"/>
  <c r="J219" i="9"/>
  <c r="I219" i="9"/>
  <c r="H219" i="9"/>
  <c r="G219" i="9"/>
  <c r="F219" i="9"/>
  <c r="E219" i="9"/>
  <c r="D219" i="9"/>
  <c r="L218" i="9"/>
  <c r="K218" i="9"/>
  <c r="J218" i="9"/>
  <c r="I218" i="9"/>
  <c r="H218" i="9"/>
  <c r="G218" i="9"/>
  <c r="F218" i="9"/>
  <c r="E218" i="9"/>
  <c r="E217" i="9" s="1"/>
  <c r="D218" i="9"/>
  <c r="L216" i="9"/>
  <c r="K216" i="9"/>
  <c r="J216" i="9"/>
  <c r="I216" i="9"/>
  <c r="H216" i="9"/>
  <c r="G216" i="9"/>
  <c r="F216" i="9"/>
  <c r="E216" i="9"/>
  <c r="D216" i="9"/>
  <c r="L215" i="9"/>
  <c r="K215" i="9"/>
  <c r="J215" i="9"/>
  <c r="I215" i="9"/>
  <c r="H215" i="9"/>
  <c r="G215" i="9"/>
  <c r="F215" i="9"/>
  <c r="E215" i="9"/>
  <c r="D215" i="9"/>
  <c r="L214" i="9"/>
  <c r="K214" i="9"/>
  <c r="J214" i="9"/>
  <c r="I214" i="9"/>
  <c r="H214" i="9"/>
  <c r="G214" i="9"/>
  <c r="F214" i="9"/>
  <c r="E214" i="9"/>
  <c r="D214" i="9"/>
  <c r="L213" i="9"/>
  <c r="K213" i="9"/>
  <c r="J213" i="9"/>
  <c r="I213" i="9"/>
  <c r="H213" i="9"/>
  <c r="G213" i="9"/>
  <c r="F213" i="9"/>
  <c r="E213" i="9"/>
  <c r="D213" i="9"/>
  <c r="L211" i="9"/>
  <c r="K211" i="9"/>
  <c r="J211" i="9"/>
  <c r="I211" i="9"/>
  <c r="H211" i="9"/>
  <c r="G211" i="9"/>
  <c r="F211" i="9"/>
  <c r="L210" i="9"/>
  <c r="K210" i="9"/>
  <c r="J210" i="9"/>
  <c r="I210" i="9"/>
  <c r="H210" i="9"/>
  <c r="G210" i="9"/>
  <c r="F210" i="9"/>
  <c r="L209" i="9"/>
  <c r="K209" i="9"/>
  <c r="J209" i="9"/>
  <c r="I209" i="9"/>
  <c r="H209" i="9"/>
  <c r="G209" i="9"/>
  <c r="F209" i="9"/>
  <c r="L208" i="9"/>
  <c r="K208" i="9"/>
  <c r="J208" i="9"/>
  <c r="I208" i="9"/>
  <c r="H208" i="9"/>
  <c r="G208" i="9"/>
  <c r="F208" i="9"/>
  <c r="L207" i="9"/>
  <c r="K207" i="9"/>
  <c r="J207" i="9"/>
  <c r="I207" i="9"/>
  <c r="H207" i="9"/>
  <c r="G207" i="9"/>
  <c r="F207" i="9"/>
  <c r="L206" i="9"/>
  <c r="K206" i="9"/>
  <c r="J206" i="9"/>
  <c r="I206" i="9"/>
  <c r="H206" i="9"/>
  <c r="G206" i="9"/>
  <c r="F206" i="9"/>
  <c r="L205" i="9"/>
  <c r="K205" i="9"/>
  <c r="J205" i="9"/>
  <c r="I205" i="9"/>
  <c r="H205" i="9"/>
  <c r="G205" i="9"/>
  <c r="F205" i="9"/>
  <c r="L204" i="9"/>
  <c r="K204" i="9"/>
  <c r="J204" i="9"/>
  <c r="I204" i="9"/>
  <c r="H204" i="9"/>
  <c r="G204" i="9"/>
  <c r="F204" i="9"/>
  <c r="L203" i="9"/>
  <c r="K203" i="9"/>
  <c r="J203" i="9"/>
  <c r="I203" i="9"/>
  <c r="H203" i="9"/>
  <c r="G203" i="9"/>
  <c r="F203" i="9"/>
  <c r="L202" i="9"/>
  <c r="K202" i="9"/>
  <c r="J202" i="9"/>
  <c r="I202" i="9"/>
  <c r="H202" i="9"/>
  <c r="G202" i="9"/>
  <c r="F202" i="9"/>
  <c r="L201" i="9"/>
  <c r="K201" i="9"/>
  <c r="J201" i="9"/>
  <c r="I201" i="9"/>
  <c r="H201" i="9"/>
  <c r="G201" i="9"/>
  <c r="F201" i="9"/>
  <c r="L200" i="9"/>
  <c r="K200" i="9"/>
  <c r="J200" i="9"/>
  <c r="I200" i="9"/>
  <c r="H200" i="9"/>
  <c r="G200" i="9"/>
  <c r="F200" i="9"/>
  <c r="L199" i="9"/>
  <c r="K199" i="9"/>
  <c r="J199" i="9"/>
  <c r="I199" i="9"/>
  <c r="H199" i="9"/>
  <c r="G199" i="9"/>
  <c r="F199" i="9"/>
  <c r="L198" i="9"/>
  <c r="K198" i="9"/>
  <c r="J198" i="9"/>
  <c r="I198" i="9"/>
  <c r="H198" i="9"/>
  <c r="G198" i="9"/>
  <c r="F198" i="9"/>
  <c r="L197" i="9"/>
  <c r="K197" i="9"/>
  <c r="J197" i="9"/>
  <c r="I197" i="9"/>
  <c r="H197" i="9"/>
  <c r="G197" i="9"/>
  <c r="F197" i="9"/>
  <c r="L196" i="9"/>
  <c r="K196" i="9"/>
  <c r="J196" i="9"/>
  <c r="I196" i="9"/>
  <c r="H196" i="9"/>
  <c r="H188" i="9" s="1"/>
  <c r="G196" i="9"/>
  <c r="F196" i="9"/>
  <c r="L195" i="9"/>
  <c r="K195" i="9"/>
  <c r="J195" i="9"/>
  <c r="I195" i="9"/>
  <c r="H195" i="9"/>
  <c r="G195" i="9"/>
  <c r="F195" i="9"/>
  <c r="L194" i="9"/>
  <c r="K194" i="9"/>
  <c r="J194" i="9"/>
  <c r="I194" i="9"/>
  <c r="H194" i="9"/>
  <c r="G194" i="9"/>
  <c r="F194" i="9"/>
  <c r="L193" i="9"/>
  <c r="K193" i="9"/>
  <c r="J193" i="9"/>
  <c r="I193" i="9"/>
  <c r="H193" i="9"/>
  <c r="G193" i="9"/>
  <c r="F193" i="9"/>
  <c r="L192" i="9"/>
  <c r="K192" i="9"/>
  <c r="J192" i="9"/>
  <c r="I192" i="9"/>
  <c r="H192" i="9"/>
  <c r="G192" i="9"/>
  <c r="F192" i="9"/>
  <c r="L191" i="9"/>
  <c r="K191" i="9"/>
  <c r="J191" i="9"/>
  <c r="I191" i="9"/>
  <c r="H191" i="9"/>
  <c r="G191" i="9"/>
  <c r="G188" i="9" s="1"/>
  <c r="F191" i="9"/>
  <c r="L190" i="9"/>
  <c r="K190" i="9"/>
  <c r="J190" i="9"/>
  <c r="I190" i="9"/>
  <c r="H190" i="9"/>
  <c r="G190" i="9"/>
  <c r="F190" i="9"/>
  <c r="L189" i="9"/>
  <c r="L188" i="9" s="1"/>
  <c r="K189" i="9"/>
  <c r="K188" i="9" s="1"/>
  <c r="J189" i="9"/>
  <c r="J188" i="9" s="1"/>
  <c r="I189" i="9"/>
  <c r="I188" i="9" s="1"/>
  <c r="H189" i="9"/>
  <c r="G189" i="9"/>
  <c r="F189" i="9"/>
  <c r="F188" i="9" s="1"/>
  <c r="L187" i="9"/>
  <c r="K187" i="9"/>
  <c r="J187" i="9"/>
  <c r="I187" i="9"/>
  <c r="H187" i="9"/>
  <c r="G187" i="9"/>
  <c r="F187" i="9"/>
  <c r="L185" i="9"/>
  <c r="G185" i="9"/>
  <c r="G182" i="9" s="1"/>
  <c r="F185" i="9"/>
  <c r="G184" i="9"/>
  <c r="F184" i="9"/>
  <c r="F183" i="9" s="1"/>
  <c r="F182" i="9" s="1"/>
  <c r="L183" i="9"/>
  <c r="K183" i="9"/>
  <c r="J183" i="9"/>
  <c r="J184" i="9" s="1"/>
  <c r="J185" i="9" s="1"/>
  <c r="J182" i="9" s="1"/>
  <c r="I183" i="9"/>
  <c r="I184" i="9" s="1"/>
  <c r="I185" i="9" s="1"/>
  <c r="I182" i="9" s="1"/>
  <c r="H183" i="9"/>
  <c r="H184" i="9" s="1"/>
  <c r="H185" i="9" s="1"/>
  <c r="H182" i="9" s="1"/>
  <c r="G183" i="9"/>
  <c r="L182" i="9"/>
  <c r="K182" i="9"/>
  <c r="L181" i="9"/>
  <c r="K181" i="9"/>
  <c r="J181" i="9"/>
  <c r="I181" i="9"/>
  <c r="H181" i="9"/>
  <c r="G181" i="9"/>
  <c r="F181" i="9"/>
  <c r="L180" i="9"/>
  <c r="K180" i="9"/>
  <c r="J180" i="9"/>
  <c r="I180" i="9"/>
  <c r="H180" i="9"/>
  <c r="G180" i="9"/>
  <c r="F180" i="9"/>
  <c r="L179" i="9"/>
  <c r="K179" i="9"/>
  <c r="J179" i="9"/>
  <c r="I179" i="9"/>
  <c r="H179" i="9"/>
  <c r="G179" i="9"/>
  <c r="F179" i="9"/>
  <c r="L178" i="9"/>
  <c r="K178" i="9"/>
  <c r="J178" i="9"/>
  <c r="I178" i="9"/>
  <c r="H178" i="9"/>
  <c r="G178" i="9"/>
  <c r="F178" i="9"/>
  <c r="L177" i="9"/>
  <c r="K177" i="9"/>
  <c r="J177" i="9"/>
  <c r="I177" i="9"/>
  <c r="H177" i="9"/>
  <c r="G177" i="9"/>
  <c r="F177" i="9"/>
  <c r="L176" i="9"/>
  <c r="K176" i="9"/>
  <c r="J176" i="9"/>
  <c r="I176" i="9"/>
  <c r="H176" i="9"/>
  <c r="G176" i="9"/>
  <c r="F176" i="9"/>
  <c r="L175" i="9"/>
  <c r="K175" i="9"/>
  <c r="J175" i="9"/>
  <c r="I175" i="9"/>
  <c r="H175" i="9"/>
  <c r="G175" i="9"/>
  <c r="F175" i="9"/>
  <c r="L174" i="9"/>
  <c r="K174" i="9"/>
  <c r="J174" i="9"/>
  <c r="I174" i="9"/>
  <c r="H174" i="9"/>
  <c r="G174" i="9"/>
  <c r="F174" i="9"/>
  <c r="L173" i="9"/>
  <c r="K173" i="9"/>
  <c r="J173" i="9"/>
  <c r="I173" i="9"/>
  <c r="H173" i="9"/>
  <c r="G173" i="9"/>
  <c r="F173" i="9"/>
  <c r="L172" i="9"/>
  <c r="K172" i="9"/>
  <c r="J172" i="9"/>
  <c r="I172" i="9"/>
  <c r="H172" i="9"/>
  <c r="G172" i="9"/>
  <c r="F172" i="9"/>
  <c r="L171" i="9"/>
  <c r="K171" i="9"/>
  <c r="J171" i="9"/>
  <c r="I171" i="9"/>
  <c r="H171" i="9"/>
  <c r="G171" i="9"/>
  <c r="F171" i="9"/>
  <c r="L170" i="9"/>
  <c r="K170" i="9"/>
  <c r="J170" i="9"/>
  <c r="I170" i="9"/>
  <c r="H170" i="9"/>
  <c r="G170" i="9"/>
  <c r="F170" i="9"/>
  <c r="L169" i="9"/>
  <c r="K169" i="9"/>
  <c r="J169" i="9"/>
  <c r="I169" i="9"/>
  <c r="H169" i="9"/>
  <c r="G169" i="9"/>
  <c r="F169" i="9"/>
  <c r="L168" i="9"/>
  <c r="K168" i="9"/>
  <c r="J168" i="9"/>
  <c r="I168" i="9"/>
  <c r="H168" i="9"/>
  <c r="G168" i="9"/>
  <c r="F168" i="9"/>
  <c r="K167" i="9"/>
  <c r="L166" i="9"/>
  <c r="K166" i="9"/>
  <c r="J166" i="9"/>
  <c r="I166" i="9"/>
  <c r="H166" i="9"/>
  <c r="G166" i="9"/>
  <c r="F166" i="9"/>
  <c r="L165" i="9"/>
  <c r="K165" i="9"/>
  <c r="J165" i="9"/>
  <c r="I165" i="9"/>
  <c r="H165" i="9"/>
  <c r="G165" i="9"/>
  <c r="F165" i="9"/>
  <c r="L164" i="9"/>
  <c r="K164" i="9"/>
  <c r="J164" i="9"/>
  <c r="I164" i="9"/>
  <c r="H164" i="9"/>
  <c r="G164" i="9"/>
  <c r="F164" i="9"/>
  <c r="L163" i="9"/>
  <c r="K163" i="9"/>
  <c r="J163" i="9"/>
  <c r="I163" i="9"/>
  <c r="H163" i="9"/>
  <c r="G163" i="9"/>
  <c r="F163" i="9"/>
  <c r="L162" i="9"/>
  <c r="K162" i="9"/>
  <c r="J162" i="9"/>
  <c r="I162" i="9"/>
  <c r="H162" i="9"/>
  <c r="G162" i="9"/>
  <c r="F162" i="9"/>
  <c r="L161" i="9"/>
  <c r="K161" i="9"/>
  <c r="J161" i="9"/>
  <c r="I161" i="9"/>
  <c r="H161" i="9"/>
  <c r="G161" i="9"/>
  <c r="F161" i="9"/>
  <c r="L160" i="9"/>
  <c r="K160" i="9"/>
  <c r="J160" i="9"/>
  <c r="I160" i="9"/>
  <c r="H160" i="9"/>
  <c r="G160" i="9"/>
  <c r="F160" i="9"/>
  <c r="L159" i="9"/>
  <c r="K159" i="9"/>
  <c r="J159" i="9"/>
  <c r="I159" i="9"/>
  <c r="H159" i="9"/>
  <c r="G159" i="9"/>
  <c r="F159" i="9"/>
  <c r="L158" i="9"/>
  <c r="K158" i="9"/>
  <c r="J158" i="9"/>
  <c r="I158" i="9"/>
  <c r="H158" i="9"/>
  <c r="G158" i="9"/>
  <c r="F158" i="9"/>
  <c r="L157" i="9"/>
  <c r="K157" i="9"/>
  <c r="J157" i="9"/>
  <c r="I157" i="9"/>
  <c r="H157" i="9"/>
  <c r="G157" i="9"/>
  <c r="F157" i="9"/>
  <c r="L154" i="9"/>
  <c r="K154" i="9"/>
  <c r="J154" i="9"/>
  <c r="I154" i="9"/>
  <c r="H154" i="9"/>
  <c r="G154" i="9"/>
  <c r="F154" i="9"/>
  <c r="L153" i="9"/>
  <c r="K153" i="9"/>
  <c r="J153" i="9"/>
  <c r="I153" i="9"/>
  <c r="H153" i="9"/>
  <c r="G153" i="9"/>
  <c r="F153" i="9"/>
  <c r="L152" i="9"/>
  <c r="K152" i="9"/>
  <c r="J152" i="9"/>
  <c r="I152" i="9"/>
  <c r="H152" i="9"/>
  <c r="G152" i="9"/>
  <c r="F152" i="9"/>
  <c r="L151" i="9"/>
  <c r="K151" i="9"/>
  <c r="J151" i="9"/>
  <c r="I151" i="9"/>
  <c r="H151" i="9"/>
  <c r="H150" i="9" s="1"/>
  <c r="H149" i="9" s="1"/>
  <c r="G151" i="9"/>
  <c r="F151" i="9"/>
  <c r="L148" i="9"/>
  <c r="K148" i="9"/>
  <c r="J148" i="9"/>
  <c r="I148" i="9"/>
  <c r="H148" i="9"/>
  <c r="G148" i="9"/>
  <c r="F148" i="9"/>
  <c r="L147" i="9"/>
  <c r="K147" i="9"/>
  <c r="J147" i="9"/>
  <c r="I147" i="9"/>
  <c r="H147" i="9"/>
  <c r="G147" i="9"/>
  <c r="F147" i="9"/>
  <c r="L146" i="9"/>
  <c r="K146" i="9"/>
  <c r="J146" i="9"/>
  <c r="I146" i="9"/>
  <c r="H146" i="9"/>
  <c r="G146" i="9"/>
  <c r="F146" i="9"/>
  <c r="L145" i="9"/>
  <c r="K145" i="9"/>
  <c r="J145" i="9"/>
  <c r="I145" i="9"/>
  <c r="H145" i="9"/>
  <c r="G145" i="9"/>
  <c r="F145" i="9"/>
  <c r="L144" i="9"/>
  <c r="K144" i="9"/>
  <c r="J144" i="9"/>
  <c r="I144" i="9"/>
  <c r="H144" i="9"/>
  <c r="G144" i="9"/>
  <c r="F144" i="9"/>
  <c r="L143" i="9"/>
  <c r="K143" i="9"/>
  <c r="J143" i="9"/>
  <c r="I143" i="9"/>
  <c r="H143" i="9"/>
  <c r="G143" i="9"/>
  <c r="F143" i="9"/>
  <c r="L142" i="9"/>
  <c r="K142" i="9"/>
  <c r="J142" i="9"/>
  <c r="I142" i="9"/>
  <c r="H142" i="9"/>
  <c r="G142" i="9"/>
  <c r="F142" i="9"/>
  <c r="L141" i="9"/>
  <c r="K141" i="9"/>
  <c r="J141" i="9"/>
  <c r="I141" i="9"/>
  <c r="H141" i="9"/>
  <c r="G141" i="9"/>
  <c r="F141" i="9"/>
  <c r="L140" i="9"/>
  <c r="K140" i="9"/>
  <c r="J140" i="9"/>
  <c r="I140" i="9"/>
  <c r="H140" i="9"/>
  <c r="G140" i="9"/>
  <c r="F140" i="9"/>
  <c r="L139" i="9"/>
  <c r="K139" i="9"/>
  <c r="J139" i="9"/>
  <c r="I139" i="9"/>
  <c r="H139" i="9"/>
  <c r="G139" i="9"/>
  <c r="F139" i="9"/>
  <c r="L138" i="9"/>
  <c r="K138" i="9"/>
  <c r="J138" i="9"/>
  <c r="I138" i="9"/>
  <c r="H138" i="9"/>
  <c r="G138" i="9"/>
  <c r="F138" i="9"/>
  <c r="L137" i="9"/>
  <c r="K137" i="9"/>
  <c r="J137" i="9"/>
  <c r="I137" i="9"/>
  <c r="H137" i="9"/>
  <c r="G137" i="9"/>
  <c r="F137" i="9"/>
  <c r="L136" i="9"/>
  <c r="K136" i="9"/>
  <c r="J136" i="9"/>
  <c r="I136" i="9"/>
  <c r="H136" i="9"/>
  <c r="G136" i="9"/>
  <c r="F136" i="9"/>
  <c r="L135" i="9"/>
  <c r="K135" i="9"/>
  <c r="J135" i="9"/>
  <c r="I135" i="9"/>
  <c r="H135" i="9"/>
  <c r="G135" i="9"/>
  <c r="F135" i="9"/>
  <c r="L134" i="9"/>
  <c r="K134" i="9"/>
  <c r="J134" i="9"/>
  <c r="I134" i="9"/>
  <c r="H134" i="9"/>
  <c r="G134" i="9"/>
  <c r="F134" i="9"/>
  <c r="L133" i="9"/>
  <c r="K133" i="9"/>
  <c r="J133" i="9"/>
  <c r="I133" i="9"/>
  <c r="H133" i="9"/>
  <c r="G133" i="9"/>
  <c r="F133" i="9"/>
  <c r="L130" i="9"/>
  <c r="K130" i="9"/>
  <c r="J130" i="9"/>
  <c r="I130" i="9"/>
  <c r="H130" i="9"/>
  <c r="G130" i="9"/>
  <c r="F130" i="9"/>
  <c r="L129" i="9"/>
  <c r="K129" i="9"/>
  <c r="J129" i="9"/>
  <c r="I129" i="9"/>
  <c r="H129" i="9"/>
  <c r="G129" i="9"/>
  <c r="F129" i="9"/>
  <c r="L128" i="9"/>
  <c r="K128" i="9"/>
  <c r="J128" i="9"/>
  <c r="I128" i="9"/>
  <c r="H128" i="9"/>
  <c r="G128" i="9"/>
  <c r="F128" i="9"/>
  <c r="L127" i="9"/>
  <c r="K127" i="9"/>
  <c r="J127" i="9"/>
  <c r="I127" i="9"/>
  <c r="H127" i="9"/>
  <c r="G127" i="9"/>
  <c r="F127" i="9"/>
  <c r="L126" i="9"/>
  <c r="K126" i="9"/>
  <c r="J126" i="9"/>
  <c r="I126" i="9"/>
  <c r="H126" i="9"/>
  <c r="G126" i="9"/>
  <c r="F126" i="9"/>
  <c r="L125" i="9"/>
  <c r="K125" i="9"/>
  <c r="J125" i="9"/>
  <c r="I125" i="9"/>
  <c r="H125" i="9"/>
  <c r="G125" i="9"/>
  <c r="F125" i="9"/>
  <c r="L124" i="9"/>
  <c r="K124" i="9"/>
  <c r="J124" i="9"/>
  <c r="I124" i="9"/>
  <c r="H124" i="9"/>
  <c r="G124" i="9"/>
  <c r="F124" i="9"/>
  <c r="L123" i="9"/>
  <c r="K123" i="9"/>
  <c r="J123" i="9"/>
  <c r="I123" i="9"/>
  <c r="H123" i="9"/>
  <c r="G123" i="9"/>
  <c r="F123" i="9"/>
  <c r="L122" i="9"/>
  <c r="K122" i="9"/>
  <c r="J122" i="9"/>
  <c r="I122" i="9"/>
  <c r="H122" i="9"/>
  <c r="G122" i="9"/>
  <c r="F122" i="9"/>
  <c r="L121" i="9"/>
  <c r="K121" i="9"/>
  <c r="J121" i="9"/>
  <c r="I121" i="9"/>
  <c r="H121" i="9"/>
  <c r="G121" i="9"/>
  <c r="F121" i="9"/>
  <c r="L120" i="9"/>
  <c r="K120" i="9"/>
  <c r="J120" i="9"/>
  <c r="I120" i="9"/>
  <c r="H120" i="9"/>
  <c r="G120" i="9"/>
  <c r="F120" i="9"/>
  <c r="L119" i="9"/>
  <c r="K119" i="9"/>
  <c r="J119" i="9"/>
  <c r="I119" i="9"/>
  <c r="H119" i="9"/>
  <c r="G119" i="9"/>
  <c r="F119" i="9"/>
  <c r="L118" i="9"/>
  <c r="K118" i="9"/>
  <c r="J118" i="9"/>
  <c r="I118" i="9"/>
  <c r="H118" i="9"/>
  <c r="G118" i="9"/>
  <c r="F118" i="9"/>
  <c r="L117" i="9"/>
  <c r="K117" i="9"/>
  <c r="J117" i="9"/>
  <c r="I117" i="9"/>
  <c r="H117" i="9"/>
  <c r="G117" i="9"/>
  <c r="F117" i="9"/>
  <c r="L116" i="9"/>
  <c r="K116" i="9"/>
  <c r="J116" i="9"/>
  <c r="I116" i="9"/>
  <c r="H116" i="9"/>
  <c r="G116" i="9"/>
  <c r="F116" i="9"/>
  <c r="L115" i="9"/>
  <c r="K115" i="9"/>
  <c r="J115" i="9"/>
  <c r="I115" i="9"/>
  <c r="H115" i="9"/>
  <c r="G115" i="9"/>
  <c r="F115" i="9"/>
  <c r="L114" i="9"/>
  <c r="K114" i="9"/>
  <c r="J114" i="9"/>
  <c r="I114" i="9"/>
  <c r="H114" i="9"/>
  <c r="G114" i="9"/>
  <c r="F114" i="9"/>
  <c r="L113" i="9"/>
  <c r="K113" i="9"/>
  <c r="J113" i="9"/>
  <c r="I113" i="9"/>
  <c r="H113" i="9"/>
  <c r="G113" i="9"/>
  <c r="F113" i="9"/>
  <c r="L112" i="9"/>
  <c r="K112" i="9"/>
  <c r="J112" i="9"/>
  <c r="I112" i="9"/>
  <c r="H112" i="9"/>
  <c r="G112" i="9"/>
  <c r="F112" i="9"/>
  <c r="L111" i="9"/>
  <c r="K111" i="9"/>
  <c r="J111" i="9"/>
  <c r="I111" i="9"/>
  <c r="H111" i="9"/>
  <c r="G111" i="9"/>
  <c r="F111" i="9"/>
  <c r="L110" i="9"/>
  <c r="L109" i="9" s="1"/>
  <c r="L108" i="9" s="1"/>
  <c r="K110" i="9"/>
  <c r="K109" i="9" s="1"/>
  <c r="K108" i="9" s="1"/>
  <c r="J110" i="9"/>
  <c r="J109" i="9" s="1"/>
  <c r="J108" i="9" s="1"/>
  <c r="I110" i="9"/>
  <c r="H110" i="9"/>
  <c r="H109" i="9" s="1"/>
  <c r="H108" i="9" s="1"/>
  <c r="G110" i="9"/>
  <c r="F110" i="9"/>
  <c r="I109" i="9"/>
  <c r="I108" i="9" s="1"/>
  <c r="G109" i="9"/>
  <c r="G108" i="9" s="1"/>
  <c r="F109" i="9"/>
  <c r="F108" i="9" s="1"/>
  <c r="L107" i="9"/>
  <c r="K107" i="9"/>
  <c r="J107" i="9"/>
  <c r="I107" i="9"/>
  <c r="H107" i="9"/>
  <c r="G107" i="9"/>
  <c r="F107" i="9"/>
  <c r="L106" i="9"/>
  <c r="K106" i="9"/>
  <c r="J106" i="9"/>
  <c r="I106" i="9"/>
  <c r="H106" i="9"/>
  <c r="G106" i="9"/>
  <c r="F106" i="9"/>
  <c r="L105" i="9"/>
  <c r="K105" i="9"/>
  <c r="J105" i="9"/>
  <c r="I105" i="9"/>
  <c r="H105" i="9"/>
  <c r="G105" i="9"/>
  <c r="F105" i="9"/>
  <c r="L104" i="9"/>
  <c r="K104" i="9"/>
  <c r="J104" i="9"/>
  <c r="I104" i="9"/>
  <c r="H104" i="9"/>
  <c r="G104" i="9"/>
  <c r="F104" i="9"/>
  <c r="L103" i="9"/>
  <c r="K103" i="9"/>
  <c r="J103" i="9"/>
  <c r="I103" i="9"/>
  <c r="H103" i="9"/>
  <c r="G103" i="9"/>
  <c r="F103" i="9"/>
  <c r="L102" i="9"/>
  <c r="K102" i="9"/>
  <c r="J102" i="9"/>
  <c r="I102" i="9"/>
  <c r="H102" i="9"/>
  <c r="G102" i="9"/>
  <c r="F102" i="9"/>
  <c r="L101" i="9"/>
  <c r="K101" i="9"/>
  <c r="J101" i="9"/>
  <c r="I101" i="9"/>
  <c r="H101" i="9"/>
  <c r="G101" i="9"/>
  <c r="F101" i="9"/>
  <c r="L100" i="9"/>
  <c r="K100" i="9"/>
  <c r="J100" i="9"/>
  <c r="I100" i="9"/>
  <c r="H100" i="9"/>
  <c r="G100" i="9"/>
  <c r="F100" i="9"/>
  <c r="L99" i="9"/>
  <c r="K99" i="9"/>
  <c r="J99" i="9"/>
  <c r="I99" i="9"/>
  <c r="H99" i="9"/>
  <c r="G99" i="9"/>
  <c r="F99" i="9"/>
  <c r="L97" i="9"/>
  <c r="K97" i="9"/>
  <c r="J97" i="9"/>
  <c r="I97" i="9"/>
  <c r="H97" i="9"/>
  <c r="G97" i="9"/>
  <c r="F97" i="9"/>
  <c r="L96" i="9"/>
  <c r="K96" i="9"/>
  <c r="J96" i="9"/>
  <c r="I96" i="9"/>
  <c r="H96" i="9"/>
  <c r="G96" i="9"/>
  <c r="F96" i="9"/>
  <c r="L95" i="9"/>
  <c r="K95" i="9"/>
  <c r="J95" i="9"/>
  <c r="I95" i="9"/>
  <c r="H95" i="9"/>
  <c r="G95" i="9"/>
  <c r="F95" i="9"/>
  <c r="L94" i="9"/>
  <c r="K94" i="9"/>
  <c r="J94" i="9"/>
  <c r="I94" i="9"/>
  <c r="H94" i="9"/>
  <c r="G94" i="9"/>
  <c r="F94" i="9"/>
  <c r="L93" i="9"/>
  <c r="K93" i="9"/>
  <c r="J93" i="9"/>
  <c r="I93" i="9"/>
  <c r="H93" i="9"/>
  <c r="G93" i="9"/>
  <c r="F93" i="9"/>
  <c r="L91" i="9"/>
  <c r="K91" i="9"/>
  <c r="J91" i="9"/>
  <c r="I91" i="9"/>
  <c r="H91" i="9"/>
  <c r="G91" i="9"/>
  <c r="F91" i="9"/>
  <c r="L90" i="9"/>
  <c r="K90" i="9"/>
  <c r="J90" i="9"/>
  <c r="I90" i="9"/>
  <c r="H90" i="9"/>
  <c r="G90" i="9"/>
  <c r="F90" i="9"/>
  <c r="L89" i="9"/>
  <c r="K89" i="9"/>
  <c r="J89" i="9"/>
  <c r="I89" i="9"/>
  <c r="H89" i="9"/>
  <c r="G89" i="9"/>
  <c r="F89" i="9"/>
  <c r="L88" i="9"/>
  <c r="K88" i="9"/>
  <c r="J88" i="9"/>
  <c r="I88" i="9"/>
  <c r="H88" i="9"/>
  <c r="G88" i="9"/>
  <c r="F88" i="9"/>
  <c r="L87" i="9"/>
  <c r="K87" i="9"/>
  <c r="J87" i="9"/>
  <c r="I87" i="9"/>
  <c r="H87" i="9"/>
  <c r="G87" i="9"/>
  <c r="F87" i="9"/>
  <c r="L86" i="9"/>
  <c r="K86" i="9"/>
  <c r="J86" i="9"/>
  <c r="I86" i="9"/>
  <c r="H86" i="9"/>
  <c r="G86" i="9"/>
  <c r="F86" i="9"/>
  <c r="L85" i="9"/>
  <c r="K85" i="9"/>
  <c r="J85" i="9"/>
  <c r="I85" i="9"/>
  <c r="H85" i="9"/>
  <c r="G85" i="9"/>
  <c r="F85" i="9"/>
  <c r="L84" i="9"/>
  <c r="K84" i="9"/>
  <c r="J84" i="9"/>
  <c r="I84" i="9"/>
  <c r="H84" i="9"/>
  <c r="G84" i="9"/>
  <c r="F84" i="9"/>
  <c r="L83" i="9"/>
  <c r="K83" i="9"/>
  <c r="J83" i="9"/>
  <c r="I83" i="9"/>
  <c r="H83" i="9"/>
  <c r="G83" i="9"/>
  <c r="F83" i="9"/>
  <c r="L82" i="9"/>
  <c r="K82" i="9"/>
  <c r="J82" i="9"/>
  <c r="I82" i="9"/>
  <c r="H82" i="9"/>
  <c r="G82" i="9"/>
  <c r="F82" i="9"/>
  <c r="L81" i="9"/>
  <c r="K81" i="9"/>
  <c r="J81" i="9"/>
  <c r="I81" i="9"/>
  <c r="H81" i="9"/>
  <c r="G81" i="9"/>
  <c r="F81" i="9"/>
  <c r="L80" i="9"/>
  <c r="K80" i="9"/>
  <c r="J80" i="9"/>
  <c r="I80" i="9"/>
  <c r="H80" i="9"/>
  <c r="G80" i="9"/>
  <c r="F80" i="9"/>
  <c r="L79" i="9"/>
  <c r="K79" i="9"/>
  <c r="J79" i="9"/>
  <c r="I79" i="9"/>
  <c r="H79" i="9"/>
  <c r="G79" i="9"/>
  <c r="F79" i="9"/>
  <c r="L78" i="9"/>
  <c r="K78" i="9"/>
  <c r="J78" i="9"/>
  <c r="I78" i="9"/>
  <c r="H78" i="9"/>
  <c r="G78" i="9"/>
  <c r="F78" i="9"/>
  <c r="L77" i="9"/>
  <c r="K77" i="9"/>
  <c r="J77" i="9"/>
  <c r="I77" i="9"/>
  <c r="H77" i="9"/>
  <c r="G77" i="9"/>
  <c r="F77" i="9"/>
  <c r="L76" i="9"/>
  <c r="L75" i="9" s="1"/>
  <c r="K76" i="9"/>
  <c r="J76" i="9"/>
  <c r="I76" i="9"/>
  <c r="H76" i="9"/>
  <c r="H75" i="9" s="1"/>
  <c r="G76" i="9"/>
  <c r="G75" i="9" s="1"/>
  <c r="F76" i="9"/>
  <c r="L74" i="9"/>
  <c r="K74" i="9"/>
  <c r="J74" i="9"/>
  <c r="I74" i="9"/>
  <c r="H74" i="9"/>
  <c r="G74" i="9"/>
  <c r="F74" i="9"/>
  <c r="L73" i="9"/>
  <c r="K73" i="9"/>
  <c r="J73" i="9"/>
  <c r="I73" i="9"/>
  <c r="H73" i="9"/>
  <c r="G73" i="9"/>
  <c r="F73" i="9"/>
  <c r="L72" i="9"/>
  <c r="K72" i="9"/>
  <c r="J72" i="9"/>
  <c r="I72" i="9"/>
  <c r="I71" i="9" s="1"/>
  <c r="H72" i="9"/>
  <c r="G72" i="9"/>
  <c r="F72" i="9"/>
  <c r="L70" i="9"/>
  <c r="K70" i="9"/>
  <c r="J70" i="9"/>
  <c r="I70" i="9"/>
  <c r="H70" i="9"/>
  <c r="G70" i="9"/>
  <c r="F70" i="9"/>
  <c r="L69" i="9"/>
  <c r="K69" i="9"/>
  <c r="J69" i="9"/>
  <c r="I69" i="9"/>
  <c r="H69" i="9"/>
  <c r="G69" i="9"/>
  <c r="F69" i="9"/>
  <c r="L68" i="9"/>
  <c r="K68" i="9"/>
  <c r="J68" i="9"/>
  <c r="I68" i="9"/>
  <c r="H68" i="9"/>
  <c r="G68" i="9"/>
  <c r="F68" i="9"/>
  <c r="L67" i="9"/>
  <c r="K67" i="9"/>
  <c r="J67" i="9"/>
  <c r="I67" i="9"/>
  <c r="H67" i="9"/>
  <c r="G67" i="9"/>
  <c r="F67" i="9"/>
  <c r="L65" i="9"/>
  <c r="K65" i="9"/>
  <c r="J65" i="9"/>
  <c r="I65" i="9"/>
  <c r="H65" i="9"/>
  <c r="G65" i="9"/>
  <c r="F65" i="9"/>
  <c r="L64" i="9"/>
  <c r="K64" i="9"/>
  <c r="J64" i="9"/>
  <c r="I64" i="9"/>
  <c r="H64" i="9"/>
  <c r="G64" i="9"/>
  <c r="G63" i="9" s="1"/>
  <c r="F64" i="9"/>
  <c r="F63" i="9" s="1"/>
  <c r="L62" i="9"/>
  <c r="K62" i="9"/>
  <c r="J62" i="9"/>
  <c r="I62" i="9"/>
  <c r="H62" i="9"/>
  <c r="G62" i="9"/>
  <c r="F62" i="9"/>
  <c r="L61" i="9"/>
  <c r="K61" i="9"/>
  <c r="J61" i="9"/>
  <c r="I61" i="9"/>
  <c r="H61" i="9"/>
  <c r="G61" i="9"/>
  <c r="F61" i="9"/>
  <c r="L60" i="9"/>
  <c r="K60" i="9"/>
  <c r="J60" i="9"/>
  <c r="I60" i="9"/>
  <c r="H60" i="9"/>
  <c r="G60" i="9"/>
  <c r="F60" i="9"/>
  <c r="L59" i="9"/>
  <c r="K59" i="9"/>
  <c r="J59" i="9"/>
  <c r="I59" i="9"/>
  <c r="H59" i="9"/>
  <c r="G59" i="9"/>
  <c r="F59" i="9"/>
  <c r="L58" i="9"/>
  <c r="K58" i="9"/>
  <c r="J58" i="9"/>
  <c r="I58" i="9"/>
  <c r="H58" i="9"/>
  <c r="G58" i="9"/>
  <c r="F58" i="9"/>
  <c r="L57" i="9"/>
  <c r="K57" i="9"/>
  <c r="J57" i="9"/>
  <c r="I57" i="9"/>
  <c r="H57" i="9"/>
  <c r="G57" i="9"/>
  <c r="F57" i="9"/>
  <c r="L56" i="9"/>
  <c r="K56" i="9"/>
  <c r="J56" i="9"/>
  <c r="I56" i="9"/>
  <c r="H56" i="9"/>
  <c r="G56" i="9"/>
  <c r="F56" i="9"/>
  <c r="L55" i="9"/>
  <c r="K55" i="9"/>
  <c r="J55" i="9"/>
  <c r="I55" i="9"/>
  <c r="H55" i="9"/>
  <c r="G55" i="9"/>
  <c r="F55" i="9"/>
  <c r="L54" i="9"/>
  <c r="K54" i="9"/>
  <c r="J54" i="9"/>
  <c r="I54" i="9"/>
  <c r="H54" i="9"/>
  <c r="G54" i="9"/>
  <c r="F54" i="9"/>
  <c r="L53" i="9"/>
  <c r="K53" i="9"/>
  <c r="J53" i="9"/>
  <c r="I53" i="9"/>
  <c r="H53" i="9"/>
  <c r="G53" i="9"/>
  <c r="F53" i="9"/>
  <c r="L52" i="9"/>
  <c r="K52" i="9"/>
  <c r="J52" i="9"/>
  <c r="I52" i="9"/>
  <c r="H52" i="9"/>
  <c r="G52" i="9"/>
  <c r="F52" i="9"/>
  <c r="L49" i="9"/>
  <c r="K49" i="9"/>
  <c r="J49" i="9"/>
  <c r="I49" i="9"/>
  <c r="H49" i="9"/>
  <c r="G49" i="9"/>
  <c r="F49" i="9"/>
  <c r="L48" i="9"/>
  <c r="K48" i="9"/>
  <c r="J48" i="9"/>
  <c r="I48" i="9"/>
  <c r="H48" i="9"/>
  <c r="G48" i="9"/>
  <c r="F48" i="9"/>
  <c r="L47" i="9"/>
  <c r="K47" i="9"/>
  <c r="J47" i="9"/>
  <c r="I47" i="9"/>
  <c r="H47" i="9"/>
  <c r="G47" i="9"/>
  <c r="F47" i="9"/>
  <c r="L46" i="9"/>
  <c r="K46" i="9"/>
  <c r="J46" i="9"/>
  <c r="I46" i="9"/>
  <c r="H46" i="9"/>
  <c r="G46" i="9"/>
  <c r="F46" i="9"/>
  <c r="L45" i="9"/>
  <c r="K45" i="9"/>
  <c r="J45" i="9"/>
  <c r="I45" i="9"/>
  <c r="H45" i="9"/>
  <c r="G45" i="9"/>
  <c r="F45" i="9"/>
  <c r="L44" i="9"/>
  <c r="K44" i="9"/>
  <c r="J44" i="9"/>
  <c r="I44" i="9"/>
  <c r="H44" i="9"/>
  <c r="G44" i="9"/>
  <c r="F44" i="9"/>
  <c r="L43" i="9"/>
  <c r="K43" i="9"/>
  <c r="J43" i="9"/>
  <c r="I43" i="9"/>
  <c r="H43" i="9"/>
  <c r="G43" i="9"/>
  <c r="F43" i="9"/>
  <c r="L41" i="9"/>
  <c r="K41" i="9"/>
  <c r="J41" i="9"/>
  <c r="I41" i="9"/>
  <c r="H41" i="9"/>
  <c r="G41" i="9"/>
  <c r="F41" i="9"/>
  <c r="L40" i="9"/>
  <c r="K40" i="9"/>
  <c r="J40" i="9"/>
  <c r="I40" i="9"/>
  <c r="H40" i="9"/>
  <c r="G40" i="9"/>
  <c r="F40" i="9"/>
  <c r="L39" i="9"/>
  <c r="K39" i="9"/>
  <c r="J39" i="9"/>
  <c r="I39" i="9"/>
  <c r="H39" i="9"/>
  <c r="G39" i="9"/>
  <c r="F39" i="9"/>
  <c r="L38" i="9"/>
  <c r="K38" i="9"/>
  <c r="J38" i="9"/>
  <c r="I38" i="9"/>
  <c r="H38" i="9"/>
  <c r="G38" i="9"/>
  <c r="F38" i="9"/>
  <c r="L37" i="9"/>
  <c r="K37" i="9"/>
  <c r="J37" i="9"/>
  <c r="I37" i="9"/>
  <c r="H37" i="9"/>
  <c r="G37" i="9"/>
  <c r="F37" i="9"/>
  <c r="L36" i="9"/>
  <c r="K36" i="9"/>
  <c r="J36" i="9"/>
  <c r="I36" i="9"/>
  <c r="H36" i="9"/>
  <c r="G36" i="9"/>
  <c r="F36" i="9"/>
  <c r="L35" i="9"/>
  <c r="K35" i="9"/>
  <c r="J35" i="9"/>
  <c r="I35" i="9"/>
  <c r="H35" i="9"/>
  <c r="G35" i="9"/>
  <c r="F35" i="9"/>
  <c r="L33" i="9"/>
  <c r="K33" i="9"/>
  <c r="J33" i="9"/>
  <c r="I33" i="9"/>
  <c r="H33" i="9"/>
  <c r="G33" i="9"/>
  <c r="F33" i="9"/>
  <c r="L32" i="9"/>
  <c r="K32" i="9"/>
  <c r="J32" i="9"/>
  <c r="I32" i="9"/>
  <c r="H32" i="9"/>
  <c r="G32" i="9"/>
  <c r="F32" i="9"/>
  <c r="L31" i="9"/>
  <c r="K31" i="9"/>
  <c r="J31" i="9"/>
  <c r="I31" i="9"/>
  <c r="H31" i="9"/>
  <c r="G31" i="9"/>
  <c r="F31" i="9"/>
  <c r="L30" i="9"/>
  <c r="K30" i="9"/>
  <c r="J30" i="9"/>
  <c r="I30" i="9"/>
  <c r="H30" i="9"/>
  <c r="G30" i="9"/>
  <c r="F30" i="9"/>
  <c r="L29" i="9"/>
  <c r="K29" i="9"/>
  <c r="J29" i="9"/>
  <c r="I29" i="9"/>
  <c r="H29" i="9"/>
  <c r="G29" i="9"/>
  <c r="F29" i="9"/>
  <c r="L28" i="9"/>
  <c r="K28" i="9"/>
  <c r="J28" i="9"/>
  <c r="I28" i="9"/>
  <c r="H28" i="9"/>
  <c r="G28" i="9"/>
  <c r="F28" i="9"/>
  <c r="L27" i="9"/>
  <c r="K27" i="9"/>
  <c r="J27" i="9"/>
  <c r="I27" i="9"/>
  <c r="H27" i="9"/>
  <c r="G27" i="9"/>
  <c r="F27" i="9"/>
  <c r="L26" i="9"/>
  <c r="K26" i="9"/>
  <c r="J26" i="9"/>
  <c r="I26" i="9"/>
  <c r="H26" i="9"/>
  <c r="G26" i="9"/>
  <c r="F26" i="9"/>
  <c r="L25" i="9"/>
  <c r="K25" i="9"/>
  <c r="J25" i="9"/>
  <c r="I25" i="9"/>
  <c r="H25" i="9"/>
  <c r="G25" i="9"/>
  <c r="F25" i="9"/>
  <c r="L24" i="9"/>
  <c r="K24" i="9"/>
  <c r="J24" i="9"/>
  <c r="I24" i="9"/>
  <c r="H24" i="9"/>
  <c r="G24" i="9"/>
  <c r="F24" i="9"/>
  <c r="L23" i="9"/>
  <c r="K23" i="9"/>
  <c r="J23" i="9"/>
  <c r="I23" i="9"/>
  <c r="H23" i="9"/>
  <c r="G23" i="9"/>
  <c r="F23" i="9"/>
  <c r="L22" i="9"/>
  <c r="K22" i="9"/>
  <c r="J22" i="9"/>
  <c r="I22" i="9"/>
  <c r="H22" i="9"/>
  <c r="G22" i="9"/>
  <c r="F22" i="9"/>
  <c r="L21" i="9"/>
  <c r="K21" i="9"/>
  <c r="J21" i="9"/>
  <c r="I21" i="9"/>
  <c r="H21" i="9"/>
  <c r="G21" i="9"/>
  <c r="F21" i="9"/>
  <c r="L20" i="9"/>
  <c r="K20" i="9"/>
  <c r="J20" i="9"/>
  <c r="I20" i="9"/>
  <c r="H20" i="9"/>
  <c r="G20" i="9"/>
  <c r="F20" i="9"/>
  <c r="L19" i="9"/>
  <c r="K19" i="9"/>
  <c r="J19" i="9"/>
  <c r="I19" i="9"/>
  <c r="H19" i="9"/>
  <c r="G19" i="9"/>
  <c r="F19" i="9"/>
  <c r="L18" i="9"/>
  <c r="K18" i="9"/>
  <c r="J18" i="9"/>
  <c r="I18" i="9"/>
  <c r="H18" i="9"/>
  <c r="G18" i="9"/>
  <c r="F18" i="9"/>
  <c r="L17" i="9"/>
  <c r="K17" i="9"/>
  <c r="J17" i="9"/>
  <c r="I17" i="9"/>
  <c r="H17" i="9"/>
  <c r="G17" i="9"/>
  <c r="F17" i="9"/>
  <c r="L16" i="9"/>
  <c r="K16" i="9"/>
  <c r="J16" i="9"/>
  <c r="I16" i="9"/>
  <c r="H16" i="9"/>
  <c r="G16" i="9"/>
  <c r="F16" i="9"/>
  <c r="L15" i="9"/>
  <c r="K15" i="9"/>
  <c r="J15" i="9"/>
  <c r="I15" i="9"/>
  <c r="H15" i="9"/>
  <c r="G15" i="9"/>
  <c r="F15" i="9"/>
  <c r="D11" i="9"/>
  <c r="L8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B6" i="9"/>
  <c r="J71" i="9" l="1"/>
  <c r="L71" i="9"/>
  <c r="H217" i="9"/>
  <c r="K217" i="9"/>
  <c r="I253" i="9"/>
  <c r="H14" i="9"/>
  <c r="G34" i="9"/>
  <c r="F42" i="9"/>
  <c r="I217" i="9"/>
  <c r="I212" i="9" s="1"/>
  <c r="J75" i="9"/>
  <c r="J217" i="9"/>
  <c r="J212" i="9" s="1"/>
  <c r="K75" i="9"/>
  <c r="H98" i="9"/>
  <c r="J34" i="9"/>
  <c r="I42" i="9"/>
  <c r="H51" i="9"/>
  <c r="F92" i="9"/>
  <c r="L217" i="9"/>
  <c r="J132" i="9"/>
  <c r="J131" i="9" s="1"/>
  <c r="L259" i="9"/>
  <c r="L258" i="9" s="1"/>
  <c r="L257" i="9" s="1"/>
  <c r="L34" i="9"/>
  <c r="K42" i="9"/>
  <c r="I92" i="9"/>
  <c r="L253" i="9"/>
  <c r="I150" i="9"/>
  <c r="I149" i="9" s="1"/>
  <c r="K253" i="9"/>
  <c r="L92" i="9"/>
  <c r="K150" i="9"/>
  <c r="K149" i="9" s="1"/>
  <c r="D217" i="9"/>
  <c r="G217" i="9"/>
  <c r="L150" i="9"/>
  <c r="L149" i="9" s="1"/>
  <c r="H66" i="9"/>
  <c r="K63" i="9"/>
  <c r="G150" i="9"/>
  <c r="G149" i="9" s="1"/>
  <c r="J156" i="9"/>
  <c r="J259" i="9"/>
  <c r="J258" i="9" s="1"/>
  <c r="J257" i="9" s="1"/>
  <c r="K66" i="9"/>
  <c r="I75" i="9"/>
  <c r="F217" i="9"/>
  <c r="H259" i="9"/>
  <c r="H258" i="9" s="1"/>
  <c r="H257" i="9" s="1"/>
  <c r="L14" i="9"/>
  <c r="L51" i="9"/>
  <c r="H71" i="9"/>
  <c r="G92" i="9"/>
  <c r="G98" i="9"/>
  <c r="I132" i="9"/>
  <c r="I131" i="9" s="1"/>
  <c r="L156" i="9"/>
  <c r="F14" i="9"/>
  <c r="H63" i="9"/>
  <c r="F150" i="9"/>
  <c r="F149" i="9" s="1"/>
  <c r="G253" i="9"/>
  <c r="G14" i="9"/>
  <c r="I63" i="9"/>
  <c r="F66" i="9"/>
  <c r="F71" i="9"/>
  <c r="K71" i="9"/>
  <c r="J92" i="9"/>
  <c r="H92" i="9"/>
  <c r="J98" i="9"/>
  <c r="L132" i="9"/>
  <c r="L131" i="9" s="1"/>
  <c r="H156" i="9"/>
  <c r="H253" i="9"/>
  <c r="H212" i="9" s="1"/>
  <c r="I259" i="9"/>
  <c r="I258" i="9" s="1"/>
  <c r="I257" i="9" s="1"/>
  <c r="J63" i="9"/>
  <c r="K92" i="9"/>
  <c r="G259" i="9"/>
  <c r="G258" i="9" s="1"/>
  <c r="G257" i="9" s="1"/>
  <c r="J14" i="9"/>
  <c r="J13" i="9" s="1"/>
  <c r="H34" i="9"/>
  <c r="F34" i="9"/>
  <c r="I34" i="9"/>
  <c r="F51" i="9"/>
  <c r="L63" i="9"/>
  <c r="I66" i="9"/>
  <c r="G66" i="9"/>
  <c r="F75" i="9"/>
  <c r="K98" i="9"/>
  <c r="K132" i="9"/>
  <c r="K131" i="9" s="1"/>
  <c r="J150" i="9"/>
  <c r="J149" i="9" s="1"/>
  <c r="F253" i="9"/>
  <c r="G156" i="9"/>
  <c r="G42" i="9"/>
  <c r="K212" i="9"/>
  <c r="I14" i="9"/>
  <c r="K14" i="9"/>
  <c r="K34" i="9"/>
  <c r="I51" i="9"/>
  <c r="G51" i="9"/>
  <c r="J51" i="9"/>
  <c r="L66" i="9"/>
  <c r="J66" i="9"/>
  <c r="G71" i="9"/>
  <c r="I98" i="9"/>
  <c r="L98" i="9"/>
  <c r="F132" i="9"/>
  <c r="F131" i="9" s="1"/>
  <c r="K259" i="9"/>
  <c r="K258" i="9" s="1"/>
  <c r="K257" i="9" s="1"/>
  <c r="G132" i="9"/>
  <c r="G131" i="9" s="1"/>
  <c r="F156" i="9"/>
  <c r="I156" i="9"/>
  <c r="L42" i="9"/>
  <c r="J42" i="9"/>
  <c r="H42" i="9"/>
  <c r="K51" i="9"/>
  <c r="F98" i="9"/>
  <c r="H132" i="9"/>
  <c r="H131" i="9" s="1"/>
  <c r="K156" i="9"/>
  <c r="D259" i="9"/>
  <c r="D258" i="9" s="1"/>
  <c r="D257" i="9" s="1"/>
  <c r="E260" i="9"/>
  <c r="E259" i="9" s="1"/>
  <c r="E258" i="9" s="1"/>
  <c r="E257" i="9" s="1"/>
  <c r="E255" i="9"/>
  <c r="E253" i="9" s="1"/>
  <c r="E212" i="9" s="1"/>
  <c r="F259" i="9"/>
  <c r="F258" i="9" s="1"/>
  <c r="F257" i="9" s="1"/>
  <c r="D267" i="9"/>
  <c r="D266" i="9" s="1"/>
  <c r="D254" i="9"/>
  <c r="D253" i="9" s="1"/>
  <c r="H50" i="9" l="1"/>
  <c r="H13" i="9"/>
  <c r="F13" i="9"/>
  <c r="L212" i="9"/>
  <c r="L186" i="9" s="1"/>
  <c r="K50" i="9"/>
  <c r="G13" i="9"/>
  <c r="G12" i="9" s="1"/>
  <c r="G50" i="9"/>
  <c r="G11" i="9" s="1"/>
  <c r="G212" i="9"/>
  <c r="H11" i="9"/>
  <c r="H10" i="9" s="1"/>
  <c r="G186" i="9"/>
  <c r="L13" i="9"/>
  <c r="L12" i="9" s="1"/>
  <c r="K13" i="9"/>
  <c r="K12" i="9" s="1"/>
  <c r="J50" i="9"/>
  <c r="J12" i="9" s="1"/>
  <c r="J186" i="9"/>
  <c r="I186" i="9"/>
  <c r="F50" i="9"/>
  <c r="F12" i="9" s="1"/>
  <c r="D212" i="9"/>
  <c r="D186" i="9" s="1"/>
  <c r="D10" i="9" s="1"/>
  <c r="F212" i="9"/>
  <c r="F186" i="9" s="1"/>
  <c r="L50" i="9"/>
  <c r="H186" i="9"/>
  <c r="H12" i="9"/>
  <c r="I50" i="9"/>
  <c r="I13" i="9"/>
  <c r="K186" i="9"/>
  <c r="E12" i="9"/>
  <c r="E186" i="9"/>
  <c r="E10" i="9" s="1"/>
  <c r="D12" i="9"/>
  <c r="G10" i="9" l="1"/>
  <c r="K11" i="9"/>
  <c r="K10" i="9" s="1"/>
  <c r="L11" i="9"/>
  <c r="L10" i="9" s="1"/>
  <c r="F11" i="9"/>
  <c r="F10" i="9" s="1"/>
  <c r="J11" i="9"/>
  <c r="J10" i="9" s="1"/>
  <c r="I11" i="9"/>
  <c r="I10" i="9" s="1"/>
  <c r="I12" i="9"/>
  <c r="L305" i="8"/>
  <c r="K305" i="8"/>
  <c r="G305" i="8"/>
  <c r="F305" i="8"/>
  <c r="E305" i="8" s="1"/>
  <c r="L304" i="8"/>
  <c r="K304" i="8"/>
  <c r="J304" i="8"/>
  <c r="I304" i="8"/>
  <c r="H304" i="8"/>
  <c r="G304" i="8"/>
  <c r="F304" i="8"/>
  <c r="E304" i="8" s="1"/>
  <c r="L303" i="8"/>
  <c r="K303" i="8"/>
  <c r="J303" i="8"/>
  <c r="I303" i="8"/>
  <c r="H303" i="8"/>
  <c r="G303" i="8"/>
  <c r="F303" i="8"/>
  <c r="E303" i="8" s="1"/>
  <c r="L302" i="8"/>
  <c r="K302" i="8"/>
  <c r="J302" i="8"/>
  <c r="I302" i="8"/>
  <c r="H302" i="8"/>
  <c r="G302" i="8"/>
  <c r="F302" i="8"/>
  <c r="E302" i="8" s="1"/>
  <c r="L301" i="8"/>
  <c r="K301" i="8"/>
  <c r="J301" i="8"/>
  <c r="I301" i="8"/>
  <c r="H301" i="8"/>
  <c r="G301" i="8"/>
  <c r="F301" i="8"/>
  <c r="E301" i="8" s="1"/>
  <c r="L300" i="8"/>
  <c r="K300" i="8"/>
  <c r="J300" i="8"/>
  <c r="I300" i="8"/>
  <c r="H300" i="8"/>
  <c r="G300" i="8"/>
  <c r="F300" i="8"/>
  <c r="E300" i="8" s="1"/>
  <c r="L299" i="8"/>
  <c r="K299" i="8"/>
  <c r="J299" i="8"/>
  <c r="I299" i="8"/>
  <c r="H299" i="8"/>
  <c r="G299" i="8"/>
  <c r="F299" i="8"/>
  <c r="E299" i="8" s="1"/>
  <c r="L298" i="8"/>
  <c r="K298" i="8"/>
  <c r="J298" i="8"/>
  <c r="I298" i="8"/>
  <c r="H298" i="8"/>
  <c r="G298" i="8"/>
  <c r="F298" i="8"/>
  <c r="E298" i="8" s="1"/>
  <c r="L297" i="8"/>
  <c r="K297" i="8"/>
  <c r="J297" i="8"/>
  <c r="I297" i="8"/>
  <c r="H297" i="8"/>
  <c r="G297" i="8"/>
  <c r="F297" i="8"/>
  <c r="E297" i="8" s="1"/>
  <c r="L296" i="8"/>
  <c r="K296" i="8"/>
  <c r="J296" i="8"/>
  <c r="I296" i="8"/>
  <c r="H296" i="8"/>
  <c r="G296" i="8"/>
  <c r="F296" i="8"/>
  <c r="E296" i="8" s="1"/>
  <c r="L295" i="8"/>
  <c r="K295" i="8"/>
  <c r="J295" i="8"/>
  <c r="I295" i="8"/>
  <c r="H295" i="8"/>
  <c r="G295" i="8"/>
  <c r="F295" i="8"/>
  <c r="E295" i="8" s="1"/>
  <c r="E294" i="8"/>
  <c r="E293" i="8" s="1"/>
  <c r="L293" i="8"/>
  <c r="K293" i="8"/>
  <c r="J293" i="8"/>
  <c r="I293" i="8"/>
  <c r="H293" i="8"/>
  <c r="G293" i="8"/>
  <c r="F293" i="8"/>
  <c r="L292" i="8"/>
  <c r="K292" i="8"/>
  <c r="J292" i="8"/>
  <c r="I292" i="8"/>
  <c r="H292" i="8"/>
  <c r="G292" i="8"/>
  <c r="E292" i="8" s="1"/>
  <c r="F292" i="8"/>
  <c r="D292" i="8" s="1"/>
  <c r="L291" i="8"/>
  <c r="K291" i="8"/>
  <c r="J291" i="8"/>
  <c r="I291" i="8"/>
  <c r="H291" i="8"/>
  <c r="G291" i="8"/>
  <c r="E291" i="8" s="1"/>
  <c r="F291" i="8"/>
  <c r="D291" i="8" s="1"/>
  <c r="L290" i="8"/>
  <c r="K290" i="8"/>
  <c r="J290" i="8"/>
  <c r="I290" i="8"/>
  <c r="H290" i="8"/>
  <c r="G290" i="8"/>
  <c r="E290" i="8" s="1"/>
  <c r="F290" i="8"/>
  <c r="D290" i="8" s="1"/>
  <c r="L289" i="8"/>
  <c r="K289" i="8"/>
  <c r="J289" i="8"/>
  <c r="I289" i="8"/>
  <c r="H289" i="8"/>
  <c r="G289" i="8"/>
  <c r="E289" i="8" s="1"/>
  <c r="F289" i="8"/>
  <c r="L281" i="8"/>
  <c r="K281" i="8"/>
  <c r="J281" i="8"/>
  <c r="I281" i="8"/>
  <c r="H281" i="8"/>
  <c r="G281" i="8"/>
  <c r="E281" i="8" s="1"/>
  <c r="F281" i="8"/>
  <c r="D281" i="8" s="1"/>
  <c r="L280" i="8"/>
  <c r="K280" i="8"/>
  <c r="J280" i="8"/>
  <c r="I280" i="8"/>
  <c r="H280" i="8"/>
  <c r="G280" i="8"/>
  <c r="E280" i="8" s="1"/>
  <c r="F280" i="8"/>
  <c r="D280" i="8" s="1"/>
  <c r="L279" i="8"/>
  <c r="K279" i="8"/>
  <c r="J279" i="8"/>
  <c r="I279" i="8"/>
  <c r="H279" i="8"/>
  <c r="G279" i="8"/>
  <c r="E279" i="8" s="1"/>
  <c r="F279" i="8"/>
  <c r="D279" i="8" s="1"/>
  <c r="L277" i="8"/>
  <c r="K277" i="8"/>
  <c r="J277" i="8"/>
  <c r="I277" i="8"/>
  <c r="H277" i="8"/>
  <c r="G277" i="8"/>
  <c r="E277" i="8" s="1"/>
  <c r="F277" i="8"/>
  <c r="L276" i="8"/>
  <c r="K276" i="8"/>
  <c r="J276" i="8"/>
  <c r="I276" i="8"/>
  <c r="H276" i="8"/>
  <c r="G276" i="8"/>
  <c r="E276" i="8" s="1"/>
  <c r="F276" i="8"/>
  <c r="D276" i="8" s="1"/>
  <c r="L275" i="8"/>
  <c r="L274" i="8" s="1"/>
  <c r="K275" i="8"/>
  <c r="J275" i="8"/>
  <c r="J274" i="8" s="1"/>
  <c r="I275" i="8"/>
  <c r="H275" i="8"/>
  <c r="G275" i="8"/>
  <c r="E275" i="8" s="1"/>
  <c r="F275" i="8"/>
  <c r="D275" i="8" s="1"/>
  <c r="L271" i="8"/>
  <c r="K271" i="8"/>
  <c r="J271" i="8"/>
  <c r="I271" i="8"/>
  <c r="H271" i="8"/>
  <c r="G271" i="8"/>
  <c r="F271" i="8"/>
  <c r="F268" i="8" s="1"/>
  <c r="E271" i="8"/>
  <c r="D271" i="8"/>
  <c r="L270" i="8"/>
  <c r="K270" i="8"/>
  <c r="J270" i="8"/>
  <c r="I270" i="8"/>
  <c r="H270" i="8"/>
  <c r="G270" i="8"/>
  <c r="F270" i="8"/>
  <c r="E270" i="8"/>
  <c r="D270" i="8"/>
  <c r="L269" i="8"/>
  <c r="K269" i="8"/>
  <c r="J269" i="8"/>
  <c r="I269" i="8"/>
  <c r="H269" i="8"/>
  <c r="G269" i="8"/>
  <c r="F269" i="8"/>
  <c r="E269" i="8"/>
  <c r="D269" i="8"/>
  <c r="L266" i="8"/>
  <c r="K266" i="8"/>
  <c r="J266" i="8"/>
  <c r="I266" i="8"/>
  <c r="H266" i="8"/>
  <c r="G266" i="8"/>
  <c r="F266" i="8"/>
  <c r="E266" i="8"/>
  <c r="D266" i="8"/>
  <c r="L265" i="8"/>
  <c r="K265" i="8"/>
  <c r="J265" i="8"/>
  <c r="I265" i="8"/>
  <c r="H265" i="8"/>
  <c r="G265" i="8"/>
  <c r="F265" i="8"/>
  <c r="E265" i="8"/>
  <c r="D265" i="8"/>
  <c r="L264" i="8"/>
  <c r="K264" i="8"/>
  <c r="J264" i="8"/>
  <c r="I264" i="8"/>
  <c r="H264" i="8"/>
  <c r="G264" i="8"/>
  <c r="F264" i="8"/>
  <c r="E264" i="8"/>
  <c r="D264" i="8"/>
  <c r="F261" i="8"/>
  <c r="E261" i="8"/>
  <c r="D261" i="8"/>
  <c r="L260" i="8"/>
  <c r="K260" i="8"/>
  <c r="J260" i="8"/>
  <c r="I260" i="8"/>
  <c r="H260" i="8"/>
  <c r="G260" i="8"/>
  <c r="E260" i="8" s="1"/>
  <c r="F260" i="8"/>
  <c r="D260" i="8" s="1"/>
  <c r="L259" i="8"/>
  <c r="K259" i="8"/>
  <c r="J259" i="8"/>
  <c r="I259" i="8"/>
  <c r="H259" i="8"/>
  <c r="G259" i="8"/>
  <c r="E259" i="8" s="1"/>
  <c r="F259" i="8"/>
  <c r="D259" i="8" s="1"/>
  <c r="L258" i="8"/>
  <c r="K258" i="8"/>
  <c r="J258" i="8"/>
  <c r="I258" i="8"/>
  <c r="H258" i="8"/>
  <c r="G258" i="8"/>
  <c r="E258" i="8" s="1"/>
  <c r="F258" i="8"/>
  <c r="L256" i="8"/>
  <c r="L253" i="8" s="1"/>
  <c r="K256" i="8"/>
  <c r="J256" i="8"/>
  <c r="I256" i="8"/>
  <c r="H256" i="8"/>
  <c r="G256" i="8"/>
  <c r="F256" i="8"/>
  <c r="L255" i="8"/>
  <c r="K255" i="8"/>
  <c r="K253" i="8" s="1"/>
  <c r="J255" i="8"/>
  <c r="I255" i="8"/>
  <c r="H255" i="8"/>
  <c r="G255" i="8"/>
  <c r="G253" i="8" s="1"/>
  <c r="F255" i="8"/>
  <c r="L254" i="8"/>
  <c r="K254" i="8"/>
  <c r="J254" i="8"/>
  <c r="J253" i="8" s="1"/>
  <c r="I254" i="8"/>
  <c r="H254" i="8"/>
  <c r="H253" i="8" s="1"/>
  <c r="G254" i="8"/>
  <c r="F254" i="8"/>
  <c r="F253" i="8" s="1"/>
  <c r="I253" i="8"/>
  <c r="L252" i="8"/>
  <c r="K252" i="8"/>
  <c r="J252" i="8"/>
  <c r="I252" i="8"/>
  <c r="H252" i="8"/>
  <c r="G252" i="8"/>
  <c r="F252" i="8"/>
  <c r="L251" i="8"/>
  <c r="K251" i="8"/>
  <c r="K249" i="8" s="1"/>
  <c r="J251" i="8"/>
  <c r="I251" i="8"/>
  <c r="H251" i="8"/>
  <c r="G251" i="8"/>
  <c r="F251" i="8"/>
  <c r="L250" i="8"/>
  <c r="L249" i="8" s="1"/>
  <c r="K250" i="8"/>
  <c r="J250" i="8"/>
  <c r="J249" i="8" s="1"/>
  <c r="I250" i="8"/>
  <c r="H250" i="8"/>
  <c r="H249" i="8" s="1"/>
  <c r="G250" i="8"/>
  <c r="F250" i="8"/>
  <c r="F249" i="8" s="1"/>
  <c r="I249" i="8"/>
  <c r="G249" i="8"/>
  <c r="L248" i="8"/>
  <c r="K248" i="8"/>
  <c r="J248" i="8"/>
  <c r="I248" i="8"/>
  <c r="H248" i="8"/>
  <c r="H245" i="8" s="1"/>
  <c r="G248" i="8"/>
  <c r="F248" i="8"/>
  <c r="L247" i="8"/>
  <c r="K247" i="8"/>
  <c r="J247" i="8"/>
  <c r="I247" i="8"/>
  <c r="H247" i="8"/>
  <c r="G247" i="8"/>
  <c r="G245" i="8" s="1"/>
  <c r="F247" i="8"/>
  <c r="L246" i="8"/>
  <c r="L245" i="8" s="1"/>
  <c r="K246" i="8"/>
  <c r="J246" i="8"/>
  <c r="J245" i="8" s="1"/>
  <c r="I246" i="8"/>
  <c r="H246" i="8"/>
  <c r="G246" i="8"/>
  <c r="F246" i="8"/>
  <c r="F245" i="8" s="1"/>
  <c r="K245" i="8"/>
  <c r="I245" i="8"/>
  <c r="L244" i="8"/>
  <c r="L241" i="8" s="1"/>
  <c r="K244" i="8"/>
  <c r="J244" i="8"/>
  <c r="I244" i="8"/>
  <c r="H244" i="8"/>
  <c r="G244" i="8"/>
  <c r="F244" i="8"/>
  <c r="L243" i="8"/>
  <c r="K243" i="8"/>
  <c r="K241" i="8" s="1"/>
  <c r="J243" i="8"/>
  <c r="I243" i="8"/>
  <c r="H243" i="8"/>
  <c r="G243" i="8"/>
  <c r="G241" i="8" s="1"/>
  <c r="F243" i="8"/>
  <c r="L242" i="8"/>
  <c r="K242" i="8"/>
  <c r="J242" i="8"/>
  <c r="J241" i="8" s="1"/>
  <c r="I242" i="8"/>
  <c r="H242" i="8"/>
  <c r="H241" i="8" s="1"/>
  <c r="G242" i="8"/>
  <c r="F242" i="8"/>
  <c r="F241" i="8" s="1"/>
  <c r="I241" i="8"/>
  <c r="L240" i="8"/>
  <c r="K240" i="8"/>
  <c r="J240" i="8"/>
  <c r="I240" i="8"/>
  <c r="H240" i="8"/>
  <c r="G240" i="8"/>
  <c r="F240" i="8"/>
  <c r="L239" i="8"/>
  <c r="K239" i="8"/>
  <c r="K237" i="8" s="1"/>
  <c r="J239" i="8"/>
  <c r="I239" i="8"/>
  <c r="H239" i="8"/>
  <c r="G239" i="8"/>
  <c r="G237" i="8" s="1"/>
  <c r="F239" i="8"/>
  <c r="L238" i="8"/>
  <c r="L237" i="8" s="1"/>
  <c r="K238" i="8"/>
  <c r="J238" i="8"/>
  <c r="J237" i="8" s="1"/>
  <c r="I238" i="8"/>
  <c r="H238" i="8"/>
  <c r="H237" i="8" s="1"/>
  <c r="G238" i="8"/>
  <c r="F238" i="8"/>
  <c r="F237" i="8" s="1"/>
  <c r="I237" i="8"/>
  <c r="L236" i="8"/>
  <c r="K236" i="8"/>
  <c r="J236" i="8"/>
  <c r="I236" i="8"/>
  <c r="H236" i="8"/>
  <c r="H233" i="8" s="1"/>
  <c r="G236" i="8"/>
  <c r="F236" i="8"/>
  <c r="L235" i="8"/>
  <c r="K235" i="8"/>
  <c r="K233" i="8" s="1"/>
  <c r="J235" i="8"/>
  <c r="I235" i="8"/>
  <c r="H235" i="8"/>
  <c r="G235" i="8"/>
  <c r="G233" i="8" s="1"/>
  <c r="F235" i="8"/>
  <c r="L234" i="8"/>
  <c r="L233" i="8" s="1"/>
  <c r="K234" i="8"/>
  <c r="J234" i="8"/>
  <c r="J233" i="8" s="1"/>
  <c r="I234" i="8"/>
  <c r="H234" i="8"/>
  <c r="G234" i="8"/>
  <c r="F234" i="8"/>
  <c r="F233" i="8" s="1"/>
  <c r="I233" i="8"/>
  <c r="L232" i="8"/>
  <c r="L229" i="8" s="1"/>
  <c r="K232" i="8"/>
  <c r="J232" i="8"/>
  <c r="I232" i="8"/>
  <c r="H232" i="8"/>
  <c r="G232" i="8"/>
  <c r="F232" i="8"/>
  <c r="L231" i="8"/>
  <c r="K231" i="8"/>
  <c r="K229" i="8" s="1"/>
  <c r="J231" i="8"/>
  <c r="I231" i="8"/>
  <c r="H231" i="8"/>
  <c r="G231" i="8"/>
  <c r="G229" i="8" s="1"/>
  <c r="F231" i="8"/>
  <c r="L230" i="8"/>
  <c r="K230" i="8"/>
  <c r="J230" i="8"/>
  <c r="J229" i="8" s="1"/>
  <c r="I230" i="8"/>
  <c r="H230" i="8"/>
  <c r="H229" i="8" s="1"/>
  <c r="G230" i="8"/>
  <c r="F230" i="8"/>
  <c r="F229" i="8" s="1"/>
  <c r="I229" i="8"/>
  <c r="L228" i="8"/>
  <c r="K228" i="8"/>
  <c r="J228" i="8"/>
  <c r="I228" i="8"/>
  <c r="H228" i="8"/>
  <c r="G228" i="8"/>
  <c r="F228" i="8"/>
  <c r="L227" i="8"/>
  <c r="K227" i="8"/>
  <c r="K225" i="8" s="1"/>
  <c r="J227" i="8"/>
  <c r="I227" i="8"/>
  <c r="H227" i="8"/>
  <c r="G227" i="8"/>
  <c r="G225" i="8" s="1"/>
  <c r="F227" i="8"/>
  <c r="L226" i="8"/>
  <c r="L225" i="8" s="1"/>
  <c r="K226" i="8"/>
  <c r="J226" i="8"/>
  <c r="J225" i="8" s="1"/>
  <c r="I226" i="8"/>
  <c r="H226" i="8"/>
  <c r="H225" i="8" s="1"/>
  <c r="G226" i="8"/>
  <c r="F226" i="8"/>
  <c r="F225" i="8" s="1"/>
  <c r="I225" i="8"/>
  <c r="L224" i="8"/>
  <c r="K224" i="8"/>
  <c r="J224" i="8"/>
  <c r="I224" i="8"/>
  <c r="H224" i="8"/>
  <c r="H221" i="8" s="1"/>
  <c r="G224" i="8"/>
  <c r="F224" i="8"/>
  <c r="L223" i="8"/>
  <c r="K223" i="8"/>
  <c r="K221" i="8" s="1"/>
  <c r="J223" i="8"/>
  <c r="I223" i="8"/>
  <c r="H223" i="8"/>
  <c r="G223" i="8"/>
  <c r="G221" i="8" s="1"/>
  <c r="F223" i="8"/>
  <c r="L222" i="8"/>
  <c r="L221" i="8" s="1"/>
  <c r="K222" i="8"/>
  <c r="J222" i="8"/>
  <c r="J221" i="8" s="1"/>
  <c r="I222" i="8"/>
  <c r="H222" i="8"/>
  <c r="G222" i="8"/>
  <c r="F222" i="8"/>
  <c r="F221" i="8" s="1"/>
  <c r="I221" i="8"/>
  <c r="L220" i="8"/>
  <c r="L217" i="8" s="1"/>
  <c r="K220" i="8"/>
  <c r="J220" i="8"/>
  <c r="I220" i="8"/>
  <c r="H220" i="8"/>
  <c r="G220" i="8"/>
  <c r="F220" i="8"/>
  <c r="L219" i="8"/>
  <c r="K219" i="8"/>
  <c r="K217" i="8" s="1"/>
  <c r="J219" i="8"/>
  <c r="I219" i="8"/>
  <c r="H219" i="8"/>
  <c r="G219" i="8"/>
  <c r="G217" i="8" s="1"/>
  <c r="F219" i="8"/>
  <c r="L218" i="8"/>
  <c r="K218" i="8"/>
  <c r="J218" i="8"/>
  <c r="J217" i="8" s="1"/>
  <c r="I218" i="8"/>
  <c r="H218" i="8"/>
  <c r="H217" i="8" s="1"/>
  <c r="G218" i="8"/>
  <c r="F218" i="8"/>
  <c r="F217" i="8" s="1"/>
  <c r="I217" i="8"/>
  <c r="L215" i="8"/>
  <c r="K215" i="8"/>
  <c r="J215" i="8"/>
  <c r="I215" i="8"/>
  <c r="H215" i="8"/>
  <c r="G215" i="8"/>
  <c r="F215" i="8"/>
  <c r="L214" i="8"/>
  <c r="K214" i="8"/>
  <c r="J214" i="8"/>
  <c r="I214" i="8"/>
  <c r="H214" i="8"/>
  <c r="G214" i="8"/>
  <c r="F214" i="8"/>
  <c r="L213" i="8"/>
  <c r="K213" i="8"/>
  <c r="J213" i="8"/>
  <c r="I213" i="8"/>
  <c r="H213" i="8"/>
  <c r="G213" i="8"/>
  <c r="F213" i="8"/>
  <c r="L212" i="8"/>
  <c r="K212" i="8"/>
  <c r="J212" i="8"/>
  <c r="I212" i="8"/>
  <c r="H212" i="8"/>
  <c r="G212" i="8"/>
  <c r="F212" i="8"/>
  <c r="L211" i="8"/>
  <c r="K211" i="8"/>
  <c r="J211" i="8"/>
  <c r="I211" i="8"/>
  <c r="I203" i="8" s="1"/>
  <c r="I202" i="8" s="1"/>
  <c r="H211" i="8"/>
  <c r="G211" i="8"/>
  <c r="F211" i="8"/>
  <c r="L210" i="8"/>
  <c r="K210" i="8"/>
  <c r="J210" i="8"/>
  <c r="I210" i="8"/>
  <c r="H210" i="8"/>
  <c r="G210" i="8"/>
  <c r="F210" i="8"/>
  <c r="L209" i="8"/>
  <c r="K209" i="8"/>
  <c r="J209" i="8"/>
  <c r="I209" i="8"/>
  <c r="H209" i="8"/>
  <c r="G209" i="8"/>
  <c r="F209" i="8"/>
  <c r="L208" i="8"/>
  <c r="K208" i="8"/>
  <c r="J208" i="8"/>
  <c r="I208" i="8"/>
  <c r="H208" i="8"/>
  <c r="G208" i="8"/>
  <c r="F208" i="8"/>
  <c r="L207" i="8"/>
  <c r="K207" i="8"/>
  <c r="J207" i="8"/>
  <c r="I207" i="8"/>
  <c r="H207" i="8"/>
  <c r="G207" i="8"/>
  <c r="F207" i="8"/>
  <c r="L206" i="8"/>
  <c r="K206" i="8"/>
  <c r="J206" i="8"/>
  <c r="I206" i="8"/>
  <c r="H206" i="8"/>
  <c r="G206" i="8"/>
  <c r="F206" i="8"/>
  <c r="L205" i="8"/>
  <c r="K205" i="8"/>
  <c r="K203" i="8" s="1"/>
  <c r="K202" i="8" s="1"/>
  <c r="J205" i="8"/>
  <c r="I205" i="8"/>
  <c r="H205" i="8"/>
  <c r="G205" i="8"/>
  <c r="G203" i="8" s="1"/>
  <c r="G202" i="8" s="1"/>
  <c r="F205" i="8"/>
  <c r="L204" i="8"/>
  <c r="L203" i="8" s="1"/>
  <c r="L202" i="8" s="1"/>
  <c r="K204" i="8"/>
  <c r="J204" i="8"/>
  <c r="J203" i="8" s="1"/>
  <c r="J202" i="8" s="1"/>
  <c r="I204" i="8"/>
  <c r="H204" i="8"/>
  <c r="H203" i="8" s="1"/>
  <c r="H202" i="8" s="1"/>
  <c r="G204" i="8"/>
  <c r="F204" i="8"/>
  <c r="F203" i="8" s="1"/>
  <c r="F202" i="8" s="1"/>
  <c r="L201" i="8"/>
  <c r="K201" i="8"/>
  <c r="J201" i="8"/>
  <c r="I201" i="8"/>
  <c r="I192" i="8" s="1"/>
  <c r="I191" i="8" s="1"/>
  <c r="H201" i="8"/>
  <c r="H192" i="8" s="1"/>
  <c r="H191" i="8" s="1"/>
  <c r="G201" i="8"/>
  <c r="G192" i="8" s="1"/>
  <c r="G191" i="8" s="1"/>
  <c r="F201" i="8"/>
  <c r="F192" i="8" s="1"/>
  <c r="F191" i="8" s="1"/>
  <c r="E201" i="8"/>
  <c r="L200" i="8"/>
  <c r="K200" i="8"/>
  <c r="J200" i="8"/>
  <c r="I200" i="8"/>
  <c r="H200" i="8"/>
  <c r="G200" i="8"/>
  <c r="F200" i="8"/>
  <c r="E200" i="8"/>
  <c r="L199" i="8"/>
  <c r="K199" i="8"/>
  <c r="J199" i="8"/>
  <c r="I199" i="8"/>
  <c r="H199" i="8"/>
  <c r="G199" i="8"/>
  <c r="F199" i="8"/>
  <c r="E199" i="8"/>
  <c r="L198" i="8"/>
  <c r="K198" i="8"/>
  <c r="J198" i="8"/>
  <c r="I198" i="8"/>
  <c r="H198" i="8"/>
  <c r="G198" i="8"/>
  <c r="F198" i="8"/>
  <c r="E198" i="8"/>
  <c r="L197" i="8"/>
  <c r="K197" i="8"/>
  <c r="J197" i="8"/>
  <c r="I197" i="8"/>
  <c r="H197" i="8"/>
  <c r="G197" i="8"/>
  <c r="F197" i="8"/>
  <c r="E197" i="8"/>
  <c r="L196" i="8"/>
  <c r="K196" i="8"/>
  <c r="J196" i="8"/>
  <c r="I196" i="8"/>
  <c r="H196" i="8"/>
  <c r="G196" i="8"/>
  <c r="F196" i="8"/>
  <c r="E196" i="8"/>
  <c r="L195" i="8"/>
  <c r="K195" i="8"/>
  <c r="J195" i="8"/>
  <c r="I195" i="8"/>
  <c r="H195" i="8"/>
  <c r="G195" i="8"/>
  <c r="F195" i="8"/>
  <c r="E195" i="8"/>
  <c r="L194" i="8"/>
  <c r="K194" i="8"/>
  <c r="J194" i="8"/>
  <c r="I194" i="8"/>
  <c r="H194" i="8"/>
  <c r="G194" i="8"/>
  <c r="F194" i="8"/>
  <c r="E194" i="8"/>
  <c r="L193" i="8"/>
  <c r="K193" i="8"/>
  <c r="J193" i="8"/>
  <c r="I193" i="8"/>
  <c r="H193" i="8"/>
  <c r="G193" i="8"/>
  <c r="F193" i="8"/>
  <c r="E193" i="8"/>
  <c r="L192" i="8"/>
  <c r="L191" i="8" s="1"/>
  <c r="K192" i="8"/>
  <c r="K191" i="8" s="1"/>
  <c r="J192" i="8"/>
  <c r="J191" i="8" s="1"/>
  <c r="E192" i="8"/>
  <c r="E191" i="8" s="1"/>
  <c r="L189" i="8"/>
  <c r="L188" i="8" s="1"/>
  <c r="L187" i="8" s="1"/>
  <c r="L186" i="8" s="1"/>
  <c r="K189" i="8"/>
  <c r="K188" i="8" s="1"/>
  <c r="K187" i="8" s="1"/>
  <c r="K186" i="8" s="1"/>
  <c r="J189" i="8"/>
  <c r="J188" i="8" s="1"/>
  <c r="J187" i="8" s="1"/>
  <c r="J186" i="8" s="1"/>
  <c r="I189" i="8"/>
  <c r="I188" i="8" s="1"/>
  <c r="I187" i="8" s="1"/>
  <c r="I186" i="8" s="1"/>
  <c r="H189" i="8"/>
  <c r="H188" i="8" s="1"/>
  <c r="H187" i="8" s="1"/>
  <c r="H186" i="8" s="1"/>
  <c r="G189" i="8"/>
  <c r="G188" i="8" s="1"/>
  <c r="G187" i="8" s="1"/>
  <c r="G186" i="8" s="1"/>
  <c r="F189" i="8"/>
  <c r="F188" i="8" s="1"/>
  <c r="F187" i="8" s="1"/>
  <c r="F186" i="8" s="1"/>
  <c r="L185" i="8"/>
  <c r="K185" i="8"/>
  <c r="J185" i="8"/>
  <c r="I185" i="8"/>
  <c r="H185" i="8"/>
  <c r="G185" i="8"/>
  <c r="F185" i="8"/>
  <c r="L184" i="8"/>
  <c r="K184" i="8"/>
  <c r="J184" i="8"/>
  <c r="I184" i="8"/>
  <c r="H184" i="8"/>
  <c r="G184" i="8"/>
  <c r="F184" i="8"/>
  <c r="E184" i="8"/>
  <c r="L183" i="8"/>
  <c r="K183" i="8"/>
  <c r="J183" i="8"/>
  <c r="I183" i="8"/>
  <c r="H183" i="8"/>
  <c r="G183" i="8"/>
  <c r="F183" i="8"/>
  <c r="E183" i="8"/>
  <c r="L182" i="8"/>
  <c r="K182" i="8"/>
  <c r="J182" i="8"/>
  <c r="I182" i="8"/>
  <c r="H182" i="8"/>
  <c r="G182" i="8"/>
  <c r="F182" i="8"/>
  <c r="E182" i="8"/>
  <c r="L181" i="8"/>
  <c r="K181" i="8"/>
  <c r="J181" i="8"/>
  <c r="I181" i="8"/>
  <c r="H181" i="8"/>
  <c r="G181" i="8"/>
  <c r="F181" i="8"/>
  <c r="E181" i="8"/>
  <c r="L180" i="8"/>
  <c r="K180" i="8"/>
  <c r="J180" i="8"/>
  <c r="I180" i="8"/>
  <c r="H180" i="8"/>
  <c r="G180" i="8"/>
  <c r="F180" i="8"/>
  <c r="E180" i="8"/>
  <c r="L179" i="8"/>
  <c r="K179" i="8"/>
  <c r="J179" i="8"/>
  <c r="I179" i="8"/>
  <c r="H179" i="8"/>
  <c r="G179" i="8"/>
  <c r="F179" i="8"/>
  <c r="E179" i="8"/>
  <c r="L178" i="8"/>
  <c r="K178" i="8"/>
  <c r="J178" i="8"/>
  <c r="I178" i="8"/>
  <c r="H178" i="8"/>
  <c r="G178" i="8"/>
  <c r="F178" i="8"/>
  <c r="E178" i="8"/>
  <c r="L177" i="8"/>
  <c r="K177" i="8"/>
  <c r="J177" i="8"/>
  <c r="I177" i="8"/>
  <c r="H177" i="8"/>
  <c r="G177" i="8"/>
  <c r="F177" i="8"/>
  <c r="E177" i="8"/>
  <c r="L176" i="8"/>
  <c r="K176" i="8"/>
  <c r="J176" i="8"/>
  <c r="I176" i="8"/>
  <c r="H176" i="8"/>
  <c r="G176" i="8"/>
  <c r="F176" i="8"/>
  <c r="E176" i="8"/>
  <c r="L175" i="8"/>
  <c r="K175" i="8"/>
  <c r="J175" i="8"/>
  <c r="I175" i="8"/>
  <c r="H175" i="8"/>
  <c r="G175" i="8"/>
  <c r="F175" i="8"/>
  <c r="E175" i="8"/>
  <c r="L174" i="8"/>
  <c r="K174" i="8"/>
  <c r="J174" i="8"/>
  <c r="I174" i="8"/>
  <c r="H174" i="8"/>
  <c r="G174" i="8"/>
  <c r="F174" i="8"/>
  <c r="E174" i="8"/>
  <c r="L173" i="8"/>
  <c r="K173" i="8"/>
  <c r="J173" i="8"/>
  <c r="I173" i="8"/>
  <c r="H173" i="8"/>
  <c r="G173" i="8"/>
  <c r="F173" i="8"/>
  <c r="E173" i="8"/>
  <c r="L172" i="8"/>
  <c r="K172" i="8"/>
  <c r="J172" i="8"/>
  <c r="I172" i="8"/>
  <c r="H172" i="8"/>
  <c r="G172" i="8"/>
  <c r="F172" i="8"/>
  <c r="E172" i="8"/>
  <c r="L171" i="8"/>
  <c r="K171" i="8"/>
  <c r="J171" i="8"/>
  <c r="I171" i="8"/>
  <c r="H171" i="8"/>
  <c r="G171" i="8"/>
  <c r="F171" i="8"/>
  <c r="L170" i="8"/>
  <c r="K170" i="8"/>
  <c r="J170" i="8"/>
  <c r="I170" i="8"/>
  <c r="H170" i="8"/>
  <c r="G170" i="8"/>
  <c r="F170" i="8"/>
  <c r="E170" i="8"/>
  <c r="L169" i="8"/>
  <c r="K169" i="8"/>
  <c r="J169" i="8"/>
  <c r="I169" i="8"/>
  <c r="H169" i="8"/>
  <c r="G169" i="8"/>
  <c r="F169" i="8"/>
  <c r="L168" i="8"/>
  <c r="K168" i="8"/>
  <c r="J168" i="8"/>
  <c r="I168" i="8"/>
  <c r="H168" i="8"/>
  <c r="G168" i="8"/>
  <c r="F168" i="8"/>
  <c r="L167" i="8"/>
  <c r="K167" i="8"/>
  <c r="J167" i="8"/>
  <c r="I167" i="8"/>
  <c r="H167" i="8"/>
  <c r="G167" i="8"/>
  <c r="F167" i="8"/>
  <c r="L166" i="8"/>
  <c r="K166" i="8"/>
  <c r="J166" i="8"/>
  <c r="I166" i="8"/>
  <c r="H166" i="8"/>
  <c r="G166" i="8"/>
  <c r="F166" i="8"/>
  <c r="L165" i="8"/>
  <c r="K165" i="8"/>
  <c r="J165" i="8"/>
  <c r="I165" i="8"/>
  <c r="H165" i="8"/>
  <c r="G165" i="8"/>
  <c r="F165" i="8"/>
  <c r="L164" i="8"/>
  <c r="K164" i="8"/>
  <c r="J164" i="8"/>
  <c r="I164" i="8"/>
  <c r="H164" i="8"/>
  <c r="G164" i="8"/>
  <c r="F164" i="8"/>
  <c r="L163" i="8"/>
  <c r="K163" i="8"/>
  <c r="J163" i="8"/>
  <c r="I163" i="8"/>
  <c r="H163" i="8"/>
  <c r="G163" i="8"/>
  <c r="F163" i="8"/>
  <c r="L162" i="8"/>
  <c r="K162" i="8"/>
  <c r="J162" i="8"/>
  <c r="I162" i="8"/>
  <c r="H162" i="8"/>
  <c r="G162" i="8"/>
  <c r="F162" i="8"/>
  <c r="L161" i="8"/>
  <c r="K161" i="8"/>
  <c r="J161" i="8"/>
  <c r="I161" i="8"/>
  <c r="H161" i="8"/>
  <c r="G161" i="8"/>
  <c r="F161" i="8"/>
  <c r="E160" i="8"/>
  <c r="L159" i="8"/>
  <c r="K159" i="8"/>
  <c r="J159" i="8"/>
  <c r="I159" i="8"/>
  <c r="H159" i="8"/>
  <c r="G159" i="8"/>
  <c r="F159" i="8"/>
  <c r="L158" i="8"/>
  <c r="K158" i="8"/>
  <c r="J158" i="8"/>
  <c r="I158" i="8"/>
  <c r="H158" i="8"/>
  <c r="G158" i="8"/>
  <c r="F158" i="8"/>
  <c r="E158" i="8"/>
  <c r="L157" i="8"/>
  <c r="K157" i="8"/>
  <c r="J157" i="8"/>
  <c r="I157" i="8"/>
  <c r="H157" i="8"/>
  <c r="G157" i="8"/>
  <c r="F157" i="8"/>
  <c r="E157" i="8"/>
  <c r="L156" i="8"/>
  <c r="K156" i="8"/>
  <c r="J156" i="8"/>
  <c r="I156" i="8"/>
  <c r="H156" i="8"/>
  <c r="G156" i="8"/>
  <c r="F156" i="8"/>
  <c r="E156" i="8"/>
  <c r="L155" i="8"/>
  <c r="K155" i="8"/>
  <c r="J155" i="8"/>
  <c r="I155" i="8"/>
  <c r="H155" i="8"/>
  <c r="G155" i="8"/>
  <c r="F155" i="8"/>
  <c r="E155" i="8"/>
  <c r="L154" i="8"/>
  <c r="K154" i="8"/>
  <c r="J154" i="8"/>
  <c r="I154" i="8"/>
  <c r="H154" i="8"/>
  <c r="G154" i="8"/>
  <c r="F154" i="8"/>
  <c r="E154" i="8"/>
  <c r="L153" i="8"/>
  <c r="K153" i="8"/>
  <c r="J153" i="8"/>
  <c r="I153" i="8"/>
  <c r="H153" i="8"/>
  <c r="G153" i="8"/>
  <c r="F153" i="8"/>
  <c r="E153" i="8"/>
  <c r="L152" i="8"/>
  <c r="K152" i="8"/>
  <c r="J152" i="8"/>
  <c r="I152" i="8"/>
  <c r="H152" i="8"/>
  <c r="G152" i="8"/>
  <c r="F152" i="8"/>
  <c r="E152" i="8"/>
  <c r="L151" i="8"/>
  <c r="K151" i="8"/>
  <c r="J151" i="8"/>
  <c r="I151" i="8"/>
  <c r="H151" i="8"/>
  <c r="G151" i="8"/>
  <c r="F151" i="8"/>
  <c r="E151" i="8"/>
  <c r="L150" i="8"/>
  <c r="K150" i="8"/>
  <c r="J150" i="8"/>
  <c r="I150" i="8"/>
  <c r="H150" i="8"/>
  <c r="G150" i="8"/>
  <c r="F150" i="8"/>
  <c r="E150" i="8"/>
  <c r="L149" i="8"/>
  <c r="K149" i="8"/>
  <c r="J149" i="8"/>
  <c r="I149" i="8"/>
  <c r="H149" i="8"/>
  <c r="G149" i="8"/>
  <c r="F149" i="8"/>
  <c r="E149" i="8"/>
  <c r="L148" i="8"/>
  <c r="K148" i="8"/>
  <c r="J148" i="8"/>
  <c r="I148" i="8"/>
  <c r="H148" i="8"/>
  <c r="G148" i="8"/>
  <c r="F148" i="8"/>
  <c r="E148" i="8"/>
  <c r="L147" i="8"/>
  <c r="K147" i="8"/>
  <c r="J147" i="8"/>
  <c r="I147" i="8"/>
  <c r="H147" i="8"/>
  <c r="G147" i="8"/>
  <c r="F147" i="8"/>
  <c r="E147" i="8"/>
  <c r="L146" i="8"/>
  <c r="K146" i="8"/>
  <c r="J146" i="8"/>
  <c r="I146" i="8"/>
  <c r="H146" i="8"/>
  <c r="G146" i="8"/>
  <c r="F146" i="8"/>
  <c r="E146" i="8"/>
  <c r="L145" i="8"/>
  <c r="K145" i="8"/>
  <c r="J145" i="8"/>
  <c r="I145" i="8"/>
  <c r="H145" i="8"/>
  <c r="G145" i="8"/>
  <c r="F145" i="8"/>
  <c r="E145" i="8"/>
  <c r="L144" i="8"/>
  <c r="K144" i="8"/>
  <c r="J144" i="8"/>
  <c r="I144" i="8"/>
  <c r="H144" i="8"/>
  <c r="G144" i="8"/>
  <c r="F144" i="8"/>
  <c r="E144" i="8"/>
  <c r="L143" i="8"/>
  <c r="K143" i="8"/>
  <c r="J143" i="8"/>
  <c r="I143" i="8"/>
  <c r="H143" i="8"/>
  <c r="G143" i="8"/>
  <c r="F143" i="8"/>
  <c r="E143" i="8"/>
  <c r="L142" i="8"/>
  <c r="K142" i="8"/>
  <c r="J142" i="8"/>
  <c r="I142" i="8"/>
  <c r="H142" i="8"/>
  <c r="G142" i="8"/>
  <c r="F142" i="8"/>
  <c r="E142" i="8"/>
  <c r="L141" i="8"/>
  <c r="K141" i="8"/>
  <c r="J141" i="8"/>
  <c r="I141" i="8"/>
  <c r="H141" i="8"/>
  <c r="G141" i="8"/>
  <c r="F141" i="8"/>
  <c r="E141" i="8"/>
  <c r="L140" i="8"/>
  <c r="K140" i="8"/>
  <c r="J140" i="8"/>
  <c r="I140" i="8"/>
  <c r="H140" i="8"/>
  <c r="G140" i="8"/>
  <c r="F140" i="8"/>
  <c r="E140" i="8"/>
  <c r="L139" i="8"/>
  <c r="K139" i="8"/>
  <c r="J139" i="8"/>
  <c r="I139" i="8"/>
  <c r="H139" i="8"/>
  <c r="G139" i="8"/>
  <c r="F139" i="8"/>
  <c r="E139" i="8"/>
  <c r="L138" i="8"/>
  <c r="K138" i="8"/>
  <c r="J138" i="8"/>
  <c r="I138" i="8"/>
  <c r="H138" i="8"/>
  <c r="G138" i="8"/>
  <c r="F138" i="8"/>
  <c r="L137" i="8"/>
  <c r="L136" i="8" s="1"/>
  <c r="L135" i="8" s="1"/>
  <c r="K137" i="8"/>
  <c r="J137" i="8"/>
  <c r="I137" i="8"/>
  <c r="H137" i="8"/>
  <c r="G137" i="8"/>
  <c r="F137" i="8"/>
  <c r="E136" i="8"/>
  <c r="E135" i="8"/>
  <c r="L134" i="8"/>
  <c r="K134" i="8"/>
  <c r="J134" i="8"/>
  <c r="I134" i="8"/>
  <c r="H134" i="8"/>
  <c r="G134" i="8"/>
  <c r="F134" i="8"/>
  <c r="E134" i="8"/>
  <c r="L133" i="8"/>
  <c r="K133" i="8"/>
  <c r="J133" i="8"/>
  <c r="I133" i="8"/>
  <c r="H133" i="8"/>
  <c r="G133" i="8"/>
  <c r="F133" i="8"/>
  <c r="E133" i="8"/>
  <c r="L132" i="8"/>
  <c r="K132" i="8"/>
  <c r="J132" i="8"/>
  <c r="I132" i="8"/>
  <c r="H132" i="8"/>
  <c r="G132" i="8"/>
  <c r="F132" i="8"/>
  <c r="E132" i="8"/>
  <c r="L131" i="8"/>
  <c r="K131" i="8"/>
  <c r="J131" i="8"/>
  <c r="I131" i="8"/>
  <c r="H131" i="8"/>
  <c r="G131" i="8"/>
  <c r="F131" i="8"/>
  <c r="E131" i="8"/>
  <c r="L130" i="8"/>
  <c r="K130" i="8"/>
  <c r="J130" i="8"/>
  <c r="I130" i="8"/>
  <c r="H130" i="8"/>
  <c r="G130" i="8"/>
  <c r="F130" i="8"/>
  <c r="E130" i="8"/>
  <c r="L129" i="8"/>
  <c r="K129" i="8"/>
  <c r="J129" i="8"/>
  <c r="I129" i="8"/>
  <c r="H129" i="8"/>
  <c r="G129" i="8"/>
  <c r="F129" i="8"/>
  <c r="E129" i="8"/>
  <c r="L128" i="8"/>
  <c r="K128" i="8"/>
  <c r="J128" i="8"/>
  <c r="I128" i="8"/>
  <c r="H128" i="8"/>
  <c r="G128" i="8"/>
  <c r="F128" i="8"/>
  <c r="E128" i="8"/>
  <c r="L127" i="8"/>
  <c r="K127" i="8"/>
  <c r="J127" i="8"/>
  <c r="I127" i="8"/>
  <c r="H127" i="8"/>
  <c r="G127" i="8"/>
  <c r="F127" i="8"/>
  <c r="E127" i="8"/>
  <c r="L126" i="8"/>
  <c r="K126" i="8"/>
  <c r="J126" i="8"/>
  <c r="I126" i="8"/>
  <c r="H126" i="8"/>
  <c r="G126" i="8"/>
  <c r="F126" i="8"/>
  <c r="E126" i="8"/>
  <c r="L125" i="8"/>
  <c r="K125" i="8"/>
  <c r="J125" i="8"/>
  <c r="I125" i="8"/>
  <c r="H125" i="8"/>
  <c r="G125" i="8"/>
  <c r="F125" i="8"/>
  <c r="E125" i="8"/>
  <c r="L124" i="8"/>
  <c r="K124" i="8"/>
  <c r="J124" i="8"/>
  <c r="I124" i="8"/>
  <c r="H124" i="8"/>
  <c r="G124" i="8"/>
  <c r="F124" i="8"/>
  <c r="E124" i="8"/>
  <c r="L123" i="8"/>
  <c r="K123" i="8"/>
  <c r="J123" i="8"/>
  <c r="I123" i="8"/>
  <c r="H123" i="8"/>
  <c r="G123" i="8"/>
  <c r="F123" i="8"/>
  <c r="E123" i="8"/>
  <c r="L122" i="8"/>
  <c r="K122" i="8"/>
  <c r="J122" i="8"/>
  <c r="I122" i="8"/>
  <c r="H122" i="8"/>
  <c r="G122" i="8"/>
  <c r="F122" i="8"/>
  <c r="E122" i="8"/>
  <c r="L121" i="8"/>
  <c r="K121" i="8"/>
  <c r="J121" i="8"/>
  <c r="I121" i="8"/>
  <c r="H121" i="8"/>
  <c r="G121" i="8"/>
  <c r="F121" i="8"/>
  <c r="E121" i="8"/>
  <c r="L120" i="8"/>
  <c r="K120" i="8"/>
  <c r="J120" i="8"/>
  <c r="I120" i="8"/>
  <c r="H120" i="8"/>
  <c r="G120" i="8"/>
  <c r="F120" i="8"/>
  <c r="E120" i="8"/>
  <c r="L119" i="8"/>
  <c r="K119" i="8"/>
  <c r="J119" i="8"/>
  <c r="I119" i="8"/>
  <c r="H119" i="8"/>
  <c r="G119" i="8"/>
  <c r="F119" i="8"/>
  <c r="E119" i="8"/>
  <c r="L118" i="8"/>
  <c r="K118" i="8"/>
  <c r="J118" i="8"/>
  <c r="I118" i="8"/>
  <c r="H118" i="8"/>
  <c r="G118" i="8"/>
  <c r="F118" i="8"/>
  <c r="E118" i="8"/>
  <c r="L117" i="8"/>
  <c r="K117" i="8"/>
  <c r="J117" i="8"/>
  <c r="I117" i="8"/>
  <c r="H117" i="8"/>
  <c r="G117" i="8"/>
  <c r="F117" i="8"/>
  <c r="E117" i="8"/>
  <c r="L116" i="8"/>
  <c r="K116" i="8"/>
  <c r="J116" i="8"/>
  <c r="I116" i="8"/>
  <c r="H116" i="8"/>
  <c r="G116" i="8"/>
  <c r="F116" i="8"/>
  <c r="E116" i="8"/>
  <c r="L115" i="8"/>
  <c r="K115" i="8"/>
  <c r="J115" i="8"/>
  <c r="I115" i="8"/>
  <c r="H115" i="8"/>
  <c r="G115" i="8"/>
  <c r="F115" i="8"/>
  <c r="E115" i="8"/>
  <c r="L114" i="8"/>
  <c r="K114" i="8"/>
  <c r="J114" i="8"/>
  <c r="I114" i="8"/>
  <c r="H114" i="8"/>
  <c r="G114" i="8"/>
  <c r="F114" i="8"/>
  <c r="E114" i="8"/>
  <c r="L113" i="8"/>
  <c r="K113" i="8"/>
  <c r="J113" i="8"/>
  <c r="I113" i="8"/>
  <c r="H113" i="8"/>
  <c r="G113" i="8"/>
  <c r="F113" i="8"/>
  <c r="E113" i="8"/>
  <c r="L112" i="8"/>
  <c r="K112" i="8"/>
  <c r="J112" i="8"/>
  <c r="I112" i="8"/>
  <c r="H112" i="8"/>
  <c r="G112" i="8"/>
  <c r="F112" i="8"/>
  <c r="E112" i="8"/>
  <c r="L111" i="8"/>
  <c r="K111" i="8"/>
  <c r="J111" i="8"/>
  <c r="I111" i="8"/>
  <c r="H111" i="8"/>
  <c r="G111" i="8"/>
  <c r="F111" i="8"/>
  <c r="L110" i="8"/>
  <c r="K110" i="8"/>
  <c r="J110" i="8"/>
  <c r="I110" i="8"/>
  <c r="H110" i="8"/>
  <c r="G110" i="8"/>
  <c r="F110" i="8"/>
  <c r="L109" i="8"/>
  <c r="K109" i="8"/>
  <c r="J109" i="8"/>
  <c r="I109" i="8"/>
  <c r="H109" i="8"/>
  <c r="G109" i="8"/>
  <c r="F109" i="8"/>
  <c r="L108" i="8"/>
  <c r="K108" i="8"/>
  <c r="J108" i="8"/>
  <c r="I108" i="8"/>
  <c r="H108" i="8"/>
  <c r="G108" i="8"/>
  <c r="F108" i="8"/>
  <c r="L107" i="8"/>
  <c r="K107" i="8"/>
  <c r="J107" i="8"/>
  <c r="I107" i="8"/>
  <c r="H107" i="8"/>
  <c r="G107" i="8"/>
  <c r="F107" i="8"/>
  <c r="L106" i="8"/>
  <c r="K106" i="8"/>
  <c r="J106" i="8"/>
  <c r="I106" i="8"/>
  <c r="H106" i="8"/>
  <c r="G106" i="8"/>
  <c r="F106" i="8"/>
  <c r="L105" i="8"/>
  <c r="K105" i="8"/>
  <c r="J105" i="8"/>
  <c r="I105" i="8"/>
  <c r="H105" i="8"/>
  <c r="G105" i="8"/>
  <c r="F105" i="8"/>
  <c r="L104" i="8"/>
  <c r="K104" i="8"/>
  <c r="J104" i="8"/>
  <c r="I104" i="8"/>
  <c r="H104" i="8"/>
  <c r="G104" i="8"/>
  <c r="F104" i="8"/>
  <c r="L103" i="8"/>
  <c r="K103" i="8"/>
  <c r="J103" i="8"/>
  <c r="I103" i="8"/>
  <c r="H103" i="8"/>
  <c r="G103" i="8"/>
  <c r="F103" i="8"/>
  <c r="L101" i="8"/>
  <c r="K101" i="8"/>
  <c r="J101" i="8"/>
  <c r="I101" i="8"/>
  <c r="H101" i="8"/>
  <c r="G101" i="8"/>
  <c r="F101" i="8"/>
  <c r="L100" i="8"/>
  <c r="K100" i="8"/>
  <c r="J100" i="8"/>
  <c r="I100" i="8"/>
  <c r="H100" i="8"/>
  <c r="G100" i="8"/>
  <c r="F100" i="8"/>
  <c r="E100" i="8"/>
  <c r="L99" i="8"/>
  <c r="K99" i="8"/>
  <c r="J99" i="8"/>
  <c r="I99" i="8"/>
  <c r="H99" i="8"/>
  <c r="G99" i="8"/>
  <c r="F99" i="8"/>
  <c r="E99" i="8"/>
  <c r="L98" i="8"/>
  <c r="K98" i="8"/>
  <c r="J98" i="8"/>
  <c r="I98" i="8"/>
  <c r="H98" i="8"/>
  <c r="G98" i="8"/>
  <c r="F98" i="8"/>
  <c r="E98" i="8"/>
  <c r="L97" i="8"/>
  <c r="K97" i="8"/>
  <c r="J97" i="8"/>
  <c r="I97" i="8"/>
  <c r="H97" i="8"/>
  <c r="G97" i="8"/>
  <c r="F97" i="8"/>
  <c r="E97" i="8"/>
  <c r="L96" i="8"/>
  <c r="K96" i="8"/>
  <c r="J96" i="8"/>
  <c r="I96" i="8"/>
  <c r="H96" i="8"/>
  <c r="G96" i="8"/>
  <c r="F96" i="8"/>
  <c r="E96" i="8"/>
  <c r="L95" i="8"/>
  <c r="K95" i="8"/>
  <c r="J95" i="8"/>
  <c r="I95" i="8"/>
  <c r="H95" i="8"/>
  <c r="G95" i="8"/>
  <c r="F95" i="8"/>
  <c r="E95" i="8"/>
  <c r="L94" i="8"/>
  <c r="K94" i="8"/>
  <c r="J94" i="8"/>
  <c r="I94" i="8"/>
  <c r="H94" i="8"/>
  <c r="G94" i="8"/>
  <c r="F94" i="8"/>
  <c r="E94" i="8"/>
  <c r="L93" i="8"/>
  <c r="K93" i="8"/>
  <c r="J93" i="8"/>
  <c r="I93" i="8"/>
  <c r="H93" i="8"/>
  <c r="G93" i="8"/>
  <c r="F93" i="8"/>
  <c r="E93" i="8"/>
  <c r="L92" i="8"/>
  <c r="K92" i="8"/>
  <c r="J92" i="8"/>
  <c r="I92" i="8"/>
  <c r="H92" i="8"/>
  <c r="G92" i="8"/>
  <c r="F92" i="8"/>
  <c r="E92" i="8"/>
  <c r="L91" i="8"/>
  <c r="K91" i="8"/>
  <c r="J91" i="8"/>
  <c r="I91" i="8"/>
  <c r="H91" i="8"/>
  <c r="G91" i="8"/>
  <c r="F91" i="8"/>
  <c r="E91" i="8"/>
  <c r="L90" i="8"/>
  <c r="K90" i="8"/>
  <c r="J90" i="8"/>
  <c r="I90" i="8"/>
  <c r="H90" i="8"/>
  <c r="G90" i="8"/>
  <c r="F90" i="8"/>
  <c r="E90" i="8"/>
  <c r="L89" i="8"/>
  <c r="K89" i="8"/>
  <c r="J89" i="8"/>
  <c r="I89" i="8"/>
  <c r="H89" i="8"/>
  <c r="G89" i="8"/>
  <c r="F89" i="8"/>
  <c r="E89" i="8"/>
  <c r="L88" i="8"/>
  <c r="K88" i="8"/>
  <c r="J88" i="8"/>
  <c r="I88" i="8"/>
  <c r="H88" i="8"/>
  <c r="G88" i="8"/>
  <c r="F88" i="8"/>
  <c r="L87" i="8"/>
  <c r="K87" i="8"/>
  <c r="J87" i="8"/>
  <c r="I87" i="8"/>
  <c r="H87" i="8"/>
  <c r="G87" i="8"/>
  <c r="F87" i="8"/>
  <c r="L86" i="8"/>
  <c r="K86" i="8"/>
  <c r="J86" i="8"/>
  <c r="I86" i="8"/>
  <c r="H86" i="8"/>
  <c r="G86" i="8"/>
  <c r="F86" i="8"/>
  <c r="L85" i="8"/>
  <c r="K85" i="8"/>
  <c r="J85" i="8"/>
  <c r="I85" i="8"/>
  <c r="H85" i="8"/>
  <c r="G85" i="8"/>
  <c r="F85" i="8"/>
  <c r="L84" i="8"/>
  <c r="K84" i="8"/>
  <c r="J84" i="8"/>
  <c r="I84" i="8"/>
  <c r="H84" i="8"/>
  <c r="G84" i="8"/>
  <c r="F84" i="8"/>
  <c r="L81" i="8"/>
  <c r="K81" i="8"/>
  <c r="J81" i="8"/>
  <c r="J79" i="8" s="1"/>
  <c r="I81" i="8"/>
  <c r="H81" i="8"/>
  <c r="G81" i="8"/>
  <c r="F81" i="8"/>
  <c r="L80" i="8"/>
  <c r="K80" i="8"/>
  <c r="K79" i="8" s="1"/>
  <c r="J80" i="8"/>
  <c r="I80" i="8"/>
  <c r="H80" i="8"/>
  <c r="G80" i="8"/>
  <c r="F80" i="8"/>
  <c r="L78" i="8"/>
  <c r="K78" i="8"/>
  <c r="J78" i="8"/>
  <c r="I78" i="8"/>
  <c r="H78" i="8"/>
  <c r="G78" i="8"/>
  <c r="F78" i="8"/>
  <c r="L77" i="8"/>
  <c r="K77" i="8"/>
  <c r="J77" i="8"/>
  <c r="I77" i="8"/>
  <c r="H77" i="8"/>
  <c r="G77" i="8"/>
  <c r="F77" i="8"/>
  <c r="L76" i="8"/>
  <c r="K76" i="8"/>
  <c r="J76" i="8"/>
  <c r="I76" i="8"/>
  <c r="H76" i="8"/>
  <c r="G76" i="8"/>
  <c r="F76" i="8"/>
  <c r="E75" i="8"/>
  <c r="L74" i="8"/>
  <c r="K74" i="8"/>
  <c r="J74" i="8"/>
  <c r="J72" i="8" s="1"/>
  <c r="I74" i="8"/>
  <c r="H74" i="8"/>
  <c r="H72" i="8" s="1"/>
  <c r="G74" i="8"/>
  <c r="F74" i="8"/>
  <c r="L73" i="8"/>
  <c r="K73" i="8"/>
  <c r="J73" i="8"/>
  <c r="I73" i="8"/>
  <c r="H73" i="8"/>
  <c r="G73" i="8"/>
  <c r="F73" i="8"/>
  <c r="L72" i="8"/>
  <c r="L71" i="8"/>
  <c r="K71" i="8"/>
  <c r="J71" i="8"/>
  <c r="I71" i="8"/>
  <c r="H71" i="8"/>
  <c r="G71" i="8"/>
  <c r="F71" i="8"/>
  <c r="E71" i="8"/>
  <c r="L70" i="8"/>
  <c r="K70" i="8"/>
  <c r="J70" i="8"/>
  <c r="I70" i="8"/>
  <c r="H70" i="8"/>
  <c r="G70" i="8"/>
  <c r="F70" i="8"/>
  <c r="E70" i="8"/>
  <c r="L69" i="8"/>
  <c r="K69" i="8"/>
  <c r="J69" i="8"/>
  <c r="I69" i="8"/>
  <c r="H69" i="8"/>
  <c r="G69" i="8"/>
  <c r="F69" i="8"/>
  <c r="E69" i="8"/>
  <c r="L68" i="8"/>
  <c r="K68" i="8"/>
  <c r="J68" i="8"/>
  <c r="I68" i="8"/>
  <c r="H68" i="8"/>
  <c r="G68" i="8"/>
  <c r="F68" i="8"/>
  <c r="E68" i="8"/>
  <c r="L67" i="8"/>
  <c r="K67" i="8"/>
  <c r="J67" i="8"/>
  <c r="I67" i="8"/>
  <c r="H67" i="8"/>
  <c r="G67" i="8"/>
  <c r="F67" i="8"/>
  <c r="E67" i="8"/>
  <c r="K66" i="8"/>
  <c r="L65" i="8"/>
  <c r="L64" i="8" s="1"/>
  <c r="K65" i="8"/>
  <c r="J65" i="8"/>
  <c r="J64" i="8" s="1"/>
  <c r="I65" i="8"/>
  <c r="H65" i="8"/>
  <c r="H64" i="8" s="1"/>
  <c r="G65" i="8"/>
  <c r="G64" i="8" s="1"/>
  <c r="F65" i="8"/>
  <c r="F64" i="8" s="1"/>
  <c r="I64" i="8"/>
  <c r="L63" i="8"/>
  <c r="K63" i="8"/>
  <c r="J63" i="8"/>
  <c r="I63" i="8"/>
  <c r="H63" i="8"/>
  <c r="G63" i="8"/>
  <c r="F63" i="8"/>
  <c r="L62" i="8"/>
  <c r="K62" i="8"/>
  <c r="J62" i="8"/>
  <c r="I62" i="8"/>
  <c r="H62" i="8"/>
  <c r="G62" i="8"/>
  <c r="F62" i="8"/>
  <c r="L61" i="8"/>
  <c r="K61" i="8"/>
  <c r="J61" i="8"/>
  <c r="I61" i="8"/>
  <c r="H61" i="8"/>
  <c r="G61" i="8"/>
  <c r="F61" i="8"/>
  <c r="L60" i="8"/>
  <c r="K60" i="8"/>
  <c r="J60" i="8"/>
  <c r="I60" i="8"/>
  <c r="H60" i="8"/>
  <c r="G60" i="8"/>
  <c r="F60" i="8"/>
  <c r="L59" i="8"/>
  <c r="K59" i="8"/>
  <c r="J59" i="8"/>
  <c r="I59" i="8"/>
  <c r="H59" i="8"/>
  <c r="G59" i="8"/>
  <c r="F59" i="8"/>
  <c r="L58" i="8"/>
  <c r="K58" i="8"/>
  <c r="J58" i="8"/>
  <c r="I58" i="8"/>
  <c r="H58" i="8"/>
  <c r="G58" i="8"/>
  <c r="F58" i="8"/>
  <c r="L57" i="8"/>
  <c r="K57" i="8"/>
  <c r="J57" i="8"/>
  <c r="I57" i="8"/>
  <c r="H57" i="8"/>
  <c r="G57" i="8"/>
  <c r="F57" i="8"/>
  <c r="L56" i="8"/>
  <c r="K56" i="8"/>
  <c r="J56" i="8"/>
  <c r="I56" i="8"/>
  <c r="H56" i="8"/>
  <c r="G56" i="8"/>
  <c r="F56" i="8"/>
  <c r="L55" i="8"/>
  <c r="K55" i="8"/>
  <c r="J55" i="8"/>
  <c r="I55" i="8"/>
  <c r="H55" i="8"/>
  <c r="G55" i="8"/>
  <c r="F55" i="8"/>
  <c r="L54" i="8"/>
  <c r="K54" i="8"/>
  <c r="J54" i="8"/>
  <c r="I54" i="8"/>
  <c r="H54" i="8"/>
  <c r="G54" i="8"/>
  <c r="F54" i="8"/>
  <c r="L53" i="8"/>
  <c r="K53" i="8"/>
  <c r="J53" i="8"/>
  <c r="I53" i="8"/>
  <c r="H53" i="8"/>
  <c r="G53" i="8"/>
  <c r="F53" i="8"/>
  <c r="L50" i="8"/>
  <c r="K50" i="8"/>
  <c r="J50" i="8"/>
  <c r="I50" i="8"/>
  <c r="H50" i="8"/>
  <c r="G50" i="8"/>
  <c r="F50" i="8"/>
  <c r="L49" i="8"/>
  <c r="K49" i="8"/>
  <c r="J49" i="8"/>
  <c r="I49" i="8"/>
  <c r="H49" i="8"/>
  <c r="G49" i="8"/>
  <c r="F49" i="8"/>
  <c r="L48" i="8"/>
  <c r="K48" i="8"/>
  <c r="J48" i="8"/>
  <c r="I48" i="8"/>
  <c r="H48" i="8"/>
  <c r="G48" i="8"/>
  <c r="F48" i="8"/>
  <c r="L47" i="8"/>
  <c r="K47" i="8"/>
  <c r="J47" i="8"/>
  <c r="I47" i="8"/>
  <c r="H47" i="8"/>
  <c r="G47" i="8"/>
  <c r="F47" i="8"/>
  <c r="L46" i="8"/>
  <c r="K46" i="8"/>
  <c r="K43" i="8" s="1"/>
  <c r="J46" i="8"/>
  <c r="I46" i="8"/>
  <c r="H46" i="8"/>
  <c r="G46" i="8"/>
  <c r="F46" i="8"/>
  <c r="L44" i="8"/>
  <c r="L43" i="8" s="1"/>
  <c r="K44" i="8"/>
  <c r="J44" i="8"/>
  <c r="J43" i="8" s="1"/>
  <c r="I44" i="8"/>
  <c r="H44" i="8"/>
  <c r="G44" i="8"/>
  <c r="F44" i="8"/>
  <c r="E43" i="8"/>
  <c r="L42" i="8"/>
  <c r="K42" i="8"/>
  <c r="J42" i="8"/>
  <c r="I42" i="8"/>
  <c r="H42" i="8"/>
  <c r="G42" i="8"/>
  <c r="F42" i="8"/>
  <c r="E42" i="8"/>
  <c r="L41" i="8"/>
  <c r="K41" i="8"/>
  <c r="J41" i="8"/>
  <c r="I41" i="8"/>
  <c r="I35" i="8" s="1"/>
  <c r="H41" i="8"/>
  <c r="G41" i="8"/>
  <c r="G35" i="8" s="1"/>
  <c r="F41" i="8"/>
  <c r="L40" i="8"/>
  <c r="K40" i="8"/>
  <c r="J40" i="8"/>
  <c r="I40" i="8"/>
  <c r="H40" i="8"/>
  <c r="G40" i="8"/>
  <c r="F40" i="8"/>
  <c r="E40" i="8" s="1"/>
  <c r="L39" i="8"/>
  <c r="K39" i="8"/>
  <c r="J39" i="8"/>
  <c r="I39" i="8"/>
  <c r="H39" i="8"/>
  <c r="G39" i="8"/>
  <c r="F39" i="8"/>
  <c r="E39" i="8" s="1"/>
  <c r="L38" i="8"/>
  <c r="K38" i="8"/>
  <c r="J38" i="8"/>
  <c r="I38" i="8"/>
  <c r="H38" i="8"/>
  <c r="G38" i="8"/>
  <c r="F38" i="8"/>
  <c r="E38" i="8" s="1"/>
  <c r="L37" i="8"/>
  <c r="J37" i="8"/>
  <c r="L36" i="8"/>
  <c r="K36" i="8"/>
  <c r="J36" i="8"/>
  <c r="I36" i="8"/>
  <c r="H36" i="8"/>
  <c r="G36" i="8"/>
  <c r="F36" i="8"/>
  <c r="K35" i="8"/>
  <c r="L34" i="8"/>
  <c r="K34" i="8"/>
  <c r="J34" i="8"/>
  <c r="I34" i="8"/>
  <c r="H34" i="8"/>
  <c r="G34" i="8"/>
  <c r="F34" i="8"/>
  <c r="E34" i="8" s="1"/>
  <c r="L33" i="8"/>
  <c r="K33" i="8"/>
  <c r="J33" i="8"/>
  <c r="I33" i="8"/>
  <c r="H33" i="8"/>
  <c r="G33" i="8"/>
  <c r="F33" i="8"/>
  <c r="L32" i="8"/>
  <c r="K32" i="8"/>
  <c r="J32" i="8"/>
  <c r="I32" i="8"/>
  <c r="H32" i="8"/>
  <c r="G32" i="8"/>
  <c r="F32" i="8"/>
  <c r="E32" i="8" s="1"/>
  <c r="L31" i="8"/>
  <c r="K31" i="8"/>
  <c r="J31" i="8"/>
  <c r="I31" i="8"/>
  <c r="H31" i="8"/>
  <c r="G31" i="8"/>
  <c r="F31" i="8"/>
  <c r="L30" i="8"/>
  <c r="K30" i="8"/>
  <c r="J30" i="8"/>
  <c r="I30" i="8"/>
  <c r="H30" i="8"/>
  <c r="G30" i="8"/>
  <c r="F30" i="8"/>
  <c r="E30" i="8"/>
  <c r="L29" i="8"/>
  <c r="K29" i="8"/>
  <c r="J29" i="8"/>
  <c r="I29" i="8"/>
  <c r="H29" i="8"/>
  <c r="G29" i="8"/>
  <c r="F29" i="8"/>
  <c r="E29" i="8"/>
  <c r="L28" i="8"/>
  <c r="K28" i="8"/>
  <c r="J28" i="8"/>
  <c r="I28" i="8"/>
  <c r="H28" i="8"/>
  <c r="G28" i="8"/>
  <c r="F28" i="8"/>
  <c r="E28" i="8"/>
  <c r="L27" i="8"/>
  <c r="K27" i="8"/>
  <c r="J27" i="8"/>
  <c r="I27" i="8"/>
  <c r="H27" i="8"/>
  <c r="G27" i="8"/>
  <c r="F27" i="8"/>
  <c r="E27" i="8"/>
  <c r="L26" i="8"/>
  <c r="K26" i="8"/>
  <c r="J26" i="8"/>
  <c r="I26" i="8"/>
  <c r="H26" i="8"/>
  <c r="G26" i="8"/>
  <c r="F26" i="8"/>
  <c r="E26" i="8"/>
  <c r="E25" i="8"/>
  <c r="E24" i="8"/>
  <c r="E23" i="8"/>
  <c r="L22" i="8"/>
  <c r="K22" i="8"/>
  <c r="J22" i="8"/>
  <c r="I22" i="8"/>
  <c r="H22" i="8"/>
  <c r="G22" i="8"/>
  <c r="F22" i="8"/>
  <c r="E22" i="8"/>
  <c r="L21" i="8"/>
  <c r="K21" i="8"/>
  <c r="J21" i="8"/>
  <c r="I21" i="8"/>
  <c r="H21" i="8"/>
  <c r="G21" i="8"/>
  <c r="F21" i="8"/>
  <c r="E21" i="8"/>
  <c r="E20" i="8"/>
  <c r="E19" i="8"/>
  <c r="E18" i="8"/>
  <c r="L17" i="8"/>
  <c r="K17" i="8"/>
  <c r="J17" i="8"/>
  <c r="I17" i="8"/>
  <c r="H17" i="8"/>
  <c r="G17" i="8"/>
  <c r="F17" i="8"/>
  <c r="E17" i="8"/>
  <c r="D13" i="8"/>
  <c r="L10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B7" i="8"/>
  <c r="E263" i="8" l="1"/>
  <c r="H16" i="8"/>
  <c r="F136" i="8"/>
  <c r="F135" i="8" s="1"/>
  <c r="I257" i="8"/>
  <c r="F35" i="8"/>
  <c r="G72" i="8"/>
  <c r="H79" i="8"/>
  <c r="H136" i="8"/>
  <c r="H135" i="8" s="1"/>
  <c r="K257" i="8"/>
  <c r="H35" i="8"/>
  <c r="H15" i="8" s="1"/>
  <c r="F75" i="8"/>
  <c r="F274" i="8"/>
  <c r="K288" i="8"/>
  <c r="K287" i="8" s="1"/>
  <c r="K286" i="8" s="1"/>
  <c r="L268" i="8"/>
  <c r="D263" i="8"/>
  <c r="I79" i="8"/>
  <c r="F263" i="8"/>
  <c r="J136" i="8"/>
  <c r="J135" i="8" s="1"/>
  <c r="L79" i="8"/>
  <c r="H268" i="8"/>
  <c r="F79" i="8"/>
  <c r="I263" i="8"/>
  <c r="H288" i="8"/>
  <c r="H287" i="8" s="1"/>
  <c r="H286" i="8" s="1"/>
  <c r="I43" i="8"/>
  <c r="L75" i="8"/>
  <c r="L288" i="8"/>
  <c r="L287" i="8" s="1"/>
  <c r="L286" i="8" s="1"/>
  <c r="I16" i="8"/>
  <c r="F102" i="8"/>
  <c r="D268" i="8"/>
  <c r="K274" i="8"/>
  <c r="H43" i="8"/>
  <c r="H75" i="8"/>
  <c r="G102" i="8"/>
  <c r="G263" i="8"/>
  <c r="H263" i="8"/>
  <c r="I72" i="8"/>
  <c r="J75" i="8"/>
  <c r="I288" i="8"/>
  <c r="I287" i="8" s="1"/>
  <c r="I286" i="8" s="1"/>
  <c r="J263" i="8"/>
  <c r="E268" i="8"/>
  <c r="F288" i="8"/>
  <c r="F287" i="8" s="1"/>
  <c r="F286" i="8" s="1"/>
  <c r="K72" i="8"/>
  <c r="G75" i="8"/>
  <c r="G79" i="8"/>
  <c r="K136" i="8"/>
  <c r="K135" i="8" s="1"/>
  <c r="D278" i="8"/>
  <c r="L263" i="8"/>
  <c r="L35" i="8"/>
  <c r="F72" i="8"/>
  <c r="I160" i="8"/>
  <c r="F43" i="8"/>
  <c r="F16" i="8"/>
  <c r="F257" i="8"/>
  <c r="F216" i="8" s="1"/>
  <c r="F190" i="8" s="1"/>
  <c r="I278" i="8"/>
  <c r="L52" i="8"/>
  <c r="K75" i="8"/>
  <c r="J268" i="8"/>
  <c r="H274" i="8"/>
  <c r="D277" i="8"/>
  <c r="D274" i="8" s="1"/>
  <c r="J278" i="8"/>
  <c r="J52" i="8"/>
  <c r="I52" i="8"/>
  <c r="G52" i="8"/>
  <c r="I75" i="8"/>
  <c r="L102" i="8"/>
  <c r="G257" i="8"/>
  <c r="K268" i="8"/>
  <c r="G288" i="8"/>
  <c r="G287" i="8" s="1"/>
  <c r="G286" i="8" s="1"/>
  <c r="J160" i="8"/>
  <c r="H160" i="8"/>
  <c r="J16" i="8"/>
  <c r="L160" i="8"/>
  <c r="I274" i="8"/>
  <c r="L16" i="8"/>
  <c r="G160" i="8"/>
  <c r="H257" i="8"/>
  <c r="K263" i="8"/>
  <c r="G16" i="8"/>
  <c r="K16" i="8"/>
  <c r="K15" i="8" s="1"/>
  <c r="K102" i="8"/>
  <c r="K278" i="8"/>
  <c r="G136" i="8"/>
  <c r="G135" i="8" s="1"/>
  <c r="J257" i="8"/>
  <c r="L278" i="8"/>
  <c r="J35" i="8"/>
  <c r="F52" i="8"/>
  <c r="K52" i="8"/>
  <c r="H102" i="8"/>
  <c r="G268" i="8"/>
  <c r="J288" i="8"/>
  <c r="J287" i="8" s="1"/>
  <c r="J286" i="8" s="1"/>
  <c r="I136" i="8"/>
  <c r="I135" i="8" s="1"/>
  <c r="F160" i="8"/>
  <c r="K160" i="8"/>
  <c r="L257" i="8"/>
  <c r="E257" i="8"/>
  <c r="E216" i="8" s="1"/>
  <c r="G43" i="8"/>
  <c r="H52" i="8"/>
  <c r="K64" i="8"/>
  <c r="J102" i="8"/>
  <c r="I102" i="8"/>
  <c r="I268" i="8"/>
  <c r="E278" i="8"/>
  <c r="E35" i="8"/>
  <c r="E15" i="8" s="1"/>
  <c r="E274" i="8"/>
  <c r="E288" i="8"/>
  <c r="E287" i="8" s="1"/>
  <c r="E286" i="8" s="1"/>
  <c r="F278" i="8"/>
  <c r="D289" i="8"/>
  <c r="D288" i="8" s="1"/>
  <c r="D287" i="8" s="1"/>
  <c r="D286" i="8" s="1"/>
  <c r="G274" i="8"/>
  <c r="G278" i="8"/>
  <c r="D258" i="8"/>
  <c r="D257" i="8" s="1"/>
  <c r="D216" i="8" s="1"/>
  <c r="I216" i="8" l="1"/>
  <c r="G51" i="8"/>
  <c r="F15" i="8"/>
  <c r="L51" i="8"/>
  <c r="H51" i="8"/>
  <c r="E190" i="8"/>
  <c r="E12" i="8" s="1"/>
  <c r="E8" i="8" s="1"/>
  <c r="J216" i="8"/>
  <c r="I15" i="8"/>
  <c r="L15" i="8"/>
  <c r="L13" i="8" s="1"/>
  <c r="I51" i="8"/>
  <c r="I13" i="8" s="1"/>
  <c r="I12" i="8" s="1"/>
  <c r="I8" i="8" s="1"/>
  <c r="L216" i="8"/>
  <c r="L190" i="8" s="1"/>
  <c r="D14" i="8"/>
  <c r="I190" i="8"/>
  <c r="G15" i="8"/>
  <c r="G13" i="8" s="1"/>
  <c r="J15" i="8"/>
  <c r="K216" i="8"/>
  <c r="K190" i="8" s="1"/>
  <c r="G216" i="8"/>
  <c r="G190" i="8" s="1"/>
  <c r="G12" i="8" s="1"/>
  <c r="G8" i="8" s="1"/>
  <c r="J190" i="8"/>
  <c r="K51" i="8"/>
  <c r="H216" i="8"/>
  <c r="H190" i="8" s="1"/>
  <c r="J51" i="8"/>
  <c r="F51" i="8"/>
  <c r="F14" i="8" s="1"/>
  <c r="H13" i="8"/>
  <c r="E13" i="8"/>
  <c r="E14" i="8"/>
  <c r="D190" i="8"/>
  <c r="D12" i="8" s="1"/>
  <c r="D8" i="8" s="1"/>
  <c r="I14" i="8" l="1"/>
  <c r="J13" i="8"/>
  <c r="J12" i="8" s="1"/>
  <c r="J8" i="8" s="1"/>
  <c r="J14" i="8"/>
  <c r="K14" i="8"/>
  <c r="F13" i="8"/>
  <c r="F12" i="8" s="1"/>
  <c r="F8" i="8" s="1"/>
  <c r="H14" i="8"/>
  <c r="H12" i="8"/>
  <c r="H8" i="8" s="1"/>
  <c r="K13" i="8"/>
  <c r="K12" i="8" s="1"/>
  <c r="K8" i="8" s="1"/>
  <c r="L12" i="8"/>
  <c r="L8" i="8" s="1"/>
  <c r="G14" i="8"/>
  <c r="L14" i="8"/>
  <c r="K277" i="7"/>
  <c r="L276" i="7"/>
  <c r="K276" i="7"/>
  <c r="J276" i="7"/>
  <c r="I276" i="7"/>
  <c r="H276" i="7"/>
  <c r="G276" i="7"/>
  <c r="F276" i="7"/>
  <c r="K275" i="7"/>
  <c r="K274" i="7"/>
  <c r="F274" i="7" s="1"/>
  <c r="K273" i="7"/>
  <c r="K272" i="7"/>
  <c r="L271" i="7"/>
  <c r="L270" i="7" s="1"/>
  <c r="K271" i="7"/>
  <c r="K270" i="7" s="1"/>
  <c r="J271" i="7"/>
  <c r="I271" i="7"/>
  <c r="H271" i="7"/>
  <c r="G271" i="7"/>
  <c r="F271" i="7"/>
  <c r="J270" i="7"/>
  <c r="I270" i="7"/>
  <c r="H270" i="7"/>
  <c r="G270" i="7"/>
  <c r="F270" i="7"/>
  <c r="K269" i="7"/>
  <c r="K267" i="7"/>
  <c r="K266" i="7" s="1"/>
  <c r="L266" i="7"/>
  <c r="J266" i="7"/>
  <c r="I266" i="7"/>
  <c r="H266" i="7"/>
  <c r="G266" i="7"/>
  <c r="F266" i="7"/>
  <c r="K265" i="7"/>
  <c r="K264" i="7"/>
  <c r="L263" i="7"/>
  <c r="L261" i="7" s="1"/>
  <c r="L260" i="7" s="1"/>
  <c r="L259" i="7" s="1"/>
  <c r="K263" i="7"/>
  <c r="J263" i="7"/>
  <c r="J261" i="7" s="1"/>
  <c r="J260" i="7" s="1"/>
  <c r="J259" i="7" s="1"/>
  <c r="I263" i="7"/>
  <c r="I261" i="7" s="1"/>
  <c r="I260" i="7" s="1"/>
  <c r="I259" i="7" s="1"/>
  <c r="H263" i="7"/>
  <c r="H261" i="7" s="1"/>
  <c r="H260" i="7" s="1"/>
  <c r="H259" i="7" s="1"/>
  <c r="G263" i="7"/>
  <c r="G261" i="7" s="1"/>
  <c r="G260" i="7" s="1"/>
  <c r="G259" i="7" s="1"/>
  <c r="F263" i="7"/>
  <c r="F261" i="7" s="1"/>
  <c r="F260" i="7" s="1"/>
  <c r="K262" i="7"/>
  <c r="K258" i="7"/>
  <c r="K257" i="7"/>
  <c r="K256" i="7"/>
  <c r="L255" i="7"/>
  <c r="K255" i="7"/>
  <c r="J255" i="7"/>
  <c r="I255" i="7"/>
  <c r="H255" i="7"/>
  <c r="G255" i="7"/>
  <c r="F255" i="7"/>
  <c r="K254" i="7"/>
  <c r="K253" i="7"/>
  <c r="K252" i="7"/>
  <c r="K251" i="7" s="1"/>
  <c r="L251" i="7"/>
  <c r="J251" i="7"/>
  <c r="I251" i="7"/>
  <c r="H251" i="7"/>
  <c r="G251" i="7"/>
  <c r="F251" i="7"/>
  <c r="K250" i="7"/>
  <c r="K249" i="7"/>
  <c r="K248" i="7"/>
  <c r="K247" i="7" s="1"/>
  <c r="L247" i="7"/>
  <c r="J247" i="7"/>
  <c r="I247" i="7"/>
  <c r="H247" i="7"/>
  <c r="G247" i="7"/>
  <c r="F247" i="7"/>
  <c r="K246" i="7"/>
  <c r="K245" i="7"/>
  <c r="K244" i="7"/>
  <c r="K243" i="7" s="1"/>
  <c r="L243" i="7"/>
  <c r="J243" i="7"/>
  <c r="I243" i="7"/>
  <c r="H243" i="7"/>
  <c r="G243" i="7"/>
  <c r="F243" i="7"/>
  <c r="K242" i="7"/>
  <c r="K241" i="7"/>
  <c r="K240" i="7"/>
  <c r="L239" i="7"/>
  <c r="K239" i="7"/>
  <c r="J239" i="7"/>
  <c r="I239" i="7"/>
  <c r="H239" i="7"/>
  <c r="G239" i="7"/>
  <c r="F239" i="7"/>
  <c r="K238" i="7"/>
  <c r="K237" i="7"/>
  <c r="K236" i="7"/>
  <c r="K235" i="7" s="1"/>
  <c r="L235" i="7"/>
  <c r="J235" i="7"/>
  <c r="I235" i="7"/>
  <c r="I214" i="7" s="1"/>
  <c r="H235" i="7"/>
  <c r="G235" i="7"/>
  <c r="F235" i="7"/>
  <c r="K234" i="7"/>
  <c r="K233" i="7"/>
  <c r="K232" i="7"/>
  <c r="L231" i="7"/>
  <c r="K231" i="7"/>
  <c r="J231" i="7"/>
  <c r="I231" i="7"/>
  <c r="H231" i="7"/>
  <c r="G231" i="7"/>
  <c r="F231" i="7"/>
  <c r="K230" i="7"/>
  <c r="K229" i="7"/>
  <c r="K228" i="7"/>
  <c r="K227" i="7" s="1"/>
  <c r="L227" i="7"/>
  <c r="J227" i="7"/>
  <c r="I227" i="7"/>
  <c r="H227" i="7"/>
  <c r="G227" i="7"/>
  <c r="F227" i="7"/>
  <c r="K226" i="7"/>
  <c r="K225" i="7"/>
  <c r="K224" i="7"/>
  <c r="K223" i="7" s="1"/>
  <c r="L223" i="7"/>
  <c r="J223" i="7"/>
  <c r="I223" i="7"/>
  <c r="H223" i="7"/>
  <c r="G223" i="7"/>
  <c r="F223" i="7"/>
  <c r="K222" i="7"/>
  <c r="K221" i="7"/>
  <c r="K220" i="7"/>
  <c r="K219" i="7" s="1"/>
  <c r="L219" i="7"/>
  <c r="L214" i="7" s="1"/>
  <c r="J219" i="7"/>
  <c r="J214" i="7" s="1"/>
  <c r="I219" i="7"/>
  <c r="H219" i="7"/>
  <c r="G219" i="7"/>
  <c r="F219" i="7"/>
  <c r="K218" i="7"/>
  <c r="K217" i="7"/>
  <c r="K216" i="7"/>
  <c r="L215" i="7"/>
  <c r="K215" i="7"/>
  <c r="J215" i="7"/>
  <c r="I215" i="7"/>
  <c r="H215" i="7"/>
  <c r="H214" i="7" s="1"/>
  <c r="G215" i="7"/>
  <c r="G214" i="7" s="1"/>
  <c r="F215" i="7"/>
  <c r="F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 s="1"/>
  <c r="K200" i="7" s="1"/>
  <c r="L201" i="7"/>
  <c r="L200" i="7" s="1"/>
  <c r="J201" i="7"/>
  <c r="J200" i="7" s="1"/>
  <c r="I201" i="7"/>
  <c r="I200" i="7" s="1"/>
  <c r="H201" i="7"/>
  <c r="G201" i="7"/>
  <c r="F201" i="7"/>
  <c r="H200" i="7"/>
  <c r="G200" i="7"/>
  <c r="F200" i="7"/>
  <c r="K199" i="7"/>
  <c r="K198" i="7"/>
  <c r="K197" i="7"/>
  <c r="K196" i="7"/>
  <c r="K195" i="7"/>
  <c r="K194" i="7"/>
  <c r="K193" i="7"/>
  <c r="K192" i="7"/>
  <c r="L191" i="7"/>
  <c r="L190" i="7" s="1"/>
  <c r="L189" i="7" s="1"/>
  <c r="K191" i="7"/>
  <c r="K190" i="7" s="1"/>
  <c r="K189" i="7" s="1"/>
  <c r="J191" i="7"/>
  <c r="J190" i="7" s="1"/>
  <c r="J189" i="7" s="1"/>
  <c r="I191" i="7"/>
  <c r="I190" i="7" s="1"/>
  <c r="I189" i="7" s="1"/>
  <c r="H191" i="7"/>
  <c r="H190" i="7" s="1"/>
  <c r="H189" i="7" s="1"/>
  <c r="G191" i="7"/>
  <c r="G190" i="7" s="1"/>
  <c r="G189" i="7" s="1"/>
  <c r="F191" i="7"/>
  <c r="F190" i="7" s="1"/>
  <c r="F189" i="7" s="1"/>
  <c r="D190" i="7"/>
  <c r="D189" i="7" s="1"/>
  <c r="K187" i="7"/>
  <c r="K186" i="7"/>
  <c r="K185" i="7" s="1"/>
  <c r="L185" i="7"/>
  <c r="J185" i="7"/>
  <c r="I185" i="7"/>
  <c r="H185" i="7"/>
  <c r="G185" i="7"/>
  <c r="F185" i="7"/>
  <c r="K184" i="7"/>
  <c r="K183" i="7"/>
  <c r="K182" i="7"/>
  <c r="L181" i="7"/>
  <c r="K181" i="7"/>
  <c r="J181" i="7"/>
  <c r="I181" i="7"/>
  <c r="H181" i="7"/>
  <c r="G181" i="7"/>
  <c r="G175" i="7" s="1"/>
  <c r="G169" i="7" s="1"/>
  <c r="F181" i="7"/>
  <c r="K180" i="7"/>
  <c r="K179" i="7"/>
  <c r="K176" i="7" s="1"/>
  <c r="K175" i="7" s="1"/>
  <c r="K178" i="7"/>
  <c r="K177" i="7"/>
  <c r="L176" i="7"/>
  <c r="J176" i="7"/>
  <c r="I176" i="7"/>
  <c r="I175" i="7" s="1"/>
  <c r="H176" i="7"/>
  <c r="H175" i="7" s="1"/>
  <c r="G176" i="7"/>
  <c r="F176" i="7"/>
  <c r="F175" i="7" s="1"/>
  <c r="F169" i="7" s="1"/>
  <c r="L175" i="7"/>
  <c r="L169" i="7" s="1"/>
  <c r="J175" i="7"/>
  <c r="K174" i="7"/>
  <c r="K173" i="7"/>
  <c r="K172" i="7"/>
  <c r="L171" i="7"/>
  <c r="K171" i="7"/>
  <c r="K169" i="7" s="1"/>
  <c r="J171" i="7"/>
  <c r="J169" i="7" s="1"/>
  <c r="I171" i="7"/>
  <c r="I169" i="7" s="1"/>
  <c r="H171" i="7"/>
  <c r="H169" i="7" s="1"/>
  <c r="G171" i="7"/>
  <c r="F171" i="7"/>
  <c r="K170" i="7"/>
  <c r="L168" i="7"/>
  <c r="L159" i="7" s="1"/>
  <c r="K168" i="7"/>
  <c r="J168" i="7"/>
  <c r="I168" i="7"/>
  <c r="I159" i="7" s="1"/>
  <c r="H168" i="7"/>
  <c r="H159" i="7" s="1"/>
  <c r="G168" i="7"/>
  <c r="G159" i="7" s="1"/>
  <c r="F168" i="7"/>
  <c r="F159" i="7" s="1"/>
  <c r="K167" i="7"/>
  <c r="K166" i="7"/>
  <c r="K165" i="7"/>
  <c r="K164" i="7"/>
  <c r="K163" i="7"/>
  <c r="K162" i="7"/>
  <c r="K161" i="7"/>
  <c r="K160" i="7"/>
  <c r="J159" i="7"/>
  <c r="K158" i="7"/>
  <c r="K157" i="7"/>
  <c r="K156" i="7"/>
  <c r="K155" i="7"/>
  <c r="K154" i="7"/>
  <c r="K153" i="7" s="1"/>
  <c r="K152" i="7" s="1"/>
  <c r="L153" i="7"/>
  <c r="J153" i="7"/>
  <c r="I153" i="7"/>
  <c r="H153" i="7"/>
  <c r="H152" i="7" s="1"/>
  <c r="G153" i="7"/>
  <c r="G152" i="7" s="1"/>
  <c r="F153" i="7"/>
  <c r="F152" i="7" s="1"/>
  <c r="L152" i="7"/>
  <c r="J152" i="7"/>
  <c r="I152" i="7"/>
  <c r="K151" i="7"/>
  <c r="K150" i="7"/>
  <c r="K149" i="7" s="1"/>
  <c r="K148" i="7" s="1"/>
  <c r="L149" i="7"/>
  <c r="L148" i="7" s="1"/>
  <c r="J149" i="7"/>
  <c r="J148" i="7" s="1"/>
  <c r="I149" i="7"/>
  <c r="I148" i="7" s="1"/>
  <c r="H149" i="7"/>
  <c r="G149" i="7"/>
  <c r="F149" i="7"/>
  <c r="F148" i="7" s="1"/>
  <c r="H148" i="7"/>
  <c r="G148" i="7"/>
  <c r="K147" i="7"/>
  <c r="K146" i="7"/>
  <c r="K135" i="7" s="1"/>
  <c r="K134" i="7" s="1"/>
  <c r="K145" i="7"/>
  <c r="K144" i="7"/>
  <c r="K143" i="7"/>
  <c r="K142" i="7"/>
  <c r="K141" i="7"/>
  <c r="K140" i="7"/>
  <c r="K139" i="7"/>
  <c r="K138" i="7"/>
  <c r="K137" i="7"/>
  <c r="K136" i="7"/>
  <c r="L135" i="7"/>
  <c r="L134" i="7" s="1"/>
  <c r="J135" i="7"/>
  <c r="J134" i="7" s="1"/>
  <c r="I135" i="7"/>
  <c r="H135" i="7"/>
  <c r="H134" i="7" s="1"/>
  <c r="G135" i="7"/>
  <c r="F135" i="7"/>
  <c r="I134" i="7"/>
  <c r="G134" i="7"/>
  <c r="F134" i="7"/>
  <c r="K133" i="7"/>
  <c r="K132" i="7"/>
  <c r="K131" i="7" s="1"/>
  <c r="L131" i="7"/>
  <c r="J131" i="7"/>
  <c r="I131" i="7"/>
  <c r="H131" i="7"/>
  <c r="G131" i="7"/>
  <c r="F131" i="7"/>
  <c r="K130" i="7"/>
  <c r="K129" i="7"/>
  <c r="K128" i="7"/>
  <c r="K127" i="7" s="1"/>
  <c r="L127" i="7"/>
  <c r="J127" i="7"/>
  <c r="I127" i="7"/>
  <c r="H127" i="7"/>
  <c r="G127" i="7"/>
  <c r="F127" i="7"/>
  <c r="K126" i="7"/>
  <c r="K125" i="7"/>
  <c r="K124" i="7"/>
  <c r="K123" i="7"/>
  <c r="K122" i="7"/>
  <c r="K121" i="7"/>
  <c r="K120" i="7" s="1"/>
  <c r="L120" i="7"/>
  <c r="J120" i="7"/>
  <c r="I120" i="7"/>
  <c r="H120" i="7"/>
  <c r="G120" i="7"/>
  <c r="F120" i="7"/>
  <c r="K119" i="7"/>
  <c r="K118" i="7"/>
  <c r="K117" i="7"/>
  <c r="K116" i="7"/>
  <c r="K115" i="7" s="1"/>
  <c r="L115" i="7"/>
  <c r="J115" i="7"/>
  <c r="I115" i="7"/>
  <c r="H115" i="7"/>
  <c r="G115" i="7"/>
  <c r="F115" i="7"/>
  <c r="K114" i="7"/>
  <c r="K113" i="7"/>
  <c r="K112" i="7" s="1"/>
  <c r="L112" i="7"/>
  <c r="L111" i="7" s="1"/>
  <c r="J112" i="7"/>
  <c r="J111" i="7" s="1"/>
  <c r="I112" i="7"/>
  <c r="I111" i="7" s="1"/>
  <c r="H112" i="7"/>
  <c r="G112" i="7"/>
  <c r="G111" i="7" s="1"/>
  <c r="F112" i="7"/>
  <c r="F111" i="7" s="1"/>
  <c r="H111" i="7"/>
  <c r="K110" i="7"/>
  <c r="L109" i="7"/>
  <c r="L101" i="7" s="1"/>
  <c r="K109" i="7"/>
  <c r="J109" i="7"/>
  <c r="J101" i="7" s="1"/>
  <c r="I109" i="7"/>
  <c r="I101" i="7" s="1"/>
  <c r="H109" i="7"/>
  <c r="H101" i="7" s="1"/>
  <c r="G109" i="7"/>
  <c r="F109" i="7"/>
  <c r="F101" i="7" s="1"/>
  <c r="K108" i="7"/>
  <c r="K107" i="7"/>
  <c r="K106" i="7"/>
  <c r="K105" i="7"/>
  <c r="K104" i="7"/>
  <c r="K103" i="7"/>
  <c r="K102" i="7"/>
  <c r="G101" i="7"/>
  <c r="K100" i="7"/>
  <c r="K99" i="7"/>
  <c r="K98" i="7"/>
  <c r="K97" i="7"/>
  <c r="K96" i="7"/>
  <c r="K95" i="7" s="1"/>
  <c r="L95" i="7"/>
  <c r="J95" i="7"/>
  <c r="I95" i="7"/>
  <c r="H95" i="7"/>
  <c r="G95" i="7"/>
  <c r="F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 s="1"/>
  <c r="L78" i="7"/>
  <c r="J78" i="7"/>
  <c r="I78" i="7"/>
  <c r="H78" i="7"/>
  <c r="G78" i="7"/>
  <c r="F78" i="7"/>
  <c r="L77" i="7"/>
  <c r="L74" i="7" s="1"/>
  <c r="K77" i="7"/>
  <c r="J77" i="7"/>
  <c r="I77" i="7"/>
  <c r="H77" i="7"/>
  <c r="G77" i="7"/>
  <c r="F77" i="7"/>
  <c r="K76" i="7"/>
  <c r="F76" i="7"/>
  <c r="L75" i="7"/>
  <c r="K75" i="7"/>
  <c r="J75" i="7"/>
  <c r="I75" i="7"/>
  <c r="H75" i="7"/>
  <c r="G75" i="7"/>
  <c r="F75" i="7"/>
  <c r="L73" i="7"/>
  <c r="K73" i="7"/>
  <c r="J73" i="7"/>
  <c r="I73" i="7"/>
  <c r="H73" i="7"/>
  <c r="G73" i="7"/>
  <c r="F73" i="7"/>
  <c r="L72" i="7"/>
  <c r="K72" i="7"/>
  <c r="J72" i="7"/>
  <c r="I72" i="7"/>
  <c r="H72" i="7"/>
  <c r="G72" i="7"/>
  <c r="F72" i="7"/>
  <c r="L71" i="7"/>
  <c r="K71" i="7"/>
  <c r="J71" i="7"/>
  <c r="I71" i="7"/>
  <c r="H71" i="7"/>
  <c r="G71" i="7"/>
  <c r="F71" i="7"/>
  <c r="L70" i="7"/>
  <c r="K70" i="7"/>
  <c r="J70" i="7"/>
  <c r="I70" i="7"/>
  <c r="H70" i="7"/>
  <c r="G70" i="7"/>
  <c r="F70" i="7"/>
  <c r="K68" i="7"/>
  <c r="K67" i="7"/>
  <c r="K66" i="7" s="1"/>
  <c r="L66" i="7"/>
  <c r="J66" i="7"/>
  <c r="I66" i="7"/>
  <c r="H66" i="7"/>
  <c r="G66" i="7"/>
  <c r="F66" i="7"/>
  <c r="K65" i="7"/>
  <c r="L64" i="7"/>
  <c r="K64" i="7"/>
  <c r="J64" i="7"/>
  <c r="I64" i="7"/>
  <c r="H64" i="7"/>
  <c r="G64" i="7"/>
  <c r="F64" i="7"/>
  <c r="K63" i="7"/>
  <c r="K62" i="7"/>
  <c r="K61" i="7"/>
  <c r="L60" i="7"/>
  <c r="K60" i="7"/>
  <c r="J60" i="7"/>
  <c r="I60" i="7"/>
  <c r="H60" i="7"/>
  <c r="G60" i="7"/>
  <c r="F60" i="7"/>
  <c r="K59" i="7"/>
  <c r="L58" i="7"/>
  <c r="K58" i="7"/>
  <c r="J58" i="7"/>
  <c r="I58" i="7"/>
  <c r="H58" i="7"/>
  <c r="G58" i="7"/>
  <c r="F58" i="7"/>
  <c r="L57" i="7"/>
  <c r="K57" i="7"/>
  <c r="J57" i="7"/>
  <c r="I57" i="7"/>
  <c r="H57" i="7"/>
  <c r="G57" i="7"/>
  <c r="F57" i="7"/>
  <c r="L56" i="7"/>
  <c r="K56" i="7"/>
  <c r="J56" i="7"/>
  <c r="I56" i="7"/>
  <c r="H56" i="7"/>
  <c r="G56" i="7"/>
  <c r="F56" i="7"/>
  <c r="L55" i="7"/>
  <c r="K55" i="7"/>
  <c r="J55" i="7"/>
  <c r="I55" i="7"/>
  <c r="H55" i="7"/>
  <c r="G55" i="7"/>
  <c r="F55" i="7"/>
  <c r="L52" i="7"/>
  <c r="L45" i="7" s="1"/>
  <c r="K52" i="7"/>
  <c r="J52" i="7"/>
  <c r="J45" i="7" s="1"/>
  <c r="I52" i="7"/>
  <c r="I45" i="7" s="1"/>
  <c r="H52" i="7"/>
  <c r="H45" i="7" s="1"/>
  <c r="G52" i="7"/>
  <c r="G45" i="7" s="1"/>
  <c r="F52" i="7"/>
  <c r="F45" i="7" s="1"/>
  <c r="K51" i="7"/>
  <c r="K50" i="7"/>
  <c r="K49" i="7"/>
  <c r="I49" i="7"/>
  <c r="K48" i="7"/>
  <c r="I48" i="7"/>
  <c r="K47" i="7"/>
  <c r="I47" i="7"/>
  <c r="K46" i="7"/>
  <c r="I46" i="7"/>
  <c r="K41" i="7"/>
  <c r="K40" i="7"/>
  <c r="K39" i="7"/>
  <c r="K38" i="7"/>
  <c r="K37" i="7"/>
  <c r="K36" i="7"/>
  <c r="K35" i="7"/>
  <c r="L34" i="7"/>
  <c r="K34" i="7"/>
  <c r="L33" i="7"/>
  <c r="K33" i="7"/>
  <c r="J33" i="7"/>
  <c r="I33" i="7"/>
  <c r="H33" i="7"/>
  <c r="G33" i="7"/>
  <c r="F33" i="7"/>
  <c r="L32" i="7"/>
  <c r="K32" i="7"/>
  <c r="J32" i="7"/>
  <c r="I32" i="7"/>
  <c r="H32" i="7"/>
  <c r="G32" i="7"/>
  <c r="F32" i="7"/>
  <c r="L31" i="7"/>
  <c r="K31" i="7"/>
  <c r="J31" i="7"/>
  <c r="I31" i="7"/>
  <c r="H31" i="7"/>
  <c r="G31" i="7"/>
  <c r="F31" i="7"/>
  <c r="F16" i="7" s="1"/>
  <c r="F15" i="7" s="1"/>
  <c r="L30" i="7"/>
  <c r="K30" i="7"/>
  <c r="J30" i="7"/>
  <c r="I30" i="7"/>
  <c r="H30" i="7"/>
  <c r="G30" i="7"/>
  <c r="F30" i="7"/>
  <c r="K29" i="7"/>
  <c r="K28" i="7"/>
  <c r="K27" i="7"/>
  <c r="K26" i="7"/>
  <c r="K25" i="7"/>
  <c r="K24" i="7"/>
  <c r="K23" i="7"/>
  <c r="K22" i="7"/>
  <c r="L21" i="7"/>
  <c r="K21" i="7"/>
  <c r="I21" i="7"/>
  <c r="L20" i="7"/>
  <c r="K20" i="7"/>
  <c r="L19" i="7"/>
  <c r="K19" i="7"/>
  <c r="L18" i="7"/>
  <c r="K18" i="7"/>
  <c r="L17" i="7"/>
  <c r="L16" i="7" s="1"/>
  <c r="K17" i="7"/>
  <c r="J17" i="7"/>
  <c r="I17" i="7"/>
  <c r="H17" i="7"/>
  <c r="G17" i="7"/>
  <c r="F17" i="7"/>
  <c r="D13" i="7"/>
  <c r="L10" i="7"/>
  <c r="K10" i="7"/>
  <c r="J10" i="7"/>
  <c r="I10" i="7"/>
  <c r="H10" i="7"/>
  <c r="G10" i="7"/>
  <c r="F10" i="7"/>
  <c r="E10" i="7"/>
  <c r="D10" i="7"/>
  <c r="C10" i="7"/>
  <c r="L9" i="7"/>
  <c r="K9" i="7"/>
  <c r="J9" i="7"/>
  <c r="I9" i="7"/>
  <c r="H9" i="7"/>
  <c r="G9" i="7"/>
  <c r="F9" i="7"/>
  <c r="E9" i="7"/>
  <c r="D9" i="7"/>
  <c r="B7" i="7"/>
  <c r="K101" i="7" l="1"/>
  <c r="H69" i="7"/>
  <c r="H74" i="7"/>
  <c r="I74" i="7"/>
  <c r="J74" i="7"/>
  <c r="K74" i="7"/>
  <c r="K45" i="7"/>
  <c r="F69" i="7"/>
  <c r="K69" i="7"/>
  <c r="L69" i="7"/>
  <c r="K261" i="7"/>
  <c r="K260" i="7" s="1"/>
  <c r="K259" i="7" s="1"/>
  <c r="K159" i="7"/>
  <c r="G54" i="7"/>
  <c r="L54" i="7"/>
  <c r="H16" i="7"/>
  <c r="H15" i="7" s="1"/>
  <c r="H54" i="7"/>
  <c r="H53" i="7" s="1"/>
  <c r="H13" i="7" s="1"/>
  <c r="F54" i="7"/>
  <c r="G74" i="7"/>
  <c r="I16" i="7"/>
  <c r="I15" i="7" s="1"/>
  <c r="I54" i="7"/>
  <c r="J16" i="7"/>
  <c r="J15" i="7" s="1"/>
  <c r="J54" i="7"/>
  <c r="F74" i="7"/>
  <c r="K16" i="7"/>
  <c r="K15" i="7" s="1"/>
  <c r="K54" i="7"/>
  <c r="I69" i="7"/>
  <c r="L15" i="7"/>
  <c r="G16" i="7"/>
  <c r="G15" i="7" s="1"/>
  <c r="J69" i="7"/>
  <c r="G69" i="7"/>
  <c r="D14" i="7"/>
  <c r="L188" i="7"/>
  <c r="G188" i="7"/>
  <c r="H188" i="7"/>
  <c r="I188" i="7"/>
  <c r="F259" i="7"/>
  <c r="F188" i="7" s="1"/>
  <c r="J188" i="7"/>
  <c r="K111" i="7"/>
  <c r="K214" i="7"/>
  <c r="D263" i="7"/>
  <c r="D261" i="7" s="1"/>
  <c r="D260" i="7" s="1"/>
  <c r="D259" i="7" s="1"/>
  <c r="D188" i="7" s="1"/>
  <c r="D12" i="7" s="1"/>
  <c r="E263" i="7"/>
  <c r="E261" i="7" s="1"/>
  <c r="E260" i="7" s="1"/>
  <c r="E259" i="7" s="1"/>
  <c r="E188" i="7" s="1"/>
  <c r="E12" i="7" s="1"/>
  <c r="K53" i="7" l="1"/>
  <c r="K13" i="7" s="1"/>
  <c r="F53" i="7"/>
  <c r="F14" i="7" s="1"/>
  <c r="K188" i="7"/>
  <c r="H12" i="7"/>
  <c r="H8" i="7" s="1"/>
  <c r="I53" i="7"/>
  <c r="I14" i="7" s="1"/>
  <c r="L53" i="7"/>
  <c r="L13" i="7" s="1"/>
  <c r="L12" i="7" s="1"/>
  <c r="G53" i="7"/>
  <c r="J53" i="7"/>
  <c r="J13" i="7" s="1"/>
  <c r="J12" i="7" s="1"/>
  <c r="J8" i="7" s="1"/>
  <c r="L14" i="7"/>
  <c r="G14" i="7"/>
  <c r="G13" i="7"/>
  <c r="G12" i="7" s="1"/>
  <c r="G8" i="7" s="1"/>
  <c r="K14" i="7"/>
  <c r="H14" i="7"/>
  <c r="F13" i="7"/>
  <c r="F12" i="7" s="1"/>
  <c r="F8" i="7" s="1"/>
  <c r="K12" i="7"/>
  <c r="K8" i="7" s="1"/>
  <c r="I13" i="7" l="1"/>
  <c r="I12" i="7" s="1"/>
  <c r="I8" i="7" s="1"/>
  <c r="J14" i="7"/>
  <c r="I276" i="6"/>
  <c r="E276" i="6"/>
  <c r="E275" i="6" s="1"/>
  <c r="E274" i="6" s="1"/>
  <c r="E273" i="6" s="1"/>
  <c r="E272" i="6" s="1"/>
  <c r="E271" i="6" s="1"/>
  <c r="E270" i="6" s="1"/>
  <c r="E269" i="6" s="1"/>
  <c r="E268" i="6" s="1"/>
  <c r="E267" i="6" s="1"/>
  <c r="E266" i="6" s="1"/>
  <c r="E265" i="6" s="1"/>
  <c r="E264" i="6" s="1"/>
  <c r="L275" i="6"/>
  <c r="K275" i="6"/>
  <c r="J275" i="6"/>
  <c r="I275" i="6"/>
  <c r="H275" i="6"/>
  <c r="G275" i="6"/>
  <c r="F275" i="6"/>
  <c r="L274" i="6"/>
  <c r="K274" i="6"/>
  <c r="J274" i="6"/>
  <c r="I274" i="6"/>
  <c r="H274" i="6"/>
  <c r="G274" i="6"/>
  <c r="F274" i="6"/>
  <c r="L273" i="6"/>
  <c r="K273" i="6"/>
  <c r="J273" i="6"/>
  <c r="I273" i="6"/>
  <c r="H273" i="6"/>
  <c r="G273" i="6"/>
  <c r="F273" i="6"/>
  <c r="L272" i="6"/>
  <c r="K272" i="6"/>
  <c r="J272" i="6"/>
  <c r="I272" i="6"/>
  <c r="H272" i="6"/>
  <c r="G272" i="6"/>
  <c r="F272" i="6"/>
  <c r="L271" i="6"/>
  <c r="K271" i="6"/>
  <c r="J271" i="6"/>
  <c r="I271" i="6"/>
  <c r="H271" i="6"/>
  <c r="G271" i="6"/>
  <c r="F271" i="6"/>
  <c r="L270" i="6"/>
  <c r="K270" i="6"/>
  <c r="J270" i="6"/>
  <c r="I270" i="6"/>
  <c r="H270" i="6"/>
  <c r="G270" i="6"/>
  <c r="F270" i="6"/>
  <c r="L269" i="6"/>
  <c r="L268" i="6" s="1"/>
  <c r="K269" i="6"/>
  <c r="K268" i="6" s="1"/>
  <c r="J269" i="6"/>
  <c r="J268" i="6" s="1"/>
  <c r="I269" i="6"/>
  <c r="H269" i="6"/>
  <c r="G269" i="6"/>
  <c r="F269" i="6"/>
  <c r="I268" i="6"/>
  <c r="L267" i="6"/>
  <c r="K267" i="6"/>
  <c r="J267" i="6"/>
  <c r="I267" i="6"/>
  <c r="H267" i="6"/>
  <c r="G267" i="6"/>
  <c r="F267" i="6"/>
  <c r="L266" i="6"/>
  <c r="K266" i="6"/>
  <c r="J266" i="6"/>
  <c r="I266" i="6"/>
  <c r="H266" i="6"/>
  <c r="G266" i="6"/>
  <c r="F266" i="6"/>
  <c r="L265" i="6"/>
  <c r="L264" i="6" s="1"/>
  <c r="K265" i="6"/>
  <c r="K264" i="6" s="1"/>
  <c r="J265" i="6"/>
  <c r="J264" i="6" s="1"/>
  <c r="I265" i="6"/>
  <c r="I264" i="6" s="1"/>
  <c r="H265" i="6"/>
  <c r="H264" i="6" s="1"/>
  <c r="G265" i="6"/>
  <c r="F265" i="6"/>
  <c r="G264" i="6"/>
  <c r="F264" i="6"/>
  <c r="L263" i="6"/>
  <c r="K263" i="6"/>
  <c r="J263" i="6"/>
  <c r="I263" i="6"/>
  <c r="H263" i="6"/>
  <c r="G263" i="6"/>
  <c r="E263" i="6" s="1"/>
  <c r="F263" i="6"/>
  <c r="D263" i="6" s="1"/>
  <c r="L262" i="6"/>
  <c r="K262" i="6"/>
  <c r="J262" i="6"/>
  <c r="I262" i="6"/>
  <c r="H262" i="6"/>
  <c r="G262" i="6"/>
  <c r="F262" i="6"/>
  <c r="E262" i="6" s="1"/>
  <c r="L261" i="6"/>
  <c r="K261" i="6"/>
  <c r="J261" i="6"/>
  <c r="I261" i="6"/>
  <c r="H261" i="6"/>
  <c r="G261" i="6"/>
  <c r="E261" i="6" s="1"/>
  <c r="F261" i="6"/>
  <c r="D261" i="6" s="1"/>
  <c r="L260" i="6"/>
  <c r="K260" i="6"/>
  <c r="J260" i="6"/>
  <c r="I260" i="6"/>
  <c r="H260" i="6"/>
  <c r="G260" i="6"/>
  <c r="F260" i="6"/>
  <c r="L256" i="6"/>
  <c r="K256" i="6"/>
  <c r="J256" i="6"/>
  <c r="I256" i="6"/>
  <c r="H256" i="6"/>
  <c r="G256" i="6"/>
  <c r="E256" i="6" s="1"/>
  <c r="F256" i="6"/>
  <c r="D256" i="6" s="1"/>
  <c r="L255" i="6"/>
  <c r="K255" i="6"/>
  <c r="J255" i="6"/>
  <c r="I255" i="6"/>
  <c r="H255" i="6"/>
  <c r="G255" i="6"/>
  <c r="E255" i="6" s="1"/>
  <c r="F255" i="6"/>
  <c r="D255" i="6" s="1"/>
  <c r="L254" i="6"/>
  <c r="K254" i="6"/>
  <c r="J254" i="6"/>
  <c r="I254" i="6"/>
  <c r="H254" i="6"/>
  <c r="G254" i="6"/>
  <c r="E254" i="6" s="1"/>
  <c r="F254" i="6"/>
  <c r="D254" i="6" s="1"/>
  <c r="L252" i="6"/>
  <c r="K252" i="6"/>
  <c r="J252" i="6"/>
  <c r="I252" i="6"/>
  <c r="H252" i="6"/>
  <c r="G252" i="6"/>
  <c r="F252" i="6"/>
  <c r="L251" i="6"/>
  <c r="K251" i="6"/>
  <c r="J251" i="6"/>
  <c r="I251" i="6"/>
  <c r="H251" i="6"/>
  <c r="G251" i="6"/>
  <c r="F251" i="6"/>
  <c r="L250" i="6"/>
  <c r="K250" i="6"/>
  <c r="J250" i="6"/>
  <c r="I250" i="6"/>
  <c r="H250" i="6"/>
  <c r="G250" i="6"/>
  <c r="F250" i="6"/>
  <c r="L249" i="6"/>
  <c r="K249" i="6"/>
  <c r="J249" i="6"/>
  <c r="I249" i="6"/>
  <c r="H249" i="6"/>
  <c r="G249" i="6"/>
  <c r="L248" i="6"/>
  <c r="K248" i="6"/>
  <c r="J248" i="6"/>
  <c r="I248" i="6"/>
  <c r="H248" i="6"/>
  <c r="G248" i="6"/>
  <c r="F248" i="6"/>
  <c r="L247" i="6"/>
  <c r="K247" i="6"/>
  <c r="J247" i="6"/>
  <c r="I247" i="6"/>
  <c r="H247" i="6"/>
  <c r="G247" i="6"/>
  <c r="F247" i="6"/>
  <c r="L246" i="6"/>
  <c r="K246" i="6"/>
  <c r="J246" i="6"/>
  <c r="I246" i="6"/>
  <c r="H246" i="6"/>
  <c r="G246" i="6"/>
  <c r="F246" i="6"/>
  <c r="L245" i="6"/>
  <c r="L244" i="6" s="1"/>
  <c r="K245" i="6"/>
  <c r="K244" i="6" s="1"/>
  <c r="J245" i="6"/>
  <c r="J244" i="6" s="1"/>
  <c r="I245" i="6"/>
  <c r="H245" i="6"/>
  <c r="H244" i="6" s="1"/>
  <c r="G245" i="6"/>
  <c r="G244" i="6" s="1"/>
  <c r="F245" i="6"/>
  <c r="L243" i="6"/>
  <c r="K243" i="6"/>
  <c r="J243" i="6"/>
  <c r="I243" i="6"/>
  <c r="H243" i="6"/>
  <c r="G243" i="6"/>
  <c r="F243" i="6"/>
  <c r="L242" i="6"/>
  <c r="K242" i="6"/>
  <c r="J242" i="6"/>
  <c r="I242" i="6"/>
  <c r="H242" i="6"/>
  <c r="G242" i="6"/>
  <c r="F242" i="6"/>
  <c r="L241" i="6"/>
  <c r="K241" i="6"/>
  <c r="J241" i="6"/>
  <c r="I241" i="6"/>
  <c r="H241" i="6"/>
  <c r="G241" i="6"/>
  <c r="F241" i="6"/>
  <c r="L240" i="6"/>
  <c r="K240" i="6"/>
  <c r="J240" i="6"/>
  <c r="I240" i="6"/>
  <c r="H240" i="6"/>
  <c r="G240" i="6"/>
  <c r="F240" i="6"/>
  <c r="L239" i="6"/>
  <c r="K239" i="6"/>
  <c r="J239" i="6"/>
  <c r="I239" i="6"/>
  <c r="H239" i="6"/>
  <c r="G239" i="6"/>
  <c r="F239" i="6"/>
  <c r="L238" i="6"/>
  <c r="K238" i="6"/>
  <c r="J238" i="6"/>
  <c r="I238" i="6"/>
  <c r="H238" i="6"/>
  <c r="G238" i="6"/>
  <c r="F238" i="6"/>
  <c r="L237" i="6"/>
  <c r="K237" i="6"/>
  <c r="J237" i="6"/>
  <c r="I237" i="6"/>
  <c r="H237" i="6"/>
  <c r="G237" i="6"/>
  <c r="F237" i="6"/>
  <c r="L236" i="6"/>
  <c r="K236" i="6"/>
  <c r="J236" i="6"/>
  <c r="I236" i="6"/>
  <c r="H236" i="6"/>
  <c r="G236" i="6"/>
  <c r="F236" i="6"/>
  <c r="L235" i="6"/>
  <c r="K235" i="6"/>
  <c r="J235" i="6"/>
  <c r="I235" i="6"/>
  <c r="H235" i="6"/>
  <c r="G235" i="6"/>
  <c r="F235" i="6"/>
  <c r="L234" i="6"/>
  <c r="K234" i="6"/>
  <c r="J234" i="6"/>
  <c r="I234" i="6"/>
  <c r="H234" i="6"/>
  <c r="G234" i="6"/>
  <c r="F234" i="6"/>
  <c r="L233" i="6"/>
  <c r="K233" i="6"/>
  <c r="K232" i="6" s="1"/>
  <c r="J233" i="6"/>
  <c r="J232" i="6" s="1"/>
  <c r="I233" i="6"/>
  <c r="I232" i="6" s="1"/>
  <c r="H233" i="6"/>
  <c r="H232" i="6" s="1"/>
  <c r="G233" i="6"/>
  <c r="G232" i="6" s="1"/>
  <c r="F233" i="6"/>
  <c r="F232" i="6" s="1"/>
  <c r="L231" i="6"/>
  <c r="K231" i="6"/>
  <c r="J231" i="6"/>
  <c r="I231" i="6"/>
  <c r="H231" i="6"/>
  <c r="G231" i="6"/>
  <c r="F231" i="6"/>
  <c r="L230" i="6"/>
  <c r="K230" i="6"/>
  <c r="J230" i="6"/>
  <c r="I230" i="6"/>
  <c r="H230" i="6"/>
  <c r="G230" i="6"/>
  <c r="F230" i="6"/>
  <c r="L229" i="6"/>
  <c r="K229" i="6"/>
  <c r="J229" i="6"/>
  <c r="I229" i="6"/>
  <c r="H229" i="6"/>
  <c r="G229" i="6"/>
  <c r="F229" i="6"/>
  <c r="L228" i="6"/>
  <c r="K228" i="6"/>
  <c r="J228" i="6"/>
  <c r="I228" i="6"/>
  <c r="H228" i="6"/>
  <c r="G228" i="6"/>
  <c r="F228" i="6"/>
  <c r="L227" i="6"/>
  <c r="K227" i="6"/>
  <c r="J227" i="6"/>
  <c r="I227" i="6"/>
  <c r="H227" i="6"/>
  <c r="G227" i="6"/>
  <c r="F227" i="6"/>
  <c r="L226" i="6"/>
  <c r="K226" i="6"/>
  <c r="J226" i="6"/>
  <c r="I226" i="6"/>
  <c r="H226" i="6"/>
  <c r="G226" i="6"/>
  <c r="F226" i="6"/>
  <c r="L225" i="6"/>
  <c r="K225" i="6"/>
  <c r="J225" i="6"/>
  <c r="I225" i="6"/>
  <c r="H225" i="6"/>
  <c r="G225" i="6"/>
  <c r="F225" i="6"/>
  <c r="L224" i="6"/>
  <c r="K224" i="6"/>
  <c r="J224" i="6"/>
  <c r="I224" i="6"/>
  <c r="H224" i="6"/>
  <c r="G224" i="6"/>
  <c r="F224" i="6"/>
  <c r="L223" i="6"/>
  <c r="K223" i="6"/>
  <c r="J223" i="6"/>
  <c r="I223" i="6"/>
  <c r="H223" i="6"/>
  <c r="G223" i="6"/>
  <c r="F223" i="6"/>
  <c r="L222" i="6"/>
  <c r="K222" i="6"/>
  <c r="J222" i="6"/>
  <c r="I222" i="6"/>
  <c r="H222" i="6"/>
  <c r="G222" i="6"/>
  <c r="F222" i="6"/>
  <c r="L221" i="6"/>
  <c r="L220" i="6" s="1"/>
  <c r="K221" i="6"/>
  <c r="J221" i="6"/>
  <c r="I221" i="6"/>
  <c r="I220" i="6" s="1"/>
  <c r="H221" i="6"/>
  <c r="G221" i="6"/>
  <c r="F221" i="6"/>
  <c r="F220" i="6" s="1"/>
  <c r="K220" i="6"/>
  <c r="J220" i="6"/>
  <c r="G220" i="6"/>
  <c r="L219" i="6"/>
  <c r="K219" i="6"/>
  <c r="J219" i="6"/>
  <c r="I219" i="6"/>
  <c r="H219" i="6"/>
  <c r="G219" i="6"/>
  <c r="F219" i="6"/>
  <c r="L218" i="6"/>
  <c r="K218" i="6"/>
  <c r="J218" i="6"/>
  <c r="I218" i="6"/>
  <c r="H218" i="6"/>
  <c r="G218" i="6"/>
  <c r="F218" i="6"/>
  <c r="L217" i="6"/>
  <c r="K217" i="6"/>
  <c r="J217" i="6"/>
  <c r="I217" i="6"/>
  <c r="H217" i="6"/>
  <c r="G217" i="6"/>
  <c r="F217" i="6"/>
  <c r="L216" i="6"/>
  <c r="K216" i="6"/>
  <c r="J216" i="6"/>
  <c r="I216" i="6"/>
  <c r="H216" i="6"/>
  <c r="G216" i="6"/>
  <c r="F216" i="6"/>
  <c r="L215" i="6"/>
  <c r="K215" i="6"/>
  <c r="J215" i="6"/>
  <c r="I215" i="6"/>
  <c r="H215" i="6"/>
  <c r="G215" i="6"/>
  <c r="F215" i="6"/>
  <c r="L214" i="6"/>
  <c r="K214" i="6"/>
  <c r="J214" i="6"/>
  <c r="I214" i="6"/>
  <c r="H214" i="6"/>
  <c r="G214" i="6"/>
  <c r="F214" i="6"/>
  <c r="L213" i="6"/>
  <c r="K213" i="6"/>
  <c r="J213" i="6"/>
  <c r="I213" i="6"/>
  <c r="H213" i="6"/>
  <c r="G213" i="6"/>
  <c r="F213" i="6"/>
  <c r="L212" i="6"/>
  <c r="K212" i="6"/>
  <c r="J212" i="6"/>
  <c r="I212" i="6"/>
  <c r="H212" i="6"/>
  <c r="G212" i="6"/>
  <c r="F212" i="6"/>
  <c r="E212" i="6"/>
  <c r="L211" i="6"/>
  <c r="K211" i="6"/>
  <c r="J211" i="6"/>
  <c r="I211" i="6"/>
  <c r="H211" i="6"/>
  <c r="G211" i="6"/>
  <c r="F211" i="6"/>
  <c r="L210" i="6"/>
  <c r="K210" i="6"/>
  <c r="J210" i="6"/>
  <c r="I210" i="6"/>
  <c r="H210" i="6"/>
  <c r="G210" i="6"/>
  <c r="F210" i="6"/>
  <c r="L209" i="6"/>
  <c r="L208" i="6" s="1"/>
  <c r="K209" i="6"/>
  <c r="K208" i="6" s="1"/>
  <c r="J209" i="6"/>
  <c r="I209" i="6"/>
  <c r="I208" i="6" s="1"/>
  <c r="H209" i="6"/>
  <c r="G209" i="6"/>
  <c r="F209" i="6"/>
  <c r="H208" i="6"/>
  <c r="L207" i="6"/>
  <c r="K207" i="6"/>
  <c r="J207" i="6"/>
  <c r="I207" i="6"/>
  <c r="H207" i="6"/>
  <c r="G207" i="6"/>
  <c r="F207" i="6"/>
  <c r="L206" i="6"/>
  <c r="K206" i="6"/>
  <c r="J206" i="6"/>
  <c r="I206" i="6"/>
  <c r="H206" i="6"/>
  <c r="G206" i="6"/>
  <c r="F206" i="6"/>
  <c r="L205" i="6"/>
  <c r="K205" i="6"/>
  <c r="J205" i="6"/>
  <c r="I205" i="6"/>
  <c r="H205" i="6"/>
  <c r="G205" i="6"/>
  <c r="F205" i="6"/>
  <c r="L204" i="6"/>
  <c r="K204" i="6"/>
  <c r="J204" i="6"/>
  <c r="I204" i="6"/>
  <c r="H204" i="6"/>
  <c r="G204" i="6"/>
  <c r="F204" i="6"/>
  <c r="L203" i="6"/>
  <c r="K203" i="6"/>
  <c r="J203" i="6"/>
  <c r="I203" i="6"/>
  <c r="H203" i="6"/>
  <c r="G203" i="6"/>
  <c r="F203" i="6"/>
  <c r="L202" i="6"/>
  <c r="K202" i="6"/>
  <c r="J202" i="6"/>
  <c r="I202" i="6"/>
  <c r="H202" i="6"/>
  <c r="G202" i="6"/>
  <c r="F202" i="6"/>
  <c r="L201" i="6"/>
  <c r="K201" i="6"/>
  <c r="J201" i="6"/>
  <c r="I201" i="6"/>
  <c r="H201" i="6"/>
  <c r="G201" i="6"/>
  <c r="F201" i="6"/>
  <c r="L200" i="6"/>
  <c r="K200" i="6"/>
  <c r="J200" i="6"/>
  <c r="I200" i="6"/>
  <c r="H200" i="6"/>
  <c r="G200" i="6"/>
  <c r="F200" i="6"/>
  <c r="L199" i="6"/>
  <c r="K199" i="6"/>
  <c r="J199" i="6"/>
  <c r="I199" i="6"/>
  <c r="H199" i="6"/>
  <c r="G199" i="6"/>
  <c r="F199" i="6"/>
  <c r="L198" i="6"/>
  <c r="K198" i="6"/>
  <c r="J198" i="6"/>
  <c r="I198" i="6"/>
  <c r="H198" i="6"/>
  <c r="G198" i="6"/>
  <c r="G196" i="6" s="1"/>
  <c r="F198" i="6"/>
  <c r="E198" i="6"/>
  <c r="L197" i="6"/>
  <c r="L196" i="6" s="1"/>
  <c r="K197" i="6"/>
  <c r="K196" i="6" s="1"/>
  <c r="J197" i="6"/>
  <c r="J196" i="6" s="1"/>
  <c r="I197" i="6"/>
  <c r="H197" i="6"/>
  <c r="H196" i="6" s="1"/>
  <c r="G197" i="6"/>
  <c r="F197" i="6"/>
  <c r="L195" i="6"/>
  <c r="K195" i="6"/>
  <c r="J195" i="6"/>
  <c r="I195" i="6"/>
  <c r="H195" i="6"/>
  <c r="G195" i="6"/>
  <c r="F195" i="6"/>
  <c r="L194" i="6"/>
  <c r="K194" i="6"/>
  <c r="J194" i="6"/>
  <c r="I194" i="6"/>
  <c r="H194" i="6"/>
  <c r="G194" i="6"/>
  <c r="F194" i="6"/>
  <c r="L193" i="6"/>
  <c r="K193" i="6"/>
  <c r="J193" i="6"/>
  <c r="I193" i="6"/>
  <c r="H193" i="6"/>
  <c r="G193" i="6"/>
  <c r="F193" i="6"/>
  <c r="L192" i="6"/>
  <c r="K192" i="6"/>
  <c r="J192" i="6"/>
  <c r="I192" i="6"/>
  <c r="H192" i="6"/>
  <c r="G192" i="6"/>
  <c r="F192" i="6"/>
  <c r="L191" i="6"/>
  <c r="K191" i="6"/>
  <c r="J191" i="6"/>
  <c r="I191" i="6"/>
  <c r="H191" i="6"/>
  <c r="G191" i="6"/>
  <c r="F191" i="6"/>
  <c r="L190" i="6"/>
  <c r="K190" i="6"/>
  <c r="J190" i="6"/>
  <c r="I190" i="6"/>
  <c r="H190" i="6"/>
  <c r="G190" i="6"/>
  <c r="F190" i="6"/>
  <c r="L189" i="6"/>
  <c r="K189" i="6"/>
  <c r="J189" i="6"/>
  <c r="J188" i="6" s="1"/>
  <c r="J187" i="6" s="1"/>
  <c r="I189" i="6"/>
  <c r="H189" i="6"/>
  <c r="G189" i="6"/>
  <c r="F189" i="6"/>
  <c r="E188" i="6"/>
  <c r="E187" i="6" s="1"/>
  <c r="E181" i="6" s="1"/>
  <c r="G185" i="6"/>
  <c r="G184" i="6" s="1"/>
  <c r="G183" i="6" s="1"/>
  <c r="G182" i="6" s="1"/>
  <c r="F185" i="6"/>
  <c r="F184" i="6" s="1"/>
  <c r="F183" i="6" s="1"/>
  <c r="F182" i="6" s="1"/>
  <c r="L183" i="6"/>
  <c r="L182" i="6" s="1"/>
  <c r="K183" i="6"/>
  <c r="K182" i="6" s="1"/>
  <c r="J183" i="6"/>
  <c r="J185" i="6" s="1"/>
  <c r="J182" i="6" s="1"/>
  <c r="I183" i="6"/>
  <c r="I185" i="6" s="1"/>
  <c r="I182" i="6" s="1"/>
  <c r="H183" i="6"/>
  <c r="H184" i="6" s="1"/>
  <c r="L181" i="6"/>
  <c r="K181" i="6"/>
  <c r="J181" i="6"/>
  <c r="I181" i="6"/>
  <c r="H181" i="6"/>
  <c r="G181" i="6"/>
  <c r="F181" i="6"/>
  <c r="L180" i="6"/>
  <c r="K180" i="6"/>
  <c r="J180" i="6"/>
  <c r="I180" i="6"/>
  <c r="H180" i="6"/>
  <c r="G180" i="6"/>
  <c r="F180" i="6"/>
  <c r="L179" i="6"/>
  <c r="K179" i="6"/>
  <c r="J179" i="6"/>
  <c r="I179" i="6"/>
  <c r="H179" i="6"/>
  <c r="G179" i="6"/>
  <c r="F179" i="6"/>
  <c r="L178" i="6"/>
  <c r="K178" i="6"/>
  <c r="J178" i="6"/>
  <c r="I178" i="6"/>
  <c r="H178" i="6"/>
  <c r="G178" i="6"/>
  <c r="F178" i="6"/>
  <c r="L177" i="6"/>
  <c r="K177" i="6"/>
  <c r="J177" i="6"/>
  <c r="I177" i="6"/>
  <c r="H177" i="6"/>
  <c r="G177" i="6"/>
  <c r="F177" i="6"/>
  <c r="L176" i="6"/>
  <c r="K176" i="6"/>
  <c r="J176" i="6"/>
  <c r="I176" i="6"/>
  <c r="H176" i="6"/>
  <c r="G176" i="6"/>
  <c r="F176" i="6"/>
  <c r="L175" i="6"/>
  <c r="K175" i="6"/>
  <c r="J175" i="6"/>
  <c r="I175" i="6"/>
  <c r="H175" i="6"/>
  <c r="G175" i="6"/>
  <c r="F175" i="6"/>
  <c r="L174" i="6"/>
  <c r="K174" i="6"/>
  <c r="J174" i="6"/>
  <c r="I174" i="6"/>
  <c r="H174" i="6"/>
  <c r="G174" i="6"/>
  <c r="F174" i="6"/>
  <c r="L173" i="6"/>
  <c r="K173" i="6"/>
  <c r="J173" i="6"/>
  <c r="I173" i="6"/>
  <c r="H173" i="6"/>
  <c r="G173" i="6"/>
  <c r="F173" i="6"/>
  <c r="L172" i="6"/>
  <c r="K172" i="6"/>
  <c r="J172" i="6"/>
  <c r="J171" i="6" s="1"/>
  <c r="I172" i="6"/>
  <c r="I171" i="6" s="1"/>
  <c r="H172" i="6"/>
  <c r="G172" i="6"/>
  <c r="G171" i="6" s="1"/>
  <c r="F172" i="6"/>
  <c r="F171" i="6" s="1"/>
  <c r="H171" i="6"/>
  <c r="L170" i="6"/>
  <c r="K170" i="6"/>
  <c r="J170" i="6"/>
  <c r="I170" i="6"/>
  <c r="H170" i="6"/>
  <c r="G170" i="6"/>
  <c r="F170" i="6"/>
  <c r="L169" i="6"/>
  <c r="K169" i="6"/>
  <c r="J169" i="6"/>
  <c r="I169" i="6"/>
  <c r="H169" i="6"/>
  <c r="G169" i="6"/>
  <c r="F169" i="6"/>
  <c r="L168" i="6"/>
  <c r="K168" i="6"/>
  <c r="J168" i="6"/>
  <c r="I168" i="6"/>
  <c r="H168" i="6"/>
  <c r="G168" i="6"/>
  <c r="F168" i="6"/>
  <c r="L167" i="6"/>
  <c r="K167" i="6"/>
  <c r="J167" i="6"/>
  <c r="I167" i="6"/>
  <c r="H167" i="6"/>
  <c r="G167" i="6"/>
  <c r="F167" i="6"/>
  <c r="L166" i="6"/>
  <c r="K166" i="6"/>
  <c r="J166" i="6"/>
  <c r="I166" i="6"/>
  <c r="H166" i="6"/>
  <c r="G166" i="6"/>
  <c r="F166" i="6"/>
  <c r="L165" i="6"/>
  <c r="K165" i="6"/>
  <c r="J165" i="6"/>
  <c r="I165" i="6"/>
  <c r="H165" i="6"/>
  <c r="G165" i="6"/>
  <c r="F165" i="6"/>
  <c r="L164" i="6"/>
  <c r="K164" i="6"/>
  <c r="J164" i="6"/>
  <c r="I164" i="6"/>
  <c r="H164" i="6"/>
  <c r="G164" i="6"/>
  <c r="F164" i="6"/>
  <c r="L163" i="6"/>
  <c r="K163" i="6"/>
  <c r="J163" i="6"/>
  <c r="I163" i="6"/>
  <c r="H163" i="6"/>
  <c r="G163" i="6"/>
  <c r="F163" i="6"/>
  <c r="L162" i="6"/>
  <c r="K162" i="6"/>
  <c r="J162" i="6"/>
  <c r="I162" i="6"/>
  <c r="H162" i="6"/>
  <c r="G162" i="6"/>
  <c r="F162" i="6"/>
  <c r="L161" i="6"/>
  <c r="K161" i="6"/>
  <c r="J161" i="6"/>
  <c r="I161" i="6"/>
  <c r="H161" i="6"/>
  <c r="G161" i="6"/>
  <c r="F161" i="6"/>
  <c r="L160" i="6"/>
  <c r="K160" i="6"/>
  <c r="K159" i="6" s="1"/>
  <c r="J160" i="6"/>
  <c r="I160" i="6"/>
  <c r="H160" i="6"/>
  <c r="H159" i="6" s="1"/>
  <c r="G160" i="6"/>
  <c r="F160" i="6"/>
  <c r="I159" i="6"/>
  <c r="L158" i="6"/>
  <c r="K158" i="6"/>
  <c r="J158" i="6"/>
  <c r="I158" i="6"/>
  <c r="H158" i="6"/>
  <c r="G158" i="6"/>
  <c r="F158" i="6"/>
  <c r="L157" i="6"/>
  <c r="K157" i="6"/>
  <c r="J157" i="6"/>
  <c r="I157" i="6"/>
  <c r="H157" i="6"/>
  <c r="G157" i="6"/>
  <c r="F157" i="6"/>
  <c r="L156" i="6"/>
  <c r="K156" i="6"/>
  <c r="J156" i="6"/>
  <c r="I156" i="6"/>
  <c r="H156" i="6"/>
  <c r="G156" i="6"/>
  <c r="F156" i="6"/>
  <c r="L155" i="6"/>
  <c r="K155" i="6"/>
  <c r="J155" i="6"/>
  <c r="I155" i="6"/>
  <c r="H155" i="6"/>
  <c r="G155" i="6"/>
  <c r="F155" i="6"/>
  <c r="L154" i="6"/>
  <c r="K154" i="6"/>
  <c r="J154" i="6"/>
  <c r="I154" i="6"/>
  <c r="H154" i="6"/>
  <c r="G154" i="6"/>
  <c r="F154" i="6"/>
  <c r="L153" i="6"/>
  <c r="K153" i="6"/>
  <c r="J153" i="6"/>
  <c r="I153" i="6"/>
  <c r="H153" i="6"/>
  <c r="G153" i="6"/>
  <c r="F153" i="6"/>
  <c r="L152" i="6"/>
  <c r="K152" i="6"/>
  <c r="J152" i="6"/>
  <c r="I152" i="6"/>
  <c r="H152" i="6"/>
  <c r="G152" i="6"/>
  <c r="F152" i="6"/>
  <c r="L151" i="6"/>
  <c r="K151" i="6"/>
  <c r="J151" i="6"/>
  <c r="I151" i="6"/>
  <c r="H151" i="6"/>
  <c r="G151" i="6"/>
  <c r="F151" i="6"/>
  <c r="L150" i="6"/>
  <c r="K150" i="6"/>
  <c r="J150" i="6"/>
  <c r="I150" i="6"/>
  <c r="H150" i="6"/>
  <c r="G150" i="6"/>
  <c r="F150" i="6"/>
  <c r="L149" i="6"/>
  <c r="K149" i="6"/>
  <c r="J149" i="6"/>
  <c r="I149" i="6"/>
  <c r="H149" i="6"/>
  <c r="G149" i="6"/>
  <c r="F149" i="6"/>
  <c r="L148" i="6"/>
  <c r="L147" i="6" s="1"/>
  <c r="K148" i="6"/>
  <c r="K147" i="6" s="1"/>
  <c r="J148" i="6"/>
  <c r="J147" i="6" s="1"/>
  <c r="I148" i="6"/>
  <c r="I147" i="6" s="1"/>
  <c r="H148" i="6"/>
  <c r="H147" i="6" s="1"/>
  <c r="G148" i="6"/>
  <c r="F148" i="6"/>
  <c r="F147" i="6" s="1"/>
  <c r="L146" i="6"/>
  <c r="K146" i="6"/>
  <c r="J146" i="6"/>
  <c r="I146" i="6"/>
  <c r="H146" i="6"/>
  <c r="G146" i="6"/>
  <c r="F146" i="6"/>
  <c r="L145" i="6"/>
  <c r="K145" i="6"/>
  <c r="J145" i="6"/>
  <c r="I145" i="6"/>
  <c r="H145" i="6"/>
  <c r="G145" i="6"/>
  <c r="F145" i="6"/>
  <c r="L144" i="6"/>
  <c r="K144" i="6"/>
  <c r="J144" i="6"/>
  <c r="I144" i="6"/>
  <c r="H144" i="6"/>
  <c r="G144" i="6"/>
  <c r="F144" i="6"/>
  <c r="L143" i="6"/>
  <c r="K143" i="6"/>
  <c r="J143" i="6"/>
  <c r="I143" i="6"/>
  <c r="H143" i="6"/>
  <c r="G143" i="6"/>
  <c r="F143" i="6"/>
  <c r="L142" i="6"/>
  <c r="K142" i="6"/>
  <c r="J142" i="6"/>
  <c r="I142" i="6"/>
  <c r="H142" i="6"/>
  <c r="G142" i="6"/>
  <c r="F142" i="6"/>
  <c r="L141" i="6"/>
  <c r="K141" i="6"/>
  <c r="J141" i="6"/>
  <c r="I141" i="6"/>
  <c r="H141" i="6"/>
  <c r="G141" i="6"/>
  <c r="F141" i="6"/>
  <c r="L140" i="6"/>
  <c r="K140" i="6"/>
  <c r="J140" i="6"/>
  <c r="I140" i="6"/>
  <c r="H140" i="6"/>
  <c r="G140" i="6"/>
  <c r="F140" i="6"/>
  <c r="L139" i="6"/>
  <c r="K139" i="6"/>
  <c r="J139" i="6"/>
  <c r="I139" i="6"/>
  <c r="H139" i="6"/>
  <c r="G139" i="6"/>
  <c r="F139" i="6"/>
  <c r="L138" i="6"/>
  <c r="K138" i="6"/>
  <c r="J138" i="6"/>
  <c r="I138" i="6"/>
  <c r="H138" i="6"/>
  <c r="G138" i="6"/>
  <c r="F138" i="6"/>
  <c r="L137" i="6"/>
  <c r="K137" i="6"/>
  <c r="J137" i="6"/>
  <c r="I137" i="6"/>
  <c r="H137" i="6"/>
  <c r="G137" i="6"/>
  <c r="F137" i="6"/>
  <c r="L136" i="6"/>
  <c r="K136" i="6"/>
  <c r="J136" i="6"/>
  <c r="J135" i="6" s="1"/>
  <c r="I136" i="6"/>
  <c r="I135" i="6" s="1"/>
  <c r="H136" i="6"/>
  <c r="G136" i="6"/>
  <c r="G135" i="6" s="1"/>
  <c r="F136" i="6"/>
  <c r="F135" i="6" s="1"/>
  <c r="H135" i="6"/>
  <c r="L134" i="6"/>
  <c r="K134" i="6"/>
  <c r="J134" i="6"/>
  <c r="I134" i="6"/>
  <c r="H134" i="6"/>
  <c r="G134" i="6"/>
  <c r="F134" i="6"/>
  <c r="L133" i="6"/>
  <c r="K133" i="6"/>
  <c r="J133" i="6"/>
  <c r="I133" i="6"/>
  <c r="H133" i="6"/>
  <c r="G133" i="6"/>
  <c r="F133" i="6"/>
  <c r="L132" i="6"/>
  <c r="K132" i="6"/>
  <c r="J132" i="6"/>
  <c r="I132" i="6"/>
  <c r="H132" i="6"/>
  <c r="G132" i="6"/>
  <c r="F132" i="6"/>
  <c r="L131" i="6"/>
  <c r="K131" i="6"/>
  <c r="J131" i="6"/>
  <c r="I131" i="6"/>
  <c r="H131" i="6"/>
  <c r="G131" i="6"/>
  <c r="F131" i="6"/>
  <c r="L130" i="6"/>
  <c r="K130" i="6"/>
  <c r="J130" i="6"/>
  <c r="I130" i="6"/>
  <c r="H130" i="6"/>
  <c r="G130" i="6"/>
  <c r="F130" i="6"/>
  <c r="L129" i="6"/>
  <c r="K129" i="6"/>
  <c r="J129" i="6"/>
  <c r="I129" i="6"/>
  <c r="H129" i="6"/>
  <c r="G129" i="6"/>
  <c r="F129" i="6"/>
  <c r="L128" i="6"/>
  <c r="K128" i="6"/>
  <c r="J128" i="6"/>
  <c r="I128" i="6"/>
  <c r="H128" i="6"/>
  <c r="G128" i="6"/>
  <c r="F128" i="6"/>
  <c r="L127" i="6"/>
  <c r="K127" i="6"/>
  <c r="J127" i="6"/>
  <c r="I127" i="6"/>
  <c r="H127" i="6"/>
  <c r="G127" i="6"/>
  <c r="F127" i="6"/>
  <c r="L126" i="6"/>
  <c r="K126" i="6"/>
  <c r="J126" i="6"/>
  <c r="I126" i="6"/>
  <c r="H126" i="6"/>
  <c r="G126" i="6"/>
  <c r="F126" i="6"/>
  <c r="L125" i="6"/>
  <c r="K125" i="6"/>
  <c r="J125" i="6"/>
  <c r="I125" i="6"/>
  <c r="H125" i="6"/>
  <c r="G125" i="6"/>
  <c r="F125" i="6"/>
  <c r="L124" i="6"/>
  <c r="L123" i="6" s="1"/>
  <c r="K124" i="6"/>
  <c r="K123" i="6" s="1"/>
  <c r="J124" i="6"/>
  <c r="J123" i="6" s="1"/>
  <c r="I124" i="6"/>
  <c r="H124" i="6"/>
  <c r="G124" i="6"/>
  <c r="F124" i="6"/>
  <c r="I123" i="6"/>
  <c r="H123" i="6"/>
  <c r="L122" i="6"/>
  <c r="K122" i="6"/>
  <c r="J122" i="6"/>
  <c r="I122" i="6"/>
  <c r="H122" i="6"/>
  <c r="G122" i="6"/>
  <c r="F122" i="6"/>
  <c r="L121" i="6"/>
  <c r="K121" i="6"/>
  <c r="J121" i="6"/>
  <c r="I121" i="6"/>
  <c r="H121" i="6"/>
  <c r="G121" i="6"/>
  <c r="F121" i="6"/>
  <c r="L120" i="6"/>
  <c r="K120" i="6"/>
  <c r="J120" i="6"/>
  <c r="I120" i="6"/>
  <c r="H120" i="6"/>
  <c r="G120" i="6"/>
  <c r="F120" i="6"/>
  <c r="L119" i="6"/>
  <c r="K119" i="6"/>
  <c r="J119" i="6"/>
  <c r="I119" i="6"/>
  <c r="H119" i="6"/>
  <c r="G119" i="6"/>
  <c r="F119" i="6"/>
  <c r="L118" i="6"/>
  <c r="K118" i="6"/>
  <c r="J118" i="6"/>
  <c r="I118" i="6"/>
  <c r="H118" i="6"/>
  <c r="G118" i="6"/>
  <c r="F118" i="6"/>
  <c r="L117" i="6"/>
  <c r="K117" i="6"/>
  <c r="J117" i="6"/>
  <c r="I117" i="6"/>
  <c r="H117" i="6"/>
  <c r="G117" i="6"/>
  <c r="F117" i="6"/>
  <c r="L116" i="6"/>
  <c r="K116" i="6"/>
  <c r="J116" i="6"/>
  <c r="I116" i="6"/>
  <c r="H116" i="6"/>
  <c r="G116" i="6"/>
  <c r="F116" i="6"/>
  <c r="L115" i="6"/>
  <c r="K115" i="6"/>
  <c r="J115" i="6"/>
  <c r="I115" i="6"/>
  <c r="H115" i="6"/>
  <c r="G115" i="6"/>
  <c r="F115" i="6"/>
  <c r="L114" i="6"/>
  <c r="K114" i="6"/>
  <c r="J114" i="6"/>
  <c r="I114" i="6"/>
  <c r="H114" i="6"/>
  <c r="G114" i="6"/>
  <c r="F114" i="6"/>
  <c r="L113" i="6"/>
  <c r="K113" i="6"/>
  <c r="J113" i="6"/>
  <c r="I113" i="6"/>
  <c r="H113" i="6"/>
  <c r="G113" i="6"/>
  <c r="F113" i="6"/>
  <c r="L112" i="6"/>
  <c r="L111" i="6" s="1"/>
  <c r="K112" i="6"/>
  <c r="J112" i="6"/>
  <c r="I112" i="6"/>
  <c r="H112" i="6"/>
  <c r="H111" i="6" s="1"/>
  <c r="G112" i="6"/>
  <c r="G111" i="6" s="1"/>
  <c r="F112" i="6"/>
  <c r="F111" i="6" s="1"/>
  <c r="I111" i="6"/>
  <c r="L110" i="6"/>
  <c r="K110" i="6"/>
  <c r="J110" i="6"/>
  <c r="I110" i="6"/>
  <c r="H110" i="6"/>
  <c r="G110" i="6"/>
  <c r="F110" i="6"/>
  <c r="L109" i="6"/>
  <c r="K109" i="6"/>
  <c r="J109" i="6"/>
  <c r="I109" i="6"/>
  <c r="H109" i="6"/>
  <c r="G109" i="6"/>
  <c r="F109" i="6"/>
  <c r="L108" i="6"/>
  <c r="K108" i="6"/>
  <c r="J108" i="6"/>
  <c r="I108" i="6"/>
  <c r="H108" i="6"/>
  <c r="G108" i="6"/>
  <c r="F108" i="6"/>
  <c r="L107" i="6"/>
  <c r="K107" i="6"/>
  <c r="J107" i="6"/>
  <c r="I107" i="6"/>
  <c r="H107" i="6"/>
  <c r="G107" i="6"/>
  <c r="F107" i="6"/>
  <c r="L106" i="6"/>
  <c r="K106" i="6"/>
  <c r="J106" i="6"/>
  <c r="I106" i="6"/>
  <c r="H106" i="6"/>
  <c r="G106" i="6"/>
  <c r="F106" i="6"/>
  <c r="E106" i="6"/>
  <c r="L105" i="6"/>
  <c r="K105" i="6"/>
  <c r="J105" i="6"/>
  <c r="I105" i="6"/>
  <c r="H105" i="6"/>
  <c r="G105" i="6"/>
  <c r="F105" i="6"/>
  <c r="E105" i="6"/>
  <c r="L104" i="6"/>
  <c r="K104" i="6"/>
  <c r="J104" i="6"/>
  <c r="I104" i="6"/>
  <c r="H104" i="6"/>
  <c r="G104" i="6"/>
  <c r="F104" i="6"/>
  <c r="E104" i="6"/>
  <c r="L103" i="6"/>
  <c r="K103" i="6"/>
  <c r="J103" i="6"/>
  <c r="I103" i="6"/>
  <c r="H103" i="6"/>
  <c r="G103" i="6"/>
  <c r="F103" i="6"/>
  <c r="E103" i="6"/>
  <c r="L102" i="6"/>
  <c r="K102" i="6"/>
  <c r="J102" i="6"/>
  <c r="I102" i="6"/>
  <c r="H102" i="6"/>
  <c r="G102" i="6"/>
  <c r="F102" i="6"/>
  <c r="E102" i="6"/>
  <c r="L101" i="6"/>
  <c r="K101" i="6"/>
  <c r="J101" i="6"/>
  <c r="I101" i="6"/>
  <c r="H101" i="6"/>
  <c r="G101" i="6"/>
  <c r="F101" i="6"/>
  <c r="E101" i="6"/>
  <c r="L100" i="6"/>
  <c r="K100" i="6"/>
  <c r="J100" i="6"/>
  <c r="I100" i="6"/>
  <c r="H100" i="6"/>
  <c r="G100" i="6"/>
  <c r="F100" i="6"/>
  <c r="E100" i="6"/>
  <c r="L99" i="6"/>
  <c r="K99" i="6"/>
  <c r="J99" i="6"/>
  <c r="I99" i="6"/>
  <c r="H99" i="6"/>
  <c r="G99" i="6"/>
  <c r="F99" i="6"/>
  <c r="E99" i="6"/>
  <c r="E98" i="6"/>
  <c r="L97" i="6"/>
  <c r="K97" i="6"/>
  <c r="J97" i="6"/>
  <c r="I97" i="6"/>
  <c r="H97" i="6"/>
  <c r="G97" i="6"/>
  <c r="F97" i="6"/>
  <c r="E97" i="6"/>
  <c r="L96" i="6"/>
  <c r="K96" i="6"/>
  <c r="J96" i="6"/>
  <c r="I96" i="6"/>
  <c r="H96" i="6"/>
  <c r="G96" i="6"/>
  <c r="F96" i="6"/>
  <c r="E96" i="6"/>
  <c r="L95" i="6"/>
  <c r="K95" i="6"/>
  <c r="J95" i="6"/>
  <c r="I95" i="6"/>
  <c r="H95" i="6"/>
  <c r="G95" i="6"/>
  <c r="F95" i="6"/>
  <c r="E95" i="6"/>
  <c r="L94" i="6"/>
  <c r="K94" i="6"/>
  <c r="J94" i="6"/>
  <c r="I94" i="6"/>
  <c r="H94" i="6"/>
  <c r="G94" i="6"/>
  <c r="F94" i="6"/>
  <c r="E94" i="6"/>
  <c r="L93" i="6"/>
  <c r="K93" i="6"/>
  <c r="J93" i="6"/>
  <c r="I93" i="6"/>
  <c r="H93" i="6"/>
  <c r="G93" i="6"/>
  <c r="F93" i="6"/>
  <c r="E93" i="6"/>
  <c r="L92" i="6"/>
  <c r="K92" i="6"/>
  <c r="J92" i="6"/>
  <c r="I92" i="6"/>
  <c r="H92" i="6"/>
  <c r="G92" i="6"/>
  <c r="F92" i="6"/>
  <c r="E92" i="6"/>
  <c r="L91" i="6"/>
  <c r="K91" i="6"/>
  <c r="J91" i="6"/>
  <c r="I91" i="6"/>
  <c r="H91" i="6"/>
  <c r="G91" i="6"/>
  <c r="F91" i="6"/>
  <c r="E91" i="6"/>
  <c r="L90" i="6"/>
  <c r="K90" i="6"/>
  <c r="J90" i="6"/>
  <c r="I90" i="6"/>
  <c r="H90" i="6"/>
  <c r="G90" i="6"/>
  <c r="F90" i="6"/>
  <c r="E90" i="6"/>
  <c r="L89" i="6"/>
  <c r="K89" i="6"/>
  <c r="J89" i="6"/>
  <c r="I89" i="6"/>
  <c r="H89" i="6"/>
  <c r="G89" i="6"/>
  <c r="F89" i="6"/>
  <c r="E89" i="6"/>
  <c r="L88" i="6"/>
  <c r="K88" i="6"/>
  <c r="J88" i="6"/>
  <c r="I88" i="6"/>
  <c r="H88" i="6"/>
  <c r="G88" i="6"/>
  <c r="F88" i="6"/>
  <c r="E88" i="6"/>
  <c r="L87" i="6"/>
  <c r="K87" i="6"/>
  <c r="J87" i="6"/>
  <c r="I87" i="6"/>
  <c r="H87" i="6"/>
  <c r="G87" i="6"/>
  <c r="F87" i="6"/>
  <c r="E87" i="6"/>
  <c r="L86" i="6"/>
  <c r="K86" i="6"/>
  <c r="J86" i="6"/>
  <c r="I86" i="6"/>
  <c r="H86" i="6"/>
  <c r="G86" i="6"/>
  <c r="F86" i="6"/>
  <c r="E86" i="6"/>
  <c r="L85" i="6"/>
  <c r="K85" i="6"/>
  <c r="J85" i="6"/>
  <c r="I85" i="6"/>
  <c r="H85" i="6"/>
  <c r="G85" i="6"/>
  <c r="F85" i="6"/>
  <c r="E85" i="6"/>
  <c r="L84" i="6"/>
  <c r="K84" i="6"/>
  <c r="J84" i="6"/>
  <c r="I84" i="6"/>
  <c r="H84" i="6"/>
  <c r="G84" i="6"/>
  <c r="F84" i="6"/>
  <c r="E84" i="6"/>
  <c r="L83" i="6"/>
  <c r="K83" i="6"/>
  <c r="J83" i="6"/>
  <c r="I83" i="6"/>
  <c r="H83" i="6"/>
  <c r="G83" i="6"/>
  <c r="F83" i="6"/>
  <c r="E83" i="6"/>
  <c r="L82" i="6"/>
  <c r="K82" i="6"/>
  <c r="J82" i="6"/>
  <c r="I82" i="6"/>
  <c r="H82" i="6"/>
  <c r="G82" i="6"/>
  <c r="F82" i="6"/>
  <c r="E82" i="6"/>
  <c r="L81" i="6"/>
  <c r="K81" i="6"/>
  <c r="J81" i="6"/>
  <c r="I81" i="6"/>
  <c r="H81" i="6"/>
  <c r="G81" i="6"/>
  <c r="F81" i="6"/>
  <c r="E81" i="6"/>
  <c r="L80" i="6"/>
  <c r="K80" i="6"/>
  <c r="J80" i="6"/>
  <c r="I80" i="6"/>
  <c r="H80" i="6"/>
  <c r="G80" i="6"/>
  <c r="F80" i="6"/>
  <c r="E80" i="6"/>
  <c r="L79" i="6"/>
  <c r="K79" i="6"/>
  <c r="J79" i="6"/>
  <c r="I79" i="6"/>
  <c r="H79" i="6"/>
  <c r="G79" i="6"/>
  <c r="F79" i="6"/>
  <c r="E79" i="6"/>
  <c r="L78" i="6"/>
  <c r="K78" i="6"/>
  <c r="J78" i="6"/>
  <c r="I78" i="6"/>
  <c r="H78" i="6"/>
  <c r="G78" i="6"/>
  <c r="F78" i="6"/>
  <c r="E78" i="6"/>
  <c r="L77" i="6"/>
  <c r="K77" i="6"/>
  <c r="J77" i="6"/>
  <c r="I77" i="6"/>
  <c r="H77" i="6"/>
  <c r="G77" i="6"/>
  <c r="F77" i="6"/>
  <c r="E77" i="6"/>
  <c r="L76" i="6"/>
  <c r="K76" i="6"/>
  <c r="J76" i="6"/>
  <c r="I76" i="6"/>
  <c r="H76" i="6"/>
  <c r="G76" i="6"/>
  <c r="F76" i="6"/>
  <c r="F75" i="6" s="1"/>
  <c r="E76" i="6"/>
  <c r="E75" i="6"/>
  <c r="L74" i="6"/>
  <c r="K74" i="6"/>
  <c r="J74" i="6"/>
  <c r="I74" i="6"/>
  <c r="H74" i="6"/>
  <c r="G74" i="6"/>
  <c r="F74" i="6"/>
  <c r="E74" i="6"/>
  <c r="L73" i="6"/>
  <c r="K73" i="6"/>
  <c r="K71" i="6" s="1"/>
  <c r="J73" i="6"/>
  <c r="I73" i="6"/>
  <c r="H73" i="6"/>
  <c r="G73" i="6"/>
  <c r="F73" i="6"/>
  <c r="E73" i="6"/>
  <c r="L72" i="6"/>
  <c r="K72" i="6"/>
  <c r="J72" i="6"/>
  <c r="I72" i="6"/>
  <c r="H72" i="6"/>
  <c r="G72" i="6"/>
  <c r="G71" i="6" s="1"/>
  <c r="F72" i="6"/>
  <c r="F71" i="6" s="1"/>
  <c r="E72" i="6"/>
  <c r="E71" i="6"/>
  <c r="L70" i="6"/>
  <c r="K70" i="6"/>
  <c r="J70" i="6"/>
  <c r="I70" i="6"/>
  <c r="H70" i="6"/>
  <c r="G70" i="6"/>
  <c r="F70" i="6"/>
  <c r="E70" i="6"/>
  <c r="L69" i="6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E66" i="6"/>
  <c r="L65" i="6"/>
  <c r="L63" i="6" s="1"/>
  <c r="K65" i="6"/>
  <c r="J65" i="6"/>
  <c r="I65" i="6"/>
  <c r="H65" i="6"/>
  <c r="G65" i="6"/>
  <c r="F65" i="6"/>
  <c r="E65" i="6"/>
  <c r="L64" i="6"/>
  <c r="K64" i="6"/>
  <c r="K63" i="6" s="1"/>
  <c r="J64" i="6"/>
  <c r="I64" i="6"/>
  <c r="I63" i="6" s="1"/>
  <c r="H64" i="6"/>
  <c r="H63" i="6" s="1"/>
  <c r="G64" i="6"/>
  <c r="F64" i="6"/>
  <c r="E64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60" i="6"/>
  <c r="K60" i="6"/>
  <c r="J60" i="6"/>
  <c r="I60" i="6"/>
  <c r="H60" i="6"/>
  <c r="G60" i="6"/>
  <c r="F60" i="6"/>
  <c r="E60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L53" i="6"/>
  <c r="K53" i="6"/>
  <c r="J53" i="6"/>
  <c r="I53" i="6"/>
  <c r="H53" i="6"/>
  <c r="G53" i="6"/>
  <c r="F53" i="6"/>
  <c r="E53" i="6"/>
  <c r="L52" i="6"/>
  <c r="K52" i="6"/>
  <c r="J52" i="6"/>
  <c r="I52" i="6"/>
  <c r="H52" i="6"/>
  <c r="G52" i="6"/>
  <c r="F52" i="6"/>
  <c r="E52" i="6"/>
  <c r="L49" i="6"/>
  <c r="K49" i="6"/>
  <c r="K42" i="6" s="1"/>
  <c r="J49" i="6"/>
  <c r="I49" i="6"/>
  <c r="H49" i="6"/>
  <c r="G49" i="6"/>
  <c r="F49" i="6"/>
  <c r="L48" i="6"/>
  <c r="K48" i="6"/>
  <c r="J48" i="6"/>
  <c r="I48" i="6"/>
  <c r="H48" i="6"/>
  <c r="G48" i="6"/>
  <c r="F48" i="6"/>
  <c r="E48" i="6"/>
  <c r="L47" i="6"/>
  <c r="K47" i="6"/>
  <c r="J47" i="6"/>
  <c r="I47" i="6"/>
  <c r="H47" i="6"/>
  <c r="G47" i="6"/>
  <c r="F47" i="6"/>
  <c r="E47" i="6"/>
  <c r="L46" i="6"/>
  <c r="K46" i="6"/>
  <c r="J46" i="6"/>
  <c r="I46" i="6"/>
  <c r="H46" i="6"/>
  <c r="G46" i="6"/>
  <c r="F46" i="6"/>
  <c r="E46" i="6"/>
  <c r="L45" i="6"/>
  <c r="K45" i="6"/>
  <c r="J45" i="6"/>
  <c r="I45" i="6"/>
  <c r="H45" i="6"/>
  <c r="G45" i="6"/>
  <c r="F45" i="6"/>
  <c r="E45" i="6"/>
  <c r="L44" i="6"/>
  <c r="K44" i="6"/>
  <c r="J44" i="6"/>
  <c r="I44" i="6"/>
  <c r="H44" i="6"/>
  <c r="G44" i="6"/>
  <c r="F44" i="6"/>
  <c r="E44" i="6"/>
  <c r="E43" i="6"/>
  <c r="L41" i="6"/>
  <c r="K41" i="6"/>
  <c r="J41" i="6"/>
  <c r="I41" i="6"/>
  <c r="H41" i="6"/>
  <c r="G41" i="6"/>
  <c r="F41" i="6"/>
  <c r="E41" i="6"/>
  <c r="L40" i="6"/>
  <c r="K40" i="6"/>
  <c r="J40" i="6"/>
  <c r="I40" i="6"/>
  <c r="H40" i="6"/>
  <c r="G40" i="6"/>
  <c r="F40" i="6"/>
  <c r="E40" i="6"/>
  <c r="L39" i="6"/>
  <c r="K39" i="6"/>
  <c r="J39" i="6"/>
  <c r="I39" i="6"/>
  <c r="H39" i="6"/>
  <c r="G39" i="6"/>
  <c r="F39" i="6"/>
  <c r="E39" i="6"/>
  <c r="L38" i="6"/>
  <c r="K38" i="6"/>
  <c r="J38" i="6"/>
  <c r="I38" i="6"/>
  <c r="H38" i="6"/>
  <c r="G38" i="6"/>
  <c r="F38" i="6"/>
  <c r="E38" i="6"/>
  <c r="L37" i="6"/>
  <c r="K37" i="6"/>
  <c r="J37" i="6"/>
  <c r="I37" i="6"/>
  <c r="H37" i="6"/>
  <c r="G37" i="6"/>
  <c r="F37" i="6"/>
  <c r="E37" i="6"/>
  <c r="L36" i="6"/>
  <c r="K36" i="6"/>
  <c r="J36" i="6"/>
  <c r="I36" i="6"/>
  <c r="H36" i="6"/>
  <c r="G36" i="6"/>
  <c r="F36" i="6"/>
  <c r="E36" i="6"/>
  <c r="L35" i="6"/>
  <c r="K35" i="6"/>
  <c r="J35" i="6"/>
  <c r="I35" i="6"/>
  <c r="H35" i="6"/>
  <c r="G35" i="6"/>
  <c r="F35" i="6"/>
  <c r="E35" i="6"/>
  <c r="E34" i="6" s="1"/>
  <c r="L33" i="6"/>
  <c r="K33" i="6"/>
  <c r="J33" i="6"/>
  <c r="I33" i="6"/>
  <c r="H33" i="6"/>
  <c r="G33" i="6"/>
  <c r="F33" i="6"/>
  <c r="E33" i="6"/>
  <c r="L32" i="6"/>
  <c r="K32" i="6"/>
  <c r="J32" i="6"/>
  <c r="I32" i="6"/>
  <c r="H32" i="6"/>
  <c r="G32" i="6"/>
  <c r="F32" i="6"/>
  <c r="E32" i="6"/>
  <c r="L31" i="6"/>
  <c r="K31" i="6"/>
  <c r="J31" i="6"/>
  <c r="I31" i="6"/>
  <c r="H31" i="6"/>
  <c r="G31" i="6"/>
  <c r="F31" i="6"/>
  <c r="E31" i="6"/>
  <c r="E30" i="6"/>
  <c r="L29" i="6"/>
  <c r="K29" i="6"/>
  <c r="J29" i="6"/>
  <c r="I29" i="6"/>
  <c r="H29" i="6"/>
  <c r="G29" i="6"/>
  <c r="F29" i="6"/>
  <c r="E29" i="6"/>
  <c r="L28" i="6"/>
  <c r="K28" i="6"/>
  <c r="J28" i="6"/>
  <c r="I28" i="6"/>
  <c r="H28" i="6"/>
  <c r="G28" i="6"/>
  <c r="F28" i="6"/>
  <c r="E28" i="6"/>
  <c r="L27" i="6"/>
  <c r="K27" i="6"/>
  <c r="J27" i="6"/>
  <c r="I27" i="6"/>
  <c r="H27" i="6"/>
  <c r="G27" i="6"/>
  <c r="F27" i="6"/>
  <c r="E27" i="6"/>
  <c r="L26" i="6"/>
  <c r="K26" i="6"/>
  <c r="J26" i="6"/>
  <c r="I26" i="6"/>
  <c r="H26" i="6"/>
  <c r="G26" i="6"/>
  <c r="F26" i="6"/>
  <c r="E26" i="6"/>
  <c r="L25" i="6"/>
  <c r="J25" i="6"/>
  <c r="I25" i="6"/>
  <c r="H25" i="6"/>
  <c r="G25" i="6"/>
  <c r="F25" i="6"/>
  <c r="E25" i="6"/>
  <c r="L24" i="6"/>
  <c r="J24" i="6"/>
  <c r="K24" i="6" s="1"/>
  <c r="I24" i="6"/>
  <c r="H24" i="6"/>
  <c r="G24" i="6"/>
  <c r="F24" i="6"/>
  <c r="E24" i="6"/>
  <c r="E23" i="6"/>
  <c r="L22" i="6"/>
  <c r="K22" i="6"/>
  <c r="J22" i="6"/>
  <c r="I22" i="6"/>
  <c r="H22" i="6"/>
  <c r="G22" i="6"/>
  <c r="F22" i="6"/>
  <c r="E22" i="6"/>
  <c r="L21" i="6"/>
  <c r="K21" i="6"/>
  <c r="J21" i="6"/>
  <c r="I21" i="6"/>
  <c r="H21" i="6"/>
  <c r="G21" i="6"/>
  <c r="F21" i="6"/>
  <c r="E21" i="6"/>
  <c r="L20" i="6"/>
  <c r="J20" i="6"/>
  <c r="I20" i="6"/>
  <c r="H20" i="6"/>
  <c r="G20" i="6"/>
  <c r="F20" i="6"/>
  <c r="E20" i="6"/>
  <c r="L19" i="6"/>
  <c r="J19" i="6"/>
  <c r="I19" i="6"/>
  <c r="H19" i="6"/>
  <c r="K19" i="6" s="1"/>
  <c r="G19" i="6"/>
  <c r="F19" i="6"/>
  <c r="E19" i="6"/>
  <c r="E18" i="6"/>
  <c r="L17" i="6"/>
  <c r="K17" i="6"/>
  <c r="J17" i="6"/>
  <c r="I17" i="6"/>
  <c r="H17" i="6"/>
  <c r="G17" i="6"/>
  <c r="F17" i="6"/>
  <c r="E17" i="6"/>
  <c r="E16" i="6" s="1"/>
  <c r="D15" i="6"/>
  <c r="G10" i="6"/>
  <c r="F10" i="6"/>
  <c r="E10" i="6"/>
  <c r="D10" i="6"/>
  <c r="K9" i="6"/>
  <c r="J9" i="6"/>
  <c r="I9" i="6"/>
  <c r="H9" i="6"/>
  <c r="G9" i="6"/>
  <c r="F9" i="6"/>
  <c r="E9" i="6"/>
  <c r="D9" i="6"/>
  <c r="B7" i="6"/>
  <c r="I75" i="6" l="1"/>
  <c r="L34" i="6"/>
  <c r="F259" i="6"/>
  <c r="F258" i="6" s="1"/>
  <c r="F257" i="6" s="1"/>
  <c r="H42" i="6"/>
  <c r="I51" i="6"/>
  <c r="J42" i="6"/>
  <c r="F208" i="6"/>
  <c r="K20" i="6"/>
  <c r="L42" i="6"/>
  <c r="I42" i="6"/>
  <c r="F63" i="6"/>
  <c r="F98" i="6"/>
  <c r="H188" i="6"/>
  <c r="H187" i="6" s="1"/>
  <c r="G63" i="6"/>
  <c r="J111" i="6"/>
  <c r="F159" i="6"/>
  <c r="K171" i="6"/>
  <c r="F42" i="6"/>
  <c r="K111" i="6"/>
  <c r="G159" i="6"/>
  <c r="L171" i="6"/>
  <c r="H220" i="6"/>
  <c r="L232" i="6"/>
  <c r="E15" i="6"/>
  <c r="E14" i="6" s="1"/>
  <c r="J63" i="6"/>
  <c r="F123" i="6"/>
  <c r="K135" i="6"/>
  <c r="F188" i="6"/>
  <c r="F187" i="6" s="1"/>
  <c r="G208" i="6"/>
  <c r="F244" i="6"/>
  <c r="E42" i="6"/>
  <c r="E51" i="6"/>
  <c r="E50" i="6" s="1"/>
  <c r="E49" i="6" s="1"/>
  <c r="F66" i="6"/>
  <c r="I71" i="6"/>
  <c r="H75" i="6"/>
  <c r="L75" i="6"/>
  <c r="G123" i="6"/>
  <c r="L135" i="6"/>
  <c r="J159" i="6"/>
  <c r="L188" i="6"/>
  <c r="L187" i="6" s="1"/>
  <c r="I196" i="6"/>
  <c r="I188" i="6" s="1"/>
  <c r="I187" i="6" s="1"/>
  <c r="F268" i="6"/>
  <c r="K25" i="6"/>
  <c r="F196" i="6"/>
  <c r="G268" i="6"/>
  <c r="G147" i="6"/>
  <c r="L159" i="6"/>
  <c r="J208" i="6"/>
  <c r="I244" i="6"/>
  <c r="H268" i="6"/>
  <c r="H51" i="6"/>
  <c r="G42" i="6"/>
  <c r="E260" i="6"/>
  <c r="E259" i="6" s="1"/>
  <c r="E258" i="6" s="1"/>
  <c r="E257" i="6" s="1"/>
  <c r="G98" i="6"/>
  <c r="K98" i="6"/>
  <c r="I184" i="6"/>
  <c r="G16" i="6"/>
  <c r="G75" i="6"/>
  <c r="J98" i="6"/>
  <c r="H16" i="6"/>
  <c r="H15" i="6" s="1"/>
  <c r="J16" i="6"/>
  <c r="G66" i="6"/>
  <c r="J71" i="6"/>
  <c r="K253" i="6"/>
  <c r="K16" i="6"/>
  <c r="F34" i="6"/>
  <c r="H66" i="6"/>
  <c r="L66" i="6"/>
  <c r="L253" i="6"/>
  <c r="D259" i="6"/>
  <c r="D258" i="6" s="1"/>
  <c r="D257" i="6" s="1"/>
  <c r="K34" i="6"/>
  <c r="I66" i="6"/>
  <c r="I50" i="6" s="1"/>
  <c r="L51" i="6"/>
  <c r="K75" i="6"/>
  <c r="G34" i="6"/>
  <c r="J184" i="6"/>
  <c r="F253" i="6"/>
  <c r="F186" i="6" s="1"/>
  <c r="H34" i="6"/>
  <c r="I98" i="6"/>
  <c r="G253" i="6"/>
  <c r="J51" i="6"/>
  <c r="F51" i="6"/>
  <c r="J66" i="6"/>
  <c r="L259" i="6"/>
  <c r="L258" i="6" s="1"/>
  <c r="L257" i="6" s="1"/>
  <c r="L186" i="6" s="1"/>
  <c r="G51" i="6"/>
  <c r="J34" i="6"/>
  <c r="K51" i="6"/>
  <c r="K66" i="6"/>
  <c r="J75" i="6"/>
  <c r="L16" i="6"/>
  <c r="F16" i="6"/>
  <c r="F15" i="6" s="1"/>
  <c r="D253" i="6"/>
  <c r="E253" i="6"/>
  <c r="K259" i="6"/>
  <c r="K258" i="6" s="1"/>
  <c r="K257" i="6" s="1"/>
  <c r="H253" i="6"/>
  <c r="G259" i="6"/>
  <c r="G258" i="6" s="1"/>
  <c r="G257" i="6" s="1"/>
  <c r="H71" i="6"/>
  <c r="L71" i="6"/>
  <c r="I253" i="6"/>
  <c r="H259" i="6"/>
  <c r="H258" i="6" s="1"/>
  <c r="H257" i="6" s="1"/>
  <c r="I34" i="6"/>
  <c r="I16" i="6"/>
  <c r="H98" i="6"/>
  <c r="L98" i="6"/>
  <c r="J253" i="6"/>
  <c r="I259" i="6"/>
  <c r="I258" i="6" s="1"/>
  <c r="I257" i="6" s="1"/>
  <c r="J259" i="6"/>
  <c r="J258" i="6" s="1"/>
  <c r="J257" i="6" s="1"/>
  <c r="G188" i="6"/>
  <c r="G187" i="6" s="1"/>
  <c r="K188" i="6"/>
  <c r="K187" i="6" s="1"/>
  <c r="H185" i="6"/>
  <c r="H182" i="6" s="1"/>
  <c r="L15" i="6" l="1"/>
  <c r="F50" i="6"/>
  <c r="F14" i="6" s="1"/>
  <c r="F13" i="6" s="1"/>
  <c r="F12" i="6" s="1"/>
  <c r="F8" i="6" s="1"/>
  <c r="D186" i="6"/>
  <c r="D12" i="6" s="1"/>
  <c r="D8" i="6" s="1"/>
  <c r="I15" i="6"/>
  <c r="E13" i="6"/>
  <c r="G15" i="6"/>
  <c r="G50" i="6"/>
  <c r="G14" i="6" s="1"/>
  <c r="G13" i="6" s="1"/>
  <c r="I14" i="6"/>
  <c r="I13" i="6" s="1"/>
  <c r="K15" i="6"/>
  <c r="E186" i="6"/>
  <c r="E12" i="6" s="1"/>
  <c r="E8" i="6" s="1"/>
  <c r="H50" i="6"/>
  <c r="H14" i="6" s="1"/>
  <c r="H13" i="6" s="1"/>
  <c r="H12" i="6" s="1"/>
  <c r="H8" i="6" s="1"/>
  <c r="K186" i="6"/>
  <c r="G186" i="6"/>
  <c r="H186" i="6"/>
  <c r="K50" i="6"/>
  <c r="L50" i="6"/>
  <c r="L14" i="6" s="1"/>
  <c r="L13" i="6" s="1"/>
  <c r="L12" i="6" s="1"/>
  <c r="L8" i="6" s="1"/>
  <c r="J15" i="6"/>
  <c r="D14" i="6"/>
  <c r="J186" i="6"/>
  <c r="J50" i="6"/>
  <c r="I186" i="6"/>
  <c r="I12" i="6" l="1"/>
  <c r="I8" i="6" s="1"/>
  <c r="K14" i="6"/>
  <c r="K13" i="6" s="1"/>
  <c r="K12" i="6" s="1"/>
  <c r="K8" i="6" s="1"/>
  <c r="J14" i="6"/>
  <c r="J13" i="6" s="1"/>
  <c r="J12" i="6" s="1"/>
  <c r="J8" i="6" s="1"/>
  <c r="G12" i="6"/>
  <c r="G8" i="6" s="1"/>
  <c r="K274" i="5"/>
  <c r="L273" i="5"/>
  <c r="K273" i="5"/>
  <c r="J273" i="5"/>
  <c r="I273" i="5"/>
  <c r="H273" i="5"/>
  <c r="G273" i="5"/>
  <c r="F273" i="5"/>
  <c r="K272" i="5"/>
  <c r="K271" i="5"/>
  <c r="F271" i="5" s="1"/>
  <c r="K270" i="5"/>
  <c r="K269" i="5"/>
  <c r="L268" i="5"/>
  <c r="K268" i="5"/>
  <c r="K267" i="5" s="1"/>
  <c r="J268" i="5"/>
  <c r="J267" i="5" s="1"/>
  <c r="J256" i="5" s="1"/>
  <c r="I268" i="5"/>
  <c r="H268" i="5"/>
  <c r="G268" i="5"/>
  <c r="F268" i="5"/>
  <c r="L267" i="5"/>
  <c r="I267" i="5"/>
  <c r="H267" i="5"/>
  <c r="G267" i="5"/>
  <c r="F267" i="5"/>
  <c r="K266" i="5"/>
  <c r="K264" i="5"/>
  <c r="L263" i="5"/>
  <c r="K263" i="5"/>
  <c r="J263" i="5"/>
  <c r="I263" i="5"/>
  <c r="I257" i="5" s="1"/>
  <c r="I256" i="5" s="1"/>
  <c r="H263" i="5"/>
  <c r="G263" i="5"/>
  <c r="F263" i="5"/>
  <c r="F257" i="5" s="1"/>
  <c r="F256" i="5" s="1"/>
  <c r="K262" i="5"/>
  <c r="K261" i="5"/>
  <c r="K260" i="5"/>
  <c r="K259" i="5"/>
  <c r="K258" i="5" s="1"/>
  <c r="K257" i="5" s="1"/>
  <c r="L258" i="5"/>
  <c r="J258" i="5"/>
  <c r="I258" i="5"/>
  <c r="H258" i="5"/>
  <c r="H257" i="5" s="1"/>
  <c r="H256" i="5" s="1"/>
  <c r="G258" i="5"/>
  <c r="G257" i="5" s="1"/>
  <c r="G256" i="5" s="1"/>
  <c r="F258" i="5"/>
  <c r="L257" i="5"/>
  <c r="L256" i="5" s="1"/>
  <c r="J257" i="5"/>
  <c r="K255" i="5"/>
  <c r="K254" i="5"/>
  <c r="K253" i="5"/>
  <c r="K252" i="5" s="1"/>
  <c r="L252" i="5"/>
  <c r="J252" i="5"/>
  <c r="I252" i="5"/>
  <c r="H252" i="5"/>
  <c r="G252" i="5"/>
  <c r="F252" i="5"/>
  <c r="K251" i="5"/>
  <c r="K248" i="5" s="1"/>
  <c r="K250" i="5"/>
  <c r="K249" i="5"/>
  <c r="L248" i="5"/>
  <c r="J248" i="5"/>
  <c r="I248" i="5"/>
  <c r="H248" i="5"/>
  <c r="G248" i="5"/>
  <c r="F248" i="5"/>
  <c r="K247" i="5"/>
  <c r="K246" i="5"/>
  <c r="K245" i="5"/>
  <c r="K244" i="5" s="1"/>
  <c r="L244" i="5"/>
  <c r="J244" i="5"/>
  <c r="I244" i="5"/>
  <c r="H244" i="5"/>
  <c r="G244" i="5"/>
  <c r="F244" i="5"/>
  <c r="K243" i="5"/>
  <c r="K242" i="5"/>
  <c r="K241" i="5"/>
  <c r="L240" i="5"/>
  <c r="K240" i="5"/>
  <c r="J240" i="5"/>
  <c r="I240" i="5"/>
  <c r="H240" i="5"/>
  <c r="G240" i="5"/>
  <c r="F240" i="5"/>
  <c r="K239" i="5"/>
  <c r="K238" i="5"/>
  <c r="K237" i="5"/>
  <c r="K236" i="5" s="1"/>
  <c r="L236" i="5"/>
  <c r="J236" i="5"/>
  <c r="I236" i="5"/>
  <c r="H236" i="5"/>
  <c r="G236" i="5"/>
  <c r="F236" i="5"/>
  <c r="K235" i="5"/>
  <c r="K232" i="5" s="1"/>
  <c r="K234" i="5"/>
  <c r="K233" i="5"/>
  <c r="L232" i="5"/>
  <c r="J232" i="5"/>
  <c r="I232" i="5"/>
  <c r="H232" i="5"/>
  <c r="G232" i="5"/>
  <c r="G211" i="5" s="1"/>
  <c r="F232" i="5"/>
  <c r="K231" i="5"/>
  <c r="K230" i="5"/>
  <c r="K229" i="5"/>
  <c r="K228" i="5" s="1"/>
  <c r="L228" i="5"/>
  <c r="J228" i="5"/>
  <c r="I228" i="5"/>
  <c r="H228" i="5"/>
  <c r="G228" i="5"/>
  <c r="F228" i="5"/>
  <c r="K227" i="5"/>
  <c r="K224" i="5" s="1"/>
  <c r="K226" i="5"/>
  <c r="K225" i="5"/>
  <c r="L224" i="5"/>
  <c r="J224" i="5"/>
  <c r="I224" i="5"/>
  <c r="H224" i="5"/>
  <c r="G224" i="5"/>
  <c r="F224" i="5"/>
  <c r="K223" i="5"/>
  <c r="K222" i="5"/>
  <c r="K221" i="5"/>
  <c r="K220" i="5" s="1"/>
  <c r="L220" i="5"/>
  <c r="J220" i="5"/>
  <c r="I220" i="5"/>
  <c r="H220" i="5"/>
  <c r="G220" i="5"/>
  <c r="F220" i="5"/>
  <c r="K219" i="5"/>
  <c r="K218" i="5"/>
  <c r="K217" i="5"/>
  <c r="L216" i="5"/>
  <c r="K216" i="5"/>
  <c r="J216" i="5"/>
  <c r="J211" i="5" s="1"/>
  <c r="I216" i="5"/>
  <c r="H216" i="5"/>
  <c r="H211" i="5" s="1"/>
  <c r="G216" i="5"/>
  <c r="F216" i="5"/>
  <c r="K215" i="5"/>
  <c r="K214" i="5"/>
  <c r="K213" i="5"/>
  <c r="K212" i="5" s="1"/>
  <c r="L212" i="5"/>
  <c r="L211" i="5" s="1"/>
  <c r="J212" i="5"/>
  <c r="I212" i="5"/>
  <c r="I211" i="5" s="1"/>
  <c r="I185" i="5" s="1"/>
  <c r="H212" i="5"/>
  <c r="G212" i="5"/>
  <c r="F212" i="5"/>
  <c r="F211" i="5" s="1"/>
  <c r="K210" i="5"/>
  <c r="K209" i="5"/>
  <c r="K208" i="5"/>
  <c r="K207" i="5"/>
  <c r="K206" i="5"/>
  <c r="K205" i="5"/>
  <c r="K204" i="5"/>
  <c r="K203" i="5"/>
  <c r="K202" i="5"/>
  <c r="K201" i="5"/>
  <c r="K200" i="5"/>
  <c r="K199" i="5"/>
  <c r="L198" i="5"/>
  <c r="K198" i="5"/>
  <c r="K197" i="5" s="1"/>
  <c r="J198" i="5"/>
  <c r="I198" i="5"/>
  <c r="H198" i="5"/>
  <c r="H197" i="5" s="1"/>
  <c r="G198" i="5"/>
  <c r="G197" i="5" s="1"/>
  <c r="F198" i="5"/>
  <c r="L197" i="5"/>
  <c r="J197" i="5"/>
  <c r="I197" i="5"/>
  <c r="F197" i="5"/>
  <c r="K196" i="5"/>
  <c r="K195" i="5"/>
  <c r="K194" i="5"/>
  <c r="K193" i="5"/>
  <c r="K192" i="5"/>
  <c r="K191" i="5"/>
  <c r="K190" i="5"/>
  <c r="K189" i="5"/>
  <c r="K188" i="5"/>
  <c r="K187" i="5" s="1"/>
  <c r="K186" i="5" s="1"/>
  <c r="L187" i="5"/>
  <c r="L186" i="5" s="1"/>
  <c r="L185" i="5" s="1"/>
  <c r="J187" i="5"/>
  <c r="J186" i="5" s="1"/>
  <c r="J185" i="5" s="1"/>
  <c r="I187" i="5"/>
  <c r="H187" i="5"/>
  <c r="G187" i="5"/>
  <c r="G186" i="5" s="1"/>
  <c r="G185" i="5" s="1"/>
  <c r="F187" i="5"/>
  <c r="F186" i="5" s="1"/>
  <c r="I186" i="5"/>
  <c r="H186" i="5"/>
  <c r="K184" i="5"/>
  <c r="K183" i="5"/>
  <c r="L182" i="5"/>
  <c r="K182" i="5"/>
  <c r="J182" i="5"/>
  <c r="I182" i="5"/>
  <c r="H182" i="5"/>
  <c r="G182" i="5"/>
  <c r="F182" i="5"/>
  <c r="K181" i="5"/>
  <c r="K178" i="5" s="1"/>
  <c r="K180" i="5"/>
  <c r="K179" i="5"/>
  <c r="L178" i="5"/>
  <c r="J178" i="5"/>
  <c r="I178" i="5"/>
  <c r="H178" i="5"/>
  <c r="G178" i="5"/>
  <c r="G172" i="5" s="1"/>
  <c r="G166" i="5" s="1"/>
  <c r="F178" i="5"/>
  <c r="K177" i="5"/>
  <c r="K176" i="5"/>
  <c r="K175" i="5"/>
  <c r="K173" i="5" s="1"/>
  <c r="K172" i="5" s="1"/>
  <c r="K174" i="5"/>
  <c r="L173" i="5"/>
  <c r="J173" i="5"/>
  <c r="I173" i="5"/>
  <c r="I172" i="5" s="1"/>
  <c r="H173" i="5"/>
  <c r="H172" i="5" s="1"/>
  <c r="G173" i="5"/>
  <c r="F173" i="5"/>
  <c r="F172" i="5" s="1"/>
  <c r="F166" i="5" s="1"/>
  <c r="L172" i="5"/>
  <c r="L166" i="5" s="1"/>
  <c r="J172" i="5"/>
  <c r="K171" i="5"/>
  <c r="K170" i="5"/>
  <c r="K169" i="5"/>
  <c r="L168" i="5"/>
  <c r="K168" i="5"/>
  <c r="J168" i="5"/>
  <c r="I168" i="5"/>
  <c r="I166" i="5" s="1"/>
  <c r="H168" i="5"/>
  <c r="H166" i="5" s="1"/>
  <c r="G168" i="5"/>
  <c r="F168" i="5"/>
  <c r="K167" i="5"/>
  <c r="J166" i="5"/>
  <c r="K165" i="5"/>
  <c r="K164" i="5"/>
  <c r="K163" i="5"/>
  <c r="K162" i="5"/>
  <c r="K161" i="5"/>
  <c r="K160" i="5"/>
  <c r="K159" i="5"/>
  <c r="K158" i="5"/>
  <c r="K157" i="5"/>
  <c r="L156" i="5"/>
  <c r="K156" i="5"/>
  <c r="J156" i="5"/>
  <c r="I156" i="5"/>
  <c r="H156" i="5"/>
  <c r="G156" i="5"/>
  <c r="F156" i="5"/>
  <c r="K155" i="5"/>
  <c r="K154" i="5"/>
  <c r="K153" i="5"/>
  <c r="K152" i="5"/>
  <c r="K151" i="5"/>
  <c r="L150" i="5"/>
  <c r="K150" i="5"/>
  <c r="K149" i="5" s="1"/>
  <c r="J150" i="5"/>
  <c r="I150" i="5"/>
  <c r="H150" i="5"/>
  <c r="H149" i="5" s="1"/>
  <c r="G150" i="5"/>
  <c r="G149" i="5" s="1"/>
  <c r="F150" i="5"/>
  <c r="L149" i="5"/>
  <c r="J149" i="5"/>
  <c r="I149" i="5"/>
  <c r="F149" i="5"/>
  <c r="K148" i="5"/>
  <c r="K147" i="5"/>
  <c r="L146" i="5"/>
  <c r="L145" i="5" s="1"/>
  <c r="K146" i="5"/>
  <c r="K145" i="5" s="1"/>
  <c r="J146" i="5"/>
  <c r="I146" i="5"/>
  <c r="H146" i="5"/>
  <c r="G146" i="5"/>
  <c r="F146" i="5"/>
  <c r="J145" i="5"/>
  <c r="I145" i="5"/>
  <c r="H145" i="5"/>
  <c r="G145" i="5"/>
  <c r="F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 s="1"/>
  <c r="K131" i="5" s="1"/>
  <c r="L132" i="5"/>
  <c r="J132" i="5"/>
  <c r="I132" i="5"/>
  <c r="H132" i="5"/>
  <c r="G132" i="5"/>
  <c r="G131" i="5" s="1"/>
  <c r="F132" i="5"/>
  <c r="L131" i="5"/>
  <c r="J131" i="5"/>
  <c r="I131" i="5"/>
  <c r="H131" i="5"/>
  <c r="F131" i="5"/>
  <c r="K130" i="5"/>
  <c r="K129" i="5"/>
  <c r="L128" i="5"/>
  <c r="K128" i="5"/>
  <c r="J128" i="5"/>
  <c r="I128" i="5"/>
  <c r="H128" i="5"/>
  <c r="G128" i="5"/>
  <c r="F128" i="5"/>
  <c r="K127" i="5"/>
  <c r="K124" i="5" s="1"/>
  <c r="K126" i="5"/>
  <c r="K125" i="5"/>
  <c r="L124" i="5"/>
  <c r="J124" i="5"/>
  <c r="I124" i="5"/>
  <c r="H124" i="5"/>
  <c r="G124" i="5"/>
  <c r="F124" i="5"/>
  <c r="K123" i="5"/>
  <c r="K122" i="5"/>
  <c r="K121" i="5"/>
  <c r="K120" i="5"/>
  <c r="K119" i="5"/>
  <c r="K118" i="5"/>
  <c r="L117" i="5"/>
  <c r="K117" i="5"/>
  <c r="J117" i="5"/>
  <c r="I117" i="5"/>
  <c r="H117" i="5"/>
  <c r="G117" i="5"/>
  <c r="F117" i="5"/>
  <c r="K116" i="5"/>
  <c r="L115" i="5"/>
  <c r="K115" i="5"/>
  <c r="J115" i="5"/>
  <c r="I115" i="5"/>
  <c r="H115" i="5"/>
  <c r="G115" i="5"/>
  <c r="F115" i="5"/>
  <c r="L114" i="5"/>
  <c r="K114" i="5"/>
  <c r="J114" i="5"/>
  <c r="I114" i="5"/>
  <c r="H114" i="5"/>
  <c r="G114" i="5"/>
  <c r="F114" i="5"/>
  <c r="K113" i="5"/>
  <c r="L111" i="5"/>
  <c r="K111" i="5"/>
  <c r="J111" i="5"/>
  <c r="I111" i="5"/>
  <c r="H111" i="5"/>
  <c r="G111" i="5"/>
  <c r="F111" i="5"/>
  <c r="L110" i="5"/>
  <c r="K110" i="5"/>
  <c r="J110" i="5"/>
  <c r="I110" i="5"/>
  <c r="H110" i="5"/>
  <c r="H109" i="5" s="1"/>
  <c r="G110" i="5"/>
  <c r="F110" i="5"/>
  <c r="K107" i="5"/>
  <c r="K106" i="5"/>
  <c r="K105" i="5"/>
  <c r="K104" i="5"/>
  <c r="K103" i="5"/>
  <c r="K102" i="5"/>
  <c r="K101" i="5"/>
  <c r="K98" i="5" s="1"/>
  <c r="K100" i="5"/>
  <c r="K99" i="5"/>
  <c r="L98" i="5"/>
  <c r="K97" i="5"/>
  <c r="K96" i="5"/>
  <c r="K95" i="5"/>
  <c r="L94" i="5"/>
  <c r="L92" i="5" s="1"/>
  <c r="K94" i="5"/>
  <c r="J94" i="5"/>
  <c r="J92" i="5" s="1"/>
  <c r="J50" i="5" s="1"/>
  <c r="I94" i="5"/>
  <c r="I92" i="5" s="1"/>
  <c r="H94" i="5"/>
  <c r="H92" i="5" s="1"/>
  <c r="G94" i="5"/>
  <c r="G92" i="5" s="1"/>
  <c r="G50" i="5" s="1"/>
  <c r="F94" i="5"/>
  <c r="F92" i="5" s="1"/>
  <c r="K93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L75" i="5"/>
  <c r="K75" i="5"/>
  <c r="J75" i="5"/>
  <c r="I75" i="5"/>
  <c r="H75" i="5"/>
  <c r="G75" i="5"/>
  <c r="F75" i="5"/>
  <c r="K74" i="5"/>
  <c r="K73" i="5"/>
  <c r="K72" i="5"/>
  <c r="K71" i="5" s="1"/>
  <c r="L71" i="5"/>
  <c r="J71" i="5"/>
  <c r="I71" i="5"/>
  <c r="H71" i="5"/>
  <c r="G71" i="5"/>
  <c r="F71" i="5"/>
  <c r="K70" i="5"/>
  <c r="K69" i="5"/>
  <c r="K68" i="5"/>
  <c r="K66" i="5" s="1"/>
  <c r="K67" i="5"/>
  <c r="L66" i="5"/>
  <c r="J66" i="5"/>
  <c r="I66" i="5"/>
  <c r="H66" i="5"/>
  <c r="G66" i="5"/>
  <c r="F66" i="5"/>
  <c r="K65" i="5"/>
  <c r="K64" i="5"/>
  <c r="L63" i="5"/>
  <c r="K63" i="5"/>
  <c r="J63" i="5"/>
  <c r="I63" i="5"/>
  <c r="H63" i="5"/>
  <c r="G63" i="5"/>
  <c r="F63" i="5"/>
  <c r="K62" i="5"/>
  <c r="K61" i="5"/>
  <c r="K60" i="5"/>
  <c r="K59" i="5"/>
  <c r="K58" i="5"/>
  <c r="K57" i="5"/>
  <c r="K56" i="5"/>
  <c r="K55" i="5"/>
  <c r="K54" i="5"/>
  <c r="K51" i="5" s="1"/>
  <c r="K53" i="5"/>
  <c r="K52" i="5"/>
  <c r="L51" i="5"/>
  <c r="J51" i="5"/>
  <c r="I51" i="5"/>
  <c r="H51" i="5"/>
  <c r="G51" i="5"/>
  <c r="F51" i="5"/>
  <c r="K49" i="5"/>
  <c r="F49" i="5" s="1"/>
  <c r="K48" i="5"/>
  <c r="K47" i="5"/>
  <c r="K46" i="5"/>
  <c r="K45" i="5"/>
  <c r="K44" i="5"/>
  <c r="K43" i="5"/>
  <c r="K42" i="5" s="1"/>
  <c r="L42" i="5"/>
  <c r="J42" i="5"/>
  <c r="I42" i="5"/>
  <c r="I15" i="5" s="1"/>
  <c r="H42" i="5"/>
  <c r="G42" i="5"/>
  <c r="F42" i="5"/>
  <c r="K41" i="5"/>
  <c r="K40" i="5"/>
  <c r="K39" i="5"/>
  <c r="K38" i="5"/>
  <c r="K37" i="5"/>
  <c r="K34" i="5" s="1"/>
  <c r="K36" i="5"/>
  <c r="K35" i="5"/>
  <c r="L34" i="5"/>
  <c r="J34" i="5"/>
  <c r="I34" i="5"/>
  <c r="H34" i="5"/>
  <c r="G34" i="5"/>
  <c r="F34" i="5"/>
  <c r="K33" i="5"/>
  <c r="K32" i="5"/>
  <c r="K31" i="5"/>
  <c r="K30" i="5"/>
  <c r="K29" i="5"/>
  <c r="K28" i="5"/>
  <c r="K27" i="5"/>
  <c r="K26" i="5"/>
  <c r="K25" i="5"/>
  <c r="K24" i="5"/>
  <c r="K23" i="5"/>
  <c r="K22" i="5"/>
  <c r="K16" i="5" s="1"/>
  <c r="K15" i="5" s="1"/>
  <c r="K21" i="5"/>
  <c r="K20" i="5"/>
  <c r="K19" i="5"/>
  <c r="K18" i="5"/>
  <c r="K17" i="5"/>
  <c r="L16" i="5"/>
  <c r="L15" i="5" s="1"/>
  <c r="J16" i="5"/>
  <c r="I16" i="5"/>
  <c r="H16" i="5"/>
  <c r="G16" i="5"/>
  <c r="F16" i="5"/>
  <c r="F15" i="5" s="1"/>
  <c r="J15" i="5"/>
  <c r="H15" i="5"/>
  <c r="G15" i="5"/>
  <c r="L10" i="5"/>
  <c r="K10" i="5"/>
  <c r="J10" i="5"/>
  <c r="I10" i="5"/>
  <c r="H10" i="5"/>
  <c r="G10" i="5"/>
  <c r="F10" i="5"/>
  <c r="E10" i="5"/>
  <c r="D10" i="5"/>
  <c r="C10" i="5"/>
  <c r="E9" i="5"/>
  <c r="D9" i="5"/>
  <c r="B7" i="5"/>
  <c r="K92" i="5" l="1"/>
  <c r="J112" i="5"/>
  <c r="J109" i="5"/>
  <c r="G112" i="5"/>
  <c r="I109" i="5"/>
  <c r="K109" i="5"/>
  <c r="F109" i="5"/>
  <c r="G109" i="5"/>
  <c r="G108" i="5" s="1"/>
  <c r="G14" i="5" s="1"/>
  <c r="G13" i="5" s="1"/>
  <c r="G12" i="5" s="1"/>
  <c r="G9" i="5" s="1"/>
  <c r="L109" i="5"/>
  <c r="L112" i="5"/>
  <c r="H112" i="5"/>
  <c r="H108" i="5" s="1"/>
  <c r="I112" i="5"/>
  <c r="I50" i="5"/>
  <c r="K112" i="5"/>
  <c r="J108" i="5"/>
  <c r="J14" i="5" s="1"/>
  <c r="J13" i="5" s="1"/>
  <c r="J12" i="5" s="1"/>
  <c r="J9" i="5" s="1"/>
  <c r="F112" i="5"/>
  <c r="F50" i="5"/>
  <c r="K211" i="5"/>
  <c r="K185" i="5" s="1"/>
  <c r="H50" i="5"/>
  <c r="H185" i="5"/>
  <c r="L50" i="5"/>
  <c r="K166" i="5"/>
  <c r="F185" i="5"/>
  <c r="K50" i="5"/>
  <c r="K256" i="5"/>
  <c r="H14" i="5" l="1"/>
  <c r="H13" i="5" s="1"/>
  <c r="H12" i="5" s="1"/>
  <c r="H9" i="5" s="1"/>
  <c r="L108" i="5"/>
  <c r="L14" i="5" s="1"/>
  <c r="L13" i="5" s="1"/>
  <c r="L12" i="5" s="1"/>
  <c r="K108" i="5"/>
  <c r="I108" i="5"/>
  <c r="I14" i="5" s="1"/>
  <c r="I13" i="5" s="1"/>
  <c r="I12" i="5" s="1"/>
  <c r="I9" i="5" s="1"/>
  <c r="F108" i="5"/>
  <c r="F14" i="5" s="1"/>
  <c r="F13" i="5" s="1"/>
  <c r="F12" i="5" s="1"/>
  <c r="F9" i="5" s="1"/>
  <c r="K14" i="5"/>
  <c r="K13" i="5" s="1"/>
  <c r="K12" i="5" s="1"/>
  <c r="K9" i="5" s="1"/>
  <c r="L278" i="4" l="1"/>
  <c r="K278" i="4"/>
  <c r="J278" i="4"/>
  <c r="I278" i="4"/>
  <c r="H278" i="4"/>
  <c r="G278" i="4"/>
  <c r="F278" i="4"/>
  <c r="L277" i="4"/>
  <c r="K277" i="4"/>
  <c r="J277" i="4"/>
  <c r="I277" i="4"/>
  <c r="H277" i="4"/>
  <c r="G277" i="4"/>
  <c r="F277" i="4"/>
  <c r="L276" i="4"/>
  <c r="K276" i="4"/>
  <c r="J276" i="4"/>
  <c r="I276" i="4"/>
  <c r="H276" i="4"/>
  <c r="G276" i="4"/>
  <c r="F276" i="4"/>
  <c r="L275" i="4"/>
  <c r="K275" i="4"/>
  <c r="J275" i="4"/>
  <c r="I275" i="4"/>
  <c r="H275" i="4"/>
  <c r="G275" i="4"/>
  <c r="F275" i="4"/>
  <c r="L274" i="4"/>
  <c r="K274" i="4"/>
  <c r="J274" i="4"/>
  <c r="I274" i="4"/>
  <c r="H274" i="4"/>
  <c r="G274" i="4"/>
  <c r="F274" i="4"/>
  <c r="L273" i="4"/>
  <c r="K273" i="4"/>
  <c r="J273" i="4"/>
  <c r="I273" i="4"/>
  <c r="H273" i="4"/>
  <c r="G273" i="4"/>
  <c r="F273" i="4"/>
  <c r="L272" i="4"/>
  <c r="K272" i="4"/>
  <c r="J272" i="4"/>
  <c r="I272" i="4"/>
  <c r="H272" i="4"/>
  <c r="G272" i="4"/>
  <c r="F272" i="4"/>
  <c r="L271" i="4"/>
  <c r="K271" i="4"/>
  <c r="J271" i="4"/>
  <c r="I271" i="4"/>
  <c r="H271" i="4"/>
  <c r="G271" i="4"/>
  <c r="F271" i="4"/>
  <c r="L270" i="4"/>
  <c r="K270" i="4"/>
  <c r="J270" i="4"/>
  <c r="I270" i="4"/>
  <c r="H270" i="4"/>
  <c r="G270" i="4"/>
  <c r="F270" i="4"/>
  <c r="L269" i="4"/>
  <c r="K269" i="4"/>
  <c r="J269" i="4"/>
  <c r="I269" i="4"/>
  <c r="H269" i="4"/>
  <c r="G269" i="4"/>
  <c r="F269" i="4"/>
  <c r="L268" i="4"/>
  <c r="K268" i="4"/>
  <c r="J268" i="4"/>
  <c r="I268" i="4"/>
  <c r="H268" i="4"/>
  <c r="G268" i="4"/>
  <c r="F268" i="4"/>
  <c r="L267" i="4"/>
  <c r="K267" i="4"/>
  <c r="J267" i="4"/>
  <c r="I267" i="4"/>
  <c r="H267" i="4"/>
  <c r="G267" i="4"/>
  <c r="F267" i="4"/>
  <c r="L266" i="4"/>
  <c r="K266" i="4"/>
  <c r="J266" i="4"/>
  <c r="I266" i="4"/>
  <c r="H266" i="4"/>
  <c r="G266" i="4"/>
  <c r="F266" i="4"/>
  <c r="L265" i="4"/>
  <c r="K265" i="4"/>
  <c r="J265" i="4"/>
  <c r="I265" i="4"/>
  <c r="H265" i="4"/>
  <c r="G265" i="4"/>
  <c r="F265" i="4"/>
  <c r="L264" i="4"/>
  <c r="K264" i="4"/>
  <c r="J264" i="4"/>
  <c r="I264" i="4"/>
  <c r="H264" i="4"/>
  <c r="G264" i="4"/>
  <c r="F264" i="4"/>
  <c r="D264" i="4"/>
  <c r="D260" i="4" s="1"/>
  <c r="D259" i="4" s="1"/>
  <c r="D258" i="4" s="1"/>
  <c r="D187" i="4" s="1"/>
  <c r="D13" i="4" s="1"/>
  <c r="D10" i="4" s="1"/>
  <c r="K263" i="4"/>
  <c r="J263" i="4"/>
  <c r="I263" i="4"/>
  <c r="H263" i="4"/>
  <c r="G263" i="4"/>
  <c r="F263" i="4"/>
  <c r="D263" i="4"/>
  <c r="L262" i="4"/>
  <c r="K262" i="4"/>
  <c r="J262" i="4"/>
  <c r="I262" i="4"/>
  <c r="H262" i="4"/>
  <c r="G262" i="4"/>
  <c r="F262" i="4"/>
  <c r="D262" i="4"/>
  <c r="K261" i="4"/>
  <c r="F261" i="4"/>
  <c r="E260" i="4"/>
  <c r="E259" i="4"/>
  <c r="E258" i="4" s="1"/>
  <c r="E13" i="4" s="1"/>
  <c r="E10" i="4" s="1"/>
  <c r="K257" i="4"/>
  <c r="K256" i="4"/>
  <c r="K255" i="4"/>
  <c r="K254" i="4" s="1"/>
  <c r="L254" i="4"/>
  <c r="J254" i="4"/>
  <c r="I254" i="4"/>
  <c r="H254" i="4"/>
  <c r="G254" i="4"/>
  <c r="F254" i="4"/>
  <c r="K253" i="4"/>
  <c r="K252" i="4"/>
  <c r="K251" i="4"/>
  <c r="L250" i="4"/>
  <c r="K250" i="4"/>
  <c r="J250" i="4"/>
  <c r="I250" i="4"/>
  <c r="H250" i="4"/>
  <c r="G250" i="4"/>
  <c r="F250" i="4"/>
  <c r="K249" i="4"/>
  <c r="K248" i="4"/>
  <c r="K247" i="4"/>
  <c r="K246" i="4" s="1"/>
  <c r="L246" i="4"/>
  <c r="J246" i="4"/>
  <c r="I246" i="4"/>
  <c r="H246" i="4"/>
  <c r="G246" i="4"/>
  <c r="F246" i="4"/>
  <c r="K245" i="4"/>
  <c r="K244" i="4"/>
  <c r="K243" i="4"/>
  <c r="K242" i="4" s="1"/>
  <c r="L242" i="4"/>
  <c r="J242" i="4"/>
  <c r="I242" i="4"/>
  <c r="H242" i="4"/>
  <c r="G242" i="4"/>
  <c r="F242" i="4"/>
  <c r="K241" i="4"/>
  <c r="K240" i="4"/>
  <c r="K238" i="4" s="1"/>
  <c r="K239" i="4"/>
  <c r="L238" i="4"/>
  <c r="J238" i="4"/>
  <c r="I238" i="4"/>
  <c r="H238" i="4"/>
  <c r="G238" i="4"/>
  <c r="F238" i="4"/>
  <c r="K237" i="4"/>
  <c r="K236" i="4"/>
  <c r="K235" i="4"/>
  <c r="K234" i="4" s="1"/>
  <c r="L234" i="4"/>
  <c r="J234" i="4"/>
  <c r="I234" i="4"/>
  <c r="H234" i="4"/>
  <c r="G234" i="4"/>
  <c r="F234" i="4"/>
  <c r="K233" i="4"/>
  <c r="K232" i="4"/>
  <c r="K231" i="4"/>
  <c r="K230" i="4" s="1"/>
  <c r="L230" i="4"/>
  <c r="J230" i="4"/>
  <c r="I230" i="4"/>
  <c r="H230" i="4"/>
  <c r="G230" i="4"/>
  <c r="F230" i="4"/>
  <c r="K229" i="4"/>
  <c r="K228" i="4"/>
  <c r="K227" i="4"/>
  <c r="L226" i="4"/>
  <c r="K226" i="4"/>
  <c r="J226" i="4"/>
  <c r="I226" i="4"/>
  <c r="H226" i="4"/>
  <c r="G226" i="4"/>
  <c r="F226" i="4"/>
  <c r="K225" i="4"/>
  <c r="K224" i="4"/>
  <c r="K223" i="4"/>
  <c r="K222" i="4" s="1"/>
  <c r="L222" i="4"/>
  <c r="J222" i="4"/>
  <c r="I222" i="4"/>
  <c r="H222" i="4"/>
  <c r="G222" i="4"/>
  <c r="F222" i="4"/>
  <c r="K221" i="4"/>
  <c r="K220" i="4"/>
  <c r="K219" i="4"/>
  <c r="K218" i="4" s="1"/>
  <c r="L218" i="4"/>
  <c r="J218" i="4"/>
  <c r="I218" i="4"/>
  <c r="H218" i="4"/>
  <c r="G218" i="4"/>
  <c r="F218" i="4"/>
  <c r="K217" i="4"/>
  <c r="K216" i="4"/>
  <c r="K214" i="4" s="1"/>
  <c r="K215" i="4"/>
  <c r="L214" i="4"/>
  <c r="L213" i="4" s="1"/>
  <c r="J214" i="4"/>
  <c r="J213" i="4" s="1"/>
  <c r="I214" i="4"/>
  <c r="H214" i="4"/>
  <c r="H213" i="4" s="1"/>
  <c r="G214" i="4"/>
  <c r="F214" i="4"/>
  <c r="F213" i="4" s="1"/>
  <c r="I213" i="4"/>
  <c r="G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 s="1"/>
  <c r="K199" i="4" s="1"/>
  <c r="L200" i="4"/>
  <c r="L199" i="4" s="1"/>
  <c r="J200" i="4"/>
  <c r="J199" i="4" s="1"/>
  <c r="I200" i="4"/>
  <c r="H200" i="4"/>
  <c r="H199" i="4" s="1"/>
  <c r="G200" i="4"/>
  <c r="G199" i="4" s="1"/>
  <c r="F200" i="4"/>
  <c r="F199" i="4" s="1"/>
  <c r="I199" i="4"/>
  <c r="K198" i="4"/>
  <c r="K197" i="4"/>
  <c r="K196" i="4"/>
  <c r="K195" i="4"/>
  <c r="K194" i="4"/>
  <c r="K193" i="4"/>
  <c r="K192" i="4"/>
  <c r="K191" i="4"/>
  <c r="K190" i="4"/>
  <c r="K189" i="4" s="1"/>
  <c r="K188" i="4" s="1"/>
  <c r="L189" i="4"/>
  <c r="J189" i="4"/>
  <c r="I189" i="4"/>
  <c r="I188" i="4" s="1"/>
  <c r="H189" i="4"/>
  <c r="G189" i="4"/>
  <c r="G188" i="4" s="1"/>
  <c r="F189" i="4"/>
  <c r="F188" i="4" s="1"/>
  <c r="L188" i="4"/>
  <c r="J188" i="4"/>
  <c r="H188" i="4"/>
  <c r="K186" i="4"/>
  <c r="I186" i="4"/>
  <c r="K185" i="4"/>
  <c r="K184" i="4" s="1"/>
  <c r="I185" i="4"/>
  <c r="L184" i="4"/>
  <c r="J184" i="4"/>
  <c r="I184" i="4"/>
  <c r="H184" i="4"/>
  <c r="G184" i="4"/>
  <c r="F184" i="4"/>
  <c r="K183" i="4"/>
  <c r="I183" i="4"/>
  <c r="K182" i="4"/>
  <c r="K180" i="4" s="1"/>
  <c r="I182" i="4"/>
  <c r="K181" i="4"/>
  <c r="I181" i="4"/>
  <c r="L180" i="4"/>
  <c r="J180" i="4"/>
  <c r="J174" i="4" s="1"/>
  <c r="H180" i="4"/>
  <c r="I180" i="4" s="1"/>
  <c r="G180" i="4"/>
  <c r="F180" i="4"/>
  <c r="F174" i="4" s="1"/>
  <c r="F168" i="4" s="1"/>
  <c r="K179" i="4"/>
  <c r="I179" i="4"/>
  <c r="K178" i="4"/>
  <c r="I178" i="4"/>
  <c r="K177" i="4"/>
  <c r="I177" i="4"/>
  <c r="K176" i="4"/>
  <c r="I176" i="4"/>
  <c r="L175" i="4"/>
  <c r="L174" i="4" s="1"/>
  <c r="L168" i="4" s="1"/>
  <c r="K175" i="4"/>
  <c r="K174" i="4" s="1"/>
  <c r="J175" i="4"/>
  <c r="I175" i="4"/>
  <c r="H175" i="4"/>
  <c r="G175" i="4"/>
  <c r="G174" i="4" s="1"/>
  <c r="F175" i="4"/>
  <c r="H174" i="4"/>
  <c r="I174" i="4" s="1"/>
  <c r="K173" i="4"/>
  <c r="I173" i="4"/>
  <c r="K172" i="4"/>
  <c r="I172" i="4"/>
  <c r="K171" i="4"/>
  <c r="K170" i="4" s="1"/>
  <c r="I171" i="4"/>
  <c r="L170" i="4"/>
  <c r="J170" i="4"/>
  <c r="J168" i="4" s="1"/>
  <c r="I170" i="4"/>
  <c r="H170" i="4"/>
  <c r="H168" i="4" s="1"/>
  <c r="I168" i="4" s="1"/>
  <c r="G170" i="4"/>
  <c r="G168" i="4" s="1"/>
  <c r="F170" i="4"/>
  <c r="K169" i="4"/>
  <c r="I169" i="4"/>
  <c r="L167" i="4"/>
  <c r="L158" i="4" s="1"/>
  <c r="K167" i="4"/>
  <c r="J167" i="4"/>
  <c r="J158" i="4" s="1"/>
  <c r="I167" i="4"/>
  <c r="H167" i="4"/>
  <c r="H158" i="4" s="1"/>
  <c r="G167" i="4"/>
  <c r="G158" i="4" s="1"/>
  <c r="F167" i="4"/>
  <c r="F158" i="4" s="1"/>
  <c r="K166" i="4"/>
  <c r="I166" i="4"/>
  <c r="K165" i="4"/>
  <c r="I165" i="4"/>
  <c r="K164" i="4"/>
  <c r="I164" i="4"/>
  <c r="K163" i="4"/>
  <c r="I163" i="4"/>
  <c r="K162" i="4"/>
  <c r="I162" i="4"/>
  <c r="K161" i="4"/>
  <c r="I161" i="4"/>
  <c r="K160" i="4"/>
  <c r="I160" i="4"/>
  <c r="K159" i="4"/>
  <c r="I159" i="4"/>
  <c r="K157" i="4"/>
  <c r="K156" i="4"/>
  <c r="K155" i="4"/>
  <c r="K154" i="4"/>
  <c r="K153" i="4"/>
  <c r="L152" i="4"/>
  <c r="L151" i="4" s="1"/>
  <c r="K152" i="4"/>
  <c r="K151" i="4" s="1"/>
  <c r="J152" i="4"/>
  <c r="J151" i="4" s="1"/>
  <c r="I152" i="4"/>
  <c r="H152" i="4"/>
  <c r="H151" i="4" s="1"/>
  <c r="G152" i="4"/>
  <c r="F152" i="4"/>
  <c r="F151" i="4" s="1"/>
  <c r="I151" i="4"/>
  <c r="G151" i="4"/>
  <c r="K150" i="4"/>
  <c r="K148" i="4" s="1"/>
  <c r="K147" i="4" s="1"/>
  <c r="K149" i="4"/>
  <c r="L148" i="4"/>
  <c r="L147" i="4" s="1"/>
  <c r="J148" i="4"/>
  <c r="J147" i="4" s="1"/>
  <c r="I148" i="4"/>
  <c r="H148" i="4"/>
  <c r="H147" i="4" s="1"/>
  <c r="G148" i="4"/>
  <c r="F148" i="4"/>
  <c r="F147" i="4" s="1"/>
  <c r="I147" i="4"/>
  <c r="G147" i="4"/>
  <c r="K146" i="4"/>
  <c r="K145" i="4"/>
  <c r="K144" i="4"/>
  <c r="K143" i="4"/>
  <c r="K142" i="4"/>
  <c r="K141" i="4"/>
  <c r="K140" i="4"/>
  <c r="K139" i="4"/>
  <c r="K138" i="4"/>
  <c r="K137" i="4"/>
  <c r="K136" i="4"/>
  <c r="K134" i="4" s="1"/>
  <c r="K133" i="4" s="1"/>
  <c r="K135" i="4"/>
  <c r="L134" i="4"/>
  <c r="L133" i="4" s="1"/>
  <c r="J134" i="4"/>
  <c r="J133" i="4" s="1"/>
  <c r="I134" i="4"/>
  <c r="H134" i="4"/>
  <c r="H133" i="4" s="1"/>
  <c r="G134" i="4"/>
  <c r="F134" i="4"/>
  <c r="F133" i="4" s="1"/>
  <c r="I133" i="4"/>
  <c r="G133" i="4"/>
  <c r="K132" i="4"/>
  <c r="K131" i="4"/>
  <c r="L130" i="4"/>
  <c r="K130" i="4"/>
  <c r="J130" i="4"/>
  <c r="I130" i="4"/>
  <c r="H130" i="4"/>
  <c r="G130" i="4"/>
  <c r="F130" i="4"/>
  <c r="K129" i="4"/>
  <c r="K128" i="4"/>
  <c r="K127" i="4"/>
  <c r="K126" i="4" s="1"/>
  <c r="L126" i="4"/>
  <c r="J126" i="4"/>
  <c r="I126" i="4"/>
  <c r="H126" i="4"/>
  <c r="G126" i="4"/>
  <c r="F126" i="4"/>
  <c r="K125" i="4"/>
  <c r="K124" i="4"/>
  <c r="K123" i="4"/>
  <c r="K122" i="4"/>
  <c r="K121" i="4"/>
  <c r="K120" i="4"/>
  <c r="K119" i="4" s="1"/>
  <c r="L119" i="4"/>
  <c r="J119" i="4"/>
  <c r="I119" i="4"/>
  <c r="H119" i="4"/>
  <c r="G119" i="4"/>
  <c r="F119" i="4"/>
  <c r="K118" i="4"/>
  <c r="K117" i="4"/>
  <c r="K116" i="4"/>
  <c r="K115" i="4"/>
  <c r="K114" i="4" s="1"/>
  <c r="L114" i="4"/>
  <c r="J114" i="4"/>
  <c r="I114" i="4"/>
  <c r="H114" i="4"/>
  <c r="G114" i="4"/>
  <c r="F114" i="4"/>
  <c r="K113" i="4"/>
  <c r="K112" i="4"/>
  <c r="L111" i="4"/>
  <c r="K111" i="4"/>
  <c r="J111" i="4"/>
  <c r="I111" i="4"/>
  <c r="I110" i="4" s="1"/>
  <c r="H111" i="4"/>
  <c r="G111" i="4"/>
  <c r="G110" i="4" s="1"/>
  <c r="F111" i="4"/>
  <c r="L110" i="4"/>
  <c r="J110" i="4"/>
  <c r="H110" i="4"/>
  <c r="F110" i="4"/>
  <c r="J109" i="4"/>
  <c r="K109" i="4" s="1"/>
  <c r="L108" i="4"/>
  <c r="L100" i="4" s="1"/>
  <c r="K108" i="4"/>
  <c r="J108" i="4"/>
  <c r="I108" i="4"/>
  <c r="H108" i="4"/>
  <c r="H100" i="4" s="1"/>
  <c r="I100" i="4" s="1"/>
  <c r="G108" i="4"/>
  <c r="G100" i="4" s="1"/>
  <c r="F108" i="4"/>
  <c r="I107" i="4"/>
  <c r="J107" i="4" s="1"/>
  <c r="F107" i="4"/>
  <c r="I106" i="4"/>
  <c r="J106" i="4" s="1"/>
  <c r="K106" i="4" s="1"/>
  <c r="F106" i="4"/>
  <c r="I105" i="4"/>
  <c r="J105" i="4" s="1"/>
  <c r="K105" i="4" s="1"/>
  <c r="F105" i="4"/>
  <c r="I104" i="4"/>
  <c r="J104" i="4" s="1"/>
  <c r="K104" i="4" s="1"/>
  <c r="F104" i="4"/>
  <c r="I103" i="4"/>
  <c r="J103" i="4" s="1"/>
  <c r="K103" i="4" s="1"/>
  <c r="F103" i="4"/>
  <c r="I102" i="4"/>
  <c r="J102" i="4" s="1"/>
  <c r="K102" i="4" s="1"/>
  <c r="F102" i="4"/>
  <c r="K101" i="4"/>
  <c r="I101" i="4"/>
  <c r="F101" i="4"/>
  <c r="K99" i="4"/>
  <c r="I99" i="4"/>
  <c r="F99" i="4"/>
  <c r="L98" i="4"/>
  <c r="K98" i="4"/>
  <c r="J98" i="4"/>
  <c r="I98" i="4"/>
  <c r="H98" i="4"/>
  <c r="F98" i="4"/>
  <c r="K97" i="4"/>
  <c r="I97" i="4"/>
  <c r="F97" i="4"/>
  <c r="K96" i="4"/>
  <c r="K94" i="4" s="1"/>
  <c r="I96" i="4"/>
  <c r="F96" i="4"/>
  <c r="K95" i="4"/>
  <c r="I95" i="4"/>
  <c r="F95" i="4"/>
  <c r="I94" i="4"/>
  <c r="F94" i="4"/>
  <c r="K93" i="4"/>
  <c r="I93" i="4"/>
  <c r="F93" i="4"/>
  <c r="K92" i="4"/>
  <c r="I92" i="4"/>
  <c r="F92" i="4"/>
  <c r="K91" i="4"/>
  <c r="I91" i="4"/>
  <c r="F91" i="4"/>
  <c r="K90" i="4"/>
  <c r="I90" i="4"/>
  <c r="F90" i="4"/>
  <c r="K89" i="4"/>
  <c r="I89" i="4"/>
  <c r="F89" i="4"/>
  <c r="K88" i="4"/>
  <c r="I88" i="4"/>
  <c r="F88" i="4"/>
  <c r="K87" i="4"/>
  <c r="I87" i="4"/>
  <c r="F87" i="4"/>
  <c r="K86" i="4"/>
  <c r="I86" i="4"/>
  <c r="F86" i="4"/>
  <c r="K85" i="4"/>
  <c r="I85" i="4"/>
  <c r="F85" i="4"/>
  <c r="L84" i="4"/>
  <c r="K84" i="4"/>
  <c r="J84" i="4"/>
  <c r="I84" i="4"/>
  <c r="H84" i="4"/>
  <c r="G84" i="4"/>
  <c r="F84" i="4"/>
  <c r="K83" i="4"/>
  <c r="I83" i="4"/>
  <c r="F83" i="4"/>
  <c r="L82" i="4"/>
  <c r="K82" i="4"/>
  <c r="J82" i="4"/>
  <c r="I82" i="4"/>
  <c r="H82" i="4"/>
  <c r="G82" i="4"/>
  <c r="F82" i="4" s="1"/>
  <c r="K81" i="4"/>
  <c r="K80" i="4"/>
  <c r="K79" i="4"/>
  <c r="I79" i="4"/>
  <c r="L78" i="4"/>
  <c r="L77" i="4" s="1"/>
  <c r="K78" i="4"/>
  <c r="K77" i="4" s="1"/>
  <c r="J78" i="4"/>
  <c r="J77" i="4" s="1"/>
  <c r="I78" i="4"/>
  <c r="H78" i="4"/>
  <c r="H77" i="4" s="1"/>
  <c r="I77" i="4" s="1"/>
  <c r="G78" i="4"/>
  <c r="G77" i="4" s="1"/>
  <c r="F78" i="4"/>
  <c r="F77" i="4" s="1"/>
  <c r="L76" i="4"/>
  <c r="L73" i="4" s="1"/>
  <c r="K76" i="4"/>
  <c r="J76" i="4"/>
  <c r="J73" i="4" s="1"/>
  <c r="I76" i="4"/>
  <c r="H76" i="4"/>
  <c r="H73" i="4" s="1"/>
  <c r="I73" i="4" s="1"/>
  <c r="G76" i="4"/>
  <c r="G73" i="4" s="1"/>
  <c r="F76" i="4"/>
  <c r="K75" i="4"/>
  <c r="I75" i="4"/>
  <c r="F75" i="4"/>
  <c r="K74" i="4"/>
  <c r="I74" i="4"/>
  <c r="F74" i="4"/>
  <c r="F73" i="4" s="1"/>
  <c r="K72" i="4"/>
  <c r="K71" i="4"/>
  <c r="K70" i="4"/>
  <c r="K69" i="4"/>
  <c r="K68" i="4" s="1"/>
  <c r="L68" i="4"/>
  <c r="J68" i="4"/>
  <c r="I68" i="4"/>
  <c r="H68" i="4"/>
  <c r="G68" i="4"/>
  <c r="F68" i="4"/>
  <c r="K67" i="4"/>
  <c r="K65" i="4" s="1"/>
  <c r="K66" i="4"/>
  <c r="L65" i="4"/>
  <c r="J65" i="4"/>
  <c r="I65" i="4"/>
  <c r="H65" i="4"/>
  <c r="G65" i="4"/>
  <c r="F65" i="4"/>
  <c r="K64" i="4"/>
  <c r="F64" i="4"/>
  <c r="L63" i="4"/>
  <c r="K63" i="4"/>
  <c r="J63" i="4"/>
  <c r="I63" i="4"/>
  <c r="H63" i="4"/>
  <c r="G63" i="4"/>
  <c r="F63" i="4"/>
  <c r="L62" i="4"/>
  <c r="K62" i="4"/>
  <c r="J62" i="4"/>
  <c r="I62" i="4"/>
  <c r="H62" i="4"/>
  <c r="G62" i="4"/>
  <c r="F62" i="4"/>
  <c r="L61" i="4"/>
  <c r="K61" i="4"/>
  <c r="J61" i="4"/>
  <c r="I61" i="4"/>
  <c r="H61" i="4"/>
  <c r="G61" i="4"/>
  <c r="F61" i="4"/>
  <c r="G60" i="4"/>
  <c r="F60" i="4" s="1"/>
  <c r="L59" i="4"/>
  <c r="K59" i="4"/>
  <c r="J59" i="4"/>
  <c r="I59" i="4"/>
  <c r="H59" i="4"/>
  <c r="G59" i="4"/>
  <c r="F59" i="4"/>
  <c r="G58" i="4"/>
  <c r="F58" i="4"/>
  <c r="G57" i="4"/>
  <c r="F57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K51" i="4"/>
  <c r="L50" i="4"/>
  <c r="L43" i="4" s="1"/>
  <c r="K50" i="4"/>
  <c r="K43" i="4" s="1"/>
  <c r="J50" i="4"/>
  <c r="J43" i="4" s="1"/>
  <c r="I50" i="4"/>
  <c r="I43" i="4" s="1"/>
  <c r="H50" i="4"/>
  <c r="H43" i="4" s="1"/>
  <c r="G50" i="4"/>
  <c r="G43" i="4" s="1"/>
  <c r="F50" i="4"/>
  <c r="G49" i="4"/>
  <c r="F49" i="4" s="1"/>
  <c r="G48" i="4"/>
  <c r="F48" i="4"/>
  <c r="G47" i="4"/>
  <c r="F47" i="4"/>
  <c r="G46" i="4"/>
  <c r="F46" i="4"/>
  <c r="G45" i="4"/>
  <c r="F45" i="4"/>
  <c r="G44" i="4"/>
  <c r="F44" i="4"/>
  <c r="L42" i="4"/>
  <c r="K42" i="4"/>
  <c r="J42" i="4"/>
  <c r="I42" i="4"/>
  <c r="H42" i="4"/>
  <c r="G42" i="4"/>
  <c r="F42" i="4"/>
  <c r="L41" i="4"/>
  <c r="K41" i="4"/>
  <c r="J41" i="4"/>
  <c r="I41" i="4"/>
  <c r="H41" i="4"/>
  <c r="G41" i="4"/>
  <c r="F41" i="4"/>
  <c r="K40" i="4"/>
  <c r="I40" i="4"/>
  <c r="K39" i="4"/>
  <c r="I39" i="4"/>
  <c r="K38" i="4"/>
  <c r="I38" i="4"/>
  <c r="K37" i="4"/>
  <c r="I37" i="4"/>
  <c r="K36" i="4"/>
  <c r="I36" i="4"/>
  <c r="L34" i="4"/>
  <c r="K34" i="4"/>
  <c r="J34" i="4"/>
  <c r="I34" i="4"/>
  <c r="H34" i="4"/>
  <c r="G34" i="4"/>
  <c r="F34" i="4"/>
  <c r="L33" i="4"/>
  <c r="K33" i="4"/>
  <c r="J33" i="4"/>
  <c r="I33" i="4"/>
  <c r="H33" i="4"/>
  <c r="G33" i="4"/>
  <c r="F33" i="4"/>
  <c r="G32" i="4"/>
  <c r="F32" i="4"/>
  <c r="G31" i="4"/>
  <c r="F31" i="4"/>
  <c r="G30" i="4"/>
  <c r="F30" i="4"/>
  <c r="L29" i="4"/>
  <c r="K29" i="4"/>
  <c r="J29" i="4"/>
  <c r="I29" i="4"/>
  <c r="H29" i="4"/>
  <c r="G29" i="4"/>
  <c r="F29" i="4"/>
  <c r="L28" i="4"/>
  <c r="K28" i="4"/>
  <c r="J28" i="4"/>
  <c r="I28" i="4"/>
  <c r="H28" i="4"/>
  <c r="G28" i="4"/>
  <c r="F28" i="4"/>
  <c r="I27" i="4"/>
  <c r="K27" i="4" s="1"/>
  <c r="G27" i="4"/>
  <c r="F27" i="4"/>
  <c r="I26" i="4"/>
  <c r="K26" i="4" s="1"/>
  <c r="G26" i="4"/>
  <c r="F26" i="4"/>
  <c r="I25" i="4"/>
  <c r="K25" i="4" s="1"/>
  <c r="G25" i="4"/>
  <c r="F25" i="4"/>
  <c r="I24" i="4"/>
  <c r="K24" i="4" s="1"/>
  <c r="G24" i="4"/>
  <c r="F24" i="4"/>
  <c r="I23" i="4"/>
  <c r="K23" i="4" s="1"/>
  <c r="G23" i="4"/>
  <c r="F23" i="4"/>
  <c r="I22" i="4"/>
  <c r="K22" i="4" s="1"/>
  <c r="G22" i="4"/>
  <c r="F22" i="4"/>
  <c r="I21" i="4"/>
  <c r="K21" i="4" s="1"/>
  <c r="G21" i="4"/>
  <c r="F21" i="4"/>
  <c r="I20" i="4"/>
  <c r="K20" i="4" s="1"/>
  <c r="G20" i="4"/>
  <c r="F20" i="4"/>
  <c r="I19" i="4"/>
  <c r="K19" i="4" s="1"/>
  <c r="G19" i="4"/>
  <c r="F19" i="4"/>
  <c r="L18" i="4"/>
  <c r="K18" i="4"/>
  <c r="J18" i="4"/>
  <c r="I18" i="4"/>
  <c r="H18" i="4"/>
  <c r="G18" i="4"/>
  <c r="F18" i="4"/>
  <c r="E15" i="4"/>
  <c r="D15" i="4"/>
  <c r="L11" i="4"/>
  <c r="K11" i="4"/>
  <c r="J11" i="4"/>
  <c r="I11" i="4"/>
  <c r="H11" i="4"/>
  <c r="G11" i="4"/>
  <c r="F11" i="4"/>
  <c r="E11" i="4"/>
  <c r="D11" i="4"/>
  <c r="C11" i="4"/>
  <c r="C10" i="4"/>
  <c r="B8" i="4"/>
  <c r="J35" i="4" l="1"/>
  <c r="K17" i="4"/>
  <c r="L35" i="4"/>
  <c r="I53" i="4"/>
  <c r="F35" i="4"/>
  <c r="K53" i="4"/>
  <c r="I260" i="4"/>
  <c r="I259" i="4" s="1"/>
  <c r="I258" i="4" s="1"/>
  <c r="I187" i="4" s="1"/>
  <c r="G53" i="4"/>
  <c r="G52" i="4" s="1"/>
  <c r="H17" i="4"/>
  <c r="K158" i="4"/>
  <c r="H35" i="4"/>
  <c r="F100" i="4"/>
  <c r="J260" i="4"/>
  <c r="J259" i="4" s="1"/>
  <c r="J258" i="4" s="1"/>
  <c r="J187" i="4" s="1"/>
  <c r="G260" i="4"/>
  <c r="G259" i="4" s="1"/>
  <c r="G258" i="4" s="1"/>
  <c r="G187" i="4" s="1"/>
  <c r="J17" i="4"/>
  <c r="G35" i="4"/>
  <c r="I35" i="4"/>
  <c r="I158" i="4"/>
  <c r="G17" i="4"/>
  <c r="G16" i="4" s="1"/>
  <c r="H53" i="4"/>
  <c r="H52" i="4" s="1"/>
  <c r="K73" i="4"/>
  <c r="L260" i="4"/>
  <c r="L259" i="4" s="1"/>
  <c r="L258" i="4" s="1"/>
  <c r="L187" i="4" s="1"/>
  <c r="K35" i="4"/>
  <c r="K16" i="4" s="1"/>
  <c r="F43" i="4"/>
  <c r="K260" i="4"/>
  <c r="K259" i="4" s="1"/>
  <c r="K258" i="4" s="1"/>
  <c r="H260" i="4"/>
  <c r="H259" i="4" s="1"/>
  <c r="H258" i="4" s="1"/>
  <c r="H187" i="4" s="1"/>
  <c r="I17" i="4"/>
  <c r="J53" i="4"/>
  <c r="F17" i="4"/>
  <c r="L17" i="4"/>
  <c r="L16" i="4" s="1"/>
  <c r="F260" i="4"/>
  <c r="F259" i="4" s="1"/>
  <c r="F258" i="4" s="1"/>
  <c r="F187" i="4" s="1"/>
  <c r="L53" i="4"/>
  <c r="L52" i="4" s="1"/>
  <c r="K110" i="4"/>
  <c r="K168" i="4"/>
  <c r="I52" i="4"/>
  <c r="K100" i="4"/>
  <c r="J100" i="4"/>
  <c r="K107" i="4"/>
  <c r="F53" i="4"/>
  <c r="K213" i="4"/>
  <c r="J16" i="4" l="1"/>
  <c r="H16" i="4"/>
  <c r="G15" i="4"/>
  <c r="G14" i="4" s="1"/>
  <c r="G13" i="4" s="1"/>
  <c r="G10" i="4" s="1"/>
  <c r="F52" i="4"/>
  <c r="F16" i="4"/>
  <c r="L15" i="4"/>
  <c r="L14" i="4" s="1"/>
  <c r="L13" i="4" s="1"/>
  <c r="K52" i="4"/>
  <c r="K15" i="4" s="1"/>
  <c r="K14" i="4" s="1"/>
  <c r="J52" i="4"/>
  <c r="I16" i="4"/>
  <c r="I15" i="4" s="1"/>
  <c r="I14" i="4" s="1"/>
  <c r="I13" i="4" s="1"/>
  <c r="I10" i="4" s="1"/>
  <c r="K187" i="4"/>
  <c r="H15" i="4"/>
  <c r="H14" i="4" s="1"/>
  <c r="H13" i="4" s="1"/>
  <c r="H10" i="4" s="1"/>
  <c r="J15" i="4" l="1"/>
  <c r="J14" i="4" s="1"/>
  <c r="J13" i="4" s="1"/>
  <c r="J10" i="4" s="1"/>
  <c r="K13" i="4"/>
  <c r="K10" i="4" s="1"/>
  <c r="F15" i="4"/>
  <c r="F14" i="4" s="1"/>
  <c r="F13" i="4" s="1"/>
  <c r="F10" i="4" s="1"/>
  <c r="K277" i="3"/>
  <c r="K276" i="3" s="1"/>
  <c r="L276" i="3"/>
  <c r="J276" i="3"/>
  <c r="I276" i="3"/>
  <c r="H276" i="3"/>
  <c r="G276" i="3"/>
  <c r="F276" i="3"/>
  <c r="K275" i="3"/>
  <c r="K274" i="3"/>
  <c r="F274" i="3"/>
  <c r="K273" i="3"/>
  <c r="K272" i="3"/>
  <c r="K271" i="3" s="1"/>
  <c r="K270" i="3" s="1"/>
  <c r="L271" i="3"/>
  <c r="J271" i="3"/>
  <c r="I271" i="3"/>
  <c r="H271" i="3"/>
  <c r="G271" i="3"/>
  <c r="G270" i="3" s="1"/>
  <c r="F271" i="3"/>
  <c r="L270" i="3"/>
  <c r="J270" i="3"/>
  <c r="I270" i="3"/>
  <c r="H270" i="3"/>
  <c r="F270" i="3"/>
  <c r="K269" i="3"/>
  <c r="K267" i="3"/>
  <c r="D267" i="3"/>
  <c r="L266" i="3"/>
  <c r="K266" i="3"/>
  <c r="J266" i="3"/>
  <c r="I266" i="3"/>
  <c r="H266" i="3"/>
  <c r="G266" i="3"/>
  <c r="F266" i="3"/>
  <c r="L265" i="3"/>
  <c r="K265" i="3"/>
  <c r="J265" i="3"/>
  <c r="I265" i="3"/>
  <c r="H265" i="3"/>
  <c r="G265" i="3"/>
  <c r="F265" i="3"/>
  <c r="D265" i="3" s="1"/>
  <c r="L264" i="3"/>
  <c r="K264" i="3"/>
  <c r="J264" i="3"/>
  <c r="I264" i="3"/>
  <c r="H264" i="3"/>
  <c r="G264" i="3"/>
  <c r="F264" i="3" s="1"/>
  <c r="D264" i="3" s="1"/>
  <c r="L263" i="3"/>
  <c r="K263" i="3"/>
  <c r="J263" i="3"/>
  <c r="I263" i="3"/>
  <c r="H263" i="3"/>
  <c r="G263" i="3"/>
  <c r="E263" i="3" s="1"/>
  <c r="E261" i="3" s="1"/>
  <c r="E260" i="3" s="1"/>
  <c r="E259" i="3" s="1"/>
  <c r="F263" i="3"/>
  <c r="K262" i="3"/>
  <c r="I262" i="3"/>
  <c r="F262" i="3"/>
  <c r="D262" i="3" s="1"/>
  <c r="L258" i="3"/>
  <c r="K258" i="3"/>
  <c r="J258" i="3"/>
  <c r="I258" i="3"/>
  <c r="H258" i="3"/>
  <c r="G258" i="3"/>
  <c r="E258" i="3" s="1"/>
  <c r="F258" i="3"/>
  <c r="D258" i="3" s="1"/>
  <c r="L257" i="3"/>
  <c r="K257" i="3"/>
  <c r="J257" i="3"/>
  <c r="I257" i="3"/>
  <c r="H257" i="3"/>
  <c r="G257" i="3"/>
  <c r="E257" i="3" s="1"/>
  <c r="F257" i="3"/>
  <c r="D257" i="3" s="1"/>
  <c r="L256" i="3"/>
  <c r="K256" i="3"/>
  <c r="J256" i="3"/>
  <c r="I256" i="3"/>
  <c r="H256" i="3"/>
  <c r="G256" i="3"/>
  <c r="E256" i="3" s="1"/>
  <c r="F256" i="3"/>
  <c r="D256" i="3" s="1"/>
  <c r="K254" i="3"/>
  <c r="K253" i="3"/>
  <c r="K252" i="3"/>
  <c r="K251" i="3" s="1"/>
  <c r="L251" i="3"/>
  <c r="J251" i="3"/>
  <c r="I251" i="3"/>
  <c r="H251" i="3"/>
  <c r="G251" i="3"/>
  <c r="F251" i="3"/>
  <c r="K250" i="3"/>
  <c r="K249" i="3"/>
  <c r="K248" i="3"/>
  <c r="L247" i="3"/>
  <c r="K247" i="3"/>
  <c r="J247" i="3"/>
  <c r="I247" i="3"/>
  <c r="H247" i="3"/>
  <c r="G247" i="3"/>
  <c r="F247" i="3"/>
  <c r="K246" i="3"/>
  <c r="K245" i="3"/>
  <c r="K244" i="3"/>
  <c r="K243" i="3" s="1"/>
  <c r="L243" i="3"/>
  <c r="J243" i="3"/>
  <c r="I243" i="3"/>
  <c r="H243" i="3"/>
  <c r="G243" i="3"/>
  <c r="F243" i="3"/>
  <c r="K242" i="3"/>
  <c r="K241" i="3"/>
  <c r="K240" i="3"/>
  <c r="K239" i="3" s="1"/>
  <c r="L239" i="3"/>
  <c r="J239" i="3"/>
  <c r="I239" i="3"/>
  <c r="H239" i="3"/>
  <c r="G239" i="3"/>
  <c r="F239" i="3"/>
  <c r="K238" i="3"/>
  <c r="K237" i="3"/>
  <c r="K236" i="3"/>
  <c r="K235" i="3" s="1"/>
  <c r="L235" i="3"/>
  <c r="J235" i="3"/>
  <c r="I235" i="3"/>
  <c r="H235" i="3"/>
  <c r="G235" i="3"/>
  <c r="F235" i="3"/>
  <c r="K234" i="3"/>
  <c r="K233" i="3"/>
  <c r="K231" i="3" s="1"/>
  <c r="K232" i="3"/>
  <c r="L231" i="3"/>
  <c r="J231" i="3"/>
  <c r="I231" i="3"/>
  <c r="H231" i="3"/>
  <c r="G231" i="3"/>
  <c r="F231" i="3"/>
  <c r="K230" i="3"/>
  <c r="K229" i="3"/>
  <c r="K228" i="3"/>
  <c r="K227" i="3" s="1"/>
  <c r="L227" i="3"/>
  <c r="J227" i="3"/>
  <c r="I227" i="3"/>
  <c r="H227" i="3"/>
  <c r="G227" i="3"/>
  <c r="F227" i="3"/>
  <c r="K226" i="3"/>
  <c r="K225" i="3"/>
  <c r="K224" i="3"/>
  <c r="L223" i="3"/>
  <c r="K223" i="3"/>
  <c r="J223" i="3"/>
  <c r="I223" i="3"/>
  <c r="H223" i="3"/>
  <c r="G223" i="3"/>
  <c r="F223" i="3"/>
  <c r="K222" i="3"/>
  <c r="K221" i="3"/>
  <c r="K220" i="3"/>
  <c r="K219" i="3" s="1"/>
  <c r="L219" i="3"/>
  <c r="J219" i="3"/>
  <c r="I219" i="3"/>
  <c r="H219" i="3"/>
  <c r="G219" i="3"/>
  <c r="F219" i="3"/>
  <c r="K218" i="3"/>
  <c r="K217" i="3"/>
  <c r="K216" i="3"/>
  <c r="K215" i="3" s="1"/>
  <c r="L215" i="3"/>
  <c r="J215" i="3"/>
  <c r="I215" i="3"/>
  <c r="H215" i="3"/>
  <c r="G215" i="3"/>
  <c r="F215" i="3"/>
  <c r="L213" i="3"/>
  <c r="L190" i="3" s="1"/>
  <c r="L189" i="3" s="1"/>
  <c r="K213" i="3"/>
  <c r="K190" i="3" s="1"/>
  <c r="K189" i="3" s="1"/>
  <c r="J213" i="3"/>
  <c r="J190" i="3" s="1"/>
  <c r="J189" i="3" s="1"/>
  <c r="I213" i="3"/>
  <c r="I190" i="3" s="1"/>
  <c r="I189" i="3" s="1"/>
  <c r="H213" i="3"/>
  <c r="H190" i="3" s="1"/>
  <c r="H189" i="3" s="1"/>
  <c r="G213" i="3"/>
  <c r="G190" i="3" s="1"/>
  <c r="G189" i="3" s="1"/>
  <c r="F213" i="3"/>
  <c r="F190" i="3" s="1"/>
  <c r="F189" i="3" s="1"/>
  <c r="K212" i="3"/>
  <c r="K211" i="3"/>
  <c r="K210" i="3"/>
  <c r="K209" i="3"/>
  <c r="K208" i="3"/>
  <c r="K207" i="3"/>
  <c r="K206" i="3"/>
  <c r="K205" i="3"/>
  <c r="K204" i="3"/>
  <c r="K203" i="3"/>
  <c r="K202" i="3"/>
  <c r="K201" i="3" s="1"/>
  <c r="K200" i="3" s="1"/>
  <c r="L201" i="3"/>
  <c r="J201" i="3"/>
  <c r="J200" i="3" s="1"/>
  <c r="I201" i="3"/>
  <c r="H201" i="3"/>
  <c r="G201" i="3"/>
  <c r="F201" i="3"/>
  <c r="F200" i="3" s="1"/>
  <c r="L200" i="3"/>
  <c r="I200" i="3"/>
  <c r="H200" i="3"/>
  <c r="G200" i="3"/>
  <c r="K199" i="3"/>
  <c r="K198" i="3"/>
  <c r="K197" i="3"/>
  <c r="K196" i="3"/>
  <c r="K195" i="3"/>
  <c r="K194" i="3"/>
  <c r="K193" i="3"/>
  <c r="K192" i="3"/>
  <c r="K191" i="3"/>
  <c r="L187" i="3"/>
  <c r="L186" i="3" s="1"/>
  <c r="K187" i="3"/>
  <c r="K186" i="3" s="1"/>
  <c r="K184" i="3" s="1"/>
  <c r="J187" i="3"/>
  <c r="J186" i="3" s="1"/>
  <c r="J184" i="3" s="1"/>
  <c r="I187" i="3"/>
  <c r="I186" i="3" s="1"/>
  <c r="I184" i="3" s="1"/>
  <c r="H187" i="3"/>
  <c r="H186" i="3" s="1"/>
  <c r="G187" i="3"/>
  <c r="G186" i="3" s="1"/>
  <c r="G184" i="3" s="1"/>
  <c r="F187" i="3"/>
  <c r="F186" i="3" s="1"/>
  <c r="K183" i="3"/>
  <c r="K182" i="3"/>
  <c r="K181" i="3"/>
  <c r="L180" i="3"/>
  <c r="K180" i="3"/>
  <c r="J180" i="3"/>
  <c r="I180" i="3"/>
  <c r="H180" i="3"/>
  <c r="G180" i="3"/>
  <c r="G174" i="3" s="1"/>
  <c r="F180" i="3"/>
  <c r="K179" i="3"/>
  <c r="K178" i="3"/>
  <c r="K177" i="3"/>
  <c r="K175" i="3" s="1"/>
  <c r="K174" i="3" s="1"/>
  <c r="K176" i="3"/>
  <c r="L175" i="3"/>
  <c r="J175" i="3"/>
  <c r="J174" i="3" s="1"/>
  <c r="J168" i="3" s="1"/>
  <c r="I175" i="3"/>
  <c r="I174" i="3" s="1"/>
  <c r="I168" i="3" s="1"/>
  <c r="H175" i="3"/>
  <c r="H174" i="3" s="1"/>
  <c r="H168" i="3" s="1"/>
  <c r="G175" i="3"/>
  <c r="F175" i="3"/>
  <c r="F174" i="3" s="1"/>
  <c r="F168" i="3" s="1"/>
  <c r="L174" i="3"/>
  <c r="K173" i="3"/>
  <c r="K172" i="3"/>
  <c r="K171" i="3"/>
  <c r="K170" i="3" s="1"/>
  <c r="K168" i="3" s="1"/>
  <c r="L170" i="3"/>
  <c r="L168" i="3" s="1"/>
  <c r="J170" i="3"/>
  <c r="I170" i="3"/>
  <c r="H170" i="3"/>
  <c r="G170" i="3"/>
  <c r="F170" i="3"/>
  <c r="K169" i="3"/>
  <c r="L167" i="3"/>
  <c r="L158" i="3" s="1"/>
  <c r="K167" i="3"/>
  <c r="J167" i="3"/>
  <c r="J158" i="3" s="1"/>
  <c r="I167" i="3"/>
  <c r="H167" i="3"/>
  <c r="H158" i="3" s="1"/>
  <c r="G167" i="3"/>
  <c r="G158" i="3" s="1"/>
  <c r="F167" i="3"/>
  <c r="F158" i="3" s="1"/>
  <c r="K166" i="3"/>
  <c r="I166" i="3"/>
  <c r="K165" i="3"/>
  <c r="I165" i="3"/>
  <c r="K164" i="3"/>
  <c r="I164" i="3"/>
  <c r="K163" i="3"/>
  <c r="I163" i="3"/>
  <c r="K162" i="3"/>
  <c r="I162" i="3"/>
  <c r="K161" i="3"/>
  <c r="I161" i="3"/>
  <c r="K160" i="3"/>
  <c r="I160" i="3"/>
  <c r="K159" i="3"/>
  <c r="I159" i="3"/>
  <c r="K157" i="3"/>
  <c r="K156" i="3"/>
  <c r="K155" i="3"/>
  <c r="K154" i="3"/>
  <c r="K153" i="3"/>
  <c r="K152" i="3" s="1"/>
  <c r="K151" i="3" s="1"/>
  <c r="L152" i="3"/>
  <c r="J152" i="3"/>
  <c r="I152" i="3"/>
  <c r="I151" i="3" s="1"/>
  <c r="H152" i="3"/>
  <c r="G152" i="3"/>
  <c r="F152" i="3"/>
  <c r="F151" i="3" s="1"/>
  <c r="L151" i="3"/>
  <c r="J151" i="3"/>
  <c r="H151" i="3"/>
  <c r="G151" i="3"/>
  <c r="K150" i="3"/>
  <c r="K149" i="3"/>
  <c r="K148" i="3" s="1"/>
  <c r="K147" i="3" s="1"/>
  <c r="L148" i="3"/>
  <c r="J148" i="3"/>
  <c r="J147" i="3" s="1"/>
  <c r="I148" i="3"/>
  <c r="I147" i="3" s="1"/>
  <c r="H148" i="3"/>
  <c r="H147" i="3" s="1"/>
  <c r="G148" i="3"/>
  <c r="G147" i="3" s="1"/>
  <c r="F148" i="3"/>
  <c r="L147" i="3"/>
  <c r="F147" i="3"/>
  <c r="K146" i="3"/>
  <c r="K145" i="3"/>
  <c r="K144" i="3"/>
  <c r="K143" i="3"/>
  <c r="K142" i="3"/>
  <c r="K141" i="3"/>
  <c r="K140" i="3"/>
  <c r="L139" i="3"/>
  <c r="L134" i="3" s="1"/>
  <c r="L133" i="3" s="1"/>
  <c r="K139" i="3"/>
  <c r="J139" i="3"/>
  <c r="J134" i="3" s="1"/>
  <c r="J133" i="3" s="1"/>
  <c r="I139" i="3"/>
  <c r="I134" i="3" s="1"/>
  <c r="I133" i="3" s="1"/>
  <c r="H139" i="3"/>
  <c r="H134" i="3" s="1"/>
  <c r="H133" i="3" s="1"/>
  <c r="G139" i="3"/>
  <c r="G134" i="3" s="1"/>
  <c r="G133" i="3" s="1"/>
  <c r="F139" i="3"/>
  <c r="F134" i="3" s="1"/>
  <c r="F133" i="3" s="1"/>
  <c r="K138" i="3"/>
  <c r="K137" i="3"/>
  <c r="K136" i="3"/>
  <c r="K135" i="3"/>
  <c r="K132" i="3"/>
  <c r="K131" i="3"/>
  <c r="K130" i="3" s="1"/>
  <c r="L130" i="3"/>
  <c r="J130" i="3"/>
  <c r="I130" i="3"/>
  <c r="H130" i="3"/>
  <c r="G130" i="3"/>
  <c r="F130" i="3"/>
  <c r="K129" i="3"/>
  <c r="K128" i="3"/>
  <c r="K127" i="3"/>
  <c r="L126" i="3"/>
  <c r="K126" i="3"/>
  <c r="J126" i="3"/>
  <c r="I126" i="3"/>
  <c r="H126" i="3"/>
  <c r="G126" i="3"/>
  <c r="F126" i="3"/>
  <c r="K125" i="3"/>
  <c r="K124" i="3"/>
  <c r="K123" i="3"/>
  <c r="K122" i="3"/>
  <c r="K121" i="3"/>
  <c r="K120" i="3"/>
  <c r="K119" i="3" s="1"/>
  <c r="K110" i="3" s="1"/>
  <c r="L119" i="3"/>
  <c r="J119" i="3"/>
  <c r="I119" i="3"/>
  <c r="H119" i="3"/>
  <c r="G119" i="3"/>
  <c r="F119" i="3"/>
  <c r="K118" i="3"/>
  <c r="K117" i="3"/>
  <c r="K116" i="3"/>
  <c r="K115" i="3"/>
  <c r="L114" i="3"/>
  <c r="K114" i="3"/>
  <c r="J114" i="3"/>
  <c r="I114" i="3"/>
  <c r="H114" i="3"/>
  <c r="G114" i="3"/>
  <c r="G110" i="3" s="1"/>
  <c r="F114" i="3"/>
  <c r="F110" i="3" s="1"/>
  <c r="K113" i="3"/>
  <c r="K112" i="3"/>
  <c r="L111" i="3"/>
  <c r="L110" i="3" s="1"/>
  <c r="K111" i="3"/>
  <c r="J111" i="3"/>
  <c r="I111" i="3"/>
  <c r="H111" i="3"/>
  <c r="H110" i="3" s="1"/>
  <c r="G111" i="3"/>
  <c r="F111" i="3"/>
  <c r="J110" i="3"/>
  <c r="I110" i="3"/>
  <c r="K109" i="3"/>
  <c r="I109" i="3"/>
  <c r="L108" i="3"/>
  <c r="K108" i="3"/>
  <c r="J108" i="3"/>
  <c r="I108" i="3"/>
  <c r="H108" i="3"/>
  <c r="G108" i="3"/>
  <c r="F108" i="3"/>
  <c r="K107" i="3"/>
  <c r="I107" i="3"/>
  <c r="G107" i="3"/>
  <c r="F107" i="3" s="1"/>
  <c r="K106" i="3"/>
  <c r="I106" i="3"/>
  <c r="G106" i="3"/>
  <c r="F106" i="3"/>
  <c r="K105" i="3"/>
  <c r="I105" i="3"/>
  <c r="G105" i="3"/>
  <c r="F105" i="3" s="1"/>
  <c r="K104" i="3"/>
  <c r="I104" i="3"/>
  <c r="G104" i="3"/>
  <c r="L103" i="3"/>
  <c r="K103" i="3"/>
  <c r="J103" i="3"/>
  <c r="I103" i="3"/>
  <c r="H103" i="3"/>
  <c r="G103" i="3"/>
  <c r="F103" i="3"/>
  <c r="L102" i="3"/>
  <c r="K102" i="3"/>
  <c r="J102" i="3"/>
  <c r="I102" i="3"/>
  <c r="H102" i="3"/>
  <c r="G102" i="3"/>
  <c r="F102" i="3"/>
  <c r="L101" i="3"/>
  <c r="K101" i="3"/>
  <c r="J101" i="3"/>
  <c r="I101" i="3"/>
  <c r="H101" i="3"/>
  <c r="G101" i="3"/>
  <c r="F101" i="3"/>
  <c r="L99" i="3"/>
  <c r="K99" i="3" s="1"/>
  <c r="J99" i="3" s="1"/>
  <c r="I99" i="3" s="1"/>
  <c r="H99" i="3" s="1"/>
  <c r="G99" i="3" s="1"/>
  <c r="F99" i="3" s="1"/>
  <c r="L98" i="3"/>
  <c r="K98" i="3"/>
  <c r="J98" i="3"/>
  <c r="I98" i="3"/>
  <c r="H98" i="3"/>
  <c r="G98" i="3"/>
  <c r="F98" i="3"/>
  <c r="K97" i="3"/>
  <c r="I97" i="3"/>
  <c r="G97" i="3"/>
  <c r="F97" i="3" s="1"/>
  <c r="K96" i="3"/>
  <c r="I96" i="3"/>
  <c r="G96" i="3"/>
  <c r="F96" i="3"/>
  <c r="K95" i="3"/>
  <c r="I95" i="3"/>
  <c r="G95" i="3"/>
  <c r="F95" i="3" s="1"/>
  <c r="K94" i="3"/>
  <c r="I94" i="3"/>
  <c r="G94" i="3"/>
  <c r="F94" i="3" s="1"/>
  <c r="K93" i="3"/>
  <c r="I93" i="3"/>
  <c r="G93" i="3"/>
  <c r="F93" i="3"/>
  <c r="K92" i="3"/>
  <c r="I92" i="3"/>
  <c r="G92" i="3"/>
  <c r="F92" i="3" s="1"/>
  <c r="K91" i="3"/>
  <c r="I91" i="3"/>
  <c r="G91" i="3"/>
  <c r="F91" i="3" s="1"/>
  <c r="K90" i="3"/>
  <c r="I90" i="3"/>
  <c r="G90" i="3"/>
  <c r="F90" i="3"/>
  <c r="K89" i="3"/>
  <c r="I89" i="3"/>
  <c r="G89" i="3"/>
  <c r="F89" i="3" s="1"/>
  <c r="K88" i="3"/>
  <c r="I88" i="3"/>
  <c r="G88" i="3"/>
  <c r="F88" i="3" s="1"/>
  <c r="K87" i="3"/>
  <c r="I87" i="3"/>
  <c r="G87" i="3"/>
  <c r="F87" i="3"/>
  <c r="K86" i="3"/>
  <c r="I86" i="3"/>
  <c r="G86" i="3"/>
  <c r="F86" i="3" s="1"/>
  <c r="K85" i="3"/>
  <c r="I85" i="3"/>
  <c r="G85" i="3"/>
  <c r="F85" i="3" s="1"/>
  <c r="L84" i="3"/>
  <c r="K84" i="3"/>
  <c r="J84" i="3"/>
  <c r="I84" i="3"/>
  <c r="H84" i="3"/>
  <c r="G84" i="3"/>
  <c r="F84" i="3"/>
  <c r="K83" i="3"/>
  <c r="I83" i="3"/>
  <c r="G83" i="3"/>
  <c r="F83" i="3" s="1"/>
  <c r="L82" i="3"/>
  <c r="K82" i="3"/>
  <c r="J82" i="3"/>
  <c r="I82" i="3"/>
  <c r="H82" i="3"/>
  <c r="G82" i="3"/>
  <c r="F82" i="3"/>
  <c r="L81" i="3"/>
  <c r="K81" i="3"/>
  <c r="I81" i="3"/>
  <c r="G81" i="3"/>
  <c r="F81" i="3" s="1"/>
  <c r="K80" i="3"/>
  <c r="I80" i="3"/>
  <c r="G80" i="3"/>
  <c r="F80" i="3" s="1"/>
  <c r="L79" i="3"/>
  <c r="K79" i="3"/>
  <c r="J79" i="3"/>
  <c r="I79" i="3"/>
  <c r="H79" i="3"/>
  <c r="G79" i="3"/>
  <c r="F79" i="3"/>
  <c r="L78" i="3"/>
  <c r="K78" i="3"/>
  <c r="J78" i="3"/>
  <c r="I78" i="3"/>
  <c r="H78" i="3"/>
  <c r="G78" i="3"/>
  <c r="F78" i="3"/>
  <c r="L76" i="3"/>
  <c r="K76" i="3"/>
  <c r="J76" i="3"/>
  <c r="I76" i="3"/>
  <c r="H76" i="3"/>
  <c r="G76" i="3"/>
  <c r="F76" i="3"/>
  <c r="K75" i="3"/>
  <c r="I75" i="3"/>
  <c r="G75" i="3"/>
  <c r="F75" i="3" s="1"/>
  <c r="L74" i="3"/>
  <c r="K74" i="3"/>
  <c r="J74" i="3"/>
  <c r="I74" i="3"/>
  <c r="H74" i="3"/>
  <c r="G74" i="3"/>
  <c r="F74" i="3"/>
  <c r="L72" i="3"/>
  <c r="K72" i="3"/>
  <c r="J72" i="3"/>
  <c r="I72" i="3"/>
  <c r="H72" i="3"/>
  <c r="G72" i="3"/>
  <c r="F72" i="3"/>
  <c r="K71" i="3"/>
  <c r="L70" i="3"/>
  <c r="K70" i="3"/>
  <c r="J70" i="3"/>
  <c r="I70" i="3"/>
  <c r="I68" i="3" s="1"/>
  <c r="H70" i="3"/>
  <c r="G70" i="3"/>
  <c r="F70" i="3"/>
  <c r="K69" i="3"/>
  <c r="K67" i="3"/>
  <c r="K66" i="3"/>
  <c r="L65" i="3"/>
  <c r="K65" i="3"/>
  <c r="L64" i="3"/>
  <c r="K64" i="3"/>
  <c r="J64" i="3"/>
  <c r="I64" i="3"/>
  <c r="H64" i="3"/>
  <c r="G64" i="3"/>
  <c r="F64" i="3"/>
  <c r="L63" i="3"/>
  <c r="K63" i="3"/>
  <c r="J63" i="3"/>
  <c r="I63" i="3"/>
  <c r="H63" i="3"/>
  <c r="G63" i="3"/>
  <c r="F63" i="3"/>
  <c r="L62" i="3"/>
  <c r="K62" i="3"/>
  <c r="J62" i="3"/>
  <c r="I62" i="3"/>
  <c r="H62" i="3"/>
  <c r="G62" i="3"/>
  <c r="F62" i="3"/>
  <c r="L61" i="3"/>
  <c r="K61" i="3"/>
  <c r="J61" i="3"/>
  <c r="I61" i="3"/>
  <c r="H61" i="3"/>
  <c r="G61" i="3"/>
  <c r="F61" i="3"/>
  <c r="L59" i="3"/>
  <c r="K59" i="3"/>
  <c r="J59" i="3"/>
  <c r="I59" i="3"/>
  <c r="H59" i="3"/>
  <c r="G59" i="3"/>
  <c r="F59" i="3"/>
  <c r="L58" i="3"/>
  <c r="K58" i="3"/>
  <c r="J58" i="3"/>
  <c r="I58" i="3"/>
  <c r="H58" i="3"/>
  <c r="G58" i="3"/>
  <c r="F58" i="3"/>
  <c r="L57" i="3"/>
  <c r="K57" i="3"/>
  <c r="J57" i="3"/>
  <c r="I57" i="3"/>
  <c r="H57" i="3"/>
  <c r="G57" i="3"/>
  <c r="F57" i="3"/>
  <c r="L56" i="3"/>
  <c r="K56" i="3"/>
  <c r="J56" i="3"/>
  <c r="I56" i="3"/>
  <c r="H56" i="3"/>
  <c r="G56" i="3"/>
  <c r="F56" i="3"/>
  <c r="L55" i="3"/>
  <c r="K55" i="3"/>
  <c r="J55" i="3"/>
  <c r="I55" i="3"/>
  <c r="H55" i="3"/>
  <c r="G55" i="3"/>
  <c r="F55" i="3"/>
  <c r="L54" i="3"/>
  <c r="K54" i="3"/>
  <c r="J54" i="3"/>
  <c r="I54" i="3"/>
  <c r="H54" i="3"/>
  <c r="G54" i="3"/>
  <c r="F54" i="3"/>
  <c r="L51" i="3"/>
  <c r="L44" i="3" s="1"/>
  <c r="K51" i="3"/>
  <c r="K44" i="3" s="1"/>
  <c r="J51" i="3"/>
  <c r="J44" i="3" s="1"/>
  <c r="I51" i="3"/>
  <c r="I44" i="3" s="1"/>
  <c r="H51" i="3"/>
  <c r="H44" i="3" s="1"/>
  <c r="G51" i="3"/>
  <c r="F51" i="3"/>
  <c r="G50" i="3"/>
  <c r="F50" i="3"/>
  <c r="G49" i="3"/>
  <c r="F49" i="3" s="1"/>
  <c r="G48" i="3"/>
  <c r="F48" i="3"/>
  <c r="G47" i="3"/>
  <c r="F47" i="3"/>
  <c r="G46" i="3"/>
  <c r="F46" i="3"/>
  <c r="G45" i="3"/>
  <c r="F45" i="3" s="1"/>
  <c r="K43" i="3"/>
  <c r="F43" i="3"/>
  <c r="L42" i="3"/>
  <c r="L36" i="3" s="1"/>
  <c r="K41" i="3"/>
  <c r="K36" i="3" s="1"/>
  <c r="F41" i="3"/>
  <c r="K40" i="3"/>
  <c r="F40" i="3"/>
  <c r="K39" i="3"/>
  <c r="F39" i="3"/>
  <c r="K38" i="3"/>
  <c r="F38" i="3"/>
  <c r="F36" i="3" s="1"/>
  <c r="K37" i="3"/>
  <c r="F37" i="3"/>
  <c r="J36" i="3"/>
  <c r="I36" i="3"/>
  <c r="H36" i="3"/>
  <c r="G36" i="3"/>
  <c r="L35" i="3"/>
  <c r="K35" i="3"/>
  <c r="J35" i="3"/>
  <c r="I35" i="3"/>
  <c r="H35" i="3"/>
  <c r="G35" i="3"/>
  <c r="F35" i="3"/>
  <c r="L34" i="3"/>
  <c r="K34" i="3"/>
  <c r="J34" i="3"/>
  <c r="I34" i="3"/>
  <c r="H34" i="3"/>
  <c r="G34" i="3"/>
  <c r="F34" i="3"/>
  <c r="G33" i="3"/>
  <c r="F33" i="3" s="1"/>
  <c r="G32" i="3"/>
  <c r="F32" i="3" s="1"/>
  <c r="G31" i="3"/>
  <c r="F31" i="3"/>
  <c r="L30" i="3"/>
  <c r="K30" i="3"/>
  <c r="J30" i="3"/>
  <c r="I30" i="3"/>
  <c r="H30" i="3"/>
  <c r="G30" i="3"/>
  <c r="F30" i="3"/>
  <c r="L29" i="3"/>
  <c r="K29" i="3"/>
  <c r="J29" i="3"/>
  <c r="I29" i="3"/>
  <c r="H29" i="3"/>
  <c r="G29" i="3"/>
  <c r="F29" i="3"/>
  <c r="G28" i="3"/>
  <c r="F28" i="3" s="1"/>
  <c r="G27" i="3"/>
  <c r="F27" i="3" s="1"/>
  <c r="G26" i="3"/>
  <c r="F26" i="3" s="1"/>
  <c r="G25" i="3"/>
  <c r="F25" i="3" s="1"/>
  <c r="G24" i="3"/>
  <c r="F24" i="3"/>
  <c r="G23" i="3"/>
  <c r="F23" i="3" s="1"/>
  <c r="G22" i="3"/>
  <c r="F22" i="3" s="1"/>
  <c r="L21" i="3"/>
  <c r="K21" i="3"/>
  <c r="J21" i="3"/>
  <c r="G21" i="3" s="1"/>
  <c r="F21" i="3" s="1"/>
  <c r="I21" i="3"/>
  <c r="H21" i="3"/>
  <c r="L20" i="3"/>
  <c r="K20" i="3"/>
  <c r="J20" i="3"/>
  <c r="G20" i="3" s="1"/>
  <c r="F20" i="3" s="1"/>
  <c r="I20" i="3"/>
  <c r="H20" i="3"/>
  <c r="L19" i="3"/>
  <c r="K19" i="3"/>
  <c r="J19" i="3"/>
  <c r="G19" i="3" s="1"/>
  <c r="F19" i="3" s="1"/>
  <c r="I19" i="3"/>
  <c r="H19" i="3"/>
  <c r="L18" i="3"/>
  <c r="K18" i="3"/>
  <c r="J18" i="3"/>
  <c r="I18" i="3"/>
  <c r="H18" i="3"/>
  <c r="G18" i="3"/>
  <c r="F18" i="3"/>
  <c r="E16" i="3"/>
  <c r="D16" i="3"/>
  <c r="L10" i="3"/>
  <c r="K10" i="3"/>
  <c r="J10" i="3"/>
  <c r="I10" i="3"/>
  <c r="H10" i="3"/>
  <c r="G10" i="3"/>
  <c r="F10" i="3"/>
  <c r="E10" i="3"/>
  <c r="D10" i="3"/>
  <c r="F44" i="3" l="1"/>
  <c r="G261" i="3"/>
  <c r="G260" i="3" s="1"/>
  <c r="J73" i="3"/>
  <c r="L261" i="3"/>
  <c r="L260" i="3" s="1"/>
  <c r="L259" i="3" s="1"/>
  <c r="G68" i="3"/>
  <c r="J100" i="3"/>
  <c r="J261" i="3"/>
  <c r="J260" i="3" s="1"/>
  <c r="J259" i="3" s="1"/>
  <c r="J17" i="3"/>
  <c r="J16" i="3" s="1"/>
  <c r="H77" i="3"/>
  <c r="K158" i="3"/>
  <c r="I77" i="3"/>
  <c r="I255" i="3"/>
  <c r="I214" i="3" s="1"/>
  <c r="H261" i="3"/>
  <c r="H260" i="3" s="1"/>
  <c r="H259" i="3" s="1"/>
  <c r="I158" i="3"/>
  <c r="I53" i="3"/>
  <c r="K68" i="3"/>
  <c r="I17" i="3"/>
  <c r="I16" i="3" s="1"/>
  <c r="L77" i="3"/>
  <c r="H255" i="3"/>
  <c r="H214" i="3" s="1"/>
  <c r="F261" i="3"/>
  <c r="F260" i="3" s="1"/>
  <c r="F259" i="3" s="1"/>
  <c r="G73" i="3"/>
  <c r="H100" i="3"/>
  <c r="I100" i="3" s="1"/>
  <c r="H68" i="3"/>
  <c r="G77" i="3"/>
  <c r="G17" i="3"/>
  <c r="I73" i="3"/>
  <c r="L255" i="3"/>
  <c r="L214" i="3" s="1"/>
  <c r="L188" i="3" s="1"/>
  <c r="J255" i="3"/>
  <c r="J214" i="3" s="1"/>
  <c r="F68" i="3"/>
  <c r="L100" i="3"/>
  <c r="F184" i="3"/>
  <c r="F185" i="3"/>
  <c r="J53" i="3"/>
  <c r="F53" i="3"/>
  <c r="L73" i="3"/>
  <c r="K134" i="3"/>
  <c r="K133" i="3" s="1"/>
  <c r="H17" i="3"/>
  <c r="H16" i="3" s="1"/>
  <c r="K53" i="3"/>
  <c r="K73" i="3"/>
  <c r="F73" i="3"/>
  <c r="F77" i="3"/>
  <c r="K77" i="3"/>
  <c r="K255" i="3"/>
  <c r="K214" i="3" s="1"/>
  <c r="F255" i="3"/>
  <c r="F214" i="3" s="1"/>
  <c r="F188" i="3" s="1"/>
  <c r="H53" i="3"/>
  <c r="L53" i="3"/>
  <c r="J68" i="3"/>
  <c r="J77" i="3"/>
  <c r="H73" i="3"/>
  <c r="K100" i="3"/>
  <c r="K17" i="3"/>
  <c r="K16" i="3" s="1"/>
  <c r="G53" i="3"/>
  <c r="L68" i="3"/>
  <c r="G100" i="3"/>
  <c r="G255" i="3"/>
  <c r="G214" i="3" s="1"/>
  <c r="L17" i="3"/>
  <c r="L16" i="3" s="1"/>
  <c r="K261" i="3"/>
  <c r="K260" i="3" s="1"/>
  <c r="K259" i="3" s="1"/>
  <c r="D255" i="3"/>
  <c r="D214" i="3" s="1"/>
  <c r="F17" i="3"/>
  <c r="F16" i="3" s="1"/>
  <c r="E255" i="3"/>
  <c r="E214" i="3" s="1"/>
  <c r="E188" i="3" s="1"/>
  <c r="E13" i="3" s="1"/>
  <c r="E9" i="3" s="1"/>
  <c r="F100" i="3"/>
  <c r="G168" i="3"/>
  <c r="H184" i="3"/>
  <c r="H185" i="3"/>
  <c r="L184" i="3"/>
  <c r="L185" i="3"/>
  <c r="G259" i="3"/>
  <c r="G185" i="3"/>
  <c r="I185" i="3"/>
  <c r="G44" i="3"/>
  <c r="J185" i="3"/>
  <c r="K185" i="3"/>
  <c r="D263" i="3"/>
  <c r="D261" i="3" s="1"/>
  <c r="D260" i="3" s="1"/>
  <c r="D259" i="3" s="1"/>
  <c r="L52" i="3" l="1"/>
  <c r="L15" i="3" s="1"/>
  <c r="J188" i="3"/>
  <c r="I261" i="3"/>
  <c r="I260" i="3" s="1"/>
  <c r="I259" i="3" s="1"/>
  <c r="G16" i="3"/>
  <c r="K52" i="3"/>
  <c r="K15" i="3" s="1"/>
  <c r="H188" i="3"/>
  <c r="I52" i="3"/>
  <c r="I14" i="3" s="1"/>
  <c r="I188" i="3"/>
  <c r="G188" i="3"/>
  <c r="H52" i="3"/>
  <c r="H15" i="3" s="1"/>
  <c r="J52" i="3"/>
  <c r="J15" i="3" s="1"/>
  <c r="I15" i="3"/>
  <c r="G52" i="3"/>
  <c r="D188" i="3"/>
  <c r="K188" i="3"/>
  <c r="F52" i="3"/>
  <c r="F15" i="3" s="1"/>
  <c r="E15" i="3"/>
  <c r="D15" i="3"/>
  <c r="D14" i="3" s="1"/>
  <c r="L14" i="3" l="1"/>
  <c r="L13" i="3" s="1"/>
  <c r="L9" i="3" s="1"/>
  <c r="K14" i="3"/>
  <c r="K13" i="3" s="1"/>
  <c r="K9" i="3" s="1"/>
  <c r="G14" i="3"/>
  <c r="G13" i="3" s="1"/>
  <c r="G9" i="3" s="1"/>
  <c r="D13" i="3"/>
  <c r="D9" i="3" s="1"/>
  <c r="I13" i="3"/>
  <c r="I9" i="3" s="1"/>
  <c r="H14" i="3"/>
  <c r="H13" i="3" s="1"/>
  <c r="H9" i="3" s="1"/>
  <c r="J14" i="3"/>
  <c r="J13" i="3" s="1"/>
  <c r="J9" i="3" s="1"/>
  <c r="G15" i="3"/>
  <c r="F14" i="3"/>
  <c r="F13" i="3" s="1"/>
  <c r="F9" i="3" s="1"/>
  <c r="J387" i="2"/>
  <c r="J386" i="2"/>
  <c r="J385" i="2"/>
  <c r="J384" i="2"/>
  <c r="J382" i="2" s="1"/>
  <c r="J383" i="2"/>
  <c r="K382" i="2"/>
  <c r="I382" i="2"/>
  <c r="H382" i="2"/>
  <c r="G382" i="2"/>
  <c r="F382" i="2"/>
  <c r="E382" i="2"/>
  <c r="D382" i="2"/>
  <c r="J381" i="2"/>
  <c r="H381" i="2"/>
  <c r="F381" i="2"/>
  <c r="D381" i="2" s="1"/>
  <c r="D131" i="2" s="1"/>
  <c r="E381" i="2"/>
  <c r="C381" i="2"/>
  <c r="J380" i="2"/>
  <c r="J379" i="2" s="1"/>
  <c r="H380" i="2"/>
  <c r="H379" i="2" s="1"/>
  <c r="K379" i="2"/>
  <c r="I379" i="2"/>
  <c r="G379" i="2"/>
  <c r="F379" i="2"/>
  <c r="E379" i="2"/>
  <c r="D379" i="2"/>
  <c r="J378" i="2"/>
  <c r="H378" i="2"/>
  <c r="D378" i="2"/>
  <c r="C378" i="2"/>
  <c r="K377" i="2"/>
  <c r="K375" i="2" s="1"/>
  <c r="K374" i="2" s="1"/>
  <c r="I377" i="2"/>
  <c r="G377" i="2"/>
  <c r="H377" i="2" s="1"/>
  <c r="H127" i="2" s="1"/>
  <c r="F377" i="2"/>
  <c r="D377" i="2" s="1"/>
  <c r="E377" i="2"/>
  <c r="C377" i="2" s="1"/>
  <c r="C127" i="2" s="1"/>
  <c r="I376" i="2"/>
  <c r="I375" i="2" s="1"/>
  <c r="I374" i="2" s="1"/>
  <c r="G376" i="2"/>
  <c r="J376" i="2" s="1"/>
  <c r="F376" i="2"/>
  <c r="E376" i="2"/>
  <c r="C376" i="2" s="1"/>
  <c r="D376" i="2"/>
  <c r="F375" i="2"/>
  <c r="F374" i="2" s="1"/>
  <c r="J373" i="2"/>
  <c r="H373" i="2"/>
  <c r="J372" i="2"/>
  <c r="H372" i="2"/>
  <c r="J371" i="2"/>
  <c r="H371" i="2"/>
  <c r="H370" i="2" s="1"/>
  <c r="H369" i="2" s="1"/>
  <c r="K370" i="2"/>
  <c r="K369" i="2" s="1"/>
  <c r="J370" i="2"/>
  <c r="I370" i="2"/>
  <c r="G370" i="2"/>
  <c r="F370" i="2"/>
  <c r="F369" i="2" s="1"/>
  <c r="E370" i="2"/>
  <c r="E369" i="2" s="1"/>
  <c r="D370" i="2"/>
  <c r="D369" i="2" s="1"/>
  <c r="J369" i="2"/>
  <c r="I369" i="2"/>
  <c r="G369" i="2"/>
  <c r="J368" i="2"/>
  <c r="J367" i="2"/>
  <c r="J366" i="2"/>
  <c r="J365" i="2" s="1"/>
  <c r="K365" i="2"/>
  <c r="I365" i="2"/>
  <c r="H365" i="2"/>
  <c r="G365" i="2"/>
  <c r="F365" i="2"/>
  <c r="E365" i="2"/>
  <c r="D365" i="2"/>
  <c r="J364" i="2"/>
  <c r="J363" i="2"/>
  <c r="J362" i="2"/>
  <c r="J361" i="2"/>
  <c r="J360" i="2" s="1"/>
  <c r="J359" i="2" s="1"/>
  <c r="K360" i="2"/>
  <c r="K359" i="2" s="1"/>
  <c r="K358" i="2" s="1"/>
  <c r="I360" i="2"/>
  <c r="I359" i="2" s="1"/>
  <c r="I358" i="2" s="1"/>
  <c r="H360" i="2"/>
  <c r="G360" i="2"/>
  <c r="F360" i="2"/>
  <c r="F359" i="2" s="1"/>
  <c r="F358" i="2" s="1"/>
  <c r="E360" i="2"/>
  <c r="D360" i="2"/>
  <c r="H359" i="2"/>
  <c r="G359" i="2"/>
  <c r="E359" i="2"/>
  <c r="D359" i="2"/>
  <c r="D357" i="2"/>
  <c r="C357" i="2"/>
  <c r="C351" i="2" s="1"/>
  <c r="J356" i="2"/>
  <c r="H356" i="2"/>
  <c r="J355" i="2"/>
  <c r="H355" i="2"/>
  <c r="J354" i="2"/>
  <c r="H354" i="2"/>
  <c r="K353" i="2"/>
  <c r="J353" i="2"/>
  <c r="I353" i="2"/>
  <c r="H353" i="2"/>
  <c r="G353" i="2"/>
  <c r="F353" i="2"/>
  <c r="F351" i="2" s="1"/>
  <c r="E353" i="2"/>
  <c r="D353" i="2"/>
  <c r="D351" i="2" s="1"/>
  <c r="I352" i="2"/>
  <c r="J352" i="2" s="1"/>
  <c r="J351" i="2" s="1"/>
  <c r="H352" i="2"/>
  <c r="H351" i="2" s="1"/>
  <c r="D352" i="2"/>
  <c r="C352" i="2"/>
  <c r="K351" i="2"/>
  <c r="I351" i="2"/>
  <c r="G351" i="2"/>
  <c r="E351" i="2"/>
  <c r="K350" i="2"/>
  <c r="I350" i="2"/>
  <c r="H350" i="2"/>
  <c r="J350" i="2" s="1"/>
  <c r="J100" i="2" s="1"/>
  <c r="G350" i="2"/>
  <c r="F350" i="2"/>
  <c r="E350" i="2"/>
  <c r="D350" i="2"/>
  <c r="C350" i="2"/>
  <c r="J349" i="2"/>
  <c r="H349" i="2"/>
  <c r="D349" i="2"/>
  <c r="C349" i="2"/>
  <c r="J348" i="2"/>
  <c r="H348" i="2"/>
  <c r="F348" i="2"/>
  <c r="D348" i="2" s="1"/>
  <c r="D98" i="2" s="1"/>
  <c r="C348" i="2"/>
  <c r="J347" i="2"/>
  <c r="H347" i="2"/>
  <c r="H345" i="2" s="1"/>
  <c r="D347" i="2"/>
  <c r="C347" i="2"/>
  <c r="I346" i="2"/>
  <c r="I345" i="2" s="1"/>
  <c r="H346" i="2"/>
  <c r="G346" i="2"/>
  <c r="F346" i="2"/>
  <c r="E346" i="2"/>
  <c r="E345" i="2" s="1"/>
  <c r="D346" i="2"/>
  <c r="D345" i="2" s="1"/>
  <c r="C346" i="2"/>
  <c r="C345" i="2" s="1"/>
  <c r="K345" i="2"/>
  <c r="G345" i="2"/>
  <c r="F345" i="2"/>
  <c r="K344" i="2"/>
  <c r="K342" i="2" s="1"/>
  <c r="K341" i="2" s="1"/>
  <c r="K340" i="2" s="1"/>
  <c r="J344" i="2"/>
  <c r="I344" i="2"/>
  <c r="I342" i="2" s="1"/>
  <c r="I341" i="2" s="1"/>
  <c r="I340" i="2" s="1"/>
  <c r="H344" i="2"/>
  <c r="G344" i="2"/>
  <c r="G342" i="2" s="1"/>
  <c r="G341" i="2" s="1"/>
  <c r="G340" i="2" s="1"/>
  <c r="F344" i="2"/>
  <c r="E344" i="2"/>
  <c r="E342" i="2" s="1"/>
  <c r="E341" i="2" s="1"/>
  <c r="E340" i="2" s="1"/>
  <c r="D344" i="2"/>
  <c r="J343" i="2"/>
  <c r="H343" i="2"/>
  <c r="J342" i="2"/>
  <c r="H342" i="2"/>
  <c r="H341" i="2" s="1"/>
  <c r="H340" i="2" s="1"/>
  <c r="F342" i="2"/>
  <c r="F341" i="2" s="1"/>
  <c r="F340" i="2" s="1"/>
  <c r="D342" i="2"/>
  <c r="K339" i="2"/>
  <c r="I339" i="2"/>
  <c r="I328" i="2" s="1"/>
  <c r="G339" i="2"/>
  <c r="H339" i="2" s="1"/>
  <c r="H89" i="2" s="1"/>
  <c r="H88" i="2" s="1"/>
  <c r="F339" i="2"/>
  <c r="D339" i="2" s="1"/>
  <c r="D89" i="2" s="1"/>
  <c r="E339" i="2"/>
  <c r="C339" i="2" s="1"/>
  <c r="J338" i="2"/>
  <c r="H338" i="2"/>
  <c r="H336" i="2" s="1"/>
  <c r="C338" i="2"/>
  <c r="J337" i="2"/>
  <c r="J336" i="2" s="1"/>
  <c r="H337" i="2"/>
  <c r="C337" i="2"/>
  <c r="K336" i="2"/>
  <c r="I336" i="2"/>
  <c r="G336" i="2"/>
  <c r="F336" i="2"/>
  <c r="E336" i="2"/>
  <c r="D336" i="2"/>
  <c r="J335" i="2"/>
  <c r="H335" i="2"/>
  <c r="C335" i="2"/>
  <c r="J334" i="2"/>
  <c r="H334" i="2"/>
  <c r="C334" i="2"/>
  <c r="J333" i="2"/>
  <c r="H333" i="2"/>
  <c r="C333" i="2"/>
  <c r="J332" i="2"/>
  <c r="H332" i="2"/>
  <c r="E332" i="2"/>
  <c r="D332" i="2"/>
  <c r="C332" i="2"/>
  <c r="J331" i="2"/>
  <c r="H331" i="2"/>
  <c r="H330" i="2" s="1"/>
  <c r="C331" i="2"/>
  <c r="K330" i="2"/>
  <c r="J330" i="2"/>
  <c r="I330" i="2"/>
  <c r="G330" i="2"/>
  <c r="F330" i="2"/>
  <c r="E330" i="2"/>
  <c r="D330" i="2"/>
  <c r="J329" i="2"/>
  <c r="H329" i="2"/>
  <c r="D329" i="2"/>
  <c r="C329" i="2"/>
  <c r="K328" i="2"/>
  <c r="E328" i="2"/>
  <c r="K327" i="2"/>
  <c r="J327" i="2"/>
  <c r="I327" i="2"/>
  <c r="H327" i="2"/>
  <c r="G327" i="2"/>
  <c r="F327" i="2"/>
  <c r="D327" i="2" s="1"/>
  <c r="D75" i="2" s="1"/>
  <c r="E327" i="2"/>
  <c r="C327" i="2"/>
  <c r="J326" i="2"/>
  <c r="H326" i="2"/>
  <c r="D326" i="2"/>
  <c r="C326" i="2" s="1"/>
  <c r="C74" i="2" s="1"/>
  <c r="J325" i="2"/>
  <c r="J322" i="2" s="1"/>
  <c r="I325" i="2"/>
  <c r="H325" i="2"/>
  <c r="D325" i="2"/>
  <c r="D322" i="2" s="1"/>
  <c r="C322" i="2" s="1"/>
  <c r="C325" i="2"/>
  <c r="J324" i="2"/>
  <c r="H324" i="2"/>
  <c r="C324" i="2"/>
  <c r="H323" i="2"/>
  <c r="H322" i="2" s="1"/>
  <c r="C323" i="2"/>
  <c r="K322" i="2"/>
  <c r="I322" i="2"/>
  <c r="G322" i="2"/>
  <c r="F322" i="2"/>
  <c r="E322" i="2"/>
  <c r="J321" i="2"/>
  <c r="H321" i="2"/>
  <c r="C321" i="2"/>
  <c r="J320" i="2"/>
  <c r="H320" i="2"/>
  <c r="C320" i="2"/>
  <c r="J319" i="2"/>
  <c r="H319" i="2"/>
  <c r="C319" i="2"/>
  <c r="J318" i="2"/>
  <c r="H318" i="2"/>
  <c r="C318" i="2"/>
  <c r="I317" i="2"/>
  <c r="J317" i="2" s="1"/>
  <c r="J65" i="2" s="1"/>
  <c r="H317" i="2"/>
  <c r="J316" i="2"/>
  <c r="H316" i="2"/>
  <c r="C316" i="2"/>
  <c r="K315" i="2"/>
  <c r="K312" i="2" s="1"/>
  <c r="K311" i="2" s="1"/>
  <c r="J315" i="2"/>
  <c r="I315" i="2"/>
  <c r="I312" i="2" s="1"/>
  <c r="I311" i="2" s="1"/>
  <c r="H315" i="2"/>
  <c r="G315" i="2"/>
  <c r="F315" i="2"/>
  <c r="E315" i="2"/>
  <c r="E312" i="2" s="1"/>
  <c r="E311" i="2" s="1"/>
  <c r="D315" i="2"/>
  <c r="C315" i="2"/>
  <c r="J314" i="2"/>
  <c r="H314" i="2"/>
  <c r="D314" i="2"/>
  <c r="C314" i="2"/>
  <c r="J313" i="2"/>
  <c r="J312" i="2" s="1"/>
  <c r="J311" i="2" s="1"/>
  <c r="H313" i="2"/>
  <c r="C313" i="2"/>
  <c r="C312" i="2" s="1"/>
  <c r="C311" i="2" s="1"/>
  <c r="H312" i="2"/>
  <c r="H311" i="2" s="1"/>
  <c r="G312" i="2"/>
  <c r="G311" i="2" s="1"/>
  <c r="F312" i="2"/>
  <c r="F311" i="2" s="1"/>
  <c r="D312" i="2"/>
  <c r="K310" i="2"/>
  <c r="I310" i="2"/>
  <c r="I309" i="2" s="1"/>
  <c r="G310" i="2"/>
  <c r="H310" i="2" s="1"/>
  <c r="F310" i="2"/>
  <c r="E310" i="2"/>
  <c r="E309" i="2" s="1"/>
  <c r="E304" i="2" s="1"/>
  <c r="K309" i="2"/>
  <c r="J309" i="2"/>
  <c r="F309" i="2"/>
  <c r="F304" i="2" s="1"/>
  <c r="D309" i="2"/>
  <c r="C309" i="2" s="1"/>
  <c r="J308" i="2"/>
  <c r="H308" i="2"/>
  <c r="D308" i="2"/>
  <c r="C308" i="2"/>
  <c r="J307" i="2"/>
  <c r="H307" i="2"/>
  <c r="C307" i="2"/>
  <c r="J306" i="2"/>
  <c r="J305" i="2" s="1"/>
  <c r="J304" i="2" s="1"/>
  <c r="H306" i="2"/>
  <c r="H305" i="2" s="1"/>
  <c r="C306" i="2"/>
  <c r="K305" i="2"/>
  <c r="K304" i="2" s="1"/>
  <c r="I305" i="2"/>
  <c r="G305" i="2"/>
  <c r="F305" i="2"/>
  <c r="E305" i="2"/>
  <c r="D305" i="2"/>
  <c r="C305" i="2"/>
  <c r="C304" i="2" s="1"/>
  <c r="K303" i="2"/>
  <c r="J303" i="2"/>
  <c r="I303" i="2"/>
  <c r="H303" i="2"/>
  <c r="G303" i="2"/>
  <c r="F303" i="2"/>
  <c r="E303" i="2"/>
  <c r="C303" i="2" s="1"/>
  <c r="C51" i="2" s="1"/>
  <c r="D303" i="2"/>
  <c r="K302" i="2"/>
  <c r="J302" i="2"/>
  <c r="I302" i="2"/>
  <c r="H302" i="2"/>
  <c r="G302" i="2"/>
  <c r="F302" i="2"/>
  <c r="D302" i="2" s="1"/>
  <c r="D50" i="2" s="1"/>
  <c r="E302" i="2"/>
  <c r="C302" i="2" s="1"/>
  <c r="C50" i="2" s="1"/>
  <c r="J301" i="2"/>
  <c r="H301" i="2"/>
  <c r="C301" i="2"/>
  <c r="J300" i="2"/>
  <c r="J299" i="2" s="1"/>
  <c r="H300" i="2"/>
  <c r="H299" i="2" s="1"/>
  <c r="C300" i="2"/>
  <c r="K299" i="2"/>
  <c r="I299" i="2"/>
  <c r="G299" i="2"/>
  <c r="F299" i="2"/>
  <c r="E299" i="2"/>
  <c r="D299" i="2"/>
  <c r="C299" i="2"/>
  <c r="J298" i="2"/>
  <c r="J297" i="2" s="1"/>
  <c r="C298" i="2"/>
  <c r="K297" i="2"/>
  <c r="I297" i="2"/>
  <c r="H297" i="2"/>
  <c r="G297" i="2"/>
  <c r="F297" i="2"/>
  <c r="E297" i="2"/>
  <c r="D297" i="2"/>
  <c r="C297" i="2" s="1"/>
  <c r="J296" i="2"/>
  <c r="H296" i="2"/>
  <c r="C296" i="2"/>
  <c r="J295" i="2"/>
  <c r="H295" i="2"/>
  <c r="C295" i="2"/>
  <c r="K294" i="2"/>
  <c r="K292" i="2" s="1"/>
  <c r="J294" i="2"/>
  <c r="I294" i="2"/>
  <c r="I292" i="2" s="1"/>
  <c r="H294" i="2"/>
  <c r="G294" i="2"/>
  <c r="F294" i="2"/>
  <c r="E294" i="2"/>
  <c r="D294" i="2"/>
  <c r="C294" i="2"/>
  <c r="K293" i="2"/>
  <c r="J293" i="2"/>
  <c r="I293" i="2"/>
  <c r="H293" i="2"/>
  <c r="H292" i="2" s="1"/>
  <c r="G293" i="2"/>
  <c r="G292" i="2" s="1"/>
  <c r="F293" i="2"/>
  <c r="F292" i="2" s="1"/>
  <c r="F288" i="2" s="1"/>
  <c r="E293" i="2"/>
  <c r="D293" i="2"/>
  <c r="D292" i="2" s="1"/>
  <c r="C293" i="2"/>
  <c r="J292" i="2"/>
  <c r="E292" i="2"/>
  <c r="C292" i="2"/>
  <c r="K291" i="2"/>
  <c r="C291" i="2"/>
  <c r="K290" i="2"/>
  <c r="J290" i="2"/>
  <c r="J289" i="2" s="1"/>
  <c r="I290" i="2"/>
  <c r="H290" i="2"/>
  <c r="H289" i="2" s="1"/>
  <c r="H288" i="2" s="1"/>
  <c r="G290" i="2"/>
  <c r="F290" i="2"/>
  <c r="E290" i="2"/>
  <c r="D290" i="2"/>
  <c r="D289" i="2" s="1"/>
  <c r="C290" i="2"/>
  <c r="C289" i="2" s="1"/>
  <c r="K289" i="2"/>
  <c r="K288" i="2" s="1"/>
  <c r="I289" i="2"/>
  <c r="I288" i="2" s="1"/>
  <c r="G289" i="2"/>
  <c r="G288" i="2" s="1"/>
  <c r="F289" i="2"/>
  <c r="E289" i="2"/>
  <c r="E288" i="2" s="1"/>
  <c r="K286" i="2"/>
  <c r="K283" i="2" s="1"/>
  <c r="K282" i="2" s="1"/>
  <c r="K279" i="2" s="1"/>
  <c r="J286" i="2"/>
  <c r="I286" i="2"/>
  <c r="H286" i="2"/>
  <c r="G286" i="2"/>
  <c r="F286" i="2"/>
  <c r="E286" i="2"/>
  <c r="D286" i="2"/>
  <c r="D283" i="2" s="1"/>
  <c r="D282" i="2" s="1"/>
  <c r="C286" i="2"/>
  <c r="J285" i="2"/>
  <c r="I285" i="2"/>
  <c r="H285" i="2"/>
  <c r="H283" i="2" s="1"/>
  <c r="H282" i="2" s="1"/>
  <c r="H279" i="2" s="1"/>
  <c r="D285" i="2"/>
  <c r="C285" i="2"/>
  <c r="C283" i="2" s="1"/>
  <c r="C282" i="2" s="1"/>
  <c r="J284" i="2"/>
  <c r="H284" i="2"/>
  <c r="D284" i="2"/>
  <c r="C284" i="2"/>
  <c r="J283" i="2"/>
  <c r="J282" i="2" s="1"/>
  <c r="I283" i="2"/>
  <c r="I282" i="2" s="1"/>
  <c r="I279" i="2" s="1"/>
  <c r="G283" i="2"/>
  <c r="F283" i="2"/>
  <c r="F282" i="2" s="1"/>
  <c r="F279" i="2" s="1"/>
  <c r="E283" i="2"/>
  <c r="G282" i="2"/>
  <c r="G279" i="2" s="1"/>
  <c r="E282" i="2"/>
  <c r="J281" i="2"/>
  <c r="K280" i="2"/>
  <c r="J280" i="2"/>
  <c r="J279" i="2" s="1"/>
  <c r="I280" i="2"/>
  <c r="H280" i="2"/>
  <c r="G280" i="2"/>
  <c r="F280" i="2"/>
  <c r="E280" i="2"/>
  <c r="E279" i="2" s="1"/>
  <c r="D280" i="2"/>
  <c r="D279" i="2" s="1"/>
  <c r="J278" i="2"/>
  <c r="C278" i="2"/>
  <c r="J277" i="2"/>
  <c r="I277" i="2"/>
  <c r="I273" i="2" s="1"/>
  <c r="D277" i="2"/>
  <c r="C277" i="2" s="1"/>
  <c r="C19" i="2" s="1"/>
  <c r="C15" i="2" s="1"/>
  <c r="J276" i="2"/>
  <c r="C276" i="2"/>
  <c r="J275" i="2"/>
  <c r="J274" i="2"/>
  <c r="J273" i="2" s="1"/>
  <c r="J269" i="2" s="1"/>
  <c r="K273" i="2"/>
  <c r="H273" i="2"/>
  <c r="G273" i="2"/>
  <c r="F273" i="2"/>
  <c r="E273" i="2"/>
  <c r="K272" i="2"/>
  <c r="K271" i="2" s="1"/>
  <c r="K270" i="2" s="1"/>
  <c r="K269" i="2" s="1"/>
  <c r="H272" i="2"/>
  <c r="D272" i="2"/>
  <c r="C272" i="2"/>
  <c r="C271" i="2" s="1"/>
  <c r="C270" i="2" s="1"/>
  <c r="J271" i="2"/>
  <c r="I271" i="2"/>
  <c r="H271" i="2"/>
  <c r="H270" i="2" s="1"/>
  <c r="H269" i="2" s="1"/>
  <c r="G271" i="2"/>
  <c r="G270" i="2" s="1"/>
  <c r="G269" i="2" s="1"/>
  <c r="F271" i="2"/>
  <c r="F270" i="2" s="1"/>
  <c r="F269" i="2" s="1"/>
  <c r="E271" i="2"/>
  <c r="D271" i="2"/>
  <c r="D270" i="2" s="1"/>
  <c r="J270" i="2"/>
  <c r="I270" i="2"/>
  <c r="E270" i="2"/>
  <c r="E269" i="2" s="1"/>
  <c r="J264" i="2"/>
  <c r="H264" i="2"/>
  <c r="J263" i="2"/>
  <c r="H263" i="2"/>
  <c r="H136" i="2" s="1"/>
  <c r="J262" i="2"/>
  <c r="H262" i="2"/>
  <c r="J261" i="2"/>
  <c r="H261" i="2"/>
  <c r="H134" i="2" s="1"/>
  <c r="J260" i="2"/>
  <c r="H260" i="2"/>
  <c r="H259" i="2" s="1"/>
  <c r="K259" i="2"/>
  <c r="J259" i="2"/>
  <c r="I259" i="2"/>
  <c r="G259" i="2"/>
  <c r="F259" i="2"/>
  <c r="E259" i="2"/>
  <c r="D259" i="2"/>
  <c r="J258" i="2"/>
  <c r="H258" i="2"/>
  <c r="J257" i="2"/>
  <c r="H257" i="2"/>
  <c r="H256" i="2" s="1"/>
  <c r="K256" i="2"/>
  <c r="J256" i="2"/>
  <c r="I256" i="2"/>
  <c r="G256" i="2"/>
  <c r="F256" i="2"/>
  <c r="F251" i="2" s="1"/>
  <c r="E256" i="2"/>
  <c r="D256" i="2"/>
  <c r="D251" i="2" s="1"/>
  <c r="I255" i="2"/>
  <c r="I252" i="2" s="1"/>
  <c r="I251" i="2" s="1"/>
  <c r="G255" i="2"/>
  <c r="H255" i="2" s="1"/>
  <c r="H128" i="2" s="1"/>
  <c r="J254" i="2"/>
  <c r="H254" i="2"/>
  <c r="H252" i="2" s="1"/>
  <c r="H251" i="2" s="1"/>
  <c r="J253" i="2"/>
  <c r="K252" i="2"/>
  <c r="G252" i="2"/>
  <c r="G251" i="2" s="1"/>
  <c r="F252" i="2"/>
  <c r="E252" i="2"/>
  <c r="E251" i="2" s="1"/>
  <c r="E235" i="2" s="1"/>
  <c r="D252" i="2"/>
  <c r="K251" i="2"/>
  <c r="J250" i="2"/>
  <c r="H250" i="2"/>
  <c r="J249" i="2"/>
  <c r="J122" i="2" s="1"/>
  <c r="H249" i="2"/>
  <c r="J248" i="2"/>
  <c r="J247" i="2" s="1"/>
  <c r="J246" i="2" s="1"/>
  <c r="I248" i="2"/>
  <c r="I247" i="2" s="1"/>
  <c r="I246" i="2" s="1"/>
  <c r="H248" i="2"/>
  <c r="K247" i="2"/>
  <c r="H247" i="2"/>
  <c r="H246" i="2" s="1"/>
  <c r="G247" i="2"/>
  <c r="G246" i="2" s="1"/>
  <c r="F247" i="2"/>
  <c r="F246" i="2" s="1"/>
  <c r="F235" i="2" s="1"/>
  <c r="E247" i="2"/>
  <c r="D247" i="2"/>
  <c r="D246" i="2" s="1"/>
  <c r="K246" i="2"/>
  <c r="E246" i="2"/>
  <c r="J245" i="2"/>
  <c r="J244" i="2"/>
  <c r="J242" i="2" s="1"/>
  <c r="J243" i="2"/>
  <c r="K242" i="2"/>
  <c r="I242" i="2"/>
  <c r="H242" i="2"/>
  <c r="G242" i="2"/>
  <c r="F242" i="2"/>
  <c r="E242" i="2"/>
  <c r="D242" i="2"/>
  <c r="J241" i="2"/>
  <c r="J114" i="2" s="1"/>
  <c r="J240" i="2"/>
  <c r="J239" i="2"/>
  <c r="J237" i="2" s="1"/>
  <c r="J236" i="2" s="1"/>
  <c r="J238" i="2"/>
  <c r="K237" i="2"/>
  <c r="K236" i="2" s="1"/>
  <c r="K235" i="2" s="1"/>
  <c r="I237" i="2"/>
  <c r="H237" i="2"/>
  <c r="H236" i="2" s="1"/>
  <c r="G237" i="2"/>
  <c r="F237" i="2"/>
  <c r="E237" i="2"/>
  <c r="D237" i="2"/>
  <c r="I236" i="2"/>
  <c r="G236" i="2"/>
  <c r="F236" i="2"/>
  <c r="E236" i="2"/>
  <c r="D236" i="2"/>
  <c r="D235" i="2" s="1"/>
  <c r="D107" i="2" s="1"/>
  <c r="J234" i="2"/>
  <c r="J106" i="2" s="1"/>
  <c r="J233" i="2"/>
  <c r="J232" i="2"/>
  <c r="J231" i="2" s="1"/>
  <c r="H232" i="2"/>
  <c r="H231" i="2" s="1"/>
  <c r="H229" i="2" s="1"/>
  <c r="K231" i="2"/>
  <c r="K229" i="2" s="1"/>
  <c r="I231" i="2"/>
  <c r="G231" i="2"/>
  <c r="G229" i="2" s="1"/>
  <c r="G218" i="2" s="1"/>
  <c r="F231" i="2"/>
  <c r="F229" i="2" s="1"/>
  <c r="E231" i="2"/>
  <c r="E229" i="2" s="1"/>
  <c r="D231" i="2"/>
  <c r="J230" i="2"/>
  <c r="J229" i="2" s="1"/>
  <c r="I229" i="2"/>
  <c r="D229" i="2"/>
  <c r="J228" i="2"/>
  <c r="H228" i="2"/>
  <c r="F228" i="2"/>
  <c r="J227" i="2"/>
  <c r="J226" i="2"/>
  <c r="H226" i="2"/>
  <c r="J225" i="2"/>
  <c r="K224" i="2"/>
  <c r="K223" i="2" s="1"/>
  <c r="K219" i="2" s="1"/>
  <c r="I224" i="2"/>
  <c r="J224" i="2" s="1"/>
  <c r="H224" i="2"/>
  <c r="F224" i="2"/>
  <c r="F223" i="2" s="1"/>
  <c r="H223" i="2"/>
  <c r="G223" i="2"/>
  <c r="E223" i="2"/>
  <c r="D223" i="2"/>
  <c r="J222" i="2"/>
  <c r="J221" i="2"/>
  <c r="K220" i="2"/>
  <c r="J220" i="2"/>
  <c r="I220" i="2"/>
  <c r="H220" i="2"/>
  <c r="H219" i="2" s="1"/>
  <c r="H218" i="2" s="1"/>
  <c r="G220" i="2"/>
  <c r="F220" i="2"/>
  <c r="F219" i="2" s="1"/>
  <c r="F218" i="2" s="1"/>
  <c r="E220" i="2"/>
  <c r="D220" i="2"/>
  <c r="G219" i="2"/>
  <c r="E219" i="2"/>
  <c r="D219" i="2"/>
  <c r="D218" i="2" s="1"/>
  <c r="K217" i="2"/>
  <c r="I217" i="2"/>
  <c r="H217" i="2"/>
  <c r="J217" i="2" s="1"/>
  <c r="G217" i="2"/>
  <c r="F217" i="2"/>
  <c r="E217" i="2"/>
  <c r="J216" i="2"/>
  <c r="K215" i="2"/>
  <c r="J215" i="2"/>
  <c r="J214" i="2" s="1"/>
  <c r="I215" i="2"/>
  <c r="G215" i="2"/>
  <c r="H215" i="2" s="1"/>
  <c r="F215" i="2"/>
  <c r="F214" i="2" s="1"/>
  <c r="F206" i="2" s="1"/>
  <c r="E215" i="2"/>
  <c r="K214" i="2"/>
  <c r="I214" i="2"/>
  <c r="G214" i="2"/>
  <c r="E214" i="2"/>
  <c r="D214" i="2"/>
  <c r="K213" i="2"/>
  <c r="J213" i="2"/>
  <c r="J212" i="2"/>
  <c r="H212" i="2"/>
  <c r="J211" i="2"/>
  <c r="I210" i="2"/>
  <c r="I81" i="2" s="1"/>
  <c r="K209" i="2"/>
  <c r="J209" i="2"/>
  <c r="J208" i="2" s="1"/>
  <c r="I209" i="2"/>
  <c r="H209" i="2"/>
  <c r="H208" i="2" s="1"/>
  <c r="G209" i="2"/>
  <c r="F209" i="2"/>
  <c r="E209" i="2"/>
  <c r="K208" i="2"/>
  <c r="K206" i="2" s="1"/>
  <c r="I208" i="2"/>
  <c r="I206" i="2" s="1"/>
  <c r="G208" i="2"/>
  <c r="G206" i="2" s="1"/>
  <c r="F208" i="2"/>
  <c r="E208" i="2"/>
  <c r="E206" i="2" s="1"/>
  <c r="D208" i="2"/>
  <c r="J207" i="2"/>
  <c r="D206" i="2"/>
  <c r="I205" i="2"/>
  <c r="J205" i="2" s="1"/>
  <c r="J75" i="2" s="1"/>
  <c r="H205" i="2"/>
  <c r="J204" i="2"/>
  <c r="J203" i="2"/>
  <c r="H203" i="2"/>
  <c r="J202" i="2"/>
  <c r="J201" i="2"/>
  <c r="J200" i="2" s="1"/>
  <c r="H201" i="2"/>
  <c r="H200" i="2" s="1"/>
  <c r="K200" i="2"/>
  <c r="I200" i="2"/>
  <c r="G200" i="2"/>
  <c r="F200" i="2"/>
  <c r="F189" i="2" s="1"/>
  <c r="E200" i="2"/>
  <c r="D200" i="2"/>
  <c r="J199" i="2"/>
  <c r="H199" i="2"/>
  <c r="J198" i="2"/>
  <c r="J197" i="2"/>
  <c r="J196" i="2"/>
  <c r="J195" i="2"/>
  <c r="H195" i="2"/>
  <c r="H190" i="2" s="1"/>
  <c r="H189" i="2" s="1"/>
  <c r="J194" i="2"/>
  <c r="J193" i="2"/>
  <c r="H193" i="2"/>
  <c r="J192" i="2"/>
  <c r="J190" i="2" s="1"/>
  <c r="J189" i="2" s="1"/>
  <c r="J191" i="2"/>
  <c r="K190" i="2"/>
  <c r="K189" i="2" s="1"/>
  <c r="I190" i="2"/>
  <c r="I189" i="2" s="1"/>
  <c r="G190" i="2"/>
  <c r="F190" i="2"/>
  <c r="E190" i="2"/>
  <c r="E189" i="2" s="1"/>
  <c r="D190" i="2"/>
  <c r="G189" i="2"/>
  <c r="D189" i="2"/>
  <c r="J188" i="2"/>
  <c r="J187" i="2" s="1"/>
  <c r="H188" i="2"/>
  <c r="K187" i="2"/>
  <c r="I187" i="2"/>
  <c r="H187" i="2"/>
  <c r="G187" i="2"/>
  <c r="F187" i="2"/>
  <c r="E187" i="2"/>
  <c r="D187" i="2"/>
  <c r="J186" i="2"/>
  <c r="H186" i="2"/>
  <c r="J185" i="2"/>
  <c r="J183" i="2" s="1"/>
  <c r="J184" i="2"/>
  <c r="K183" i="2"/>
  <c r="K182" i="2" s="1"/>
  <c r="I183" i="2"/>
  <c r="H183" i="2"/>
  <c r="H182" i="2" s="1"/>
  <c r="G183" i="2"/>
  <c r="F183" i="2"/>
  <c r="E183" i="2"/>
  <c r="E182" i="2" s="1"/>
  <c r="D183" i="2"/>
  <c r="I182" i="2"/>
  <c r="G182" i="2"/>
  <c r="F182" i="2"/>
  <c r="D182" i="2"/>
  <c r="K181" i="2"/>
  <c r="J181" i="2"/>
  <c r="I181" i="2"/>
  <c r="I51" i="2" s="1"/>
  <c r="H181" i="2"/>
  <c r="G181" i="2"/>
  <c r="F181" i="2"/>
  <c r="E181" i="2"/>
  <c r="K180" i="2"/>
  <c r="J180" i="2"/>
  <c r="I180" i="2"/>
  <c r="H180" i="2"/>
  <c r="G180" i="2"/>
  <c r="F180" i="2"/>
  <c r="E180" i="2"/>
  <c r="K179" i="2"/>
  <c r="K49" i="2" s="1"/>
  <c r="J179" i="2"/>
  <c r="I179" i="2"/>
  <c r="H179" i="2"/>
  <c r="G179" i="2"/>
  <c r="F179" i="2"/>
  <c r="E179" i="2"/>
  <c r="K178" i="2"/>
  <c r="J178" i="2"/>
  <c r="I178" i="2"/>
  <c r="H178" i="2"/>
  <c r="G178" i="2"/>
  <c r="F178" i="2"/>
  <c r="F48" i="2" s="1"/>
  <c r="F47" i="2" s="1"/>
  <c r="E178" i="2"/>
  <c r="K177" i="2"/>
  <c r="J177" i="2"/>
  <c r="I177" i="2"/>
  <c r="H177" i="2"/>
  <c r="G177" i="2"/>
  <c r="F177" i="2"/>
  <c r="E177" i="2"/>
  <c r="D177" i="2"/>
  <c r="K176" i="2"/>
  <c r="J176" i="2"/>
  <c r="I176" i="2"/>
  <c r="I46" i="2" s="1"/>
  <c r="I45" i="2" s="1"/>
  <c r="H176" i="2"/>
  <c r="G176" i="2"/>
  <c r="F176" i="2"/>
  <c r="E176" i="2"/>
  <c r="K175" i="2"/>
  <c r="J175" i="2"/>
  <c r="I175" i="2"/>
  <c r="H175" i="2"/>
  <c r="G175" i="2"/>
  <c r="F175" i="2"/>
  <c r="E175" i="2"/>
  <c r="D175" i="2"/>
  <c r="K174" i="2"/>
  <c r="J174" i="2"/>
  <c r="I174" i="2"/>
  <c r="H174" i="2"/>
  <c r="G174" i="2"/>
  <c r="F174" i="2"/>
  <c r="E174" i="2"/>
  <c r="K173" i="2"/>
  <c r="J173" i="2"/>
  <c r="I173" i="2"/>
  <c r="H173" i="2"/>
  <c r="G173" i="2"/>
  <c r="G43" i="2" s="1"/>
  <c r="F173" i="2"/>
  <c r="E173" i="2"/>
  <c r="K172" i="2"/>
  <c r="J172" i="2"/>
  <c r="I172" i="2"/>
  <c r="H172" i="2"/>
  <c r="G172" i="2"/>
  <c r="F172" i="2"/>
  <c r="E172" i="2"/>
  <c r="K171" i="2"/>
  <c r="J171" i="2"/>
  <c r="I171" i="2"/>
  <c r="I41" i="2" s="1"/>
  <c r="I40" i="2" s="1"/>
  <c r="H171" i="2"/>
  <c r="G171" i="2"/>
  <c r="F171" i="2"/>
  <c r="E171" i="2"/>
  <c r="K170" i="2"/>
  <c r="J170" i="2"/>
  <c r="I170" i="2"/>
  <c r="H170" i="2"/>
  <c r="G170" i="2"/>
  <c r="F170" i="2"/>
  <c r="E170" i="2"/>
  <c r="D170" i="2"/>
  <c r="D166" i="2" s="1"/>
  <c r="D165" i="2" s="1"/>
  <c r="K169" i="2"/>
  <c r="J169" i="2"/>
  <c r="I169" i="2"/>
  <c r="H169" i="2"/>
  <c r="G169" i="2"/>
  <c r="F169" i="2"/>
  <c r="F167" i="2" s="1"/>
  <c r="F166" i="2" s="1"/>
  <c r="E169" i="2"/>
  <c r="K168" i="2"/>
  <c r="K167" i="2" s="1"/>
  <c r="K166" i="2" s="1"/>
  <c r="J168" i="2"/>
  <c r="I168" i="2"/>
  <c r="I167" i="2" s="1"/>
  <c r="I166" i="2" s="1"/>
  <c r="H168" i="2"/>
  <c r="G168" i="2"/>
  <c r="G167" i="2" s="1"/>
  <c r="G166" i="2" s="1"/>
  <c r="G165" i="2" s="1"/>
  <c r="F168" i="2"/>
  <c r="E168" i="2"/>
  <c r="E167" i="2" s="1"/>
  <c r="E166" i="2" s="1"/>
  <c r="E165" i="2" s="1"/>
  <c r="J167" i="2"/>
  <c r="H167" i="2"/>
  <c r="H166" i="2" s="1"/>
  <c r="D167" i="2"/>
  <c r="J166" i="2"/>
  <c r="J164" i="2"/>
  <c r="J163" i="2"/>
  <c r="H163" i="2"/>
  <c r="J162" i="2"/>
  <c r="I162" i="2"/>
  <c r="H162" i="2"/>
  <c r="G162" i="2"/>
  <c r="F162" i="2"/>
  <c r="K161" i="2"/>
  <c r="J161" i="2"/>
  <c r="J160" i="2" s="1"/>
  <c r="I161" i="2"/>
  <c r="H161" i="2"/>
  <c r="H160" i="2" s="1"/>
  <c r="H157" i="2" s="1"/>
  <c r="G161" i="2"/>
  <c r="G160" i="2" s="1"/>
  <c r="G157" i="2" s="1"/>
  <c r="F161" i="2"/>
  <c r="E161" i="2"/>
  <c r="D161" i="2"/>
  <c r="D160" i="2" s="1"/>
  <c r="D157" i="2" s="1"/>
  <c r="K160" i="2"/>
  <c r="I160" i="2"/>
  <c r="F160" i="2"/>
  <c r="E160" i="2"/>
  <c r="J159" i="2"/>
  <c r="J158" i="2" s="1"/>
  <c r="J157" i="2" s="1"/>
  <c r="K158" i="2"/>
  <c r="I158" i="2"/>
  <c r="I157" i="2" s="1"/>
  <c r="H158" i="2"/>
  <c r="G158" i="2"/>
  <c r="F158" i="2"/>
  <c r="F157" i="2" s="1"/>
  <c r="E158" i="2"/>
  <c r="D158" i="2"/>
  <c r="K157" i="2"/>
  <c r="E157" i="2"/>
  <c r="J156" i="2"/>
  <c r="J155" i="2"/>
  <c r="J154" i="2"/>
  <c r="K153" i="2"/>
  <c r="J153" i="2"/>
  <c r="I153" i="2"/>
  <c r="H153" i="2"/>
  <c r="G153" i="2"/>
  <c r="F153" i="2"/>
  <c r="F142" i="2" s="1"/>
  <c r="E153" i="2"/>
  <c r="D153" i="2"/>
  <c r="J152" i="2"/>
  <c r="H152" i="2"/>
  <c r="J151" i="2"/>
  <c r="H151" i="2"/>
  <c r="H146" i="2" s="1"/>
  <c r="H150" i="2"/>
  <c r="J149" i="2"/>
  <c r="J146" i="2" s="1"/>
  <c r="J148" i="2"/>
  <c r="K146" i="2"/>
  <c r="I146" i="2"/>
  <c r="G146" i="2"/>
  <c r="F146" i="2"/>
  <c r="E146" i="2"/>
  <c r="D146" i="2"/>
  <c r="K145" i="2"/>
  <c r="H145" i="2"/>
  <c r="K144" i="2"/>
  <c r="K143" i="2" s="1"/>
  <c r="K142" i="2" s="1"/>
  <c r="J144" i="2"/>
  <c r="I144" i="2"/>
  <c r="I143" i="2" s="1"/>
  <c r="I142" i="2" s="1"/>
  <c r="H144" i="2"/>
  <c r="H143" i="2" s="1"/>
  <c r="G144" i="2"/>
  <c r="F144" i="2"/>
  <c r="E144" i="2"/>
  <c r="E143" i="2" s="1"/>
  <c r="E142" i="2" s="1"/>
  <c r="D144" i="2"/>
  <c r="J143" i="2"/>
  <c r="J142" i="2" s="1"/>
  <c r="G143" i="2"/>
  <c r="G142" i="2" s="1"/>
  <c r="F143" i="2"/>
  <c r="D143" i="2"/>
  <c r="D142" i="2" s="1"/>
  <c r="D141" i="2" s="1"/>
  <c r="K137" i="2"/>
  <c r="I137" i="2"/>
  <c r="H137" i="2"/>
  <c r="G137" i="2"/>
  <c r="F137" i="2"/>
  <c r="F132" i="2" s="1"/>
  <c r="E137" i="2"/>
  <c r="D137" i="2"/>
  <c r="K136" i="2"/>
  <c r="I136" i="2"/>
  <c r="G136" i="2"/>
  <c r="F136" i="2"/>
  <c r="E136" i="2"/>
  <c r="D136" i="2"/>
  <c r="K135" i="2"/>
  <c r="I135" i="2"/>
  <c r="H135" i="2"/>
  <c r="G135" i="2"/>
  <c r="F135" i="2"/>
  <c r="E135" i="2"/>
  <c r="D135" i="2"/>
  <c r="K134" i="2"/>
  <c r="I134" i="2"/>
  <c r="I132" i="2" s="1"/>
  <c r="G134" i="2"/>
  <c r="F134" i="2"/>
  <c r="E134" i="2"/>
  <c r="E132" i="2" s="1"/>
  <c r="D134" i="2"/>
  <c r="K133" i="2"/>
  <c r="K132" i="2" s="1"/>
  <c r="I133" i="2"/>
  <c r="H133" i="2"/>
  <c r="G133" i="2"/>
  <c r="G132" i="2" s="1"/>
  <c r="F133" i="2"/>
  <c r="E133" i="2"/>
  <c r="D133" i="2"/>
  <c r="D132" i="2" s="1"/>
  <c r="J132" i="2"/>
  <c r="K131" i="2"/>
  <c r="J131" i="2"/>
  <c r="I131" i="2"/>
  <c r="H131" i="2"/>
  <c r="G131" i="2"/>
  <c r="F131" i="2"/>
  <c r="E131" i="2"/>
  <c r="C131" i="2"/>
  <c r="K130" i="2"/>
  <c r="K129" i="2" s="1"/>
  <c r="J130" i="2"/>
  <c r="I130" i="2"/>
  <c r="I129" i="2" s="1"/>
  <c r="H130" i="2"/>
  <c r="G130" i="2"/>
  <c r="G129" i="2" s="1"/>
  <c r="F130" i="2"/>
  <c r="E130" i="2"/>
  <c r="E129" i="2" s="1"/>
  <c r="D130" i="2"/>
  <c r="C130" i="2"/>
  <c r="C129" i="2" s="1"/>
  <c r="J129" i="2"/>
  <c r="H129" i="2"/>
  <c r="F129" i="2"/>
  <c r="D129" i="2"/>
  <c r="K128" i="2"/>
  <c r="I128" i="2"/>
  <c r="G128" i="2"/>
  <c r="F128" i="2"/>
  <c r="E128" i="2"/>
  <c r="D128" i="2"/>
  <c r="C128" i="2"/>
  <c r="K127" i="2"/>
  <c r="I127" i="2"/>
  <c r="G127" i="2"/>
  <c r="F127" i="2"/>
  <c r="E127" i="2"/>
  <c r="K126" i="2"/>
  <c r="K125" i="2" s="1"/>
  <c r="K124" i="2" s="1"/>
  <c r="I126" i="2"/>
  <c r="I125" i="2" s="1"/>
  <c r="I124" i="2" s="1"/>
  <c r="G126" i="2"/>
  <c r="G125" i="2" s="1"/>
  <c r="F126" i="2"/>
  <c r="E126" i="2"/>
  <c r="E125" i="2" s="1"/>
  <c r="D126" i="2"/>
  <c r="F125" i="2"/>
  <c r="F124" i="2" s="1"/>
  <c r="K123" i="2"/>
  <c r="J123" i="2"/>
  <c r="I123" i="2"/>
  <c r="H123" i="2"/>
  <c r="G123" i="2"/>
  <c r="F123" i="2"/>
  <c r="E123" i="2"/>
  <c r="D123" i="2"/>
  <c r="C123" i="2"/>
  <c r="K122" i="2"/>
  <c r="K120" i="2" s="1"/>
  <c r="K119" i="2" s="1"/>
  <c r="I122" i="2"/>
  <c r="H122" i="2"/>
  <c r="G122" i="2"/>
  <c r="G120" i="2" s="1"/>
  <c r="G119" i="2" s="1"/>
  <c r="F122" i="2"/>
  <c r="E122" i="2"/>
  <c r="D122" i="2"/>
  <c r="C122" i="2"/>
  <c r="K121" i="2"/>
  <c r="J121" i="2"/>
  <c r="I121" i="2"/>
  <c r="H121" i="2"/>
  <c r="H120" i="2" s="1"/>
  <c r="H119" i="2" s="1"/>
  <c r="G121" i="2"/>
  <c r="F121" i="2"/>
  <c r="F120" i="2" s="1"/>
  <c r="F119" i="2" s="1"/>
  <c r="E121" i="2"/>
  <c r="D121" i="2"/>
  <c r="D120" i="2" s="1"/>
  <c r="D119" i="2" s="1"/>
  <c r="C121" i="2"/>
  <c r="I120" i="2"/>
  <c r="I119" i="2" s="1"/>
  <c r="E120" i="2"/>
  <c r="E119" i="2" s="1"/>
  <c r="C120" i="2"/>
  <c r="C119" i="2" s="1"/>
  <c r="K118" i="2"/>
  <c r="J118" i="2"/>
  <c r="I118" i="2"/>
  <c r="H118" i="2"/>
  <c r="G118" i="2"/>
  <c r="F118" i="2"/>
  <c r="E118" i="2"/>
  <c r="D118" i="2"/>
  <c r="C118" i="2"/>
  <c r="K117" i="2"/>
  <c r="J117" i="2"/>
  <c r="I117" i="2"/>
  <c r="H117" i="2"/>
  <c r="H115" i="2" s="1"/>
  <c r="G117" i="2"/>
  <c r="F117" i="2"/>
  <c r="E117" i="2"/>
  <c r="D117" i="2"/>
  <c r="D115" i="2" s="1"/>
  <c r="C117" i="2"/>
  <c r="K116" i="2"/>
  <c r="K115" i="2" s="1"/>
  <c r="J116" i="2"/>
  <c r="I116" i="2"/>
  <c r="I115" i="2" s="1"/>
  <c r="H116" i="2"/>
  <c r="G116" i="2"/>
  <c r="G115" i="2" s="1"/>
  <c r="F116" i="2"/>
  <c r="E116" i="2"/>
  <c r="E115" i="2" s="1"/>
  <c r="D116" i="2"/>
  <c r="C116" i="2"/>
  <c r="C115" i="2" s="1"/>
  <c r="J115" i="2"/>
  <c r="F115" i="2"/>
  <c r="K114" i="2"/>
  <c r="I114" i="2"/>
  <c r="H114" i="2"/>
  <c r="G114" i="2"/>
  <c r="F114" i="2"/>
  <c r="E114" i="2"/>
  <c r="D114" i="2"/>
  <c r="C114" i="2"/>
  <c r="K113" i="2"/>
  <c r="J113" i="2"/>
  <c r="I113" i="2"/>
  <c r="H113" i="2"/>
  <c r="G113" i="2"/>
  <c r="F113" i="2"/>
  <c r="E113" i="2"/>
  <c r="D113" i="2"/>
  <c r="C113" i="2"/>
  <c r="K112" i="2"/>
  <c r="J112" i="2"/>
  <c r="I112" i="2"/>
  <c r="H112" i="2"/>
  <c r="G112" i="2"/>
  <c r="F112" i="2"/>
  <c r="E112" i="2"/>
  <c r="E110" i="2" s="1"/>
  <c r="E109" i="2" s="1"/>
  <c r="D112" i="2"/>
  <c r="C112" i="2"/>
  <c r="K111" i="2"/>
  <c r="J111" i="2"/>
  <c r="J110" i="2" s="1"/>
  <c r="J109" i="2" s="1"/>
  <c r="I111" i="2"/>
  <c r="H111" i="2"/>
  <c r="H110" i="2" s="1"/>
  <c r="H109" i="2" s="1"/>
  <c r="G111" i="2"/>
  <c r="F111" i="2"/>
  <c r="F110" i="2" s="1"/>
  <c r="F109" i="2" s="1"/>
  <c r="E111" i="2"/>
  <c r="D111" i="2"/>
  <c r="D110" i="2" s="1"/>
  <c r="D109" i="2" s="1"/>
  <c r="C111" i="2"/>
  <c r="K110" i="2"/>
  <c r="K109" i="2" s="1"/>
  <c r="K108" i="2" s="1"/>
  <c r="I110" i="2"/>
  <c r="I109" i="2" s="1"/>
  <c r="I108" i="2" s="1"/>
  <c r="G110" i="2"/>
  <c r="G109" i="2" s="1"/>
  <c r="C110" i="2"/>
  <c r="C109" i="2" s="1"/>
  <c r="K107" i="2"/>
  <c r="J107" i="2"/>
  <c r="I107" i="2"/>
  <c r="H107" i="2"/>
  <c r="G107" i="2"/>
  <c r="F107" i="2"/>
  <c r="E107" i="2"/>
  <c r="C107" i="2"/>
  <c r="K106" i="2"/>
  <c r="I106" i="2"/>
  <c r="H106" i="2"/>
  <c r="G106" i="2"/>
  <c r="F106" i="2"/>
  <c r="E106" i="2"/>
  <c r="D106" i="2"/>
  <c r="C106" i="2"/>
  <c r="K105" i="2"/>
  <c r="J105" i="2"/>
  <c r="I105" i="2"/>
  <c r="H105" i="2"/>
  <c r="H103" i="2" s="1"/>
  <c r="H101" i="2" s="1"/>
  <c r="G105" i="2"/>
  <c r="F105" i="2"/>
  <c r="E105" i="2"/>
  <c r="D105" i="2"/>
  <c r="D103" i="2" s="1"/>
  <c r="C105" i="2"/>
  <c r="K104" i="2"/>
  <c r="K103" i="2" s="1"/>
  <c r="J104" i="2"/>
  <c r="I104" i="2"/>
  <c r="I103" i="2" s="1"/>
  <c r="H104" i="2"/>
  <c r="G104" i="2"/>
  <c r="G103" i="2" s="1"/>
  <c r="F104" i="2"/>
  <c r="E104" i="2"/>
  <c r="E103" i="2" s="1"/>
  <c r="D104" i="2"/>
  <c r="C104" i="2"/>
  <c r="C103" i="2" s="1"/>
  <c r="J103" i="2"/>
  <c r="F103" i="2"/>
  <c r="K102" i="2"/>
  <c r="K101" i="2" s="1"/>
  <c r="I102" i="2"/>
  <c r="H102" i="2"/>
  <c r="G102" i="2"/>
  <c r="G101" i="2" s="1"/>
  <c r="F102" i="2"/>
  <c r="E102" i="2"/>
  <c r="D102" i="2"/>
  <c r="C102" i="2"/>
  <c r="F101" i="2"/>
  <c r="K100" i="2"/>
  <c r="I100" i="2"/>
  <c r="H100" i="2"/>
  <c r="G100" i="2"/>
  <c r="F100" i="2"/>
  <c r="E100" i="2"/>
  <c r="D100" i="2"/>
  <c r="C100" i="2"/>
  <c r="K99" i="2"/>
  <c r="J99" i="2"/>
  <c r="I99" i="2"/>
  <c r="H99" i="2"/>
  <c r="G99" i="2"/>
  <c r="F99" i="2"/>
  <c r="E99" i="2"/>
  <c r="D99" i="2"/>
  <c r="C99" i="2"/>
  <c r="K98" i="2"/>
  <c r="J98" i="2"/>
  <c r="I98" i="2"/>
  <c r="H98" i="2"/>
  <c r="G98" i="2"/>
  <c r="F98" i="2"/>
  <c r="E98" i="2"/>
  <c r="C98" i="2"/>
  <c r="K97" i="2"/>
  <c r="J97" i="2"/>
  <c r="I97" i="2"/>
  <c r="H97" i="2"/>
  <c r="H95" i="2" s="1"/>
  <c r="G97" i="2"/>
  <c r="F97" i="2"/>
  <c r="E97" i="2"/>
  <c r="D97" i="2"/>
  <c r="D95" i="2" s="1"/>
  <c r="C97" i="2"/>
  <c r="K96" i="2"/>
  <c r="K95" i="2" s="1"/>
  <c r="I96" i="2"/>
  <c r="I95" i="2" s="1"/>
  <c r="H96" i="2"/>
  <c r="G96" i="2"/>
  <c r="G95" i="2" s="1"/>
  <c r="F96" i="2"/>
  <c r="E96" i="2"/>
  <c r="E95" i="2" s="1"/>
  <c r="D96" i="2"/>
  <c r="C96" i="2"/>
  <c r="C95" i="2" s="1"/>
  <c r="F95" i="2"/>
  <c r="K94" i="2"/>
  <c r="K92" i="2" s="1"/>
  <c r="K91" i="2" s="1"/>
  <c r="K90" i="2" s="1"/>
  <c r="J94" i="2"/>
  <c r="I94" i="2"/>
  <c r="H94" i="2"/>
  <c r="G94" i="2"/>
  <c r="G92" i="2" s="1"/>
  <c r="G91" i="2" s="1"/>
  <c r="G90" i="2" s="1"/>
  <c r="F94" i="2"/>
  <c r="E94" i="2"/>
  <c r="D94" i="2"/>
  <c r="K93" i="2"/>
  <c r="J93" i="2"/>
  <c r="J92" i="2" s="1"/>
  <c r="I93" i="2"/>
  <c r="H93" i="2"/>
  <c r="H92" i="2" s="1"/>
  <c r="H91" i="2" s="1"/>
  <c r="H90" i="2" s="1"/>
  <c r="G93" i="2"/>
  <c r="F93" i="2"/>
  <c r="F92" i="2" s="1"/>
  <c r="F91" i="2" s="1"/>
  <c r="F90" i="2" s="1"/>
  <c r="E93" i="2"/>
  <c r="D93" i="2"/>
  <c r="D92" i="2" s="1"/>
  <c r="D91" i="2" s="1"/>
  <c r="C93" i="2"/>
  <c r="I92" i="2"/>
  <c r="I91" i="2" s="1"/>
  <c r="E92" i="2"/>
  <c r="K89" i="2"/>
  <c r="I89" i="2"/>
  <c r="G89" i="2"/>
  <c r="F89" i="2"/>
  <c r="F88" i="2" s="1"/>
  <c r="E89" i="2"/>
  <c r="K88" i="2"/>
  <c r="I88" i="2"/>
  <c r="G88" i="2"/>
  <c r="E88" i="2"/>
  <c r="K87" i="2"/>
  <c r="K85" i="2" s="1"/>
  <c r="J87" i="2"/>
  <c r="J85" i="2" s="1"/>
  <c r="I87" i="2"/>
  <c r="H87" i="2"/>
  <c r="G87" i="2"/>
  <c r="F87" i="2"/>
  <c r="E87" i="2"/>
  <c r="D87" i="2"/>
  <c r="C87" i="2"/>
  <c r="K86" i="2"/>
  <c r="J86" i="2"/>
  <c r="I86" i="2"/>
  <c r="I85" i="2" s="1"/>
  <c r="G86" i="2"/>
  <c r="G85" i="2" s="1"/>
  <c r="F86" i="2"/>
  <c r="E86" i="2"/>
  <c r="E85" i="2" s="1"/>
  <c r="D86" i="2"/>
  <c r="C86" i="2"/>
  <c r="C85" i="2" s="1"/>
  <c r="F85" i="2"/>
  <c r="D85" i="2"/>
  <c r="K84" i="2"/>
  <c r="J84" i="2"/>
  <c r="I84" i="2"/>
  <c r="H84" i="2"/>
  <c r="G84" i="2"/>
  <c r="F84" i="2"/>
  <c r="E84" i="2"/>
  <c r="D84" i="2"/>
  <c r="C84" i="2"/>
  <c r="K83" i="2"/>
  <c r="J83" i="2"/>
  <c r="I83" i="2"/>
  <c r="H83" i="2"/>
  <c r="G83" i="2"/>
  <c r="F83" i="2"/>
  <c r="E83" i="2"/>
  <c r="D83" i="2"/>
  <c r="C83" i="2"/>
  <c r="K82" i="2"/>
  <c r="J82" i="2"/>
  <c r="I82" i="2"/>
  <c r="H82" i="2"/>
  <c r="G82" i="2"/>
  <c r="F82" i="2"/>
  <c r="E82" i="2"/>
  <c r="D82" i="2"/>
  <c r="C82" i="2"/>
  <c r="K81" i="2"/>
  <c r="H81" i="2"/>
  <c r="G81" i="2"/>
  <c r="F81" i="2"/>
  <c r="E81" i="2"/>
  <c r="D81" i="2"/>
  <c r="C81" i="2"/>
  <c r="K80" i="2"/>
  <c r="K79" i="2" s="1"/>
  <c r="J80" i="2"/>
  <c r="I80" i="2"/>
  <c r="I79" i="2" s="1"/>
  <c r="H80" i="2"/>
  <c r="G80" i="2"/>
  <c r="G79" i="2" s="1"/>
  <c r="F80" i="2"/>
  <c r="E80" i="2"/>
  <c r="E79" i="2" s="1"/>
  <c r="D80" i="2"/>
  <c r="C80" i="2"/>
  <c r="C79" i="2" s="1"/>
  <c r="J79" i="2"/>
  <c r="H79" i="2"/>
  <c r="F79" i="2"/>
  <c r="D79" i="2"/>
  <c r="K78" i="2"/>
  <c r="J78" i="2"/>
  <c r="I78" i="2"/>
  <c r="I77" i="2" s="1"/>
  <c r="I76" i="2" s="1"/>
  <c r="H78" i="2"/>
  <c r="G78" i="2"/>
  <c r="F78" i="2"/>
  <c r="E78" i="2"/>
  <c r="E77" i="2" s="1"/>
  <c r="E76" i="2" s="1"/>
  <c r="D78" i="2"/>
  <c r="C78" i="2"/>
  <c r="F77" i="2"/>
  <c r="F76" i="2" s="1"/>
  <c r="K75" i="2"/>
  <c r="I75" i="2"/>
  <c r="H75" i="2"/>
  <c r="G75" i="2"/>
  <c r="F75" i="2"/>
  <c r="E75" i="2"/>
  <c r="C75" i="2"/>
  <c r="K74" i="2"/>
  <c r="J74" i="2"/>
  <c r="I74" i="2"/>
  <c r="H74" i="2"/>
  <c r="G74" i="2"/>
  <c r="F74" i="2"/>
  <c r="E74" i="2"/>
  <c r="D74" i="2"/>
  <c r="K73" i="2"/>
  <c r="J73" i="2"/>
  <c r="I73" i="2"/>
  <c r="H73" i="2"/>
  <c r="G73" i="2"/>
  <c r="F73" i="2"/>
  <c r="E73" i="2"/>
  <c r="D73" i="2"/>
  <c r="C73" i="2"/>
  <c r="K72" i="2"/>
  <c r="J72" i="2"/>
  <c r="I72" i="2"/>
  <c r="H72" i="2"/>
  <c r="G72" i="2"/>
  <c r="F72" i="2"/>
  <c r="E72" i="2"/>
  <c r="E70" i="2" s="1"/>
  <c r="D72" i="2"/>
  <c r="C72" i="2"/>
  <c r="C70" i="2" s="1"/>
  <c r="K71" i="2"/>
  <c r="J71" i="2"/>
  <c r="J70" i="2" s="1"/>
  <c r="I71" i="2"/>
  <c r="H71" i="2"/>
  <c r="H70" i="2" s="1"/>
  <c r="G71" i="2"/>
  <c r="F71" i="2"/>
  <c r="F70" i="2" s="1"/>
  <c r="E71" i="2"/>
  <c r="D71" i="2"/>
  <c r="D70" i="2" s="1"/>
  <c r="C71" i="2"/>
  <c r="K70" i="2"/>
  <c r="I70" i="2"/>
  <c r="G70" i="2"/>
  <c r="K69" i="2"/>
  <c r="J69" i="2"/>
  <c r="I69" i="2"/>
  <c r="H69" i="2"/>
  <c r="G69" i="2"/>
  <c r="F69" i="2"/>
  <c r="E69" i="2"/>
  <c r="D69" i="2"/>
  <c r="C69" i="2"/>
  <c r="K68" i="2"/>
  <c r="J68" i="2"/>
  <c r="I68" i="2"/>
  <c r="H68" i="2"/>
  <c r="G68" i="2"/>
  <c r="F68" i="2"/>
  <c r="E68" i="2"/>
  <c r="E60" i="2" s="1"/>
  <c r="D68" i="2"/>
  <c r="C68" i="2"/>
  <c r="K67" i="2"/>
  <c r="J67" i="2"/>
  <c r="I67" i="2"/>
  <c r="H67" i="2"/>
  <c r="G67" i="2"/>
  <c r="F67" i="2"/>
  <c r="E67" i="2"/>
  <c r="D67" i="2"/>
  <c r="C67" i="2"/>
  <c r="K66" i="2"/>
  <c r="J66" i="2"/>
  <c r="I66" i="2"/>
  <c r="H66" i="2"/>
  <c r="G66" i="2"/>
  <c r="F66" i="2"/>
  <c r="E66" i="2"/>
  <c r="D66" i="2"/>
  <c r="C66" i="2"/>
  <c r="K65" i="2"/>
  <c r="I65" i="2"/>
  <c r="H65" i="2"/>
  <c r="G65" i="2"/>
  <c r="F65" i="2"/>
  <c r="E65" i="2"/>
  <c r="D65" i="2"/>
  <c r="C65" i="2"/>
  <c r="K64" i="2"/>
  <c r="J64" i="2"/>
  <c r="I64" i="2"/>
  <c r="H64" i="2"/>
  <c r="G64" i="2"/>
  <c r="F64" i="2"/>
  <c r="E64" i="2"/>
  <c r="D64" i="2"/>
  <c r="C64" i="2"/>
  <c r="K63" i="2"/>
  <c r="J63" i="2"/>
  <c r="I63" i="2"/>
  <c r="H63" i="2"/>
  <c r="G63" i="2"/>
  <c r="F63" i="2"/>
  <c r="E63" i="2"/>
  <c r="D63" i="2"/>
  <c r="C63" i="2"/>
  <c r="K62" i="2"/>
  <c r="K60" i="2" s="1"/>
  <c r="K59" i="2" s="1"/>
  <c r="J62" i="2"/>
  <c r="I62" i="2"/>
  <c r="I60" i="2" s="1"/>
  <c r="I59" i="2" s="1"/>
  <c r="H62" i="2"/>
  <c r="G62" i="2"/>
  <c r="G60" i="2" s="1"/>
  <c r="G59" i="2" s="1"/>
  <c r="F62" i="2"/>
  <c r="E62" i="2"/>
  <c r="D62" i="2"/>
  <c r="C62" i="2"/>
  <c r="K61" i="2"/>
  <c r="J61" i="2"/>
  <c r="J60" i="2" s="1"/>
  <c r="J59" i="2" s="1"/>
  <c r="I61" i="2"/>
  <c r="H61" i="2"/>
  <c r="H60" i="2" s="1"/>
  <c r="G61" i="2"/>
  <c r="F61" i="2"/>
  <c r="F60" i="2" s="1"/>
  <c r="E61" i="2"/>
  <c r="D61" i="2"/>
  <c r="D60" i="2" s="1"/>
  <c r="C61" i="2"/>
  <c r="C60" i="2"/>
  <c r="K58" i="2"/>
  <c r="K57" i="2" s="1"/>
  <c r="J58" i="2"/>
  <c r="I58" i="2"/>
  <c r="I57" i="2" s="1"/>
  <c r="G58" i="2"/>
  <c r="G57" i="2" s="1"/>
  <c r="F58" i="2"/>
  <c r="E58" i="2"/>
  <c r="E57" i="2" s="1"/>
  <c r="D58" i="2"/>
  <c r="C58" i="2"/>
  <c r="C57" i="2" s="1"/>
  <c r="J57" i="2"/>
  <c r="F57" i="2"/>
  <c r="D57" i="2"/>
  <c r="K56" i="2"/>
  <c r="J56" i="2"/>
  <c r="I56" i="2"/>
  <c r="H56" i="2"/>
  <c r="G56" i="2"/>
  <c r="F56" i="2"/>
  <c r="E56" i="2"/>
  <c r="D56" i="2"/>
  <c r="C56" i="2"/>
  <c r="K55" i="2"/>
  <c r="J55" i="2"/>
  <c r="J53" i="2" s="1"/>
  <c r="J52" i="2" s="1"/>
  <c r="I55" i="2"/>
  <c r="H55" i="2"/>
  <c r="G55" i="2"/>
  <c r="F55" i="2"/>
  <c r="E55" i="2"/>
  <c r="D55" i="2"/>
  <c r="C55" i="2"/>
  <c r="K54" i="2"/>
  <c r="K53" i="2" s="1"/>
  <c r="J54" i="2"/>
  <c r="I54" i="2"/>
  <c r="I53" i="2" s="1"/>
  <c r="H54" i="2"/>
  <c r="G54" i="2"/>
  <c r="G53" i="2" s="1"/>
  <c r="F54" i="2"/>
  <c r="E54" i="2"/>
  <c r="E53" i="2" s="1"/>
  <c r="D54" i="2"/>
  <c r="C54" i="2"/>
  <c r="C53" i="2" s="1"/>
  <c r="C52" i="2" s="1"/>
  <c r="H53" i="2"/>
  <c r="F53" i="2"/>
  <c r="F52" i="2" s="1"/>
  <c r="D53" i="2"/>
  <c r="D52" i="2" s="1"/>
  <c r="K51" i="2"/>
  <c r="J51" i="2"/>
  <c r="H51" i="2"/>
  <c r="G51" i="2"/>
  <c r="F51" i="2"/>
  <c r="E51" i="2"/>
  <c r="D51" i="2"/>
  <c r="K50" i="2"/>
  <c r="J50" i="2"/>
  <c r="I50" i="2"/>
  <c r="H50" i="2"/>
  <c r="G50" i="2"/>
  <c r="F50" i="2"/>
  <c r="E50" i="2"/>
  <c r="J49" i="2"/>
  <c r="I49" i="2"/>
  <c r="H49" i="2"/>
  <c r="H47" i="2" s="1"/>
  <c r="G49" i="2"/>
  <c r="F49" i="2"/>
  <c r="E49" i="2"/>
  <c r="D49" i="2"/>
  <c r="D47" i="2" s="1"/>
  <c r="C49" i="2"/>
  <c r="K48" i="2"/>
  <c r="K47" i="2" s="1"/>
  <c r="J48" i="2"/>
  <c r="I48" i="2"/>
  <c r="I47" i="2" s="1"/>
  <c r="H48" i="2"/>
  <c r="G48" i="2"/>
  <c r="G47" i="2" s="1"/>
  <c r="E48" i="2"/>
  <c r="E47" i="2" s="1"/>
  <c r="D48" i="2"/>
  <c r="C48" i="2"/>
  <c r="C47" i="2" s="1"/>
  <c r="J47" i="2"/>
  <c r="K46" i="2"/>
  <c r="K45" i="2" s="1"/>
  <c r="J46" i="2"/>
  <c r="H46" i="2"/>
  <c r="G46" i="2"/>
  <c r="G45" i="2" s="1"/>
  <c r="F46" i="2"/>
  <c r="E46" i="2"/>
  <c r="E45" i="2" s="1"/>
  <c r="D46" i="2"/>
  <c r="C46" i="2"/>
  <c r="C45" i="2" s="1"/>
  <c r="J45" i="2"/>
  <c r="H45" i="2"/>
  <c r="F45" i="2"/>
  <c r="D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F43" i="2"/>
  <c r="E43" i="2"/>
  <c r="D43" i="2"/>
  <c r="C43" i="2"/>
  <c r="K42" i="2"/>
  <c r="K40" i="2" s="1"/>
  <c r="J42" i="2"/>
  <c r="I42" i="2"/>
  <c r="H42" i="2"/>
  <c r="G42" i="2"/>
  <c r="G40" i="2" s="1"/>
  <c r="F42" i="2"/>
  <c r="E42" i="2"/>
  <c r="D42" i="2"/>
  <c r="C42" i="2"/>
  <c r="K41" i="2"/>
  <c r="J41" i="2"/>
  <c r="J40" i="2" s="1"/>
  <c r="H41" i="2"/>
  <c r="H40" i="2" s="1"/>
  <c r="G41" i="2"/>
  <c r="F41" i="2"/>
  <c r="F40" i="2" s="1"/>
  <c r="E41" i="2"/>
  <c r="D41" i="2"/>
  <c r="D40" i="2" s="1"/>
  <c r="C41" i="2"/>
  <c r="E40" i="2"/>
  <c r="C40" i="2"/>
  <c r="K39" i="2"/>
  <c r="J39" i="2"/>
  <c r="J37" i="2" s="1"/>
  <c r="I39" i="2"/>
  <c r="H39" i="2"/>
  <c r="G39" i="2"/>
  <c r="F39" i="2"/>
  <c r="E39" i="2"/>
  <c r="D39" i="2"/>
  <c r="C39" i="2"/>
  <c r="K38" i="2"/>
  <c r="K37" i="2" s="1"/>
  <c r="J38" i="2"/>
  <c r="I38" i="2"/>
  <c r="I37" i="2" s="1"/>
  <c r="H38" i="2"/>
  <c r="F38" i="2"/>
  <c r="E38" i="2"/>
  <c r="E37" i="2" s="1"/>
  <c r="E36" i="2" s="1"/>
  <c r="D38" i="2"/>
  <c r="C38" i="2"/>
  <c r="C37" i="2" s="1"/>
  <c r="H37" i="2"/>
  <c r="F37" i="2"/>
  <c r="F36" i="2" s="1"/>
  <c r="D37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F33" i="2"/>
  <c r="E33" i="2"/>
  <c r="D33" i="2"/>
  <c r="C33" i="2"/>
  <c r="K32" i="2"/>
  <c r="K31" i="2" s="1"/>
  <c r="K30" i="2" s="1"/>
  <c r="J32" i="2"/>
  <c r="I32" i="2"/>
  <c r="I31" i="2" s="1"/>
  <c r="I30" i="2" s="1"/>
  <c r="H32" i="2"/>
  <c r="G32" i="2"/>
  <c r="G31" i="2" s="1"/>
  <c r="G30" i="2" s="1"/>
  <c r="F32" i="2"/>
  <c r="E32" i="2"/>
  <c r="E31" i="2" s="1"/>
  <c r="E30" i="2" s="1"/>
  <c r="D32" i="2"/>
  <c r="C32" i="2"/>
  <c r="C31" i="2" s="1"/>
  <c r="C30" i="2" s="1"/>
  <c r="J31" i="2"/>
  <c r="J30" i="2" s="1"/>
  <c r="H31" i="2"/>
  <c r="H30" i="2" s="1"/>
  <c r="F31" i="2"/>
  <c r="F30" i="2" s="1"/>
  <c r="D31" i="2"/>
  <c r="D30" i="2" s="1"/>
  <c r="K29" i="2"/>
  <c r="J29" i="2"/>
  <c r="J28" i="2" s="1"/>
  <c r="J27" i="2" s="1"/>
  <c r="I29" i="2"/>
  <c r="H29" i="2"/>
  <c r="H28" i="2" s="1"/>
  <c r="G29" i="2"/>
  <c r="F29" i="2"/>
  <c r="F28" i="2" s="1"/>
  <c r="F27" i="2" s="1"/>
  <c r="E29" i="2"/>
  <c r="D29" i="2"/>
  <c r="D28" i="2" s="1"/>
  <c r="C29" i="2"/>
  <c r="K28" i="2"/>
  <c r="I28" i="2"/>
  <c r="I27" i="2" s="1"/>
  <c r="G28" i="2"/>
  <c r="G27" i="2" s="1"/>
  <c r="E28" i="2"/>
  <c r="E27" i="2" s="1"/>
  <c r="C28" i="2"/>
  <c r="K26" i="2"/>
  <c r="J26" i="2"/>
  <c r="I26" i="2"/>
  <c r="H26" i="2"/>
  <c r="G26" i="2"/>
  <c r="F26" i="2"/>
  <c r="E26" i="2"/>
  <c r="D26" i="2"/>
  <c r="C26" i="2"/>
  <c r="K25" i="2"/>
  <c r="J25" i="2"/>
  <c r="I25" i="2"/>
  <c r="H25" i="2"/>
  <c r="H22" i="2" s="1"/>
  <c r="G25" i="2"/>
  <c r="F25" i="2"/>
  <c r="F22" i="2" s="1"/>
  <c r="E25" i="2"/>
  <c r="D25" i="2"/>
  <c r="D22" i="2" s="1"/>
  <c r="C25" i="2"/>
  <c r="K24" i="2"/>
  <c r="K22" i="2" s="1"/>
  <c r="J24" i="2"/>
  <c r="I24" i="2"/>
  <c r="I22" i="2" s="1"/>
  <c r="H24" i="2"/>
  <c r="G24" i="2"/>
  <c r="G22" i="2" s="1"/>
  <c r="F24" i="2"/>
  <c r="E24" i="2"/>
  <c r="E22" i="2" s="1"/>
  <c r="D24" i="2"/>
  <c r="C24" i="2"/>
  <c r="C22" i="2" s="1"/>
  <c r="J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G19" i="2"/>
  <c r="H19" i="2" s="1"/>
  <c r="F19" i="2"/>
  <c r="E19" i="2"/>
  <c r="E15" i="2" s="1"/>
  <c r="D19" i="2"/>
  <c r="K18" i="2"/>
  <c r="I18" i="2"/>
  <c r="H18" i="2"/>
  <c r="G18" i="2"/>
  <c r="F18" i="2"/>
  <c r="E18" i="2"/>
  <c r="D18" i="2"/>
  <c r="C18" i="2"/>
  <c r="K17" i="2"/>
  <c r="K15" i="2" s="1"/>
  <c r="J17" i="2"/>
  <c r="I17" i="2"/>
  <c r="I15" i="2" s="1"/>
  <c r="H17" i="2"/>
  <c r="G17" i="2"/>
  <c r="G15" i="2" s="1"/>
  <c r="F17" i="2"/>
  <c r="E17" i="2"/>
  <c r="D17" i="2"/>
  <c r="C17" i="2"/>
  <c r="K16" i="2"/>
  <c r="J16" i="2"/>
  <c r="I16" i="2"/>
  <c r="H16" i="2"/>
  <c r="H15" i="2" s="1"/>
  <c r="G16" i="2"/>
  <c r="F16" i="2"/>
  <c r="F15" i="2" s="1"/>
  <c r="E16" i="2"/>
  <c r="D16" i="2"/>
  <c r="D15" i="2" s="1"/>
  <c r="C16" i="2"/>
  <c r="K14" i="2"/>
  <c r="J14" i="2"/>
  <c r="J13" i="2" s="1"/>
  <c r="J12" i="2" s="1"/>
  <c r="I14" i="2"/>
  <c r="H14" i="2"/>
  <c r="H13" i="2" s="1"/>
  <c r="H12" i="2" s="1"/>
  <c r="H11" i="2" s="1"/>
  <c r="G14" i="2"/>
  <c r="F14" i="2"/>
  <c r="F13" i="2" s="1"/>
  <c r="F12" i="2" s="1"/>
  <c r="E14" i="2"/>
  <c r="D14" i="2"/>
  <c r="D13" i="2" s="1"/>
  <c r="D12" i="2" s="1"/>
  <c r="C14" i="2"/>
  <c r="K13" i="2"/>
  <c r="K12" i="2" s="1"/>
  <c r="K11" i="2" s="1"/>
  <c r="I13" i="2"/>
  <c r="I12" i="2" s="1"/>
  <c r="I11" i="2" s="1"/>
  <c r="G13" i="2"/>
  <c r="G12" i="2" s="1"/>
  <c r="E13" i="2"/>
  <c r="E12" i="2" s="1"/>
  <c r="C13" i="2"/>
  <c r="C12" i="2" s="1"/>
  <c r="C11" i="2" s="1"/>
  <c r="K7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E11" i="2" l="1"/>
  <c r="K27" i="2"/>
  <c r="G77" i="2"/>
  <c r="G76" i="2" s="1"/>
  <c r="G124" i="2"/>
  <c r="I219" i="2"/>
  <c r="I218" i="2" s="1"/>
  <c r="K218" i="2"/>
  <c r="G235" i="2"/>
  <c r="G141" i="2" s="1"/>
  <c r="C288" i="2"/>
  <c r="C287" i="2" s="1"/>
  <c r="H328" i="2"/>
  <c r="J126" i="2"/>
  <c r="G11" i="2"/>
  <c r="I36" i="2"/>
  <c r="E52" i="2"/>
  <c r="C59" i="2"/>
  <c r="E101" i="2"/>
  <c r="J120" i="2"/>
  <c r="J119" i="2" s="1"/>
  <c r="J219" i="2"/>
  <c r="J218" i="2" s="1"/>
  <c r="I235" i="2"/>
  <c r="D288" i="2"/>
  <c r="D27" i="2"/>
  <c r="F108" i="2"/>
  <c r="I165" i="2"/>
  <c r="I141" i="2" s="1"/>
  <c r="H309" i="2"/>
  <c r="H58" i="2"/>
  <c r="H57" i="2" s="1"/>
  <c r="H52" i="2" s="1"/>
  <c r="C328" i="2"/>
  <c r="C89" i="2"/>
  <c r="C88" i="2" s="1"/>
  <c r="C77" i="2" s="1"/>
  <c r="C76" i="2" s="1"/>
  <c r="K36" i="2"/>
  <c r="G52" i="2"/>
  <c r="D59" i="2"/>
  <c r="E141" i="2"/>
  <c r="F141" i="2"/>
  <c r="J182" i="2"/>
  <c r="D88" i="2"/>
  <c r="D77" i="2"/>
  <c r="D76" i="2" s="1"/>
  <c r="D127" i="2"/>
  <c r="D125" i="2" s="1"/>
  <c r="D124" i="2" s="1"/>
  <c r="D108" i="2" s="1"/>
  <c r="D375" i="2"/>
  <c r="D374" i="2" s="1"/>
  <c r="K77" i="2"/>
  <c r="K76" i="2" s="1"/>
  <c r="K165" i="2"/>
  <c r="D11" i="2"/>
  <c r="D36" i="2"/>
  <c r="D35" i="2" s="1"/>
  <c r="I52" i="2"/>
  <c r="F59" i="2"/>
  <c r="I101" i="2"/>
  <c r="H132" i="2"/>
  <c r="H214" i="2"/>
  <c r="H206" i="2" s="1"/>
  <c r="H165" i="2" s="1"/>
  <c r="H86" i="2"/>
  <c r="H85" i="2" s="1"/>
  <c r="E218" i="2"/>
  <c r="F287" i="2"/>
  <c r="F268" i="2" s="1"/>
  <c r="D311" i="2"/>
  <c r="H27" i="2"/>
  <c r="F35" i="2"/>
  <c r="E59" i="2"/>
  <c r="H142" i="2"/>
  <c r="F165" i="2"/>
  <c r="H235" i="2"/>
  <c r="I269" i="2"/>
  <c r="K268" i="2"/>
  <c r="F11" i="2"/>
  <c r="H36" i="2"/>
  <c r="K52" i="2"/>
  <c r="H59" i="2"/>
  <c r="D101" i="2"/>
  <c r="E287" i="2"/>
  <c r="E268" i="2" s="1"/>
  <c r="J288" i="2"/>
  <c r="D341" i="2"/>
  <c r="D340" i="2" s="1"/>
  <c r="D358" i="2"/>
  <c r="J15" i="2"/>
  <c r="J11" i="2" s="1"/>
  <c r="C27" i="2"/>
  <c r="C36" i="2"/>
  <c r="E91" i="2"/>
  <c r="E90" i="2" s="1"/>
  <c r="G108" i="2"/>
  <c r="I304" i="2"/>
  <c r="I90" i="2"/>
  <c r="K141" i="2"/>
  <c r="E35" i="2"/>
  <c r="E108" i="2"/>
  <c r="E124" i="2"/>
  <c r="I287" i="2"/>
  <c r="C126" i="2"/>
  <c r="C125" i="2" s="1"/>
  <c r="C124" i="2" s="1"/>
  <c r="C108" i="2" s="1"/>
  <c r="C375" i="2"/>
  <c r="C374" i="2" s="1"/>
  <c r="C358" i="2" s="1"/>
  <c r="J36" i="2"/>
  <c r="H77" i="2"/>
  <c r="D90" i="2"/>
  <c r="C101" i="2"/>
  <c r="J223" i="2"/>
  <c r="K287" i="2"/>
  <c r="H304" i="2"/>
  <c r="H287" i="2" s="1"/>
  <c r="D328" i="2"/>
  <c r="J210" i="2"/>
  <c r="J81" i="2" s="1"/>
  <c r="I223" i="2"/>
  <c r="J255" i="2"/>
  <c r="J128" i="2" s="1"/>
  <c r="D273" i="2"/>
  <c r="C273" i="2" s="1"/>
  <c r="C269" i="2" s="1"/>
  <c r="J339" i="2"/>
  <c r="J89" i="2" s="1"/>
  <c r="J377" i="2"/>
  <c r="J127" i="2" s="1"/>
  <c r="J18" i="2"/>
  <c r="G38" i="2"/>
  <c r="G37" i="2" s="1"/>
  <c r="G36" i="2" s="1"/>
  <c r="G35" i="2" s="1"/>
  <c r="G309" i="2"/>
  <c r="G304" i="2" s="1"/>
  <c r="G287" i="2" s="1"/>
  <c r="G268" i="2" s="1"/>
  <c r="E375" i="2"/>
  <c r="E374" i="2" s="1"/>
  <c r="E358" i="2" s="1"/>
  <c r="H376" i="2"/>
  <c r="J102" i="2"/>
  <c r="J101" i="2" s="1"/>
  <c r="F328" i="2"/>
  <c r="G375" i="2"/>
  <c r="G374" i="2" s="1"/>
  <c r="G358" i="2" s="1"/>
  <c r="G328" i="2"/>
  <c r="D304" i="2"/>
  <c r="C344" i="2"/>
  <c r="J346" i="2"/>
  <c r="J345" i="2" s="1"/>
  <c r="J341" i="2" s="1"/>
  <c r="J340" i="2" s="1"/>
  <c r="J88" i="2" l="1"/>
  <c r="J77" i="2"/>
  <c r="J76" i="2" s="1"/>
  <c r="C268" i="2"/>
  <c r="H35" i="2"/>
  <c r="H10" i="2" s="1"/>
  <c r="H5" i="2" s="1"/>
  <c r="C35" i="2"/>
  <c r="C10" i="2" s="1"/>
  <c r="C5" i="2" s="1"/>
  <c r="F10" i="2"/>
  <c r="F5" i="2" s="1"/>
  <c r="J206" i="2"/>
  <c r="J165" i="2" s="1"/>
  <c r="J141" i="2" s="1"/>
  <c r="H375" i="2"/>
  <c r="H374" i="2" s="1"/>
  <c r="H358" i="2" s="1"/>
  <c r="H268" i="2" s="1"/>
  <c r="H126" i="2"/>
  <c r="H125" i="2" s="1"/>
  <c r="H124" i="2" s="1"/>
  <c r="H108" i="2" s="1"/>
  <c r="I268" i="2"/>
  <c r="I35" i="2"/>
  <c r="I10" i="2" s="1"/>
  <c r="I5" i="2" s="1"/>
  <c r="D269" i="2"/>
  <c r="G10" i="2"/>
  <c r="G5" i="2" s="1"/>
  <c r="J252" i="2"/>
  <c r="J251" i="2" s="1"/>
  <c r="J235" i="2" s="1"/>
  <c r="K35" i="2"/>
  <c r="K10" i="2" s="1"/>
  <c r="J328" i="2"/>
  <c r="J287" i="2" s="1"/>
  <c r="J268" i="2" s="1"/>
  <c r="J125" i="2"/>
  <c r="J124" i="2" s="1"/>
  <c r="J108" i="2" s="1"/>
  <c r="D10" i="2"/>
  <c r="D5" i="2" s="1"/>
  <c r="J96" i="2"/>
  <c r="J95" i="2" s="1"/>
  <c r="J91" i="2" s="1"/>
  <c r="J90" i="2" s="1"/>
  <c r="D287" i="2"/>
  <c r="J375" i="2"/>
  <c r="J374" i="2" s="1"/>
  <c r="J358" i="2" s="1"/>
  <c r="H141" i="2"/>
  <c r="C94" i="2"/>
  <c r="C92" i="2" s="1"/>
  <c r="C91" i="2" s="1"/>
  <c r="C90" i="2" s="1"/>
  <c r="C342" i="2"/>
  <c r="C341" i="2" s="1"/>
  <c r="C340" i="2" s="1"/>
  <c r="E10" i="2"/>
  <c r="E5" i="2" s="1"/>
  <c r="H76" i="2"/>
  <c r="J35" i="2" l="1"/>
  <c r="J10" i="2" s="1"/>
  <c r="J5" i="2" s="1"/>
  <c r="D268" i="2"/>
  <c r="I522" i="1" l="1"/>
  <c r="F522" i="1" s="1"/>
  <c r="L522" i="1" s="1"/>
  <c r="I521" i="1"/>
  <c r="F521" i="1" s="1"/>
  <c r="L521" i="1" s="1"/>
  <c r="I520" i="1"/>
  <c r="K519" i="1"/>
  <c r="J519" i="1"/>
  <c r="H519" i="1"/>
  <c r="G519" i="1"/>
  <c r="E519" i="1"/>
  <c r="D519" i="1"/>
  <c r="I518" i="1"/>
  <c r="F518" i="1" s="1"/>
  <c r="L518" i="1" s="1"/>
  <c r="I517" i="1"/>
  <c r="I516" i="1"/>
  <c r="F516" i="1" s="1"/>
  <c r="K515" i="1"/>
  <c r="J515" i="1"/>
  <c r="H515" i="1"/>
  <c r="G515" i="1"/>
  <c r="E515" i="1"/>
  <c r="D515" i="1"/>
  <c r="I514" i="1"/>
  <c r="F514" i="1" s="1"/>
  <c r="I513" i="1"/>
  <c r="F512" i="1"/>
  <c r="L512" i="1" s="1"/>
  <c r="K511" i="1"/>
  <c r="J511" i="1"/>
  <c r="H511" i="1"/>
  <c r="G511" i="1"/>
  <c r="E511" i="1"/>
  <c r="D511" i="1"/>
  <c r="G510" i="1"/>
  <c r="I509" i="1"/>
  <c r="F509" i="1" s="1"/>
  <c r="L508" i="1"/>
  <c r="K508" i="1"/>
  <c r="J508" i="1"/>
  <c r="I508" i="1"/>
  <c r="H508" i="1"/>
  <c r="G508" i="1"/>
  <c r="F508" i="1"/>
  <c r="E508" i="1"/>
  <c r="D508" i="1"/>
  <c r="I507" i="1"/>
  <c r="F507" i="1" s="1"/>
  <c r="I506" i="1"/>
  <c r="F506" i="1" s="1"/>
  <c r="F185" i="1" s="1"/>
  <c r="I505" i="1"/>
  <c r="L504" i="1"/>
  <c r="K504" i="1"/>
  <c r="J504" i="1"/>
  <c r="H504" i="1"/>
  <c r="G504" i="1"/>
  <c r="E504" i="1"/>
  <c r="D504" i="1"/>
  <c r="I503" i="1"/>
  <c r="I502" i="1"/>
  <c r="F502" i="1" s="1"/>
  <c r="F181" i="1" s="1"/>
  <c r="I501" i="1"/>
  <c r="F501" i="1" s="1"/>
  <c r="F180" i="1" s="1"/>
  <c r="L500" i="1"/>
  <c r="K500" i="1"/>
  <c r="J500" i="1"/>
  <c r="H500" i="1"/>
  <c r="G500" i="1"/>
  <c r="E500" i="1"/>
  <c r="D500" i="1"/>
  <c r="I499" i="1"/>
  <c r="F499" i="1" s="1"/>
  <c r="I498" i="1"/>
  <c r="F498" i="1"/>
  <c r="L498" i="1" s="1"/>
  <c r="I497" i="1"/>
  <c r="F497" i="1" s="1"/>
  <c r="L497" i="1" s="1"/>
  <c r="I496" i="1"/>
  <c r="F496" i="1" s="1"/>
  <c r="L496" i="1" s="1"/>
  <c r="K495" i="1"/>
  <c r="K237" i="1" s="1"/>
  <c r="J495" i="1"/>
  <c r="I495" i="1" s="1"/>
  <c r="H495" i="1"/>
  <c r="G495" i="1"/>
  <c r="I494" i="1"/>
  <c r="F494" i="1" s="1"/>
  <c r="L494" i="1" s="1"/>
  <c r="I493" i="1"/>
  <c r="F493" i="1" s="1"/>
  <c r="L493" i="1" s="1"/>
  <c r="I492" i="1"/>
  <c r="F492" i="1" s="1"/>
  <c r="L492" i="1" s="1"/>
  <c r="K491" i="1"/>
  <c r="J491" i="1"/>
  <c r="I491" i="1"/>
  <c r="F491" i="1" s="1"/>
  <c r="L491" i="1" s="1"/>
  <c r="L233" i="1" s="1"/>
  <c r="H491" i="1"/>
  <c r="G491" i="1"/>
  <c r="G233" i="1" s="1"/>
  <c r="I490" i="1"/>
  <c r="F490" i="1"/>
  <c r="L490" i="1" s="1"/>
  <c r="I489" i="1"/>
  <c r="F489" i="1" s="1"/>
  <c r="L489" i="1" s="1"/>
  <c r="I488" i="1"/>
  <c r="F488" i="1"/>
  <c r="L488" i="1" s="1"/>
  <c r="K487" i="1"/>
  <c r="J487" i="1"/>
  <c r="I487" i="1"/>
  <c r="H487" i="1"/>
  <c r="G487" i="1"/>
  <c r="I486" i="1"/>
  <c r="F486" i="1"/>
  <c r="L486" i="1" s="1"/>
  <c r="I485" i="1"/>
  <c r="F485" i="1" s="1"/>
  <c r="L485" i="1" s="1"/>
  <c r="I484" i="1"/>
  <c r="F484" i="1" s="1"/>
  <c r="L484" i="1" s="1"/>
  <c r="K483" i="1"/>
  <c r="J483" i="1"/>
  <c r="I483" i="1" s="1"/>
  <c r="H483" i="1"/>
  <c r="G483" i="1"/>
  <c r="K479" i="1"/>
  <c r="K221" i="1" s="1"/>
  <c r="J479" i="1"/>
  <c r="J221" i="1" s="1"/>
  <c r="H479" i="1"/>
  <c r="G479" i="1"/>
  <c r="G221" i="1" s="1"/>
  <c r="E479" i="1"/>
  <c r="D479" i="1"/>
  <c r="K475" i="1"/>
  <c r="K217" i="1" s="1"/>
  <c r="J475" i="1"/>
  <c r="H475" i="1"/>
  <c r="G475" i="1"/>
  <c r="K471" i="1"/>
  <c r="J471" i="1"/>
  <c r="J213" i="1" s="1"/>
  <c r="H471" i="1"/>
  <c r="H213" i="1" s="1"/>
  <c r="G471" i="1"/>
  <c r="K467" i="1"/>
  <c r="J467" i="1"/>
  <c r="J209" i="1" s="1"/>
  <c r="H467" i="1"/>
  <c r="G467" i="1"/>
  <c r="K463" i="1"/>
  <c r="K205" i="1" s="1"/>
  <c r="J463" i="1"/>
  <c r="H463" i="1"/>
  <c r="G463" i="1"/>
  <c r="E461" i="1"/>
  <c r="E459" i="1" s="1"/>
  <c r="E201" i="1" s="1"/>
  <c r="K459" i="1"/>
  <c r="K201" i="1" s="1"/>
  <c r="J459" i="1"/>
  <c r="J201" i="1" s="1"/>
  <c r="H459" i="1"/>
  <c r="H201" i="1" s="1"/>
  <c r="G459" i="1"/>
  <c r="D459" i="1"/>
  <c r="D201" i="1" s="1"/>
  <c r="K455" i="1"/>
  <c r="J455" i="1"/>
  <c r="J197" i="1" s="1"/>
  <c r="H455" i="1"/>
  <c r="G455" i="1"/>
  <c r="E455" i="1"/>
  <c r="D455" i="1"/>
  <c r="I453" i="1"/>
  <c r="F453" i="1" s="1"/>
  <c r="L453" i="1" s="1"/>
  <c r="I452" i="1"/>
  <c r="F452" i="1" s="1"/>
  <c r="L451" i="1"/>
  <c r="I451" i="1"/>
  <c r="I169" i="1" s="1"/>
  <c r="L450" i="1"/>
  <c r="I450" i="1"/>
  <c r="L449" i="1"/>
  <c r="I449" i="1"/>
  <c r="I159" i="1" s="1"/>
  <c r="L448" i="1"/>
  <c r="I448" i="1"/>
  <c r="L447" i="1"/>
  <c r="I447" i="1"/>
  <c r="L446" i="1"/>
  <c r="I446" i="1"/>
  <c r="I156" i="1" s="1"/>
  <c r="L445" i="1"/>
  <c r="L444" i="1" s="1"/>
  <c r="I445" i="1"/>
  <c r="K444" i="1"/>
  <c r="J444" i="1"/>
  <c r="H444" i="1"/>
  <c r="G444" i="1"/>
  <c r="F444" i="1"/>
  <c r="E444" i="1"/>
  <c r="D444" i="1"/>
  <c r="I443" i="1"/>
  <c r="F443" i="1"/>
  <c r="L443" i="1" s="1"/>
  <c r="L153" i="1" s="1"/>
  <c r="I442" i="1"/>
  <c r="F442" i="1"/>
  <c r="F152" i="1" s="1"/>
  <c r="I441" i="1"/>
  <c r="F441" i="1" s="1"/>
  <c r="I440" i="1"/>
  <c r="F440" i="1" s="1"/>
  <c r="L440" i="1" s="1"/>
  <c r="K439" i="1"/>
  <c r="J439" i="1"/>
  <c r="H439" i="1"/>
  <c r="G439" i="1"/>
  <c r="E439" i="1"/>
  <c r="D439" i="1"/>
  <c r="I438" i="1"/>
  <c r="F438" i="1" s="1"/>
  <c r="I437" i="1"/>
  <c r="F437" i="1" s="1"/>
  <c r="I436" i="1"/>
  <c r="F436" i="1" s="1"/>
  <c r="L436" i="1" s="1"/>
  <c r="L146" i="1" s="1"/>
  <c r="I435" i="1"/>
  <c r="F435" i="1" s="1"/>
  <c r="I434" i="1"/>
  <c r="F434" i="1" s="1"/>
  <c r="I433" i="1"/>
  <c r="F433" i="1" s="1"/>
  <c r="I432" i="1"/>
  <c r="F432" i="1" s="1"/>
  <c r="I431" i="1"/>
  <c r="K430" i="1"/>
  <c r="J430" i="1"/>
  <c r="H430" i="1"/>
  <c r="G430" i="1"/>
  <c r="E430" i="1"/>
  <c r="D430" i="1"/>
  <c r="I429" i="1"/>
  <c r="F429" i="1" s="1"/>
  <c r="I428" i="1"/>
  <c r="I427" i="1"/>
  <c r="F427" i="1" s="1"/>
  <c r="I426" i="1"/>
  <c r="F426" i="1" s="1"/>
  <c r="I425" i="1"/>
  <c r="F425" i="1" s="1"/>
  <c r="L424" i="1"/>
  <c r="L134" i="1" s="1"/>
  <c r="I424" i="1"/>
  <c r="L420" i="1"/>
  <c r="L129" i="1" s="1"/>
  <c r="I420" i="1"/>
  <c r="I419" i="1"/>
  <c r="F419" i="1" s="1"/>
  <c r="L419" i="1" s="1"/>
  <c r="L418" i="1"/>
  <c r="I418" i="1"/>
  <c r="K417" i="1"/>
  <c r="J417" i="1"/>
  <c r="H417" i="1"/>
  <c r="H416" i="1" s="1"/>
  <c r="G417" i="1"/>
  <c r="G416" i="1" s="1"/>
  <c r="E417" i="1"/>
  <c r="E416" i="1" s="1"/>
  <c r="D417" i="1"/>
  <c r="D416" i="1" s="1"/>
  <c r="K416" i="1"/>
  <c r="J416" i="1"/>
  <c r="I416" i="1" s="1"/>
  <c r="I415" i="1"/>
  <c r="F415" i="1" s="1"/>
  <c r="F120" i="1" s="1"/>
  <c r="E415" i="1"/>
  <c r="I414" i="1"/>
  <c r="F414" i="1" s="1"/>
  <c r="L414" i="1" s="1"/>
  <c r="L119" i="1" s="1"/>
  <c r="L413" i="1"/>
  <c r="L118" i="1" s="1"/>
  <c r="I413" i="1"/>
  <c r="E413" i="1"/>
  <c r="E410" i="1" s="1"/>
  <c r="E409" i="1" s="1"/>
  <c r="I412" i="1"/>
  <c r="F412" i="1"/>
  <c r="L412" i="1" s="1"/>
  <c r="I411" i="1"/>
  <c r="I116" i="1" s="1"/>
  <c r="K410" i="1"/>
  <c r="K409" i="1" s="1"/>
  <c r="J410" i="1"/>
  <c r="J409" i="1" s="1"/>
  <c r="H410" i="1"/>
  <c r="H409" i="1" s="1"/>
  <c r="G410" i="1"/>
  <c r="G409" i="1" s="1"/>
  <c r="D410" i="1"/>
  <c r="D409" i="1" s="1"/>
  <c r="F408" i="1"/>
  <c r="I407" i="1"/>
  <c r="K406" i="1"/>
  <c r="J406" i="1"/>
  <c r="H406" i="1"/>
  <c r="G406" i="1"/>
  <c r="E406" i="1"/>
  <c r="D406" i="1"/>
  <c r="I405" i="1"/>
  <c r="F405" i="1" s="1"/>
  <c r="L405" i="1" s="1"/>
  <c r="I404" i="1"/>
  <c r="F404" i="1" s="1"/>
  <c r="L403" i="1"/>
  <c r="L102" i="1" s="1"/>
  <c r="I403" i="1"/>
  <c r="L402" i="1"/>
  <c r="I402" i="1"/>
  <c r="K401" i="1"/>
  <c r="J401" i="1"/>
  <c r="J400" i="1" s="1"/>
  <c r="J399" i="1" s="1"/>
  <c r="H401" i="1"/>
  <c r="G401" i="1"/>
  <c r="G400" i="1" s="1"/>
  <c r="G399" i="1" s="1"/>
  <c r="E401" i="1"/>
  <c r="D401" i="1"/>
  <c r="D400" i="1" s="1"/>
  <c r="D399" i="1" s="1"/>
  <c r="L398" i="1"/>
  <c r="L397" i="1" s="1"/>
  <c r="L396" i="1" s="1"/>
  <c r="L395" i="1" s="1"/>
  <c r="I398" i="1"/>
  <c r="I397" i="1" s="1"/>
  <c r="I396" i="1" s="1"/>
  <c r="I395" i="1" s="1"/>
  <c r="K397" i="1"/>
  <c r="K396" i="1" s="1"/>
  <c r="K395" i="1" s="1"/>
  <c r="J397" i="1"/>
  <c r="J396" i="1" s="1"/>
  <c r="J395" i="1" s="1"/>
  <c r="H397" i="1"/>
  <c r="H396" i="1" s="1"/>
  <c r="H395" i="1" s="1"/>
  <c r="G397" i="1"/>
  <c r="G396" i="1" s="1"/>
  <c r="G395" i="1" s="1"/>
  <c r="F397" i="1"/>
  <c r="F396" i="1" s="1"/>
  <c r="F395" i="1" s="1"/>
  <c r="E397" i="1"/>
  <c r="E396" i="1" s="1"/>
  <c r="E395" i="1" s="1"/>
  <c r="D397" i="1"/>
  <c r="D396" i="1" s="1"/>
  <c r="D395" i="1" s="1"/>
  <c r="I391" i="1"/>
  <c r="F391" i="1" s="1"/>
  <c r="L391" i="1" s="1"/>
  <c r="L195" i="1" s="1"/>
  <c r="I390" i="1"/>
  <c r="F390" i="1" s="1"/>
  <c r="I389" i="1"/>
  <c r="F389" i="1" s="1"/>
  <c r="L388" i="1"/>
  <c r="I388" i="1"/>
  <c r="I192" i="1" s="1"/>
  <c r="L387" i="1"/>
  <c r="L191" i="1" s="1"/>
  <c r="I387" i="1"/>
  <c r="L386" i="1"/>
  <c r="L190" i="1" s="1"/>
  <c r="I386" i="1"/>
  <c r="L385" i="1"/>
  <c r="I385" i="1"/>
  <c r="L384" i="1"/>
  <c r="I384" i="1"/>
  <c r="K383" i="1"/>
  <c r="J383" i="1"/>
  <c r="H383" i="1"/>
  <c r="G383" i="1"/>
  <c r="E383" i="1"/>
  <c r="D383" i="1"/>
  <c r="L382" i="1"/>
  <c r="I382" i="1"/>
  <c r="I175" i="1" s="1"/>
  <c r="I381" i="1"/>
  <c r="F381" i="1" s="1"/>
  <c r="I380" i="1"/>
  <c r="I379" i="1"/>
  <c r="F379" i="1" s="1"/>
  <c r="L379" i="1" s="1"/>
  <c r="I378" i="1"/>
  <c r="F378" i="1"/>
  <c r="L378" i="1" s="1"/>
  <c r="I377" i="1"/>
  <c r="F377" i="1" s="1"/>
  <c r="L376" i="1"/>
  <c r="L168" i="1" s="1"/>
  <c r="I376" i="1"/>
  <c r="L375" i="1"/>
  <c r="L167" i="1" s="1"/>
  <c r="I375" i="1"/>
  <c r="L374" i="1"/>
  <c r="I374" i="1"/>
  <c r="I373" i="1"/>
  <c r="L372" i="1"/>
  <c r="I372" i="1"/>
  <c r="L371" i="1"/>
  <c r="I371" i="1"/>
  <c r="L370" i="1"/>
  <c r="L161" i="1" s="1"/>
  <c r="I370" i="1"/>
  <c r="L369" i="1"/>
  <c r="I369" i="1"/>
  <c r="I160" i="1" s="1"/>
  <c r="K368" i="1"/>
  <c r="K367" i="1" s="1"/>
  <c r="K366" i="1" s="1"/>
  <c r="J368" i="1"/>
  <c r="H368" i="1"/>
  <c r="G368" i="1"/>
  <c r="E368" i="1"/>
  <c r="D368" i="1"/>
  <c r="L365" i="1"/>
  <c r="I365" i="1"/>
  <c r="L364" i="1"/>
  <c r="I364" i="1"/>
  <c r="L363" i="1"/>
  <c r="I363" i="1"/>
  <c r="L362" i="1"/>
  <c r="I362" i="1"/>
  <c r="L361" i="1"/>
  <c r="I361" i="1"/>
  <c r="K360" i="1"/>
  <c r="K359" i="1" s="1"/>
  <c r="J360" i="1"/>
  <c r="J359" i="1" s="1"/>
  <c r="H360" i="1"/>
  <c r="G360" i="1"/>
  <c r="G359" i="1" s="1"/>
  <c r="F360" i="1"/>
  <c r="F359" i="1" s="1"/>
  <c r="E360" i="1"/>
  <c r="E359" i="1" s="1"/>
  <c r="D360" i="1"/>
  <c r="D359" i="1" s="1"/>
  <c r="H359" i="1"/>
  <c r="I358" i="1"/>
  <c r="I357" i="1"/>
  <c r="F357" i="1" s="1"/>
  <c r="L357" i="1" s="1"/>
  <c r="L110" i="1" s="1"/>
  <c r="F356" i="1"/>
  <c r="L356" i="1" s="1"/>
  <c r="J355" i="1"/>
  <c r="H355" i="1"/>
  <c r="G355" i="1"/>
  <c r="E355" i="1"/>
  <c r="D355" i="1"/>
  <c r="L354" i="1"/>
  <c r="F354" i="1"/>
  <c r="L353" i="1"/>
  <c r="L105" i="1" s="1"/>
  <c r="I353" i="1"/>
  <c r="L352" i="1"/>
  <c r="I352" i="1"/>
  <c r="I101" i="1" s="1"/>
  <c r="F351" i="1"/>
  <c r="L351" i="1" s="1"/>
  <c r="L99" i="1" s="1"/>
  <c r="L350" i="1"/>
  <c r="I350" i="1"/>
  <c r="L349" i="1"/>
  <c r="I349" i="1"/>
  <c r="K348" i="1"/>
  <c r="J348" i="1"/>
  <c r="H348" i="1"/>
  <c r="G348" i="1"/>
  <c r="F348" i="1"/>
  <c r="E348" i="1"/>
  <c r="D348" i="1"/>
  <c r="L347" i="1"/>
  <c r="F347" i="1"/>
  <c r="I346" i="1"/>
  <c r="I94" i="1" s="1"/>
  <c r="L345" i="1"/>
  <c r="I345" i="1"/>
  <c r="I344" i="1"/>
  <c r="F344" i="1" s="1"/>
  <c r="L344" i="1" s="1"/>
  <c r="L92" i="1" s="1"/>
  <c r="K343" i="1"/>
  <c r="J343" i="1"/>
  <c r="H343" i="1"/>
  <c r="G343" i="1"/>
  <c r="E343" i="1"/>
  <c r="D343" i="1"/>
  <c r="I342" i="1"/>
  <c r="F342" i="1" s="1"/>
  <c r="I341" i="1"/>
  <c r="J340" i="1"/>
  <c r="H340" i="1"/>
  <c r="G340" i="1"/>
  <c r="E340" i="1"/>
  <c r="D340" i="1"/>
  <c r="I339" i="1"/>
  <c r="F339" i="1" s="1"/>
  <c r="L339" i="1" s="1"/>
  <c r="L87" i="1" s="1"/>
  <c r="F338" i="1"/>
  <c r="L338" i="1" s="1"/>
  <c r="L86" i="1" s="1"/>
  <c r="L337" i="1"/>
  <c r="I337" i="1"/>
  <c r="I85" i="1" s="1"/>
  <c r="L336" i="1"/>
  <c r="I336" i="1"/>
  <c r="L335" i="1"/>
  <c r="I335" i="1"/>
  <c r="I334" i="1"/>
  <c r="F334" i="1" s="1"/>
  <c r="L333" i="1"/>
  <c r="I333" i="1"/>
  <c r="K332" i="1"/>
  <c r="J332" i="1"/>
  <c r="H332" i="1"/>
  <c r="G332" i="1"/>
  <c r="E332" i="1"/>
  <c r="D332" i="1"/>
  <c r="F330" i="1"/>
  <c r="L330" i="1" s="1"/>
  <c r="K329" i="1"/>
  <c r="J329" i="1"/>
  <c r="I329" i="1"/>
  <c r="H329" i="1"/>
  <c r="G329" i="1"/>
  <c r="F329" i="1"/>
  <c r="E329" i="1"/>
  <c r="D329" i="1"/>
  <c r="F328" i="1"/>
  <c r="L328" i="1" s="1"/>
  <c r="F327" i="1"/>
  <c r="L327" i="1" s="1"/>
  <c r="L326" i="1" s="1"/>
  <c r="K326" i="1"/>
  <c r="J326" i="1"/>
  <c r="I326" i="1"/>
  <c r="H326" i="1"/>
  <c r="F326" i="1" s="1"/>
  <c r="G326" i="1"/>
  <c r="G321" i="1" s="1"/>
  <c r="E326" i="1"/>
  <c r="D326" i="1"/>
  <c r="F325" i="1"/>
  <c r="L325" i="1" s="1"/>
  <c r="L73" i="1" s="1"/>
  <c r="J324" i="1"/>
  <c r="J321" i="1" s="1"/>
  <c r="I324" i="1"/>
  <c r="I72" i="1" s="1"/>
  <c r="H324" i="1"/>
  <c r="E324" i="1"/>
  <c r="E72" i="1" s="1"/>
  <c r="D324" i="1"/>
  <c r="L323" i="1"/>
  <c r="I323" i="1"/>
  <c r="L322" i="1"/>
  <c r="I322" i="1"/>
  <c r="K321" i="1"/>
  <c r="K320" i="1" s="1"/>
  <c r="F318" i="1"/>
  <c r="L318" i="1" s="1"/>
  <c r="L317" i="1" s="1"/>
  <c r="L316" i="1" s="1"/>
  <c r="K317" i="1"/>
  <c r="K316" i="1" s="1"/>
  <c r="J317" i="1"/>
  <c r="J316" i="1" s="1"/>
  <c r="I317" i="1"/>
  <c r="I316" i="1" s="1"/>
  <c r="H317" i="1"/>
  <c r="H316" i="1" s="1"/>
  <c r="G317" i="1"/>
  <c r="G316" i="1" s="1"/>
  <c r="E317" i="1"/>
  <c r="E316" i="1" s="1"/>
  <c r="D317" i="1"/>
  <c r="D316" i="1" s="1"/>
  <c r="L315" i="1"/>
  <c r="L63" i="1" s="1"/>
  <c r="I315" i="1"/>
  <c r="F314" i="1"/>
  <c r="L314" i="1" s="1"/>
  <c r="F313" i="1"/>
  <c r="L313" i="1" s="1"/>
  <c r="L312" i="1"/>
  <c r="L60" i="1" s="1"/>
  <c r="F312" i="1"/>
  <c r="L311" i="1"/>
  <c r="L310" i="1" s="1"/>
  <c r="K311" i="1"/>
  <c r="K310" i="1" s="1"/>
  <c r="J311" i="1"/>
  <c r="J310" i="1" s="1"/>
  <c r="I311" i="1"/>
  <c r="H311" i="1"/>
  <c r="G311" i="1"/>
  <c r="F311" i="1"/>
  <c r="F310" i="1" s="1"/>
  <c r="E311" i="1"/>
  <c r="D311" i="1"/>
  <c r="D310" i="1" s="1"/>
  <c r="I310" i="1"/>
  <c r="H310" i="1"/>
  <c r="G310" i="1"/>
  <c r="E310" i="1"/>
  <c r="L309" i="1"/>
  <c r="I309" i="1"/>
  <c r="I307" i="1" s="1"/>
  <c r="F308" i="1"/>
  <c r="L308" i="1" s="1"/>
  <c r="J307" i="1"/>
  <c r="H307" i="1"/>
  <c r="G307" i="1"/>
  <c r="E307" i="1"/>
  <c r="D307" i="1"/>
  <c r="F306" i="1"/>
  <c r="F305" i="1" s="1"/>
  <c r="K305" i="1"/>
  <c r="J305" i="1"/>
  <c r="I305" i="1"/>
  <c r="H305" i="1"/>
  <c r="G305" i="1"/>
  <c r="E305" i="1"/>
  <c r="D305" i="1"/>
  <c r="I304" i="1"/>
  <c r="I303" i="1"/>
  <c r="F303" i="1" s="1"/>
  <c r="L303" i="1" s="1"/>
  <c r="F302" i="1"/>
  <c r="L302" i="1" s="1"/>
  <c r="I301" i="1"/>
  <c r="F301" i="1" s="1"/>
  <c r="F48" i="1" s="1"/>
  <c r="L300" i="1"/>
  <c r="L47" i="1" s="1"/>
  <c r="I300" i="1"/>
  <c r="K299" i="1"/>
  <c r="J299" i="1"/>
  <c r="H299" i="1"/>
  <c r="G299" i="1"/>
  <c r="E299" i="1"/>
  <c r="D299" i="1"/>
  <c r="L297" i="1"/>
  <c r="F297" i="1"/>
  <c r="E297" i="1"/>
  <c r="F296" i="1"/>
  <c r="L296" i="1" s="1"/>
  <c r="L43" i="1" s="1"/>
  <c r="F295" i="1"/>
  <c r="L295" i="1" s="1"/>
  <c r="L294" i="1"/>
  <c r="L41" i="1" s="1"/>
  <c r="F294" i="1"/>
  <c r="F293" i="1"/>
  <c r="K292" i="1"/>
  <c r="J292" i="1"/>
  <c r="I292" i="1"/>
  <c r="I288" i="1" s="1"/>
  <c r="I287" i="1" s="1"/>
  <c r="H292" i="1"/>
  <c r="H288" i="1" s="1"/>
  <c r="H287" i="1" s="1"/>
  <c r="G292" i="1"/>
  <c r="E292" i="1"/>
  <c r="D292" i="1"/>
  <c r="F291" i="1"/>
  <c r="L291" i="1" s="1"/>
  <c r="L38" i="1" s="1"/>
  <c r="F290" i="1"/>
  <c r="L290" i="1" s="1"/>
  <c r="K289" i="1"/>
  <c r="K288" i="1" s="1"/>
  <c r="K287" i="1" s="1"/>
  <c r="J289" i="1"/>
  <c r="J288" i="1" s="1"/>
  <c r="J287" i="1" s="1"/>
  <c r="I289" i="1"/>
  <c r="H289" i="1"/>
  <c r="G289" i="1"/>
  <c r="E289" i="1"/>
  <c r="E288" i="1" s="1"/>
  <c r="E287" i="1" s="1"/>
  <c r="D289" i="1"/>
  <c r="D288" i="1" s="1"/>
  <c r="D287" i="1" s="1"/>
  <c r="G288" i="1"/>
  <c r="G287" i="1" s="1"/>
  <c r="L286" i="1"/>
  <c r="L285" i="1" s="1"/>
  <c r="I286" i="1"/>
  <c r="I285" i="1" s="1"/>
  <c r="K285" i="1"/>
  <c r="K284" i="1" s="1"/>
  <c r="J285" i="1"/>
  <c r="H285" i="1"/>
  <c r="G285" i="1"/>
  <c r="F285" i="1"/>
  <c r="E285" i="1"/>
  <c r="E284" i="1" s="1"/>
  <c r="D285" i="1"/>
  <c r="D284" i="1" s="1"/>
  <c r="I284" i="1"/>
  <c r="G284" i="1"/>
  <c r="F283" i="1"/>
  <c r="J282" i="1"/>
  <c r="J281" i="1" s="1"/>
  <c r="I282" i="1"/>
  <c r="I281" i="1" s="1"/>
  <c r="H282" i="1"/>
  <c r="H281" i="1" s="1"/>
  <c r="G282" i="1"/>
  <c r="F282" i="1"/>
  <c r="F281" i="1" s="1"/>
  <c r="E282" i="1"/>
  <c r="E281" i="1" s="1"/>
  <c r="D282" i="1"/>
  <c r="D281" i="1" s="1"/>
  <c r="G281" i="1"/>
  <c r="I280" i="1"/>
  <c r="I279" i="1"/>
  <c r="F279" i="1" s="1"/>
  <c r="L278" i="1"/>
  <c r="I278" i="1"/>
  <c r="F277" i="1"/>
  <c r="L277" i="1" s="1"/>
  <c r="K276" i="1"/>
  <c r="J276" i="1"/>
  <c r="H276" i="1"/>
  <c r="G276" i="1"/>
  <c r="E276" i="1"/>
  <c r="D276" i="1"/>
  <c r="F275" i="1"/>
  <c r="F273" i="1" s="1"/>
  <c r="L274" i="1"/>
  <c r="I274" i="1"/>
  <c r="I273" i="1" s="1"/>
  <c r="K273" i="1"/>
  <c r="J273" i="1"/>
  <c r="H273" i="1"/>
  <c r="G273" i="1"/>
  <c r="G272" i="1" s="1"/>
  <c r="E273" i="1"/>
  <c r="D273" i="1"/>
  <c r="D272" i="1" s="1"/>
  <c r="F271" i="1"/>
  <c r="L271" i="1" s="1"/>
  <c r="K270" i="1"/>
  <c r="K269" i="1" s="1"/>
  <c r="J270" i="1"/>
  <c r="J269" i="1" s="1"/>
  <c r="I270" i="1"/>
  <c r="I269" i="1" s="1"/>
  <c r="H270" i="1"/>
  <c r="H269" i="1" s="1"/>
  <c r="G270" i="1"/>
  <c r="G269" i="1" s="1"/>
  <c r="F270" i="1"/>
  <c r="F269" i="1" s="1"/>
  <c r="E270" i="1"/>
  <c r="D270" i="1"/>
  <c r="D269" i="1" s="1"/>
  <c r="E269" i="1"/>
  <c r="J255" i="1"/>
  <c r="I255" i="1" s="1"/>
  <c r="F255" i="1" s="1"/>
  <c r="L255" i="1" s="1"/>
  <c r="E255" i="1"/>
  <c r="D255" i="1"/>
  <c r="J254" i="1"/>
  <c r="I254" i="1" s="1"/>
  <c r="F254" i="1" s="1"/>
  <c r="L254" i="1" s="1"/>
  <c r="E254" i="1"/>
  <c r="D254" i="1"/>
  <c r="J253" i="1"/>
  <c r="E253" i="1"/>
  <c r="E252" i="1" s="1"/>
  <c r="D253" i="1"/>
  <c r="K252" i="1"/>
  <c r="H252" i="1"/>
  <c r="G252" i="1"/>
  <c r="J251" i="1"/>
  <c r="E251" i="1"/>
  <c r="D251" i="1"/>
  <c r="K250" i="1"/>
  <c r="J250" i="1"/>
  <c r="H250" i="1"/>
  <c r="G250" i="1"/>
  <c r="E250" i="1"/>
  <c r="D250" i="1"/>
  <c r="K249" i="1"/>
  <c r="J249" i="1"/>
  <c r="I249" i="1"/>
  <c r="H249" i="1"/>
  <c r="H248" i="1" s="1"/>
  <c r="G249" i="1"/>
  <c r="E249" i="1"/>
  <c r="D249" i="1"/>
  <c r="D248" i="1" s="1"/>
  <c r="E248" i="1"/>
  <c r="K247" i="1"/>
  <c r="J247" i="1"/>
  <c r="I247" i="1"/>
  <c r="H247" i="1"/>
  <c r="G247" i="1"/>
  <c r="E247" i="1"/>
  <c r="D247" i="1"/>
  <c r="K246" i="1"/>
  <c r="J246" i="1"/>
  <c r="H246" i="1"/>
  <c r="G246" i="1"/>
  <c r="E246" i="1"/>
  <c r="D246" i="1"/>
  <c r="L245" i="1"/>
  <c r="K245" i="1"/>
  <c r="J245" i="1"/>
  <c r="J244" i="1" s="1"/>
  <c r="I245" i="1"/>
  <c r="H245" i="1"/>
  <c r="H244" i="1" s="1"/>
  <c r="G245" i="1"/>
  <c r="F245" i="1"/>
  <c r="E245" i="1"/>
  <c r="D245" i="1"/>
  <c r="D244" i="1" s="1"/>
  <c r="L241" i="1"/>
  <c r="K241" i="1"/>
  <c r="J241" i="1"/>
  <c r="H241" i="1"/>
  <c r="G241" i="1"/>
  <c r="F241" i="1"/>
  <c r="E241" i="1"/>
  <c r="D241" i="1"/>
  <c r="K240" i="1"/>
  <c r="J240" i="1"/>
  <c r="I240" i="1" s="1"/>
  <c r="H240" i="1"/>
  <c r="G240" i="1"/>
  <c r="E240" i="1"/>
  <c r="D240" i="1"/>
  <c r="K239" i="1"/>
  <c r="J239" i="1"/>
  <c r="I239" i="1"/>
  <c r="H239" i="1"/>
  <c r="G239" i="1"/>
  <c r="E239" i="1"/>
  <c r="D239" i="1"/>
  <c r="K238" i="1"/>
  <c r="J238" i="1"/>
  <c r="I238" i="1" s="1"/>
  <c r="F238" i="1" s="1"/>
  <c r="L238" i="1" s="1"/>
  <c r="H238" i="1"/>
  <c r="G238" i="1"/>
  <c r="E238" i="1"/>
  <c r="D238" i="1"/>
  <c r="J237" i="1"/>
  <c r="I237" i="1"/>
  <c r="H237" i="1"/>
  <c r="G237" i="1"/>
  <c r="E237" i="1"/>
  <c r="D237" i="1"/>
  <c r="K236" i="1"/>
  <c r="J236" i="1"/>
  <c r="I236" i="1"/>
  <c r="F236" i="1" s="1"/>
  <c r="L236" i="1" s="1"/>
  <c r="H236" i="1"/>
  <c r="G236" i="1"/>
  <c r="E236" i="1"/>
  <c r="D236" i="1"/>
  <c r="K235" i="1"/>
  <c r="J235" i="1"/>
  <c r="I235" i="1" s="1"/>
  <c r="H235" i="1"/>
  <c r="G235" i="1"/>
  <c r="E235" i="1"/>
  <c r="D235" i="1"/>
  <c r="K234" i="1"/>
  <c r="J234" i="1"/>
  <c r="I234" i="1"/>
  <c r="F234" i="1" s="1"/>
  <c r="H234" i="1"/>
  <c r="G234" i="1"/>
  <c r="E234" i="1"/>
  <c r="D234" i="1"/>
  <c r="K233" i="1"/>
  <c r="J233" i="1"/>
  <c r="I233" i="1"/>
  <c r="H233" i="1"/>
  <c r="F233" i="1"/>
  <c r="E233" i="1"/>
  <c r="D233" i="1"/>
  <c r="K232" i="1"/>
  <c r="J232" i="1"/>
  <c r="I232" i="1" s="1"/>
  <c r="H232" i="1"/>
  <c r="G232" i="1"/>
  <c r="E232" i="1"/>
  <c r="D232" i="1"/>
  <c r="K231" i="1"/>
  <c r="J231" i="1"/>
  <c r="I231" i="1" s="1"/>
  <c r="F231" i="1" s="1"/>
  <c r="L231" i="1" s="1"/>
  <c r="H231" i="1"/>
  <c r="G231" i="1"/>
  <c r="E231" i="1"/>
  <c r="D231" i="1"/>
  <c r="K230" i="1"/>
  <c r="J230" i="1"/>
  <c r="I230" i="1" s="1"/>
  <c r="H230" i="1"/>
  <c r="G230" i="1"/>
  <c r="E230" i="1"/>
  <c r="D230" i="1"/>
  <c r="K229" i="1"/>
  <c r="J229" i="1"/>
  <c r="H229" i="1"/>
  <c r="G229" i="1"/>
  <c r="E229" i="1"/>
  <c r="D229" i="1"/>
  <c r="K228" i="1"/>
  <c r="J228" i="1"/>
  <c r="I228" i="1" s="1"/>
  <c r="F228" i="1" s="1"/>
  <c r="L228" i="1" s="1"/>
  <c r="H228" i="1"/>
  <c r="G228" i="1"/>
  <c r="E228" i="1"/>
  <c r="D228" i="1"/>
  <c r="K227" i="1"/>
  <c r="J227" i="1"/>
  <c r="I227" i="1" s="1"/>
  <c r="H227" i="1"/>
  <c r="G227" i="1"/>
  <c r="E227" i="1"/>
  <c r="D227" i="1"/>
  <c r="K226" i="1"/>
  <c r="J226" i="1"/>
  <c r="I226" i="1" s="1"/>
  <c r="F226" i="1" s="1"/>
  <c r="L226" i="1" s="1"/>
  <c r="H226" i="1"/>
  <c r="G226" i="1"/>
  <c r="E226" i="1"/>
  <c r="D226" i="1"/>
  <c r="K225" i="1"/>
  <c r="J225" i="1"/>
  <c r="I225" i="1"/>
  <c r="G225" i="1"/>
  <c r="E225" i="1"/>
  <c r="D225" i="1"/>
  <c r="K224" i="1"/>
  <c r="J224" i="1"/>
  <c r="H224" i="1"/>
  <c r="G224" i="1"/>
  <c r="E224" i="1"/>
  <c r="D224" i="1"/>
  <c r="K223" i="1"/>
  <c r="J223" i="1"/>
  <c r="H223" i="1"/>
  <c r="G223" i="1"/>
  <c r="E223" i="1"/>
  <c r="D223" i="1"/>
  <c r="K222" i="1"/>
  <c r="J222" i="1"/>
  <c r="H222" i="1"/>
  <c r="G222" i="1"/>
  <c r="E222" i="1"/>
  <c r="D222" i="1"/>
  <c r="H221" i="1"/>
  <c r="E221" i="1"/>
  <c r="D221" i="1"/>
  <c r="K220" i="1"/>
  <c r="J220" i="1"/>
  <c r="I220" i="1" s="1"/>
  <c r="H220" i="1"/>
  <c r="G220" i="1"/>
  <c r="E220" i="1"/>
  <c r="D220" i="1"/>
  <c r="K219" i="1"/>
  <c r="J219" i="1"/>
  <c r="I219" i="1" s="1"/>
  <c r="H219" i="1"/>
  <c r="G219" i="1"/>
  <c r="E219" i="1"/>
  <c r="D219" i="1"/>
  <c r="K218" i="1"/>
  <c r="J218" i="1"/>
  <c r="I218" i="1" s="1"/>
  <c r="H218" i="1"/>
  <c r="G218" i="1"/>
  <c r="E218" i="1"/>
  <c r="D218" i="1"/>
  <c r="J217" i="1"/>
  <c r="H217" i="1"/>
  <c r="G217" i="1"/>
  <c r="E217" i="1"/>
  <c r="D217" i="1"/>
  <c r="K216" i="1"/>
  <c r="J216" i="1"/>
  <c r="I216" i="1" s="1"/>
  <c r="F216" i="1" s="1"/>
  <c r="L216" i="1" s="1"/>
  <c r="H216" i="1"/>
  <c r="G216" i="1"/>
  <c r="E216" i="1"/>
  <c r="D216" i="1"/>
  <c r="K215" i="1"/>
  <c r="J215" i="1"/>
  <c r="I215" i="1"/>
  <c r="F215" i="1" s="1"/>
  <c r="L215" i="1" s="1"/>
  <c r="H215" i="1"/>
  <c r="G215" i="1"/>
  <c r="E215" i="1"/>
  <c r="D215" i="1"/>
  <c r="K214" i="1"/>
  <c r="J214" i="1"/>
  <c r="I214" i="1" s="1"/>
  <c r="F214" i="1" s="1"/>
  <c r="L214" i="1" s="1"/>
  <c r="H214" i="1"/>
  <c r="G214" i="1"/>
  <c r="E214" i="1"/>
  <c r="D214" i="1"/>
  <c r="K213" i="1"/>
  <c r="G213" i="1"/>
  <c r="E213" i="1"/>
  <c r="D213" i="1"/>
  <c r="K212" i="1"/>
  <c r="J212" i="1"/>
  <c r="I212" i="1" s="1"/>
  <c r="H212" i="1"/>
  <c r="G212" i="1"/>
  <c r="E212" i="1"/>
  <c r="D212" i="1"/>
  <c r="K211" i="1"/>
  <c r="J211" i="1"/>
  <c r="I211" i="1" s="1"/>
  <c r="H211" i="1"/>
  <c r="G211" i="1"/>
  <c r="E211" i="1"/>
  <c r="D211" i="1"/>
  <c r="K210" i="1"/>
  <c r="J210" i="1"/>
  <c r="I210" i="1" s="1"/>
  <c r="H210" i="1"/>
  <c r="G210" i="1"/>
  <c r="E210" i="1"/>
  <c r="D210" i="1"/>
  <c r="K209" i="1"/>
  <c r="H209" i="1"/>
  <c r="E209" i="1"/>
  <c r="D209" i="1"/>
  <c r="K208" i="1"/>
  <c r="J208" i="1"/>
  <c r="I208" i="1"/>
  <c r="H208" i="1"/>
  <c r="G208" i="1"/>
  <c r="E208" i="1"/>
  <c r="D208" i="1"/>
  <c r="K207" i="1"/>
  <c r="J207" i="1"/>
  <c r="I207" i="1" s="1"/>
  <c r="H207" i="1"/>
  <c r="G207" i="1"/>
  <c r="E207" i="1"/>
  <c r="D207" i="1"/>
  <c r="K206" i="1"/>
  <c r="J206" i="1"/>
  <c r="I206" i="1" s="1"/>
  <c r="H206" i="1"/>
  <c r="G206" i="1"/>
  <c r="E206" i="1"/>
  <c r="D206" i="1"/>
  <c r="J205" i="1"/>
  <c r="H205" i="1"/>
  <c r="G205" i="1"/>
  <c r="E205" i="1"/>
  <c r="D205" i="1"/>
  <c r="K204" i="1"/>
  <c r="J204" i="1"/>
  <c r="H204" i="1"/>
  <c r="G204" i="1"/>
  <c r="E204" i="1"/>
  <c r="D204" i="1"/>
  <c r="K203" i="1"/>
  <c r="J203" i="1"/>
  <c r="H203" i="1"/>
  <c r="G203" i="1"/>
  <c r="E203" i="1"/>
  <c r="D203" i="1"/>
  <c r="K202" i="1"/>
  <c r="J202" i="1"/>
  <c r="H202" i="1"/>
  <c r="G202" i="1"/>
  <c r="E202" i="1"/>
  <c r="D202" i="1"/>
  <c r="G201" i="1"/>
  <c r="K200" i="1"/>
  <c r="J200" i="1"/>
  <c r="H200" i="1"/>
  <c r="G200" i="1"/>
  <c r="E200" i="1"/>
  <c r="D200" i="1"/>
  <c r="K199" i="1"/>
  <c r="J199" i="1"/>
  <c r="H199" i="1"/>
  <c r="G199" i="1"/>
  <c r="E199" i="1"/>
  <c r="D199" i="1"/>
  <c r="K198" i="1"/>
  <c r="J198" i="1"/>
  <c r="H198" i="1"/>
  <c r="G198" i="1"/>
  <c r="E198" i="1"/>
  <c r="D198" i="1"/>
  <c r="K197" i="1"/>
  <c r="H197" i="1"/>
  <c r="G197" i="1"/>
  <c r="K195" i="1"/>
  <c r="J195" i="1"/>
  <c r="H195" i="1"/>
  <c r="G195" i="1"/>
  <c r="E195" i="1"/>
  <c r="D195" i="1"/>
  <c r="K194" i="1"/>
  <c r="J194" i="1"/>
  <c r="I194" i="1"/>
  <c r="H194" i="1"/>
  <c r="G194" i="1"/>
  <c r="F194" i="1"/>
  <c r="E194" i="1"/>
  <c r="D194" i="1"/>
  <c r="L193" i="1"/>
  <c r="K193" i="1"/>
  <c r="J193" i="1"/>
  <c r="I193" i="1"/>
  <c r="H193" i="1"/>
  <c r="G193" i="1"/>
  <c r="F193" i="1"/>
  <c r="E193" i="1"/>
  <c r="D193" i="1"/>
  <c r="L192" i="1"/>
  <c r="K192" i="1"/>
  <c r="J192" i="1"/>
  <c r="H192" i="1"/>
  <c r="G192" i="1"/>
  <c r="F192" i="1"/>
  <c r="E192" i="1"/>
  <c r="D192" i="1"/>
  <c r="K191" i="1"/>
  <c r="J191" i="1"/>
  <c r="I191" i="1"/>
  <c r="H191" i="1"/>
  <c r="G191" i="1"/>
  <c r="F191" i="1"/>
  <c r="E191" i="1"/>
  <c r="D191" i="1"/>
  <c r="K190" i="1"/>
  <c r="J190" i="1"/>
  <c r="I190" i="1"/>
  <c r="H190" i="1"/>
  <c r="G190" i="1"/>
  <c r="F190" i="1"/>
  <c r="E190" i="1"/>
  <c r="D190" i="1"/>
  <c r="L189" i="1"/>
  <c r="K189" i="1"/>
  <c r="J189" i="1"/>
  <c r="H189" i="1"/>
  <c r="G189" i="1"/>
  <c r="F189" i="1"/>
  <c r="E189" i="1"/>
  <c r="D189" i="1"/>
  <c r="L188" i="1"/>
  <c r="K188" i="1"/>
  <c r="J188" i="1"/>
  <c r="I188" i="1"/>
  <c r="H188" i="1"/>
  <c r="G188" i="1"/>
  <c r="F188" i="1"/>
  <c r="E188" i="1"/>
  <c r="D188" i="1"/>
  <c r="L186" i="1"/>
  <c r="K186" i="1"/>
  <c r="J186" i="1"/>
  <c r="I186" i="1"/>
  <c r="H186" i="1"/>
  <c r="G186" i="1"/>
  <c r="F186" i="1"/>
  <c r="E186" i="1"/>
  <c r="D186" i="1"/>
  <c r="L185" i="1"/>
  <c r="K185" i="1"/>
  <c r="J185" i="1"/>
  <c r="H185" i="1"/>
  <c r="H183" i="1" s="1"/>
  <c r="G185" i="1"/>
  <c r="E185" i="1"/>
  <c r="D185" i="1"/>
  <c r="L184" i="1"/>
  <c r="L183" i="1" s="1"/>
  <c r="K184" i="1"/>
  <c r="J184" i="1"/>
  <c r="H184" i="1"/>
  <c r="G184" i="1"/>
  <c r="G183" i="1" s="1"/>
  <c r="E184" i="1"/>
  <c r="D184" i="1"/>
  <c r="D183" i="1"/>
  <c r="L182" i="1"/>
  <c r="K182" i="1"/>
  <c r="J182" i="1"/>
  <c r="I182" i="1"/>
  <c r="H182" i="1"/>
  <c r="G182" i="1"/>
  <c r="E182" i="1"/>
  <c r="D182" i="1"/>
  <c r="L181" i="1"/>
  <c r="K181" i="1"/>
  <c r="J181" i="1"/>
  <c r="H181" i="1"/>
  <c r="G181" i="1"/>
  <c r="E181" i="1"/>
  <c r="D181" i="1"/>
  <c r="L180" i="1"/>
  <c r="L179" i="1" s="1"/>
  <c r="K180" i="1"/>
  <c r="J180" i="1"/>
  <c r="J179" i="1" s="1"/>
  <c r="H180" i="1"/>
  <c r="G180" i="1"/>
  <c r="E180" i="1"/>
  <c r="D180" i="1"/>
  <c r="D179" i="1" s="1"/>
  <c r="K179" i="1"/>
  <c r="E179" i="1"/>
  <c r="L178" i="1"/>
  <c r="K178" i="1"/>
  <c r="J178" i="1"/>
  <c r="I178" i="1"/>
  <c r="H178" i="1"/>
  <c r="G178" i="1"/>
  <c r="F178" i="1"/>
  <c r="E178" i="1"/>
  <c r="D178" i="1"/>
  <c r="L177" i="1"/>
  <c r="K177" i="1"/>
  <c r="J177" i="1"/>
  <c r="I177" i="1"/>
  <c r="H177" i="1"/>
  <c r="G177" i="1"/>
  <c r="F177" i="1"/>
  <c r="E177" i="1"/>
  <c r="D177" i="1"/>
  <c r="C177" i="1"/>
  <c r="A177" i="1"/>
  <c r="K176" i="1"/>
  <c r="J176" i="1"/>
  <c r="H176" i="1"/>
  <c r="G176" i="1"/>
  <c r="E176" i="1"/>
  <c r="D176" i="1"/>
  <c r="L175" i="1"/>
  <c r="K175" i="1"/>
  <c r="J175" i="1"/>
  <c r="H175" i="1"/>
  <c r="G175" i="1"/>
  <c r="F175" i="1"/>
  <c r="E175" i="1"/>
  <c r="D175" i="1"/>
  <c r="K174" i="1"/>
  <c r="J174" i="1"/>
  <c r="I174" i="1"/>
  <c r="H174" i="1"/>
  <c r="G174" i="1"/>
  <c r="E174" i="1"/>
  <c r="D174" i="1"/>
  <c r="K173" i="1"/>
  <c r="J173" i="1"/>
  <c r="H173" i="1"/>
  <c r="G173" i="1"/>
  <c r="E173" i="1"/>
  <c r="D173" i="1"/>
  <c r="L172" i="1"/>
  <c r="K172" i="1"/>
  <c r="J172" i="1"/>
  <c r="I172" i="1"/>
  <c r="H172" i="1"/>
  <c r="G172" i="1"/>
  <c r="F172" i="1"/>
  <c r="E172" i="1"/>
  <c r="D172" i="1"/>
  <c r="L171" i="1"/>
  <c r="K171" i="1"/>
  <c r="J171" i="1"/>
  <c r="I171" i="1"/>
  <c r="H171" i="1"/>
  <c r="G171" i="1"/>
  <c r="F171" i="1"/>
  <c r="E171" i="1"/>
  <c r="D171" i="1"/>
  <c r="K170" i="1"/>
  <c r="J170" i="1"/>
  <c r="I170" i="1"/>
  <c r="H170" i="1"/>
  <c r="G170" i="1"/>
  <c r="E170" i="1"/>
  <c r="D170" i="1"/>
  <c r="L169" i="1"/>
  <c r="K169" i="1"/>
  <c r="J169" i="1"/>
  <c r="H169" i="1"/>
  <c r="G169" i="1"/>
  <c r="F169" i="1"/>
  <c r="E169" i="1"/>
  <c r="D169" i="1"/>
  <c r="K168" i="1"/>
  <c r="J168" i="1"/>
  <c r="I168" i="1"/>
  <c r="H168" i="1"/>
  <c r="G168" i="1"/>
  <c r="F168" i="1"/>
  <c r="E168" i="1"/>
  <c r="D168" i="1"/>
  <c r="K167" i="1"/>
  <c r="J167" i="1"/>
  <c r="I167" i="1"/>
  <c r="H167" i="1"/>
  <c r="G167" i="1"/>
  <c r="F167" i="1"/>
  <c r="E167" i="1"/>
  <c r="D167" i="1"/>
  <c r="L166" i="1"/>
  <c r="K166" i="1"/>
  <c r="J166" i="1"/>
  <c r="I166" i="1"/>
  <c r="H166" i="1"/>
  <c r="G166" i="1"/>
  <c r="F166" i="1"/>
  <c r="E166" i="1"/>
  <c r="D166" i="1"/>
  <c r="K165" i="1"/>
  <c r="J165" i="1"/>
  <c r="H165" i="1"/>
  <c r="G165" i="1"/>
  <c r="E165" i="1"/>
  <c r="D165" i="1"/>
  <c r="L164" i="1"/>
  <c r="K164" i="1"/>
  <c r="J164" i="1"/>
  <c r="I164" i="1"/>
  <c r="H164" i="1"/>
  <c r="G164" i="1"/>
  <c r="F164" i="1"/>
  <c r="E164" i="1"/>
  <c r="D164" i="1"/>
  <c r="L163" i="1"/>
  <c r="K163" i="1"/>
  <c r="J163" i="1"/>
  <c r="I163" i="1"/>
  <c r="H163" i="1"/>
  <c r="G163" i="1"/>
  <c r="F163" i="1"/>
  <c r="E163" i="1"/>
  <c r="D163" i="1"/>
  <c r="L162" i="1"/>
  <c r="K162" i="1"/>
  <c r="J162" i="1"/>
  <c r="I162" i="1"/>
  <c r="H162" i="1"/>
  <c r="G162" i="1"/>
  <c r="F162" i="1"/>
  <c r="E162" i="1"/>
  <c r="D162" i="1"/>
  <c r="K161" i="1"/>
  <c r="J161" i="1"/>
  <c r="I161" i="1"/>
  <c r="H161" i="1"/>
  <c r="G161" i="1"/>
  <c r="F161" i="1"/>
  <c r="E161" i="1"/>
  <c r="D161" i="1"/>
  <c r="L160" i="1"/>
  <c r="K160" i="1"/>
  <c r="J160" i="1"/>
  <c r="H160" i="1"/>
  <c r="G160" i="1"/>
  <c r="F160" i="1"/>
  <c r="E160" i="1"/>
  <c r="D160" i="1"/>
  <c r="L159" i="1"/>
  <c r="K159" i="1"/>
  <c r="J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L156" i="1"/>
  <c r="K156" i="1"/>
  <c r="J156" i="1"/>
  <c r="H156" i="1"/>
  <c r="G156" i="1"/>
  <c r="F156" i="1"/>
  <c r="E156" i="1"/>
  <c r="D156" i="1"/>
  <c r="L155" i="1"/>
  <c r="K155" i="1"/>
  <c r="J155" i="1"/>
  <c r="I155" i="1"/>
  <c r="H155" i="1"/>
  <c r="G155" i="1"/>
  <c r="F155" i="1"/>
  <c r="E155" i="1"/>
  <c r="D155" i="1"/>
  <c r="K153" i="1"/>
  <c r="J153" i="1"/>
  <c r="I153" i="1"/>
  <c r="H153" i="1"/>
  <c r="G153" i="1"/>
  <c r="E153" i="1"/>
  <c r="D153" i="1"/>
  <c r="K152" i="1"/>
  <c r="J152" i="1"/>
  <c r="I152" i="1"/>
  <c r="H152" i="1"/>
  <c r="G152" i="1"/>
  <c r="E152" i="1"/>
  <c r="D152" i="1"/>
  <c r="K151" i="1"/>
  <c r="J151" i="1"/>
  <c r="I151" i="1"/>
  <c r="H151" i="1"/>
  <c r="G151" i="1"/>
  <c r="E151" i="1"/>
  <c r="D151" i="1"/>
  <c r="K150" i="1"/>
  <c r="K149" i="1" s="1"/>
  <c r="J150" i="1"/>
  <c r="H150" i="1"/>
  <c r="G150" i="1"/>
  <c r="E150" i="1"/>
  <c r="D150" i="1"/>
  <c r="D149" i="1" s="1"/>
  <c r="K148" i="1"/>
  <c r="J148" i="1"/>
  <c r="I148" i="1"/>
  <c r="H148" i="1"/>
  <c r="G148" i="1"/>
  <c r="E148" i="1"/>
  <c r="D148" i="1"/>
  <c r="K147" i="1"/>
  <c r="J147" i="1"/>
  <c r="I147" i="1"/>
  <c r="H147" i="1"/>
  <c r="G147" i="1"/>
  <c r="E147" i="1"/>
  <c r="D147" i="1"/>
  <c r="K146" i="1"/>
  <c r="J146" i="1"/>
  <c r="H146" i="1"/>
  <c r="G146" i="1"/>
  <c r="F146" i="1"/>
  <c r="E146" i="1"/>
  <c r="D146" i="1"/>
  <c r="K145" i="1"/>
  <c r="J145" i="1"/>
  <c r="I145" i="1"/>
  <c r="H145" i="1"/>
  <c r="G145" i="1"/>
  <c r="E145" i="1"/>
  <c r="D145" i="1"/>
  <c r="K144" i="1"/>
  <c r="J144" i="1"/>
  <c r="I144" i="1"/>
  <c r="H144" i="1"/>
  <c r="G144" i="1"/>
  <c r="E144" i="1"/>
  <c r="D144" i="1"/>
  <c r="K143" i="1"/>
  <c r="J143" i="1"/>
  <c r="I143" i="1"/>
  <c r="H143" i="1"/>
  <c r="G143" i="1"/>
  <c r="E143" i="1"/>
  <c r="D143" i="1"/>
  <c r="K142" i="1"/>
  <c r="J142" i="1"/>
  <c r="I142" i="1"/>
  <c r="H142" i="1"/>
  <c r="G142" i="1"/>
  <c r="E142" i="1"/>
  <c r="D142" i="1"/>
  <c r="D140" i="1" s="1"/>
  <c r="K141" i="1"/>
  <c r="J141" i="1"/>
  <c r="I141" i="1"/>
  <c r="H141" i="1"/>
  <c r="H140" i="1" s="1"/>
  <c r="G141" i="1"/>
  <c r="E141" i="1"/>
  <c r="D141" i="1"/>
  <c r="K139" i="1"/>
  <c r="J139" i="1"/>
  <c r="I139" i="1"/>
  <c r="H139" i="1"/>
  <c r="G139" i="1"/>
  <c r="E139" i="1"/>
  <c r="D139" i="1"/>
  <c r="K138" i="1"/>
  <c r="J138" i="1"/>
  <c r="H138" i="1"/>
  <c r="G138" i="1"/>
  <c r="E138" i="1"/>
  <c r="D138" i="1"/>
  <c r="K137" i="1"/>
  <c r="J137" i="1"/>
  <c r="I137" i="1"/>
  <c r="H137" i="1"/>
  <c r="G137" i="1"/>
  <c r="E137" i="1"/>
  <c r="D137" i="1"/>
  <c r="K136" i="1"/>
  <c r="J136" i="1"/>
  <c r="I136" i="1"/>
  <c r="H136" i="1"/>
  <c r="G136" i="1"/>
  <c r="E136" i="1"/>
  <c r="D136" i="1"/>
  <c r="K135" i="1"/>
  <c r="J135" i="1"/>
  <c r="I135" i="1"/>
  <c r="H135" i="1"/>
  <c r="G135" i="1"/>
  <c r="F135" i="1"/>
  <c r="E135" i="1"/>
  <c r="D135" i="1"/>
  <c r="K134" i="1"/>
  <c r="J134" i="1"/>
  <c r="I134" i="1"/>
  <c r="H134" i="1"/>
  <c r="G134" i="1"/>
  <c r="F134" i="1"/>
  <c r="E134" i="1"/>
  <c r="D134" i="1"/>
  <c r="K130" i="1"/>
  <c r="J130" i="1"/>
  <c r="I130" i="1" s="1"/>
  <c r="H130" i="1"/>
  <c r="G130" i="1"/>
  <c r="E130" i="1"/>
  <c r="D130" i="1"/>
  <c r="K129" i="1"/>
  <c r="J129" i="1"/>
  <c r="I129" i="1"/>
  <c r="H129" i="1"/>
  <c r="G129" i="1"/>
  <c r="F129" i="1"/>
  <c r="E129" i="1"/>
  <c r="D129" i="1"/>
  <c r="K128" i="1"/>
  <c r="J128" i="1"/>
  <c r="I128" i="1" s="1"/>
  <c r="H128" i="1"/>
  <c r="G128" i="1"/>
  <c r="E128" i="1"/>
  <c r="D128" i="1"/>
  <c r="K127" i="1"/>
  <c r="J127" i="1"/>
  <c r="I127" i="1" s="1"/>
  <c r="H127" i="1"/>
  <c r="G127" i="1"/>
  <c r="E127" i="1"/>
  <c r="D127" i="1"/>
  <c r="K126" i="1"/>
  <c r="J126" i="1"/>
  <c r="I126" i="1" s="1"/>
  <c r="H126" i="1"/>
  <c r="F126" i="1" s="1"/>
  <c r="L126" i="1" s="1"/>
  <c r="G126" i="1"/>
  <c r="E126" i="1"/>
  <c r="D126" i="1"/>
  <c r="K125" i="1"/>
  <c r="J125" i="1"/>
  <c r="I125" i="1" s="1"/>
  <c r="H125" i="1"/>
  <c r="F125" i="1" s="1"/>
  <c r="L125" i="1" s="1"/>
  <c r="G125" i="1"/>
  <c r="E125" i="1"/>
  <c r="D125" i="1"/>
  <c r="K124" i="1"/>
  <c r="J124" i="1"/>
  <c r="I124" i="1" s="1"/>
  <c r="H124" i="1"/>
  <c r="F124" i="1" s="1"/>
  <c r="L124" i="1" s="1"/>
  <c r="G124" i="1"/>
  <c r="E124" i="1"/>
  <c r="D124" i="1"/>
  <c r="K123" i="1"/>
  <c r="J123" i="1"/>
  <c r="I123" i="1" s="1"/>
  <c r="H123" i="1"/>
  <c r="F123" i="1" s="1"/>
  <c r="G123" i="1"/>
  <c r="E123" i="1"/>
  <c r="D123" i="1"/>
  <c r="K120" i="1"/>
  <c r="J120" i="1"/>
  <c r="I120" i="1"/>
  <c r="H120" i="1"/>
  <c r="G120" i="1"/>
  <c r="E120" i="1"/>
  <c r="D120" i="1"/>
  <c r="K119" i="1"/>
  <c r="J119" i="1"/>
  <c r="I119" i="1"/>
  <c r="H119" i="1"/>
  <c r="G119" i="1"/>
  <c r="E119" i="1"/>
  <c r="D119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K116" i="1"/>
  <c r="J116" i="1"/>
  <c r="J115" i="1" s="1"/>
  <c r="J114" i="1" s="1"/>
  <c r="H116" i="1"/>
  <c r="G116" i="1"/>
  <c r="E116" i="1"/>
  <c r="D116" i="1"/>
  <c r="E115" i="1"/>
  <c r="E114" i="1" s="1"/>
  <c r="K113" i="1"/>
  <c r="J113" i="1"/>
  <c r="H113" i="1"/>
  <c r="G113" i="1"/>
  <c r="E113" i="1"/>
  <c r="D113" i="1"/>
  <c r="L112" i="1"/>
  <c r="K112" i="1"/>
  <c r="J112" i="1"/>
  <c r="I112" i="1"/>
  <c r="H112" i="1"/>
  <c r="G112" i="1"/>
  <c r="F112" i="1"/>
  <c r="E112" i="1"/>
  <c r="D112" i="1"/>
  <c r="K111" i="1"/>
  <c r="J111" i="1"/>
  <c r="H111" i="1"/>
  <c r="G111" i="1"/>
  <c r="E111" i="1"/>
  <c r="D111" i="1"/>
  <c r="K110" i="1"/>
  <c r="J110" i="1"/>
  <c r="H110" i="1"/>
  <c r="G110" i="1"/>
  <c r="E110" i="1"/>
  <c r="D110" i="1"/>
  <c r="D108" i="1" s="1"/>
  <c r="L109" i="1"/>
  <c r="K109" i="1"/>
  <c r="K108" i="1" s="1"/>
  <c r="J109" i="1"/>
  <c r="I109" i="1"/>
  <c r="H109" i="1"/>
  <c r="G109" i="1"/>
  <c r="F109" i="1"/>
  <c r="E109" i="1"/>
  <c r="E108" i="1" s="1"/>
  <c r="D109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K105" i="1"/>
  <c r="K104" i="1" s="1"/>
  <c r="J105" i="1"/>
  <c r="I105" i="1"/>
  <c r="I104" i="1" s="1"/>
  <c r="H105" i="1"/>
  <c r="G105" i="1"/>
  <c r="G104" i="1" s="1"/>
  <c r="F105" i="1"/>
  <c r="E105" i="1"/>
  <c r="E104" i="1" s="1"/>
  <c r="D105" i="1"/>
  <c r="L104" i="1"/>
  <c r="J104" i="1"/>
  <c r="H104" i="1"/>
  <c r="F104" i="1"/>
  <c r="D104" i="1"/>
  <c r="K103" i="1"/>
  <c r="J103" i="1"/>
  <c r="I103" i="1"/>
  <c r="H103" i="1"/>
  <c r="G103" i="1"/>
  <c r="F103" i="1"/>
  <c r="E103" i="1"/>
  <c r="D103" i="1"/>
  <c r="K102" i="1"/>
  <c r="J102" i="1"/>
  <c r="I102" i="1"/>
  <c r="H102" i="1"/>
  <c r="G102" i="1"/>
  <c r="F102" i="1"/>
  <c r="E102" i="1"/>
  <c r="D102" i="1"/>
  <c r="L101" i="1"/>
  <c r="K101" i="1"/>
  <c r="J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K99" i="1"/>
  <c r="J99" i="1"/>
  <c r="I99" i="1"/>
  <c r="H99" i="1"/>
  <c r="G99" i="1"/>
  <c r="F99" i="1"/>
  <c r="E99" i="1"/>
  <c r="D99" i="1"/>
  <c r="K98" i="1"/>
  <c r="J98" i="1"/>
  <c r="I98" i="1"/>
  <c r="H98" i="1"/>
  <c r="G98" i="1"/>
  <c r="F98" i="1"/>
  <c r="E98" i="1"/>
  <c r="D98" i="1"/>
  <c r="L97" i="1"/>
  <c r="K97" i="1"/>
  <c r="J97" i="1"/>
  <c r="I97" i="1"/>
  <c r="H97" i="1"/>
  <c r="G97" i="1"/>
  <c r="F97" i="1"/>
  <c r="E97" i="1"/>
  <c r="D97" i="1"/>
  <c r="F96" i="1"/>
  <c r="L95" i="1"/>
  <c r="K95" i="1"/>
  <c r="J95" i="1"/>
  <c r="I95" i="1"/>
  <c r="H95" i="1"/>
  <c r="G95" i="1"/>
  <c r="F95" i="1"/>
  <c r="E95" i="1"/>
  <c r="D95" i="1"/>
  <c r="K94" i="1"/>
  <c r="J94" i="1"/>
  <c r="H94" i="1"/>
  <c r="G94" i="1"/>
  <c r="E94" i="1"/>
  <c r="D94" i="1"/>
  <c r="L93" i="1"/>
  <c r="K93" i="1"/>
  <c r="J93" i="1"/>
  <c r="I93" i="1"/>
  <c r="H93" i="1"/>
  <c r="G93" i="1"/>
  <c r="F93" i="1"/>
  <c r="E93" i="1"/>
  <c r="D93" i="1"/>
  <c r="K92" i="1"/>
  <c r="J92" i="1"/>
  <c r="I92" i="1"/>
  <c r="H92" i="1"/>
  <c r="G92" i="1"/>
  <c r="F92" i="1"/>
  <c r="E92" i="1"/>
  <c r="D92" i="1"/>
  <c r="K90" i="1"/>
  <c r="J90" i="1"/>
  <c r="I90" i="1"/>
  <c r="H90" i="1"/>
  <c r="G90" i="1"/>
  <c r="F90" i="1"/>
  <c r="E90" i="1"/>
  <c r="D90" i="1"/>
  <c r="K89" i="1"/>
  <c r="J89" i="1"/>
  <c r="I89" i="1"/>
  <c r="H89" i="1"/>
  <c r="G89" i="1"/>
  <c r="E89" i="1"/>
  <c r="E88" i="1" s="1"/>
  <c r="D89" i="1"/>
  <c r="G88" i="1"/>
  <c r="K87" i="1"/>
  <c r="J87" i="1"/>
  <c r="I87" i="1"/>
  <c r="H87" i="1"/>
  <c r="G87" i="1"/>
  <c r="F87" i="1"/>
  <c r="E87" i="1"/>
  <c r="D87" i="1"/>
  <c r="K86" i="1"/>
  <c r="J86" i="1"/>
  <c r="I86" i="1"/>
  <c r="H86" i="1"/>
  <c r="G86" i="1"/>
  <c r="F86" i="1"/>
  <c r="E86" i="1"/>
  <c r="D86" i="1"/>
  <c r="L85" i="1"/>
  <c r="K85" i="1"/>
  <c r="J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E83" i="1"/>
  <c r="D83" i="1"/>
  <c r="K82" i="1"/>
  <c r="J82" i="1"/>
  <c r="H82" i="1"/>
  <c r="G82" i="1"/>
  <c r="E82" i="1"/>
  <c r="D82" i="1"/>
  <c r="L81" i="1"/>
  <c r="K81" i="1"/>
  <c r="J81" i="1"/>
  <c r="I81" i="1"/>
  <c r="H81" i="1"/>
  <c r="G81" i="1"/>
  <c r="F81" i="1"/>
  <c r="E81" i="1"/>
  <c r="D81" i="1"/>
  <c r="K78" i="1"/>
  <c r="K77" i="1" s="1"/>
  <c r="J78" i="1"/>
  <c r="J77" i="1" s="1"/>
  <c r="I78" i="1"/>
  <c r="I77" i="1" s="1"/>
  <c r="H78" i="1"/>
  <c r="H77" i="1" s="1"/>
  <c r="G78" i="1"/>
  <c r="G77" i="1" s="1"/>
  <c r="F78" i="1"/>
  <c r="F77" i="1" s="1"/>
  <c r="E78" i="1"/>
  <c r="E77" i="1" s="1"/>
  <c r="D78" i="1"/>
  <c r="D77" i="1" s="1"/>
  <c r="L76" i="1"/>
  <c r="K76" i="1"/>
  <c r="J76" i="1"/>
  <c r="I76" i="1"/>
  <c r="H76" i="1"/>
  <c r="G76" i="1"/>
  <c r="F76" i="1"/>
  <c r="E76" i="1"/>
  <c r="D76" i="1"/>
  <c r="K75" i="1"/>
  <c r="K74" i="1" s="1"/>
  <c r="J75" i="1"/>
  <c r="I75" i="1"/>
  <c r="I74" i="1" s="1"/>
  <c r="H75" i="1"/>
  <c r="H74" i="1" s="1"/>
  <c r="G75" i="1"/>
  <c r="G74" i="1" s="1"/>
  <c r="E75" i="1"/>
  <c r="E74" i="1" s="1"/>
  <c r="D75" i="1"/>
  <c r="D74" i="1" s="1"/>
  <c r="J74" i="1"/>
  <c r="K73" i="1"/>
  <c r="J73" i="1"/>
  <c r="I73" i="1"/>
  <c r="H73" i="1"/>
  <c r="H72" i="1" s="1"/>
  <c r="G73" i="1"/>
  <c r="E73" i="1"/>
  <c r="D73" i="1"/>
  <c r="K72" i="1"/>
  <c r="J72" i="1"/>
  <c r="G72" i="1"/>
  <c r="D72" i="1"/>
  <c r="L71" i="1"/>
  <c r="K71" i="1"/>
  <c r="J71" i="1"/>
  <c r="I71" i="1"/>
  <c r="H71" i="1"/>
  <c r="G71" i="1"/>
  <c r="F71" i="1"/>
  <c r="E71" i="1"/>
  <c r="D71" i="1"/>
  <c r="L70" i="1"/>
  <c r="K70" i="1"/>
  <c r="J70" i="1"/>
  <c r="I70" i="1"/>
  <c r="H70" i="1"/>
  <c r="G70" i="1"/>
  <c r="F70" i="1"/>
  <c r="E70" i="1"/>
  <c r="D70" i="1"/>
  <c r="L66" i="1"/>
  <c r="L65" i="1" s="1"/>
  <c r="L64" i="1" s="1"/>
  <c r="K66" i="1"/>
  <c r="K65" i="1" s="1"/>
  <c r="K64" i="1" s="1"/>
  <c r="J66" i="1"/>
  <c r="I66" i="1"/>
  <c r="I65" i="1" s="1"/>
  <c r="I64" i="1" s="1"/>
  <c r="H66" i="1"/>
  <c r="H65" i="1" s="1"/>
  <c r="H64" i="1" s="1"/>
  <c r="G66" i="1"/>
  <c r="G65" i="1" s="1"/>
  <c r="G64" i="1" s="1"/>
  <c r="F66" i="1"/>
  <c r="F65" i="1" s="1"/>
  <c r="F64" i="1" s="1"/>
  <c r="E66" i="1"/>
  <c r="E65" i="1" s="1"/>
  <c r="E64" i="1" s="1"/>
  <c r="D66" i="1"/>
  <c r="J65" i="1"/>
  <c r="J64" i="1" s="1"/>
  <c r="D65" i="1"/>
  <c r="D64" i="1" s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K60" i="1"/>
  <c r="J60" i="1"/>
  <c r="I60" i="1"/>
  <c r="I59" i="1" s="1"/>
  <c r="I58" i="1" s="1"/>
  <c r="H60" i="1"/>
  <c r="G60" i="1"/>
  <c r="F60" i="1"/>
  <c r="E60" i="1"/>
  <c r="E59" i="1" s="1"/>
  <c r="D60" i="1"/>
  <c r="K57" i="1"/>
  <c r="J57" i="1"/>
  <c r="I57" i="1" s="1"/>
  <c r="I55" i="1" s="1"/>
  <c r="H57" i="1"/>
  <c r="G57" i="1"/>
  <c r="E57" i="1"/>
  <c r="D57" i="1"/>
  <c r="L56" i="1"/>
  <c r="K56" i="1"/>
  <c r="J56" i="1"/>
  <c r="I56" i="1"/>
  <c r="H56" i="1"/>
  <c r="H55" i="1" s="1"/>
  <c r="G56" i="1"/>
  <c r="F56" i="1"/>
  <c r="E56" i="1"/>
  <c r="E55" i="1" s="1"/>
  <c r="D56" i="1"/>
  <c r="K54" i="1"/>
  <c r="K53" i="1" s="1"/>
  <c r="J54" i="1"/>
  <c r="J53" i="1" s="1"/>
  <c r="I54" i="1"/>
  <c r="I53" i="1" s="1"/>
  <c r="H54" i="1"/>
  <c r="H53" i="1" s="1"/>
  <c r="G54" i="1"/>
  <c r="G53" i="1" s="1"/>
  <c r="F54" i="1"/>
  <c r="E54" i="1"/>
  <c r="E53" i="1" s="1"/>
  <c r="D54" i="1"/>
  <c r="D53" i="1" s="1"/>
  <c r="K52" i="1"/>
  <c r="J52" i="1"/>
  <c r="H52" i="1"/>
  <c r="G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H46" i="1" s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K48" i="1"/>
  <c r="J48" i="1"/>
  <c r="I48" i="1"/>
  <c r="H48" i="1"/>
  <c r="G48" i="1"/>
  <c r="E48" i="1"/>
  <c r="D48" i="1"/>
  <c r="K47" i="1"/>
  <c r="J47" i="1"/>
  <c r="I47" i="1"/>
  <c r="H47" i="1"/>
  <c r="G47" i="1"/>
  <c r="F47" i="1"/>
  <c r="E47" i="1"/>
  <c r="D47" i="1"/>
  <c r="L44" i="1"/>
  <c r="K44" i="1"/>
  <c r="J44" i="1"/>
  <c r="I44" i="1"/>
  <c r="H44" i="1"/>
  <c r="G44" i="1"/>
  <c r="F44" i="1"/>
  <c r="E44" i="1"/>
  <c r="D44" i="1"/>
  <c r="K43" i="1"/>
  <c r="J43" i="1"/>
  <c r="I43" i="1"/>
  <c r="H43" i="1"/>
  <c r="G43" i="1"/>
  <c r="E43" i="1"/>
  <c r="D43" i="1"/>
  <c r="L42" i="1"/>
  <c r="K42" i="1"/>
  <c r="J42" i="1"/>
  <c r="I42" i="1"/>
  <c r="H42" i="1"/>
  <c r="G42" i="1"/>
  <c r="F42" i="1"/>
  <c r="E42" i="1"/>
  <c r="D42" i="1"/>
  <c r="K41" i="1"/>
  <c r="J41" i="1"/>
  <c r="I41" i="1"/>
  <c r="I39" i="1" s="1"/>
  <c r="H41" i="1"/>
  <c r="G41" i="1"/>
  <c r="F41" i="1"/>
  <c r="E41" i="1"/>
  <c r="E39" i="1" s="1"/>
  <c r="E35" i="1" s="1"/>
  <c r="E34" i="1" s="1"/>
  <c r="D41" i="1"/>
  <c r="K40" i="1"/>
  <c r="J40" i="1"/>
  <c r="I40" i="1"/>
  <c r="H40" i="1"/>
  <c r="G40" i="1"/>
  <c r="F40" i="1"/>
  <c r="E40" i="1"/>
  <c r="D40" i="1"/>
  <c r="K38" i="1"/>
  <c r="J38" i="1"/>
  <c r="I38" i="1"/>
  <c r="H38" i="1"/>
  <c r="G38" i="1"/>
  <c r="E38" i="1"/>
  <c r="D38" i="1"/>
  <c r="K37" i="1"/>
  <c r="K36" i="1" s="1"/>
  <c r="J37" i="1"/>
  <c r="J36" i="1" s="1"/>
  <c r="I37" i="1"/>
  <c r="I36" i="1" s="1"/>
  <c r="H37" i="1"/>
  <c r="G37" i="1"/>
  <c r="F37" i="1"/>
  <c r="E37" i="1"/>
  <c r="E36" i="1" s="1"/>
  <c r="D37" i="1"/>
  <c r="D36" i="1" s="1"/>
  <c r="K33" i="1"/>
  <c r="K32" i="1" s="1"/>
  <c r="J33" i="1"/>
  <c r="I33" i="1" s="1"/>
  <c r="I32" i="1" s="1"/>
  <c r="H33" i="1"/>
  <c r="H32" i="1" s="1"/>
  <c r="G33" i="1"/>
  <c r="G32" i="1" s="1"/>
  <c r="E33" i="1"/>
  <c r="E32" i="1" s="1"/>
  <c r="D33" i="1"/>
  <c r="D32" i="1" s="1"/>
  <c r="I31" i="1"/>
  <c r="F31" i="1" s="1"/>
  <c r="L31" i="1" s="1"/>
  <c r="J30" i="1"/>
  <c r="J29" i="1" s="1"/>
  <c r="J28" i="1" s="1"/>
  <c r="I30" i="1"/>
  <c r="I29" i="1" s="1"/>
  <c r="I28" i="1" s="1"/>
  <c r="H30" i="1"/>
  <c r="H29" i="1" s="1"/>
  <c r="H28" i="1" s="1"/>
  <c r="G30" i="1"/>
  <c r="G29" i="1" s="1"/>
  <c r="G28" i="1" s="1"/>
  <c r="F30" i="1"/>
  <c r="F29" i="1" s="1"/>
  <c r="F28" i="1" s="1"/>
  <c r="E30" i="1"/>
  <c r="E29" i="1" s="1"/>
  <c r="E28" i="1" s="1"/>
  <c r="D30" i="1"/>
  <c r="D29" i="1" s="1"/>
  <c r="D28" i="1" s="1"/>
  <c r="L27" i="1"/>
  <c r="K27" i="1"/>
  <c r="J27" i="1"/>
  <c r="H27" i="1"/>
  <c r="G27" i="1"/>
  <c r="E27" i="1"/>
  <c r="D27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E24" i="1"/>
  <c r="E23" i="1" s="1"/>
  <c r="D24" i="1"/>
  <c r="K22" i="1"/>
  <c r="K20" i="1" s="1"/>
  <c r="J22" i="1"/>
  <c r="I22" i="1"/>
  <c r="I20" i="1" s="1"/>
  <c r="H22" i="1"/>
  <c r="G22" i="1"/>
  <c r="F22" i="1"/>
  <c r="E22" i="1"/>
  <c r="D22" i="1"/>
  <c r="L21" i="1"/>
  <c r="J21" i="1"/>
  <c r="I21" i="1"/>
  <c r="H21" i="1"/>
  <c r="G21" i="1"/>
  <c r="F21" i="1"/>
  <c r="E21" i="1"/>
  <c r="D21" i="1"/>
  <c r="K18" i="1"/>
  <c r="K17" i="1" s="1"/>
  <c r="K16" i="1" s="1"/>
  <c r="J18" i="1"/>
  <c r="J17" i="1" s="1"/>
  <c r="J16" i="1" s="1"/>
  <c r="I18" i="1"/>
  <c r="I17" i="1" s="1"/>
  <c r="I16" i="1" s="1"/>
  <c r="H18" i="1"/>
  <c r="G18" i="1"/>
  <c r="G17" i="1" s="1"/>
  <c r="G16" i="1" s="1"/>
  <c r="F18" i="1"/>
  <c r="F17" i="1" s="1"/>
  <c r="F16" i="1" s="1"/>
  <c r="E18" i="1"/>
  <c r="E17" i="1" s="1"/>
  <c r="E16" i="1" s="1"/>
  <c r="D18" i="1"/>
  <c r="D17" i="1" s="1"/>
  <c r="D16" i="1" s="1"/>
  <c r="H17" i="1"/>
  <c r="H16" i="1" s="1"/>
  <c r="I15" i="1"/>
  <c r="F15" i="1" s="1"/>
  <c r="L15" i="1" s="1"/>
  <c r="L427" i="1" l="1"/>
  <c r="L137" i="1" s="1"/>
  <c r="F137" i="1"/>
  <c r="L434" i="1"/>
  <c r="L144" i="1" s="1"/>
  <c r="F144" i="1"/>
  <c r="L426" i="1"/>
  <c r="L136" i="1" s="1"/>
  <c r="F136" i="1"/>
  <c r="L429" i="1"/>
  <c r="L139" i="1" s="1"/>
  <c r="F139" i="1"/>
  <c r="L438" i="1"/>
  <c r="L148" i="1" s="1"/>
  <c r="F148" i="1"/>
  <c r="L18" i="1"/>
  <c r="L17" i="1" s="1"/>
  <c r="L16" i="1" s="1"/>
  <c r="L270" i="1"/>
  <c r="L269" i="1" s="1"/>
  <c r="L432" i="1"/>
  <c r="L142" i="1" s="1"/>
  <c r="F142" i="1"/>
  <c r="H36" i="1"/>
  <c r="D59" i="1"/>
  <c r="D58" i="1" s="1"/>
  <c r="E69" i="1"/>
  <c r="J88" i="1"/>
  <c r="K115" i="1"/>
  <c r="K114" i="1" s="1"/>
  <c r="G149" i="1"/>
  <c r="L442" i="1"/>
  <c r="L152" i="1" s="1"/>
  <c r="I154" i="1"/>
  <c r="G23" i="1"/>
  <c r="I146" i="1"/>
  <c r="E321" i="1"/>
  <c r="E320" i="1" s="1"/>
  <c r="E331" i="1"/>
  <c r="I430" i="1"/>
  <c r="F20" i="1"/>
  <c r="H115" i="1"/>
  <c r="H114" i="1" s="1"/>
  <c r="E122" i="1"/>
  <c r="E121" i="1" s="1"/>
  <c r="I150" i="1"/>
  <c r="I348" i="1"/>
  <c r="J108" i="1"/>
  <c r="H96" i="1"/>
  <c r="J149" i="1"/>
  <c r="F212" i="1"/>
  <c r="L212" i="1" s="1"/>
  <c r="F230" i="1"/>
  <c r="L230" i="1" s="1"/>
  <c r="F232" i="1"/>
  <c r="L232" i="1" s="1"/>
  <c r="L275" i="1"/>
  <c r="L22" i="1" s="1"/>
  <c r="I321" i="1"/>
  <c r="I320" i="1" s="1"/>
  <c r="G39" i="1"/>
  <c r="E58" i="1"/>
  <c r="E154" i="1"/>
  <c r="H154" i="1"/>
  <c r="I181" i="1"/>
  <c r="J187" i="1"/>
  <c r="F43" i="1"/>
  <c r="F35" i="1" s="1"/>
  <c r="F34" i="1" s="1"/>
  <c r="K88" i="1"/>
  <c r="K91" i="1"/>
  <c r="I185" i="1"/>
  <c r="G298" i="1"/>
  <c r="L307" i="1"/>
  <c r="G108" i="1"/>
  <c r="J272" i="1"/>
  <c r="F38" i="1"/>
  <c r="F36" i="1" s="1"/>
  <c r="G59" i="1"/>
  <c r="G58" i="1" s="1"/>
  <c r="J59" i="1"/>
  <c r="J58" i="1" s="1"/>
  <c r="K69" i="1"/>
  <c r="K68" i="1" s="1"/>
  <c r="F110" i="1"/>
  <c r="G154" i="1"/>
  <c r="H179" i="1"/>
  <c r="J183" i="1"/>
  <c r="D187" i="1"/>
  <c r="L234" i="1"/>
  <c r="L417" i="1"/>
  <c r="L416" i="1" s="1"/>
  <c r="J423" i="1"/>
  <c r="J422" i="1" s="1"/>
  <c r="J421" i="1" s="1"/>
  <c r="H20" i="1"/>
  <c r="L20" i="1"/>
  <c r="F24" i="1"/>
  <c r="I180" i="1"/>
  <c r="I179" i="1" s="1"/>
  <c r="L415" i="1"/>
  <c r="L120" i="1" s="1"/>
  <c r="I110" i="1"/>
  <c r="K140" i="1"/>
  <c r="F219" i="1"/>
  <c r="L219" i="1" s="1"/>
  <c r="K272" i="1"/>
  <c r="G331" i="1"/>
  <c r="D510" i="1"/>
  <c r="G20" i="1"/>
  <c r="G19" i="1" s="1"/>
  <c r="G14" i="1" s="1"/>
  <c r="E91" i="1"/>
  <c r="D115" i="1"/>
  <c r="D114" i="1" s="1"/>
  <c r="E149" i="1"/>
  <c r="K183" i="1"/>
  <c r="F240" i="1"/>
  <c r="L240" i="1" s="1"/>
  <c r="G367" i="1"/>
  <c r="G366" i="1" s="1"/>
  <c r="K510" i="1"/>
  <c r="F127" i="1"/>
  <c r="L127" i="1" s="1"/>
  <c r="F128" i="1"/>
  <c r="L128" i="1" s="1"/>
  <c r="G122" i="1"/>
  <c r="G121" i="1" s="1"/>
  <c r="D122" i="1"/>
  <c r="D121" i="1" s="1"/>
  <c r="D367" i="1"/>
  <c r="D366" i="1" s="1"/>
  <c r="F195" i="1"/>
  <c r="I383" i="1"/>
  <c r="I195" i="1"/>
  <c r="E394" i="1"/>
  <c r="J32" i="1"/>
  <c r="E20" i="1"/>
  <c r="K23" i="1"/>
  <c r="K19" i="1" s="1"/>
  <c r="K55" i="1"/>
  <c r="F59" i="1"/>
  <c r="F73" i="1"/>
  <c r="E183" i="1"/>
  <c r="L301" i="1"/>
  <c r="L48" i="1" s="1"/>
  <c r="L46" i="1" s="1"/>
  <c r="J320" i="1"/>
  <c r="F341" i="1"/>
  <c r="I340" i="1"/>
  <c r="H400" i="1"/>
  <c r="H399" i="1" s="1"/>
  <c r="H394" i="1" s="1"/>
  <c r="L435" i="1"/>
  <c r="L145" i="1" s="1"/>
  <c r="F145" i="1"/>
  <c r="I35" i="1"/>
  <c r="I34" i="1" s="1"/>
  <c r="D46" i="1"/>
  <c r="I355" i="1"/>
  <c r="F358" i="1"/>
  <c r="I113" i="1"/>
  <c r="F428" i="1"/>
  <c r="I138" i="1"/>
  <c r="F505" i="1"/>
  <c r="F184" i="1" s="1"/>
  <c r="F183" i="1" s="1"/>
  <c r="I184" i="1"/>
  <c r="I183" i="1" s="1"/>
  <c r="F517" i="1"/>
  <c r="F515" i="1" s="1"/>
  <c r="I250" i="1"/>
  <c r="G46" i="1"/>
  <c r="J46" i="1"/>
  <c r="L90" i="1"/>
  <c r="D91" i="1"/>
  <c r="J91" i="1"/>
  <c r="G91" i="1"/>
  <c r="E96" i="1"/>
  <c r="K96" i="1"/>
  <c r="I115" i="1"/>
  <c r="I114" i="1" s="1"/>
  <c r="D154" i="1"/>
  <c r="D133" i="1" s="1"/>
  <c r="D132" i="1" s="1"/>
  <c r="D131" i="1" s="1"/>
  <c r="F340" i="1"/>
  <c r="L342" i="1"/>
  <c r="L98" i="1"/>
  <c r="L348" i="1"/>
  <c r="F380" i="1"/>
  <c r="I173" i="1"/>
  <c r="L441" i="1"/>
  <c r="L151" i="1" s="1"/>
  <c r="F151" i="1"/>
  <c r="H510" i="1"/>
  <c r="L289" i="1"/>
  <c r="L37" i="1"/>
  <c r="L36" i="1" s="1"/>
  <c r="F304" i="1"/>
  <c r="I52" i="1"/>
  <c r="I46" i="1" s="1"/>
  <c r="I45" i="1" s="1"/>
  <c r="L516" i="1"/>
  <c r="L249" i="1" s="1"/>
  <c r="F249" i="1"/>
  <c r="K39" i="1"/>
  <c r="K35" i="1" s="1"/>
  <c r="K34" i="1" s="1"/>
  <c r="H59" i="1"/>
  <c r="H58" i="1" s="1"/>
  <c r="H45" i="1" s="1"/>
  <c r="K59" i="1"/>
  <c r="K58" i="1" s="1"/>
  <c r="I69" i="1"/>
  <c r="I68" i="1" s="1"/>
  <c r="I88" i="1"/>
  <c r="E140" i="1"/>
  <c r="E133" i="1" s="1"/>
  <c r="K154" i="1"/>
  <c r="F235" i="1"/>
  <c r="L235" i="1" s="1"/>
  <c r="E319" i="1"/>
  <c r="F373" i="1"/>
  <c r="F165" i="1" s="1"/>
  <c r="I165" i="1"/>
  <c r="L433" i="1"/>
  <c r="L143" i="1" s="1"/>
  <c r="F143" i="1"/>
  <c r="L437" i="1"/>
  <c r="L147" i="1" s="1"/>
  <c r="F147" i="1"/>
  <c r="H423" i="1"/>
  <c r="H422" i="1" s="1"/>
  <c r="H421" i="1" s="1"/>
  <c r="F487" i="1"/>
  <c r="I229" i="1"/>
  <c r="F513" i="1"/>
  <c r="F246" i="1" s="1"/>
  <c r="I246" i="1"/>
  <c r="I244" i="1" s="1"/>
  <c r="F244" i="1" s="1"/>
  <c r="I511" i="1"/>
  <c r="H39" i="1"/>
  <c r="I176" i="1"/>
  <c r="F439" i="1"/>
  <c r="F150" i="1"/>
  <c r="D20" i="1"/>
  <c r="J20" i="1"/>
  <c r="D23" i="1"/>
  <c r="J23" i="1"/>
  <c r="G36" i="1"/>
  <c r="G35" i="1" s="1"/>
  <c r="G34" i="1" s="1"/>
  <c r="F39" i="1"/>
  <c r="D39" i="1"/>
  <c r="D35" i="1" s="1"/>
  <c r="D34" i="1" s="1"/>
  <c r="J39" i="1"/>
  <c r="J35" i="1" s="1"/>
  <c r="J34" i="1" s="1"/>
  <c r="J55" i="1"/>
  <c r="G55" i="1"/>
  <c r="G45" i="1" s="1"/>
  <c r="J69" i="1"/>
  <c r="J68" i="1" s="1"/>
  <c r="G69" i="1"/>
  <c r="G68" i="1" s="1"/>
  <c r="D80" i="1"/>
  <c r="J80" i="1"/>
  <c r="H80" i="1"/>
  <c r="G80" i="1"/>
  <c r="H108" i="1"/>
  <c r="I140" i="1"/>
  <c r="F187" i="1"/>
  <c r="I189" i="1"/>
  <c r="F210" i="1"/>
  <c r="L210" i="1" s="1"/>
  <c r="F218" i="1"/>
  <c r="L218" i="1" s="1"/>
  <c r="F220" i="1"/>
  <c r="L220" i="1" s="1"/>
  <c r="D394" i="1"/>
  <c r="D393" i="1" s="1"/>
  <c r="L514" i="1"/>
  <c r="L247" i="1" s="1"/>
  <c r="F247" i="1"/>
  <c r="F33" i="1"/>
  <c r="D55" i="1"/>
  <c r="F57" i="1"/>
  <c r="L57" i="1" s="1"/>
  <c r="L55" i="1" s="1"/>
  <c r="D69" i="1"/>
  <c r="D68" i="1" s="1"/>
  <c r="D88" i="1"/>
  <c r="H88" i="1"/>
  <c r="G115" i="1"/>
  <c r="G114" i="1" s="1"/>
  <c r="F154" i="1"/>
  <c r="L154" i="1"/>
  <c r="G179" i="1"/>
  <c r="G187" i="1"/>
  <c r="F211" i="1"/>
  <c r="L211" i="1" s="1"/>
  <c r="I241" i="1"/>
  <c r="K248" i="1"/>
  <c r="D252" i="1"/>
  <c r="D243" i="1" s="1"/>
  <c r="G268" i="1"/>
  <c r="G267" i="1" s="1"/>
  <c r="G266" i="1" s="1"/>
  <c r="F289" i="1"/>
  <c r="F288" i="1" s="1"/>
  <c r="F287" i="1" s="1"/>
  <c r="H298" i="1"/>
  <c r="F317" i="1"/>
  <c r="F316" i="1" s="1"/>
  <c r="D321" i="1"/>
  <c r="D320" i="1" s="1"/>
  <c r="K331" i="1"/>
  <c r="K319" i="1" s="1"/>
  <c r="J367" i="1"/>
  <c r="J366" i="1" s="1"/>
  <c r="H367" i="1"/>
  <c r="H366" i="1" s="1"/>
  <c r="I410" i="1"/>
  <c r="I409" i="1" s="1"/>
  <c r="F431" i="1"/>
  <c r="I439" i="1"/>
  <c r="K196" i="1"/>
  <c r="E423" i="1"/>
  <c r="E422" i="1" s="1"/>
  <c r="E421" i="1" s="1"/>
  <c r="H272" i="1"/>
  <c r="H268" i="1" s="1"/>
  <c r="H267" i="1" s="1"/>
  <c r="H266" i="1" s="1"/>
  <c r="L273" i="1"/>
  <c r="J298" i="1"/>
  <c r="H331" i="1"/>
  <c r="J331" i="1"/>
  <c r="J319" i="1" s="1"/>
  <c r="K400" i="1"/>
  <c r="K399" i="1" s="1"/>
  <c r="K394" i="1" s="1"/>
  <c r="H149" i="1"/>
  <c r="H133" i="1" s="1"/>
  <c r="F206" i="1"/>
  <c r="L206" i="1" s="1"/>
  <c r="F227" i="1"/>
  <c r="L227" i="1" s="1"/>
  <c r="F239" i="1"/>
  <c r="L239" i="1" s="1"/>
  <c r="E244" i="1"/>
  <c r="E243" i="1" s="1"/>
  <c r="K244" i="1"/>
  <c r="K243" i="1" s="1"/>
  <c r="G248" i="1"/>
  <c r="L306" i="1"/>
  <c r="L305" i="1" s="1"/>
  <c r="H321" i="1"/>
  <c r="H320" i="1" s="1"/>
  <c r="H319" i="1" s="1"/>
  <c r="I91" i="1"/>
  <c r="F383" i="1"/>
  <c r="D423" i="1"/>
  <c r="D422" i="1" s="1"/>
  <c r="D421" i="1" s="1"/>
  <c r="E454" i="1"/>
  <c r="I96" i="1"/>
  <c r="F207" i="1"/>
  <c r="L207" i="1" s="1"/>
  <c r="E272" i="1"/>
  <c r="E268" i="1" s="1"/>
  <c r="D331" i="1"/>
  <c r="E367" i="1"/>
  <c r="E366" i="1" s="1"/>
  <c r="L390" i="1"/>
  <c r="L194" i="1" s="1"/>
  <c r="L187" i="1" s="1"/>
  <c r="E400" i="1"/>
  <c r="E399" i="1" s="1"/>
  <c r="I444" i="1"/>
  <c r="F495" i="1"/>
  <c r="E510" i="1"/>
  <c r="I515" i="1"/>
  <c r="D96" i="1"/>
  <c r="J96" i="1"/>
  <c r="G96" i="1"/>
  <c r="J154" i="1"/>
  <c r="E187" i="1"/>
  <c r="K187" i="1"/>
  <c r="H187" i="1"/>
  <c r="F208" i="1"/>
  <c r="L208" i="1" s="1"/>
  <c r="G244" i="1"/>
  <c r="H243" i="1"/>
  <c r="E298" i="1"/>
  <c r="I299" i="1"/>
  <c r="I298" i="1" s="1"/>
  <c r="G320" i="1"/>
  <c r="G319" i="1" s="1"/>
  <c r="G394" i="1"/>
  <c r="I401" i="1"/>
  <c r="G423" i="1"/>
  <c r="G422" i="1" s="1"/>
  <c r="G421" i="1" s="1"/>
  <c r="K423" i="1"/>
  <c r="K422" i="1" s="1"/>
  <c r="K421" i="1" s="1"/>
  <c r="H35" i="1"/>
  <c r="H34" i="1" s="1"/>
  <c r="F58" i="1"/>
  <c r="E80" i="1"/>
  <c r="E79" i="1" s="1"/>
  <c r="K80" i="1"/>
  <c r="K79" i="1" s="1"/>
  <c r="G140" i="1"/>
  <c r="L329" i="1"/>
  <c r="L78" i="1"/>
  <c r="L77" i="1" s="1"/>
  <c r="F407" i="1"/>
  <c r="I406" i="1"/>
  <c r="I111" i="1"/>
  <c r="L123" i="1"/>
  <c r="I272" i="1"/>
  <c r="I268" i="1" s="1"/>
  <c r="I267" i="1" s="1"/>
  <c r="E393" i="1"/>
  <c r="F483" i="1"/>
  <c r="H454" i="1"/>
  <c r="H225" i="1"/>
  <c r="E68" i="1"/>
  <c r="H122" i="1"/>
  <c r="H121" i="1" s="1"/>
  <c r="I122" i="1"/>
  <c r="I121" i="1" s="1"/>
  <c r="H23" i="1"/>
  <c r="H19" i="1" s="1"/>
  <c r="H14" i="1" s="1"/>
  <c r="F32" i="1"/>
  <c r="L33" i="1"/>
  <c r="L32" i="1" s="1"/>
  <c r="H91" i="1"/>
  <c r="H79" i="1" s="1"/>
  <c r="J122" i="1"/>
  <c r="J121" i="1" s="1"/>
  <c r="K122" i="1"/>
  <c r="K121" i="1" s="1"/>
  <c r="G133" i="1"/>
  <c r="J140" i="1"/>
  <c r="H196" i="1"/>
  <c r="D454" i="1"/>
  <c r="D197" i="1"/>
  <c r="D196" i="1" s="1"/>
  <c r="E19" i="1"/>
  <c r="E14" i="1" s="1"/>
  <c r="E46" i="1"/>
  <c r="E45" i="1" s="1"/>
  <c r="K46" i="1"/>
  <c r="L54" i="1"/>
  <c r="L53" i="1" s="1"/>
  <c r="H69" i="1"/>
  <c r="H68" i="1" s="1"/>
  <c r="F130" i="1"/>
  <c r="L130" i="1" s="1"/>
  <c r="F280" i="1"/>
  <c r="F27" i="1" s="1"/>
  <c r="F23" i="1" s="1"/>
  <c r="F19" i="1" s="1"/>
  <c r="F14" i="1" s="1"/>
  <c r="I27" i="1"/>
  <c r="I23" i="1" s="1"/>
  <c r="I19" i="1" s="1"/>
  <c r="I14" i="1" s="1"/>
  <c r="I276" i="1"/>
  <c r="I251" i="1"/>
  <c r="F251" i="1" s="1"/>
  <c r="L251" i="1" s="1"/>
  <c r="J248" i="1"/>
  <c r="I253" i="1"/>
  <c r="J252" i="1"/>
  <c r="L334" i="1"/>
  <c r="F332" i="1"/>
  <c r="F53" i="1"/>
  <c r="F75" i="1"/>
  <c r="F74" i="1" s="1"/>
  <c r="L75" i="1"/>
  <c r="L74" i="1" s="1"/>
  <c r="I82" i="1"/>
  <c r="I80" i="1" s="1"/>
  <c r="F119" i="1"/>
  <c r="F153" i="1"/>
  <c r="D268" i="1"/>
  <c r="J268" i="1"/>
  <c r="J267" i="1" s="1"/>
  <c r="K298" i="1"/>
  <c r="I332" i="1"/>
  <c r="I368" i="1"/>
  <c r="I367" i="1" s="1"/>
  <c r="I366" i="1" s="1"/>
  <c r="I400" i="1"/>
  <c r="I399" i="1" s="1"/>
  <c r="I394" i="1" s="1"/>
  <c r="G454" i="1"/>
  <c r="G209" i="1"/>
  <c r="G196" i="1" s="1"/>
  <c r="J510" i="1"/>
  <c r="D298" i="1"/>
  <c r="I500" i="1"/>
  <c r="F503" i="1"/>
  <c r="I149" i="1"/>
  <c r="J196" i="1"/>
  <c r="I196" i="1" s="1"/>
  <c r="L279" i="1"/>
  <c r="L26" i="1" s="1"/>
  <c r="F276" i="1"/>
  <c r="F272" i="1" s="1"/>
  <c r="F268" i="1" s="1"/>
  <c r="F292" i="1"/>
  <c r="L293" i="1"/>
  <c r="F346" i="1"/>
  <c r="I343" i="1"/>
  <c r="L377" i="1"/>
  <c r="L170" i="1" s="1"/>
  <c r="F170" i="1"/>
  <c r="L381" i="1"/>
  <c r="L174" i="1" s="1"/>
  <c r="F174" i="1"/>
  <c r="L150" i="1"/>
  <c r="L452" i="1"/>
  <c r="L176" i="1" s="1"/>
  <c r="F176" i="1"/>
  <c r="L24" i="1"/>
  <c r="L23" i="1" s="1"/>
  <c r="L19" i="1" s="1"/>
  <c r="F82" i="1"/>
  <c r="F80" i="1" s="1"/>
  <c r="E197" i="1"/>
  <c r="E196" i="1" s="1"/>
  <c r="J284" i="1"/>
  <c r="L284" i="1" s="1"/>
  <c r="K283" i="1"/>
  <c r="F307" i="1"/>
  <c r="F324" i="1"/>
  <c r="F417" i="1"/>
  <c r="F416" i="1" s="1"/>
  <c r="I417" i="1"/>
  <c r="I519" i="1"/>
  <c r="F355" i="1"/>
  <c r="I360" i="1"/>
  <c r="I359" i="1" s="1"/>
  <c r="J394" i="1"/>
  <c r="G393" i="1"/>
  <c r="G392" i="1"/>
  <c r="L404" i="1"/>
  <c r="L103" i="1" s="1"/>
  <c r="L96" i="1" s="1"/>
  <c r="F401" i="1"/>
  <c r="F410" i="1"/>
  <c r="F504" i="1"/>
  <c r="L360" i="1"/>
  <c r="L359" i="1" s="1"/>
  <c r="J454" i="1"/>
  <c r="F511" i="1"/>
  <c r="L513" i="1"/>
  <c r="L246" i="1" s="1"/>
  <c r="F409" i="1"/>
  <c r="L425" i="1"/>
  <c r="L135" i="1" s="1"/>
  <c r="K454" i="1"/>
  <c r="I504" i="1"/>
  <c r="F411" i="1"/>
  <c r="F520" i="1"/>
  <c r="E392" i="1" l="1"/>
  <c r="L244" i="1"/>
  <c r="K133" i="1"/>
  <c r="G79" i="1"/>
  <c r="J79" i="1"/>
  <c r="J67" i="1" s="1"/>
  <c r="I108" i="1"/>
  <c r="L383" i="1"/>
  <c r="D19" i="1"/>
  <c r="D14" i="1" s="1"/>
  <c r="I510" i="1"/>
  <c r="F368" i="1"/>
  <c r="F367" i="1" s="1"/>
  <c r="F366" i="1" s="1"/>
  <c r="E267" i="1"/>
  <c r="E266" i="1" s="1"/>
  <c r="E265" i="1" s="1"/>
  <c r="L373" i="1"/>
  <c r="L165" i="1" s="1"/>
  <c r="K67" i="1"/>
  <c r="J133" i="1"/>
  <c r="J132" i="1" s="1"/>
  <c r="J131" i="1" s="1"/>
  <c r="G243" i="1"/>
  <c r="G13" i="1"/>
  <c r="I187" i="1"/>
  <c r="K132" i="1"/>
  <c r="K131" i="1" s="1"/>
  <c r="E132" i="1"/>
  <c r="E131" i="1" s="1"/>
  <c r="H132" i="1"/>
  <c r="H131" i="1" s="1"/>
  <c r="I133" i="1"/>
  <c r="I132" i="1" s="1"/>
  <c r="I131" i="1" s="1"/>
  <c r="K393" i="1"/>
  <c r="K392" i="1"/>
  <c r="H393" i="1"/>
  <c r="H392" i="1"/>
  <c r="I331" i="1"/>
  <c r="I319" i="1" s="1"/>
  <c r="I266" i="1" s="1"/>
  <c r="K45" i="1"/>
  <c r="D392" i="1"/>
  <c r="G132" i="1"/>
  <c r="G131" i="1" s="1"/>
  <c r="G67" i="1"/>
  <c r="G12" i="1" s="1"/>
  <c r="J45" i="1"/>
  <c r="L341" i="1"/>
  <c r="L340" i="1" s="1"/>
  <c r="F89" i="1"/>
  <c r="I423" i="1"/>
  <c r="I422" i="1" s="1"/>
  <c r="I421" i="1" s="1"/>
  <c r="I392" i="1" s="1"/>
  <c r="I13" i="1"/>
  <c r="F149" i="1"/>
  <c r="L428" i="1"/>
  <c r="L138" i="1" s="1"/>
  <c r="F138" i="1"/>
  <c r="H13" i="1"/>
  <c r="L149" i="1"/>
  <c r="L59" i="1"/>
  <c r="L58" i="1" s="1"/>
  <c r="L45" i="1" s="1"/>
  <c r="L495" i="1"/>
  <c r="L237" i="1" s="1"/>
  <c r="F237" i="1"/>
  <c r="L304" i="1"/>
  <c r="L52" i="1" s="1"/>
  <c r="F52" i="1"/>
  <c r="F46" i="1" s="1"/>
  <c r="L517" i="1"/>
  <c r="F250" i="1"/>
  <c r="F248" i="1" s="1"/>
  <c r="L358" i="1"/>
  <c r="F113" i="1"/>
  <c r="F299" i="1"/>
  <c r="F298" i="1" s="1"/>
  <c r="F267" i="1" s="1"/>
  <c r="F55" i="1"/>
  <c r="L439" i="1"/>
  <c r="J243" i="1"/>
  <c r="F196" i="1"/>
  <c r="L196" i="1" s="1"/>
  <c r="D319" i="1"/>
  <c r="J19" i="1"/>
  <c r="J14" i="1" s="1"/>
  <c r="J13" i="1" s="1"/>
  <c r="L431" i="1"/>
  <c r="F141" i="1"/>
  <c r="F140" i="1" s="1"/>
  <c r="F430" i="1"/>
  <c r="D79" i="1"/>
  <c r="D67" i="1" s="1"/>
  <c r="L487" i="1"/>
  <c r="L229" i="1" s="1"/>
  <c r="F229" i="1"/>
  <c r="L380" i="1"/>
  <c r="L173" i="1" s="1"/>
  <c r="F173" i="1"/>
  <c r="D45" i="1"/>
  <c r="D13" i="1" s="1"/>
  <c r="D12" i="1" s="1"/>
  <c r="I393" i="1"/>
  <c r="L520" i="1"/>
  <c r="L519" i="1" s="1"/>
  <c r="F519" i="1"/>
  <c r="F510" i="1" s="1"/>
  <c r="L283" i="1"/>
  <c r="K282" i="1"/>
  <c r="K281" i="1" s="1"/>
  <c r="K268" i="1" s="1"/>
  <c r="K267" i="1" s="1"/>
  <c r="K266" i="1" s="1"/>
  <c r="K30" i="1"/>
  <c r="K29" i="1" s="1"/>
  <c r="K28" i="1" s="1"/>
  <c r="K14" i="1" s="1"/>
  <c r="L401" i="1"/>
  <c r="L346" i="1"/>
  <c r="F94" i="1"/>
  <c r="F91" i="1" s="1"/>
  <c r="J266" i="1"/>
  <c r="L332" i="1"/>
  <c r="L82" i="1"/>
  <c r="L80" i="1" s="1"/>
  <c r="I79" i="1"/>
  <c r="I67" i="1" s="1"/>
  <c r="L483" i="1"/>
  <c r="L225" i="1" s="1"/>
  <c r="F225" i="1"/>
  <c r="F122" i="1"/>
  <c r="F121" i="1" s="1"/>
  <c r="L511" i="1"/>
  <c r="F343" i="1"/>
  <c r="G265" i="1"/>
  <c r="G264" i="1"/>
  <c r="D267" i="1"/>
  <c r="D266" i="1" s="1"/>
  <c r="L276" i="1"/>
  <c r="L272" i="1" s="1"/>
  <c r="H67" i="1"/>
  <c r="I248" i="1"/>
  <c r="I243" i="1" s="1"/>
  <c r="E67" i="1"/>
  <c r="F321" i="1"/>
  <c r="F320" i="1" s="1"/>
  <c r="F72" i="1"/>
  <c r="F69" i="1" s="1"/>
  <c r="F68" i="1" s="1"/>
  <c r="L324" i="1"/>
  <c r="L292" i="1"/>
  <c r="L288" i="1" s="1"/>
  <c r="L287" i="1" s="1"/>
  <c r="L40" i="1"/>
  <c r="L39" i="1" s="1"/>
  <c r="L35" i="1" s="1"/>
  <c r="L34" i="1" s="1"/>
  <c r="F500" i="1"/>
  <c r="F423" i="1" s="1"/>
  <c r="F422" i="1" s="1"/>
  <c r="F421" i="1" s="1"/>
  <c r="F182" i="1"/>
  <c r="F179" i="1" s="1"/>
  <c r="F406" i="1"/>
  <c r="L407" i="1"/>
  <c r="F111" i="1"/>
  <c r="E13" i="1"/>
  <c r="J392" i="1"/>
  <c r="J393" i="1"/>
  <c r="I252" i="1"/>
  <c r="F253" i="1"/>
  <c r="H265" i="1"/>
  <c r="H264" i="1"/>
  <c r="L411" i="1"/>
  <c r="F116" i="1"/>
  <c r="F115" i="1" s="1"/>
  <c r="F114" i="1" s="1"/>
  <c r="F400" i="1"/>
  <c r="F399" i="1" s="1"/>
  <c r="F394" i="1" s="1"/>
  <c r="F331" i="1"/>
  <c r="L122" i="1"/>
  <c r="L121" i="1" s="1"/>
  <c r="L299" i="1" l="1"/>
  <c r="L298" i="1" s="1"/>
  <c r="J12" i="1"/>
  <c r="J11" i="1" s="1"/>
  <c r="F133" i="1"/>
  <c r="F132" i="1" s="1"/>
  <c r="F131" i="1" s="1"/>
  <c r="E264" i="1"/>
  <c r="L368" i="1"/>
  <c r="L367" i="1" s="1"/>
  <c r="L366" i="1" s="1"/>
  <c r="J10" i="1"/>
  <c r="K13" i="1"/>
  <c r="K12" i="1" s="1"/>
  <c r="K10" i="1" s="1"/>
  <c r="D11" i="1"/>
  <c r="D10" i="1"/>
  <c r="G11" i="1"/>
  <c r="G10" i="1"/>
  <c r="E12" i="1"/>
  <c r="E10" i="1" s="1"/>
  <c r="L430" i="1"/>
  <c r="L141" i="1"/>
  <c r="L140" i="1" s="1"/>
  <c r="L133" i="1" s="1"/>
  <c r="L132" i="1" s="1"/>
  <c r="L131" i="1" s="1"/>
  <c r="L113" i="1"/>
  <c r="L355" i="1"/>
  <c r="F108" i="1"/>
  <c r="H12" i="1"/>
  <c r="H10" i="1" s="1"/>
  <c r="I12" i="1"/>
  <c r="I10" i="1" s="1"/>
  <c r="L250" i="1"/>
  <c r="L248" i="1" s="1"/>
  <c r="L515" i="1"/>
  <c r="L510" i="1" s="1"/>
  <c r="F88" i="1"/>
  <c r="L89" i="1"/>
  <c r="L88" i="1" s="1"/>
  <c r="F45" i="1"/>
  <c r="F13" i="1" s="1"/>
  <c r="L423" i="1"/>
  <c r="L422" i="1" s="1"/>
  <c r="L421" i="1" s="1"/>
  <c r="H11" i="1"/>
  <c r="F393" i="1"/>
  <c r="L393" i="1" s="1"/>
  <c r="F392" i="1"/>
  <c r="F252" i="1"/>
  <c r="F243" i="1" s="1"/>
  <c r="L253" i="1"/>
  <c r="L252" i="1" s="1"/>
  <c r="L406" i="1"/>
  <c r="L111" i="1"/>
  <c r="L108" i="1" s="1"/>
  <c r="L72" i="1"/>
  <c r="L69" i="1" s="1"/>
  <c r="L68" i="1" s="1"/>
  <c r="L321" i="1"/>
  <c r="L320" i="1" s="1"/>
  <c r="D264" i="1"/>
  <c r="D265" i="1"/>
  <c r="K265" i="1"/>
  <c r="K264" i="1"/>
  <c r="L410" i="1"/>
  <c r="L409" i="1" s="1"/>
  <c r="L116" i="1"/>
  <c r="L115" i="1" s="1"/>
  <c r="L114" i="1" s="1"/>
  <c r="F319" i="1"/>
  <c r="F266" i="1" s="1"/>
  <c r="J264" i="1"/>
  <c r="J265" i="1"/>
  <c r="L30" i="1"/>
  <c r="L29" i="1" s="1"/>
  <c r="L28" i="1" s="1"/>
  <c r="L14" i="1" s="1"/>
  <c r="L13" i="1" s="1"/>
  <c r="L282" i="1"/>
  <c r="L281" i="1" s="1"/>
  <c r="L268" i="1" s="1"/>
  <c r="L267" i="1" s="1"/>
  <c r="I265" i="1"/>
  <c r="I264" i="1"/>
  <c r="L94" i="1"/>
  <c r="L91" i="1" s="1"/>
  <c r="L343" i="1"/>
  <c r="L331" i="1" s="1"/>
  <c r="L400" i="1"/>
  <c r="L399" i="1" s="1"/>
  <c r="L394" i="1" s="1"/>
  <c r="F79" i="1" l="1"/>
  <c r="F67" i="1" s="1"/>
  <c r="F12" i="1" s="1"/>
  <c r="E11" i="1"/>
  <c r="I11" i="1"/>
  <c r="K11" i="1"/>
  <c r="L79" i="1"/>
  <c r="L243" i="1"/>
  <c r="F265" i="1"/>
  <c r="F264" i="1"/>
  <c r="L319" i="1"/>
  <c r="L266" i="1" s="1"/>
  <c r="L67" i="1"/>
  <c r="L12" i="1" s="1"/>
  <c r="F11" i="1"/>
  <c r="F10" i="1"/>
  <c r="L392" i="1"/>
  <c r="L265" i="1" l="1"/>
  <c r="L264" i="1"/>
  <c r="L11" i="1"/>
  <c r="L10" i="1"/>
  <c r="L201" i="1"/>
  <c r="L459" i="1"/>
  <c r="L209" i="1"/>
  <c r="L467" i="1"/>
  <c r="L217" i="1"/>
  <c r="L475" i="1"/>
  <c r="L222" i="1"/>
  <c r="L480" i="1"/>
  <c r="I222" i="1"/>
  <c r="F209" i="1"/>
  <c r="I223" i="1"/>
  <c r="L205" i="1"/>
  <c r="L463" i="1"/>
  <c r="I201" i="1"/>
  <c r="I464" i="1"/>
  <c r="F464" i="1"/>
  <c r="L464" i="1"/>
  <c r="L200" i="1"/>
  <c r="L458" i="1"/>
  <c r="L474" i="1"/>
  <c r="F474" i="1"/>
  <c r="I474" i="1"/>
  <c r="L478" i="1"/>
  <c r="F478" i="1"/>
  <c r="I478" i="1"/>
  <c r="I459" i="1"/>
  <c r="F459" i="1"/>
  <c r="F201" i="1"/>
  <c r="I202" i="1"/>
  <c r="F205" i="1"/>
  <c r="I472" i="1"/>
  <c r="F472" i="1"/>
  <c r="L472" i="1"/>
  <c r="I221" i="1"/>
  <c r="F223" i="1"/>
  <c r="I466" i="1"/>
  <c r="F466" i="1"/>
  <c r="L466" i="1"/>
  <c r="F463" i="1"/>
  <c r="I463" i="1"/>
  <c r="I205" i="1"/>
  <c r="L460" i="1"/>
  <c r="L202" i="1"/>
  <c r="I224" i="1"/>
  <c r="I480" i="1"/>
  <c r="F480" i="1"/>
  <c r="F222" i="1"/>
  <c r="F197" i="1"/>
  <c r="F455" i="1"/>
  <c r="I481" i="1"/>
  <c r="F481" i="1"/>
  <c r="L481" i="1"/>
  <c r="L223" i="1"/>
  <c r="F199" i="1"/>
  <c r="I479" i="1"/>
  <c r="F479" i="1"/>
  <c r="F221" i="1"/>
  <c r="I200" i="1"/>
  <c r="I458" i="1"/>
  <c r="F458" i="1"/>
  <c r="F200" i="1"/>
  <c r="L197" i="1"/>
  <c r="L455" i="1"/>
  <c r="L454" i="1"/>
  <c r="I460" i="1"/>
  <c r="F460" i="1"/>
  <c r="F202" i="1"/>
  <c r="I197" i="1"/>
  <c r="I455" i="1"/>
  <c r="I454" i="1"/>
  <c r="F454" i="1"/>
  <c r="I213" i="1"/>
  <c r="L457" i="1"/>
  <c r="L199" i="1"/>
  <c r="L203" i="1"/>
  <c r="L461" i="1"/>
  <c r="I204" i="1"/>
  <c r="I476" i="1"/>
  <c r="F476" i="1"/>
  <c r="L476" i="1"/>
  <c r="L221" i="1"/>
  <c r="L479" i="1"/>
  <c r="L456" i="1"/>
  <c r="L198" i="1"/>
  <c r="I465" i="1"/>
  <c r="F465" i="1"/>
  <c r="L465" i="1"/>
  <c r="F457" i="1"/>
  <c r="I457" i="1"/>
  <c r="I199" i="1"/>
  <c r="F198" i="1"/>
  <c r="I217" i="1"/>
  <c r="F213" i="1"/>
  <c r="I473" i="1"/>
  <c r="F473" i="1"/>
  <c r="L473" i="1"/>
  <c r="L482" i="1"/>
  <c r="L224" i="1"/>
  <c r="I477" i="1"/>
  <c r="F477" i="1"/>
  <c r="L477" i="1"/>
  <c r="F204" i="1"/>
  <c r="I469" i="1"/>
  <c r="F469" i="1"/>
  <c r="L469" i="1"/>
  <c r="F203" i="1"/>
  <c r="F456" i="1"/>
  <c r="I456" i="1"/>
  <c r="I198" i="1"/>
  <c r="I482" i="1"/>
  <c r="F482" i="1"/>
  <c r="F224" i="1"/>
  <c r="I475" i="1"/>
  <c r="F475" i="1"/>
  <c r="F217" i="1"/>
  <c r="I462" i="1"/>
  <c r="F462" i="1"/>
  <c r="L462" i="1"/>
  <c r="L204" i="1"/>
  <c r="F467" i="1"/>
  <c r="I467" i="1"/>
  <c r="I209" i="1"/>
  <c r="I468" i="1"/>
  <c r="F468" i="1"/>
  <c r="L468" i="1"/>
  <c r="F461" i="1"/>
  <c r="I461" i="1"/>
  <c r="I203" i="1"/>
  <c r="I471" i="1"/>
  <c r="F471" i="1"/>
  <c r="L471" i="1"/>
  <c r="L213" i="1"/>
  <c r="I470" i="1"/>
  <c r="F470" i="1"/>
  <c r="L4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92" authorId="0" shapeId="0" xr:uid="{F9306B0E-24BC-4AC8-A249-EF654F286747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<sst xmlns="http://schemas.openxmlformats.org/spreadsheetml/2006/main" count="7668" uniqueCount="1478">
  <si>
    <t>CONTUL DE EXECUŢIE A BUGETULUI LOCAL- VENITURI</t>
  </si>
  <si>
    <t xml:space="preserve">                        la data de    31 decembrie 2023</t>
  </si>
  <si>
    <t>cod 20</t>
  </si>
  <si>
    <t>Cod indicator</t>
  </si>
  <si>
    <t>Prevederi bugetare</t>
  </si>
  <si>
    <t xml:space="preserve">Drepturi         constatate                </t>
  </si>
  <si>
    <t>Stingeri</t>
  </si>
  <si>
    <t>Denumirea indicatorilor</t>
  </si>
  <si>
    <t>Prevederi initiale</t>
  </si>
  <si>
    <t>Prevederi definitive</t>
  </si>
  <si>
    <t>Total,              din care:</t>
  </si>
  <si>
    <t>din anii precedenţi</t>
  </si>
  <si>
    <t>din anul curent</t>
  </si>
  <si>
    <t>Încasări realizate</t>
  </si>
  <si>
    <t>pe alte căi decât încasări</t>
  </si>
  <si>
    <t>Drepturi constatate de încasat</t>
  </si>
  <si>
    <t>A</t>
  </si>
  <si>
    <t>B</t>
  </si>
  <si>
    <t>3=4+5</t>
  </si>
  <si>
    <t>4</t>
  </si>
  <si>
    <t>5</t>
  </si>
  <si>
    <t>8=3-6-7</t>
  </si>
  <si>
    <t xml:space="preserve"> VENITURI – TOTAL(cod 
 00.02+00.15+00.16+00.17+45.02) </t>
  </si>
  <si>
    <t>00.01</t>
  </si>
  <si>
    <t xml:space="preserve">  VENITURI PROPRII (cod 00.02-11.02-
   37.02+00.15+00.16)</t>
  </si>
  <si>
    <t>48.02</t>
  </si>
  <si>
    <t xml:space="preserve">I. VENITURI CURENTE (cod 00.03+00.12) </t>
  </si>
  <si>
    <t>00.02</t>
  </si>
  <si>
    <t>A. VENITURI FISCALE (cod 00.04+06.02+00.09+00.10+00.11)</t>
  </si>
  <si>
    <t>00.03</t>
  </si>
  <si>
    <t>A1. IMPOZIT PE VENIT, PROFIT ŞI CÂŞTIGURI DIN CAPITAL (cod 00.05+00.06+00.07)</t>
  </si>
  <si>
    <t>00.04</t>
  </si>
  <si>
    <t xml:space="preserve"> A1.1. IMPOZIT PE VENIT, PROFIT ŞI CÂŞTIGURI DIN CAPITAL DE LA PERSOANE JURIDICE (cod 01.02)</t>
  </si>
  <si>
    <t>00.05</t>
  </si>
  <si>
    <t>Impozit pe profit  (cod 01.02.01)</t>
  </si>
  <si>
    <t>01.02</t>
  </si>
  <si>
    <t xml:space="preserve">     Impozit pe profit de la agenţii economici</t>
  </si>
  <si>
    <t>01.02.01</t>
  </si>
  <si>
    <t>A1.2. IMPOZIT PE VENIT, PROFIT ŞI CÂŞTIGURI DIN CAPITAL  DE LA PERSOANE FIZICE( cod 03.02+04.02)</t>
  </si>
  <si>
    <t>00.06</t>
  </si>
  <si>
    <t>Impozit pe venit (cod 03.02.17+ 03.02.18)</t>
  </si>
  <si>
    <t>03.02</t>
  </si>
  <si>
    <t>Impozit pe onorariul avocaţilor şi notarilor publici</t>
  </si>
  <si>
    <t>03.02.17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</si>
  <si>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</si>
  <si>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03.02.18</t>
  </si>
  <si>
    <t>Cote şi sume defalcate din impozitul pe venit                     (cod 04.02.01+04.02.04)</t>
  </si>
  <si>
    <t>04.02</t>
  </si>
  <si>
    <t xml:space="preserve">      Cote defalcate din impozitul pe venit</t>
  </si>
  <si>
    <t>04.02.01</t>
  </si>
  <si>
    <t xml:space="preserve">      Sume alocate din cotele defalcate din impozitul pe venit  pentru echilibrarea bugetelor locale</t>
  </si>
  <si>
    <t>04.02.04</t>
  </si>
  <si>
    <t xml:space="preserve">Sume din cota de 7,5% din impozitul pe venit pentru echilibrarea bugetelor locale </t>
  </si>
  <si>
    <t>04.02.05</t>
  </si>
  <si>
    <t>Sume repartizate pentru finantarea institutiilor de spectacole si concerte</t>
  </si>
  <si>
    <t>04.02.06</t>
  </si>
  <si>
    <t>A1.3. ALTE IMPOZITE PE VENIT, PROFIT ŞI CÂŞTIGURI DIN CAPITAL(cod 05.02)</t>
  </si>
  <si>
    <t>00.07</t>
  </si>
  <si>
    <t>Alte impozite pe venit, profit şi câştiguri din capital de la persoane fizice (cod 05.02.50)</t>
  </si>
  <si>
    <t>05.02</t>
  </si>
  <si>
    <t xml:space="preserve">  Alte impozite pe venit, profit şi câştiguri din capital</t>
  </si>
  <si>
    <t>05.02.50</t>
  </si>
  <si>
    <t xml:space="preserve">A2 IMPOZIT PE SALARII -TOTAL  (cod 06.02)  - Restanţe anii anteriori -
    </t>
  </si>
  <si>
    <t>Impozit pe salarii - total (06.02.02)</t>
  </si>
  <si>
    <t>06.02</t>
  </si>
  <si>
    <t xml:space="preserve"> Cote defalcate din impozitul pe salarii - Restanţe anii anteriori-</t>
  </si>
  <si>
    <t>06.02.02</t>
  </si>
  <si>
    <t>A3. IMPOZITE ŞI TAXE PE PROPRIETATE (cod 07.02)</t>
  </si>
  <si>
    <t>00.09</t>
  </si>
  <si>
    <t>Impozite şi taxe pe proprietate                                    (cod 07.02.01la 07.02.03+07.02.50)</t>
  </si>
  <si>
    <t>07.02</t>
  </si>
  <si>
    <t xml:space="preserve">   Impozit şi taxă pe clădiri (cod 07.02.01.01+07.02.01.02)</t>
  </si>
  <si>
    <t>07.02.01</t>
  </si>
  <si>
    <t xml:space="preserve">      Impozit pe clădiri de la persoane fizice</t>
  </si>
  <si>
    <t>07.02.01.01</t>
  </si>
  <si>
    <t xml:space="preserve">      Impozit şi taxă  pe clădiri de la persoane juridice</t>
  </si>
  <si>
    <t>07.02.01.02</t>
  </si>
  <si>
    <t xml:space="preserve">
   Impozit şi taxă pe teren  (cod  07.02.02.01 la   
    07.02.02.03)</t>
  </si>
  <si>
    <t>07.02.02</t>
  </si>
  <si>
    <t xml:space="preserve">    Impozit pe terenuri de la persoane fizice</t>
  </si>
  <si>
    <t>07.02.02.01</t>
  </si>
  <si>
    <t xml:space="preserve">    Impozit şi taxă  pe teren  de la persoane juridice</t>
  </si>
  <si>
    <t>07.02.02.02</t>
  </si>
  <si>
    <t xml:space="preserve">    Impozitul pe terenul extravilan*)+Restanţe ani anteriori 
    din impozitul pe terenul agricol-</t>
  </si>
  <si>
    <t>07.02.02.03</t>
  </si>
  <si>
    <t xml:space="preserve">Taxe judiciare de timbru şi alte taxe de timbru </t>
  </si>
  <si>
    <t>07.02.03</t>
  </si>
  <si>
    <t>Alte impozite şi taxe pe proprietate</t>
  </si>
  <si>
    <t>07.02.50</t>
  </si>
  <si>
    <t>A4.IMPOZITE ŞI TAXE PE BUNURI ŞI SERVICII             (cod 11.02+12.02+15.02+16.02)</t>
  </si>
  <si>
    <t>00.10</t>
  </si>
  <si>
    <t>Sume defalcate din TVA (cod 11.02.01+11.02.02+11.02.05 la 11.02.07)</t>
  </si>
  <si>
    <t>11.02</t>
  </si>
  <si>
    <t xml:space="preserve">  Sume defalcate din taxa pe valoarea adăugată pentru finanţarea cheltuielilor descentralizate la nivelul judeţelor </t>
  </si>
  <si>
    <t>11.02.01</t>
  </si>
  <si>
    <t xml:space="preserve">  Sume defalcate din taxa pe valoarea adăugată pentru finanţarea cheltuielilor descentralizate la nivelul comunelor, oraşelor, municipiilor, sectoarelor  şi Municipiului Bucureşti</t>
  </si>
  <si>
    <t>11.02.02</t>
  </si>
  <si>
    <t xml:space="preserve"> Sume defalcate din taxa pe valoarea adaugată  pentru drumuri</t>
  </si>
  <si>
    <t>11.02.05</t>
  </si>
  <si>
    <t xml:space="preserve">   Sume defalcate din taxa pe valoarea adăugată  pentru echilibrarea bugetelor locale</t>
  </si>
  <si>
    <t>11.02.06</t>
  </si>
  <si>
    <t xml:space="preserve">    Sume defalcate din taxa pe valoarea adăugată pentru  Programul de dezvoltare a infrastructurii şi a bazelor sportive din spaţiul rural</t>
  </si>
  <si>
    <t>11.02.07</t>
  </si>
  <si>
    <t>Sume defalcate din taxa pe valoarea adaugata pentru finantarea invatamantului particular sau confesional acreditat</t>
  </si>
  <si>
    <t>11.02.09</t>
  </si>
  <si>
    <t>Alte impozite şi taxe generale pe bunuri şi servicii                           (cod 12.02.07)</t>
  </si>
  <si>
    <t>12.02</t>
  </si>
  <si>
    <t xml:space="preserve">    Taxe hoteliere</t>
  </si>
  <si>
    <t>12.02.07</t>
  </si>
  <si>
    <t>Taxe pe servicii specifice (cod 15.02.01+15.02.50)</t>
  </si>
  <si>
    <t>15.02</t>
  </si>
  <si>
    <t xml:space="preserve">     Impozit pe spectacole</t>
  </si>
  <si>
    <t>15.02.01</t>
  </si>
  <si>
    <t xml:space="preserve">     Alte taxe pe servicii specifice</t>
  </si>
  <si>
    <t>15.02.50</t>
  </si>
  <si>
    <t>Taxe pe utilizarea bunurilor, autorizarea utilizării bunurilor sau pe desfăşurarea de activităţi                     (cod 16.02.02+16.02.03+16.02.50)</t>
  </si>
  <si>
    <t>16.02</t>
  </si>
  <si>
    <t>Impozit pe mijloacele  de transport                                (cod 16.02.02.01+16.02.02.02)</t>
  </si>
  <si>
    <t>16.02.02</t>
  </si>
  <si>
    <t xml:space="preserve">    Impozit pe mijloacele de transport deţinute de persoane fizice</t>
  </si>
  <si>
    <t>16.02.02.01</t>
  </si>
  <si>
    <t xml:space="preserve">    Impozit pe  mijloacele de transport deţinute de persoane juridice</t>
  </si>
  <si>
    <t>16.02.02.02</t>
  </si>
  <si>
    <t>Taxe şi tarife pentru eliberarea de licenţe şi autorizaţii de funcţionare</t>
  </si>
  <si>
    <t>16.02.03</t>
  </si>
  <si>
    <t>Alte taxe pe utilizarea bunurilor, autorizarea utilizării bunurilor sau pe desfăşurarea de activităţi</t>
  </si>
  <si>
    <t>16.02.50</t>
  </si>
  <si>
    <t xml:space="preserve"> A6. ALTE IMPOZITE ŞI TAXE FISCALE (cod 18.02)</t>
  </si>
  <si>
    <t>00.11</t>
  </si>
  <si>
    <t>Alte impozite şi taxe fiscale (cod 18.02.50)</t>
  </si>
  <si>
    <t>18.02</t>
  </si>
  <si>
    <t xml:space="preserve">        Alte impozite şi taxe</t>
  </si>
  <si>
    <t>18.02.50</t>
  </si>
  <si>
    <t>C.   VENITURI NEFISCALE (cod 00.13+00.14)</t>
  </si>
  <si>
    <t>00.12</t>
  </si>
  <si>
    <t>C1.  VENITURI DIN PROPRIETATE (cod 30.02+31.02)</t>
  </si>
  <si>
    <t>00.13</t>
  </si>
  <si>
    <t>Venituri din proprietate (cod 30.02.01+30.02.03+30.02.05+30.02.08+ 30.02.50)</t>
  </si>
  <si>
    <t>30.02</t>
  </si>
  <si>
    <t>Vărsăminte din profitul net al regiilor autonome, societăţilor şi companiilor naţionale</t>
  </si>
  <si>
    <t>30.02.01</t>
  </si>
  <si>
    <t xml:space="preserve"> Restituiri de fonduri din finanţarea bugetară a anilor precedenţi</t>
  </si>
  <si>
    <t>30.02.03</t>
  </si>
  <si>
    <t xml:space="preserve"> Venituri din concesiuni şi închirieri</t>
  </si>
  <si>
    <t>30.02.05</t>
  </si>
  <si>
    <t>Alte venituri din concesiuni si inchirieri de catre institutiile 
publice</t>
  </si>
  <si>
    <t>30.02.05.30</t>
  </si>
  <si>
    <t xml:space="preserve"> Venituri din dividende  (cod 30.02.08.02)</t>
  </si>
  <si>
    <t>30.02.08</t>
  </si>
  <si>
    <t xml:space="preserve">      Venituri din dividende de la alţi plătitori</t>
  </si>
  <si>
    <t>30.02.08.02</t>
  </si>
  <si>
    <t>Alte venituri din proprietate</t>
  </si>
  <si>
    <t>30.02.50</t>
  </si>
  <si>
    <t>Venituri din dobânzi (cod 31.02.03)</t>
  </si>
  <si>
    <t>31.02</t>
  </si>
  <si>
    <t xml:space="preserve"> Alte venituri din dobânzi</t>
  </si>
  <si>
    <t>31.02.03</t>
  </si>
  <si>
    <t>C2.VÂNZĂRI DE BUNURI ŞI SERVICII                                   (cod 33.02+34.02+35.02+36.02+37.02)</t>
  </si>
  <si>
    <t>00.14</t>
  </si>
  <si>
    <t>Venituri din prestări de servicii şi alte activităţi                     (cod 33.02.08+33.02.10+33.02.12+33.02.24+33.02.27 +33.02.28+ 33.02.50)</t>
  </si>
  <si>
    <t>33.02</t>
  </si>
  <si>
    <t xml:space="preserve">  Venituri din prestări de servicii</t>
  </si>
  <si>
    <t>33.02.08</t>
  </si>
  <si>
    <t xml:space="preserve">  Contribuţia părinţilor sau susţinătorilor legali pentru întreţinerea copiilor în creşe</t>
  </si>
  <si>
    <t>33.02.10</t>
  </si>
  <si>
    <t xml:space="preserve">  Contribuţia persoanelor beneficiare ale cantinelor de ajutor social</t>
  </si>
  <si>
    <t>33.02.12</t>
  </si>
  <si>
    <t xml:space="preserve">  Taxe din activităţi cadastrale şi agricultură</t>
  </si>
  <si>
    <t>33.02.24</t>
  </si>
  <si>
    <t xml:space="preserve">   Contribuţia lunară a părinţilor pentru întreţinerea copiilor în unităţile de protecţie socială</t>
  </si>
  <si>
    <t>33.02.27</t>
  </si>
  <si>
    <t xml:space="preserve">   Venituri din recuperarea cheltuielilor de judecată, imputaţii şi despăgubiri</t>
  </si>
  <si>
    <t>33.02.28</t>
  </si>
  <si>
    <t xml:space="preserve">   Alte venituri din prestări de servicii şi alte activităţi</t>
  </si>
  <si>
    <t>33.02.50</t>
  </si>
  <si>
    <t>Venituri din taxe administrative, eliberări permise                   (cod 34.02.02+34.02.50)</t>
  </si>
  <si>
    <t>34.02</t>
  </si>
  <si>
    <t xml:space="preserve">  Taxe extrajudiciare de timbru</t>
  </si>
  <si>
    <t>34.02.02</t>
  </si>
  <si>
    <t xml:space="preserve">  Alte venituri din taxe administrative, eliberări permise</t>
  </si>
  <si>
    <t>34.02.50</t>
  </si>
  <si>
    <t>Amenzi, penalităţi şi confiscări                                                          (cod 35.02.01 la 35.02.03+35.02.50)</t>
  </si>
  <si>
    <t>35.02</t>
  </si>
  <si>
    <t xml:space="preserve">   Venituri din amenzi şi alte sancţiuni aplicate potrivit dispoziţiilor legale</t>
  </si>
  <si>
    <t>35.02.01</t>
  </si>
  <si>
    <t xml:space="preserve">    Penalităţi pentru nedepunerea sau depunerea cu întârziere declaraţiei de impozite şi taxe</t>
  </si>
  <si>
    <t>35.02.02</t>
  </si>
  <si>
    <t xml:space="preserve">   Încasări din valorificarea bunurilor confiscate, abandonate şi  alte sume constatate odată cu confiscarea potrivit legii</t>
  </si>
  <si>
    <t>35.02.03</t>
  </si>
  <si>
    <t xml:space="preserve">   Alte amenzi, penalităţi şi confiscări</t>
  </si>
  <si>
    <t>35.02.50</t>
  </si>
  <si>
    <t>Diverse venituri (cod 36.02.01+36.02.05+36.02.06 +36.02.07+36.02.11+36.02.50))</t>
  </si>
  <si>
    <t>36.02</t>
  </si>
  <si>
    <t>Venituri din aplicarea prescripţiei extinctive</t>
  </si>
  <si>
    <t>36.02.01</t>
  </si>
  <si>
    <t xml:space="preserve">   Vărsăminte din veniturile şi/sau disponibilităţile instituţiilor publice</t>
  </si>
  <si>
    <t>36.02.05</t>
  </si>
  <si>
    <t xml:space="preserve">   Taxe speciale</t>
  </si>
  <si>
    <t>36.02.06</t>
  </si>
  <si>
    <t xml:space="preserve">   Vărsăminte din amortizarea mijloacelor fixe</t>
  </si>
  <si>
    <t>36.02.07</t>
  </si>
  <si>
    <t xml:space="preserve">   Venituri din ajutoare de stat recuperate</t>
  </si>
  <si>
    <t>36.02.11</t>
  </si>
  <si>
    <t>Taxa de reabilitare termica 
(venituri de asociatii de propietari)</t>
  </si>
  <si>
    <t>36.02.23</t>
  </si>
  <si>
    <t>Contributia asociatiei de proprietari pentru lucrarile de reabilitare termica</t>
  </si>
  <si>
    <t>36.02.31</t>
  </si>
  <si>
    <t xml:space="preserve">Sume provenite din finantarea anilor precedenti </t>
  </si>
  <si>
    <t>36.02.32</t>
  </si>
  <si>
    <t>Sume provenite din finantarea anilor precedenti - Sectiunea de functionare</t>
  </si>
  <si>
    <t>36.02.32.03</t>
  </si>
  <si>
    <t>Alte venituri pentru finantarea sectiunii de dezvoltare</t>
  </si>
  <si>
    <t>36.02.47</t>
  </si>
  <si>
    <t xml:space="preserve">    Alte venituri</t>
  </si>
  <si>
    <t>36.02.50</t>
  </si>
  <si>
    <t>Transferuri voluntare, altele decât subvenţiile                   (cod 37.02.01+37.02.03+37.02.04+37.02.50)</t>
  </si>
  <si>
    <t>37.02</t>
  </si>
  <si>
    <t xml:space="preserve">    Donaţii şi sponsorizări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</si>
  <si>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</si>
  <si>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</si>
  <si>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</si>
  <si>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</si>
  <si>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</si>
  <si>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</si>
  <si>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</si>
  <si>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 xml:space="preserve">    Alte transferuri voluntare</t>
  </si>
  <si>
    <t>37.02.50</t>
  </si>
  <si>
    <t>II. VENITURI DIN CAPITAL (cod 39.02)</t>
  </si>
  <si>
    <t>00.15</t>
  </si>
  <si>
    <t>Venituri din valorificarea unor bunuri                                (cod 39.02.01+39.02.03+39.02.04+ 39.02.07+39.02.10)</t>
  </si>
  <si>
    <t>39.02</t>
  </si>
  <si>
    <t xml:space="preserve">  Venituri din valorificarea unor bunuri ale instituţiilor publice</t>
  </si>
  <si>
    <t>39.02.01</t>
  </si>
  <si>
    <t xml:space="preserve">  Venituri din vânzarea locuinţelor construite din fondurile statului</t>
  </si>
  <si>
    <t>39.02.03</t>
  </si>
  <si>
    <t xml:space="preserve">  Venituri din privatizare</t>
  </si>
  <si>
    <t>39.02.04</t>
  </si>
  <si>
    <t xml:space="preserve">  Venituri din vânzarea unor bunuri aparţinând domeniului privat al statului sau al unităţilor administrativ-teritoriale</t>
  </si>
  <si>
    <t>39.02.07</t>
  </si>
  <si>
    <t>Depozite speciale pentru construcţii de locuinţe</t>
  </si>
  <si>
    <t>39.02.10</t>
  </si>
  <si>
    <t>III.OPERAŢIUNI FINANCIARE (cod 40.02)</t>
  </si>
  <si>
    <t>00.16</t>
  </si>
  <si>
    <t>Încasări din rambursarea împrumuturilor acordate                   (cod 40.02.06+40.02.07+40.02.10+40.02.11+ 40.02.13+40.02.14+40.02.50)</t>
  </si>
  <si>
    <t>40.02</t>
  </si>
  <si>
    <t xml:space="preserve">  Încasări din rambursarea împrumuturilor pentru înfiinţarea unor instituţii şi servicii publice de interes local sau a unor activităţi finanţate integral din venituri proprii</t>
  </si>
  <si>
    <t>40.02.06</t>
  </si>
  <si>
    <t xml:space="preserve">  Încasări din rambursarea microcreditelor de la persoane fizice şi juridice</t>
  </si>
  <si>
    <t>40.02.07</t>
  </si>
  <si>
    <t xml:space="preserve">   Împrumuturi temporare din trezoreria statului </t>
  </si>
  <si>
    <t>40.02.10</t>
  </si>
  <si>
    <t xml:space="preserve">   Sume din excedentul anului precedent pentru acoperirea golurilor temporare de casă ale secţiunii de funcţionare</t>
  </si>
  <si>
    <t>40.02.11</t>
  </si>
  <si>
    <t>Sume din excedentul  anului precedent pentru acoperirea golurilor temporare de casă ale secţiunii de dezvoltare</t>
  </si>
  <si>
    <t>40.02.13</t>
  </si>
  <si>
    <t>Sume din excedentul bugetului local utilizate pentru finanţarea cheltuielilor secţiunii de dezvoltare</t>
  </si>
  <si>
    <t>40.02.14</t>
  </si>
  <si>
    <t>Sume decontare cereri de plata</t>
  </si>
  <si>
    <t>40.02.16</t>
  </si>
  <si>
    <t xml:space="preserve">   Încasări din rambursarea altor împrumuturi acordate </t>
  </si>
  <si>
    <t>40.02.50</t>
  </si>
  <si>
    <t xml:space="preserve">IV. SUBVENŢII (cod 00.18) </t>
  </si>
  <si>
    <t>00.17</t>
  </si>
  <si>
    <t>SUBVENŢII DE LA ALTE NIVELE ALE ADMINISTRAŢIEI PUBLICE (cod 42.02+43.02)</t>
  </si>
  <si>
    <t>00.18</t>
  </si>
  <si>
    <t xml:space="preserve">Subvenţii de la bugetul de stat(cod 42.02.01+42.02.03la 42.02.07+42.02.09+42.02.10+42.02.12 la 42.02.21+42.02.28+42.02.29+42.02.32 la 42.02.37+42.02.40 la 42.02.42+42.02.44 la 42.02.46)  </t>
  </si>
  <si>
    <t>42.02</t>
  </si>
  <si>
    <t xml:space="preserve">  Retehnologizarea centralelor termice şi electrice de termoficare</t>
  </si>
  <si>
    <t>42.02.01</t>
  </si>
  <si>
    <t>Investiţii finanţate parţial din împrumuturi externe</t>
  </si>
  <si>
    <t>42.02.03</t>
  </si>
  <si>
    <t>Aeroporturi de interes local</t>
  </si>
  <si>
    <t>42.02.04</t>
  </si>
  <si>
    <t xml:space="preserve">   Planuri şi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</si>
  <si>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</si>
  <si>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</si>
  <si>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</si>
  <si>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</si>
  <si>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</si>
  <si>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 xml:space="preserve">  Finanţarea programului de pietruire a drumurilor comunale şi alimentare cu apă a satelor (cod 42.02.09.01 la 42.02.09.03)</t>
  </si>
  <si>
    <t>42.02.09</t>
  </si>
  <si>
    <t xml:space="preserve">  Finanţarea subprogramului privind pietruirea, reabilitarea, modernizarea şi/sau asfaltarea  drumurilor de interes local clasate</t>
  </si>
  <si>
    <t>42.02.09.01</t>
  </si>
  <si>
    <t>Finanţarea subprogramului privind alimentarea cu apă a satelor</t>
  </si>
  <si>
    <t>42.02.09.02</t>
  </si>
  <si>
    <t>Finanţarea subprogramului privind canalizarea şi epurarea apelor uzate</t>
  </si>
  <si>
    <t>42.02.09.03</t>
  </si>
  <si>
    <t xml:space="preserve">  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</si>
  <si>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</si>
  <si>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</si>
  <si>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</si>
  <si>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 multianuale prioritare de mediu şi gospodărire a apelor</t>
  </si>
  <si>
    <t>42.02.13</t>
  </si>
  <si>
    <t>Finanţarea unor cheltuieli de capital ale unităţilor de învăţământ preuniversitar</t>
  </si>
  <si>
    <t>42.02.14</t>
  </si>
  <si>
    <t>Subvenţii primite din Fondul Naţional de Dezvoltare</t>
  </si>
  <si>
    <t>42.02.15</t>
  </si>
  <si>
    <t>Subvenţii de la bugetul de stat  către bugetele locale pentru finanţarea investiţiilor  în sănătate (cod 42.02.16.01 la 42.02.16.03)</t>
  </si>
  <si>
    <t>42.02.16</t>
  </si>
  <si>
    <t xml:space="preserve">Subvenţii de la bugetul de stat către bugetele locale pentru finanţarea aparaturii medicale şi echipamentelor de comunicaţii în urgenţă în sănătate 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</si>
  <si>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</si>
  <si>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</si>
  <si>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</si>
  <si>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</si>
  <si>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</si>
  <si>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pentru finalizarea lucrărilor de construcţie a aşezămintelor culturale</t>
  </si>
  <si>
    <t>42.02.17</t>
  </si>
  <si>
    <t>Subvenţii din veniturile proprii ale Ministerului Sănătăţii către bugetele locale pentru finanţarea investiţiilor în sănătate (cod 42.02.18.01 la 42.02.18.03)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</si>
  <si>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</si>
  <si>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</si>
  <si>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</si>
  <si>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</si>
  <si>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</si>
  <si>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</si>
  <si>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</si>
  <si>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asistenţă tehnică pentru  pregătirea proiectelor de investiţii publice finanţate prin Programul operaţional regional 2007-2013</t>
  </si>
  <si>
    <t>42.02.19</t>
  </si>
  <si>
    <t>Subvenţii de la bugetul de stat către bugetele locale necesare susţinerii derulării proiectelor finanţate din fonduri externe nerambursabile (FEN) postaderare</t>
  </si>
  <si>
    <t>42.02.20</t>
  </si>
  <si>
    <t xml:space="preserve">   Finanţarea drepturilor acordate persoanelor cu handicap</t>
  </si>
  <si>
    <t>42.02.21</t>
  </si>
  <si>
    <t xml:space="preserve">   Subvenţii primite din Fondul de Intervenţie</t>
  </si>
  <si>
    <t>42.02.28</t>
  </si>
  <si>
    <t xml:space="preserve">   Finanţarea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</si>
  <si>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</si>
  <si>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</si>
  <si>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</si>
  <si>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</si>
  <si>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</si>
  <si>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</si>
  <si>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</si>
  <si>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</si>
  <si>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</si>
  <si>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nou-nascuţi</t>
  </si>
  <si>
    <t>42.02.36</t>
  </si>
  <si>
    <t xml:space="preserve">Subvenţii de la bugetul de stat  către bugetele locale pentru finanţarea programelor de electrificare </t>
  </si>
  <si>
    <t>42.02.37</t>
  </si>
  <si>
    <t>Subvenţii de la bugetul de stat către bugetele locale  pentru realizarea obiectivelor de investiţii în turism</t>
  </si>
  <si>
    <t>42.02.40</t>
  </si>
  <si>
    <t>Subvenţii din bugetul de stat pentru finanţarea sănătăţii</t>
  </si>
  <si>
    <t>42.02.41</t>
  </si>
  <si>
    <t>Subvenţii din bugetul de stat alocate conform contractelor încheiate cu direcțiile de sănătate publică pentru finanţarea sănătăţii</t>
  </si>
  <si>
    <t>42.02.66</t>
  </si>
  <si>
    <t>Subventii de la bugetul de stat pentru cheltuieli cu carantina</t>
  </si>
  <si>
    <t>42.02.80</t>
  </si>
  <si>
    <t>Sume alocate pentru indemnizatii aferente suspendarii temporare a contractului de activitate sportiva</t>
  </si>
  <si>
    <t>42.02.81</t>
  </si>
  <si>
    <t>Sume alocate pentru stimulentul de risc</t>
  </si>
  <si>
    <t>42.02.82</t>
  </si>
  <si>
    <t>Subvenţii de la bugetul de stat către bugetele locale pentru achitarea obligaţiilor restante ale centralelor de termoficare</t>
  </si>
  <si>
    <t>42.02.46</t>
  </si>
  <si>
    <t>Finantarea Programului National de Dezvoltare Locala</t>
  </si>
  <si>
    <t>42.02.65</t>
  </si>
  <si>
    <t>42.02.69</t>
  </si>
  <si>
    <t>Subventii de la bugetul de stat catre bugetele locale pentru Programul national de investitii "Anghel Saligny"</t>
  </si>
  <si>
    <t>42.02.87</t>
  </si>
  <si>
    <t>Alocări de sume din PNRR aferente asistenței financiare nerambursabile
 ( cod 42.02.88 01 la 42.02.88.03)</t>
  </si>
  <si>
    <t>42.02.88</t>
  </si>
  <si>
    <t>Fonduri europene nerambursabile</t>
  </si>
  <si>
    <t>42.02.88.01</t>
  </si>
  <si>
    <t>Finantare publica naționala</t>
  </si>
  <si>
    <t>42.02.88.02</t>
  </si>
  <si>
    <t>Sume aferente TVA</t>
  </si>
  <si>
    <t>42.02.88.03</t>
  </si>
  <si>
    <t>Alocări de sume din PNRR aferente componentei împrumuturi
( cod 42.02.89.01 la 42.02.89.03)</t>
  </si>
  <si>
    <t>42.02.89</t>
  </si>
  <si>
    <t>Fonduri din împrumut rambursabil</t>
  </si>
  <si>
    <t>42.02.89.01</t>
  </si>
  <si>
    <t>42.02.89.02</t>
  </si>
  <si>
    <t>42.02.89.03</t>
  </si>
  <si>
    <t>Subvenţii de la alte administraţii                                                      (cod 43.02.01 +43.02.04+43.02.07+ 43.02.08)</t>
  </si>
  <si>
    <t>43.02</t>
  </si>
  <si>
    <t xml:space="preserve">   Subvenţii primite de la bugetele consiliilor judeţene pentru protecţia copilului</t>
  </si>
  <si>
    <t>43.02.01</t>
  </si>
  <si>
    <t>Subvenţii de la bugetul asigurărilor pentru şomaj către bugetele locale, pentru finanţarea programelor pentru ocuparea temporară a forţei de muncă şi subvenţionarea locurilor de muncă</t>
  </si>
  <si>
    <t>43.02.04</t>
  </si>
  <si>
    <t>Subvenţii primite de la alte bugete locale pentru instituţiile de asistenţă socială pentru persoanele cu handicap</t>
  </si>
  <si>
    <t>43.02.07</t>
  </si>
  <si>
    <t>Subvenţii primite de la bugetele consiliilor locale şi judeţene pentru ajutoare în situaţii de extremă dificultate</t>
  </si>
  <si>
    <t>43.02.08</t>
  </si>
  <si>
    <t>Alte subventii de la administratia centrala</t>
  </si>
  <si>
    <t>43.02.20</t>
  </si>
  <si>
    <t>Sume alocate din sumele obținute în urma scoaterii la licitație a certificatelor de emisii de gaze cu efect de seră pentru finanțarea proiectelor de investiții</t>
  </si>
  <si>
    <t>43.02.44</t>
  </si>
  <si>
    <t>Sume alocate pentru cheltuieli aferente izolarii la locul de munca</t>
  </si>
  <si>
    <t>43.02.41</t>
  </si>
  <si>
    <t>Sume alocate din bugetul ANCPI pentru finantarea lucrarilor de inregistrare sistematica din cadrul programului national de cadastru si carte funciara</t>
  </si>
  <si>
    <t>43.02.34</t>
  </si>
  <si>
    <t>Sume primite de la UE/alţi donatori  în contul plăţilor efectuate şi prefinanţări ( cod 45.02.01 la 45.02.05+45.02.07+45.02.08+45.02.15 la 45.02.18)</t>
  </si>
  <si>
    <t>45.02</t>
  </si>
  <si>
    <t xml:space="preserve">Fondul European de Dezvoltare Regională (cod 45.02.01.01 la 45.02.01.03) 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</si>
  <si>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</si>
  <si>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</si>
  <si>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</si>
  <si>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</si>
  <si>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</si>
  <si>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</si>
  <si>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</si>
  <si>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 (cod 45.02.02.01 la 45.02.02.03)</t>
  </si>
  <si>
    <t>45.02.02</t>
  </si>
  <si>
    <t>45.02.02.01</t>
  </si>
  <si>
    <t>45.02.02.02</t>
  </si>
  <si>
    <t>45.02.02.03</t>
  </si>
  <si>
    <t>Fondul de Coeziune   (cod 45.02.03.01 la 45.02.03.03)</t>
  </si>
  <si>
    <t>45.02.03</t>
  </si>
  <si>
    <t>45.02.03.01</t>
  </si>
  <si>
    <t>45.02.03.02</t>
  </si>
  <si>
    <t>45.02.03.03</t>
  </si>
  <si>
    <t>Fondul European Agricol de Dezvoltare Rurală (cod 45.02.04.01 la 45.02.04.03)</t>
  </si>
  <si>
    <t>45.02.04</t>
  </si>
  <si>
    <t>45.02.04.01</t>
  </si>
  <si>
    <t>45.02.04.02</t>
  </si>
  <si>
    <t>45.02.04.03</t>
  </si>
  <si>
    <t>Fondul European pentru Pescuit  (cod 45.02.05.01 la 45.02.05.03)</t>
  </si>
  <si>
    <t>45.02.05</t>
  </si>
  <si>
    <t>45.02.05.01</t>
  </si>
  <si>
    <t>45.02.05.02</t>
  </si>
  <si>
    <t>45.02.05.03</t>
  </si>
  <si>
    <t>Instrumentul de Asistenţă pentru Preaderare (cod 45.02.07.01 la 45.02.07.03)</t>
  </si>
  <si>
    <t>45.02.07</t>
  </si>
  <si>
    <t>45.02.07.01</t>
  </si>
  <si>
    <t>45.02.07.02</t>
  </si>
  <si>
    <t>45.02.07.03</t>
  </si>
  <si>
    <t>Instrumentul European de Vecinătate şi Parteneriat (cod 45.02.08.01 la 45.02.08.03)</t>
  </si>
  <si>
    <t>45.02.08</t>
  </si>
  <si>
    <t>45.02.08.01</t>
  </si>
  <si>
    <t>45.02.08.02</t>
  </si>
  <si>
    <t>45.02.08.03</t>
  </si>
  <si>
    <t>Programe comunitare finanţate în perioada 2007-2013 (cod 45.02.15.01 la 45.02.15.03)</t>
  </si>
  <si>
    <t>45.02.15</t>
  </si>
  <si>
    <t>45.02.15.01</t>
  </si>
  <si>
    <t>45.02.15.02</t>
  </si>
  <si>
    <t>45.02.15.03</t>
  </si>
  <si>
    <t>Alte facilităţi şi instrumente postaderare  (cod 45.02.16.01 la 45.02.16.03)</t>
  </si>
  <si>
    <t>45.02.16</t>
  </si>
  <si>
    <t>45.02.16.01</t>
  </si>
  <si>
    <t>45.02.16.02</t>
  </si>
  <si>
    <t>45.02.16.03</t>
  </si>
  <si>
    <t>Mecanismul financiar SEE (cod 45.02.17.01 la 45.02.17.03)</t>
  </si>
  <si>
    <t>45.02.17</t>
  </si>
  <si>
    <t>45.02.17.01</t>
  </si>
  <si>
    <t>45.02.17.02</t>
  </si>
  <si>
    <t>Sume primite în avans</t>
  </si>
  <si>
    <t>45.02.17.03</t>
  </si>
  <si>
    <t>Programul Norvegian pentru Creştere Economică şi Dezvoltare Durabilă(cod 45.02.18.01 la 45.02.18.03)</t>
  </si>
  <si>
    <t>45.02.18</t>
  </si>
  <si>
    <t>45.02.18.01</t>
  </si>
  <si>
    <t>45.02.18.02</t>
  </si>
  <si>
    <t>45.02.18.03</t>
  </si>
  <si>
    <t xml:space="preserve">Subventii primite din bugetul judetului pentru clasele de invatamant special  organizate in cadrul unitatilor de invatamant de masa </t>
  </si>
  <si>
    <t>43.02.23</t>
  </si>
  <si>
    <t xml:space="preserve">Sume primite de la UE/alţi donatori  în contul plăţilor efectuate şi prefinanţări aferente cadrului financiar 2014 - 2020 </t>
  </si>
  <si>
    <t xml:space="preserve">Fondul European de Dezvoltare Regională (cod 48.02.01.01 la 48.02.01.03) </t>
  </si>
  <si>
    <t>48.02.01</t>
  </si>
  <si>
    <t>48.02.01.01</t>
  </si>
  <si>
    <t>48.02.01.02</t>
  </si>
  <si>
    <t>48.02.01.03</t>
  </si>
  <si>
    <t>Fondul Social European  (cod 48.02.02.01 la 48.02.02.03)</t>
  </si>
  <si>
    <t>48.02.02</t>
  </si>
  <si>
    <t>48.02.02.01</t>
  </si>
  <si>
    <t>48.02.02.02</t>
  </si>
  <si>
    <t>48.02.02.03</t>
  </si>
  <si>
    <t>Instrumentul European de Vecinătate</t>
  </si>
  <si>
    <t>48.02.12</t>
  </si>
  <si>
    <t>48.02.12.01</t>
  </si>
  <si>
    <t>48.02.12.02</t>
  </si>
  <si>
    <t>48.02.12.03</t>
  </si>
  <si>
    <t>VENITURILE SECŢIUNII DE FUNCŢIONARE (cod 00.02+00.16+00.17) - TOTAL</t>
  </si>
  <si>
    <t>VENITURI PROPRII (00.02-11.02-37.02+00.16)</t>
  </si>
  <si>
    <t xml:space="preserve">I.  VENITURI CURENTE (cod 00.03+00.12)    </t>
  </si>
  <si>
    <t>A. VENITURI FISCALE  (cod 00.04+06.02+00.09+00.10+00.11)</t>
  </si>
  <si>
    <t>A1.  IMPOZIT  PE VENIT, PROFIT ŞI CÂŞTIGURI DIN CAPITAL  (cod 00.05+00.06+00.07)</t>
  </si>
  <si>
    <t>A1.1.  IMPOZIT  PE VENIT, PROFIT ŞI CÂŞTIGURI DIN CAPITAL DE LA PERSOANE JURIDICE  (cod 01.02)</t>
  </si>
  <si>
    <t>Impozit pe profit        (cod 01.02.01)</t>
  </si>
  <si>
    <t xml:space="preserve"> A1.3. ALTE IMPOZITE PE VENIT, PROFIT ŞI CÂŞTIGURI DIN CAPITAL(cod 05.02)</t>
  </si>
  <si>
    <t xml:space="preserve">A2 IMPOZIT PE SALARII -TOTAL  (cod 06.02) - Restanţe anii anteriori-  </t>
  </si>
  <si>
    <t>Impozit şi taxă pe teren  (cod 07.02.02.01 la 07.02.02.03)</t>
  </si>
  <si>
    <t xml:space="preserve">    Impozitul pe terenul extravilan*)+Restanţe anii anteriori 
    din impozitul pe terenul agricol-</t>
  </si>
  <si>
    <t>Sume defalcate din TVA (cod 11.02.01+11.02.02+11.02.05+11.02.06)</t>
  </si>
  <si>
    <t xml:space="preserve"> Sume defalcate din taxa pe valoarea adăugată  pentru drumuri</t>
  </si>
  <si>
    <t>Venituri din proprietate (cod 30.02.01+ 30.02.03+30.02.05+30.02.08+30.02.50)</t>
  </si>
  <si>
    <t>Diverse venituri (cod 36.02.01+36.02.05+36.02.06+36.02.11+36.02.50)</t>
  </si>
  <si>
    <t>Transferuri voluntare, altele decât subvenţiile                   (cod 37.02.01+37.02.03+37.02.50)</t>
  </si>
  <si>
    <t>Vărsăminte din secţiunea de funcţionare pentru finanţarea secţiunii de dezvoltare a bugetului local ( cu semnul minus)</t>
  </si>
  <si>
    <t>Încasări din rambursarea împrumuturilor acordate                   (cod 40.02.06+40.02.07+40.02.10+40.02.11+ 40.02.50)</t>
  </si>
  <si>
    <t xml:space="preserve">  Încasari din rambursarea microcreditelor de la persoane fizice şi juridice</t>
  </si>
  <si>
    <t>IV. SUBVENŢII (cod 00.18)</t>
  </si>
  <si>
    <t xml:space="preserve">Subvenţii de la bugetul de stat (cod 42.02.21+42.02.28+42.02.32 la 42.02.37+42.02.41+ 42.02.42+42.02.44 la 42.02.46) </t>
  </si>
  <si>
    <t>Subventii din bugetul de stat pentru finantarea sanatatii</t>
  </si>
  <si>
    <t>VENITURILE SECŢIUNII DE DEZVOLTARE  (00.02+00.15+00.16+00.17+45.02)- TOTAL</t>
  </si>
  <si>
    <t>VENITURI PROPRII (cod 00.02-11.02-37.02+00.15+00.16)</t>
  </si>
  <si>
    <t>VENITURI CURENTE (cod 00.03+00.12)</t>
  </si>
  <si>
    <t>VENITURI FISCALE (cod 00.10)</t>
  </si>
  <si>
    <t>A4.IMPOZITE ŞI TAXE PE BUNURI ŞI SERVICII             (cod 11.02)</t>
  </si>
  <si>
    <t>Sume defalcate din TVA (11.02.07)</t>
  </si>
  <si>
    <t>VENITURI NEFISCALE (cod 00.14)</t>
  </si>
  <si>
    <t>C2.VÂNZĂRI DE BUNURI ŞI SERVICII                                   (cod 36.02+37.02)</t>
  </si>
  <si>
    <t>Diverse venituri (cod 36.02.07)</t>
  </si>
  <si>
    <t>Transferuri voluntare, altele decât subvenţiile 
(cod 37.02.04)</t>
  </si>
  <si>
    <t>Încasări din rambursarea împrumuturilor acordate                   (cod 40.02.13+40.02.14)</t>
  </si>
  <si>
    <t>SUBVENŢII DE LA ALTE NIVELE ALE ADMINISTRAŢIEI PUBLICE (cod 42.02)</t>
  </si>
  <si>
    <t xml:space="preserve">Subvenţii de la bugetul de stat(cod 42.02.01+42.02.03 la 42.02.07+42.02.09+42.02.10+42.02.12 la 42.02.20+42.02.29+42.02.40)  </t>
  </si>
  <si>
    <t xml:space="preserve">  Finanţarea programului de pietruire a drumurilor comunale şi alimentare cu apă a satelor (cod42.02.09.01 la 42.02.09.03)</t>
  </si>
  <si>
    <t xml:space="preserve">Subvenţii din veniturile proprii ale Ministerului Sănătăţii către bugetele locale pentru finanţarea investiţiilor în sănătate(cod 42.02.18.01 la 42.02.18.03) </t>
  </si>
  <si>
    <t xml:space="preserve"> Finanţarea lucrărilor de cadastru imobiliar</t>
  </si>
  <si>
    <t xml:space="preserve">Subventii de la bugetul de stat catre bugetele locale necesare sustinerii derularii proiectelor finantate din fonduri externe  nerambursabile (FEN) postaderare aferente perioadei de programare 2014-2020 </t>
  </si>
  <si>
    <t>Sume primite de la UE/alţi donatori  în contul plăţilor efectuate şi prefinanţări  ( cod 45.02.01 la 45.02.05+45.02.07+45.02.08+45.02.15 la 45.02.18)</t>
  </si>
  <si>
    <t>Subvenții de la alte administrații</t>
  </si>
  <si>
    <t>ORDONATOR PRINCIPAL CREDITE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</si>
  <si>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</si>
  <si>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</si>
  <si>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</si>
  <si>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</si>
  <si>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</si>
  <si>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Anexa  Nr. 1</t>
  </si>
  <si>
    <t>PRIMĂRIA MUNICIPIULUI SATU MARE</t>
  </si>
  <si>
    <t>DIRECȚIA ECONOMICĂ</t>
  </si>
  <si>
    <t>Serviciul buget</t>
  </si>
  <si>
    <t>Anexa nr. 2</t>
  </si>
  <si>
    <t>SERVICIUL BUGET</t>
  </si>
  <si>
    <t>CONTUL DE EXECUŢIE A BUGETULUI LOCAL- CHELTUIELI</t>
  </si>
  <si>
    <t>la 31 decembrie 2023</t>
  </si>
  <si>
    <t>dif</t>
  </si>
  <si>
    <t>cod 21</t>
  </si>
  <si>
    <t xml:space="preserve">lei </t>
  </si>
  <si>
    <t>TOTAL CHELTUIELI 
(cod  50.02+59.02+63.02+70.02+74.02+79.02)</t>
  </si>
  <si>
    <t>49.02</t>
  </si>
  <si>
    <t>Partea I-a SERVICII PUBLICE GENERALE
(cod 51.02+54.02+55.02+56.02)</t>
  </si>
  <si>
    <t>50.02</t>
  </si>
  <si>
    <t>Autorităţi publice şi acţiuni externe
 (cod 51.02.01)</t>
  </si>
  <si>
    <t>51.02</t>
  </si>
  <si>
    <t>Autorităţi executive şi legislative 
(cod 51.02.01.03)</t>
  </si>
  <si>
    <t>51.02.01</t>
  </si>
  <si>
    <t xml:space="preserve">    Autorităţi  executive</t>
  </si>
  <si>
    <t>51.02.01.03</t>
  </si>
  <si>
    <t>Alte servicii publice generale
 (cod 54.02.05 la 54.02.07+54.02.10+54.02.50)</t>
  </si>
  <si>
    <t>54.02</t>
  </si>
  <si>
    <t>Fond de rezervă bugetară la dispoiţia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</si>
  <si>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</si>
  <si>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</si>
  <si>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</si>
  <si>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</si>
  <si>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</si>
  <si>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</si>
  <si>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</si>
  <si>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</si>
  <si>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</si>
  <si>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</si>
  <si>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</si>
  <si>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</si>
  <si>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</si>
  <si>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</si>
  <si>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</si>
  <si>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</si>
  <si>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</si>
  <si>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</si>
  <si>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</si>
  <si>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</si>
  <si>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</si>
  <si>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</si>
  <si>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</si>
  <si>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</si>
  <si>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</si>
  <si>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</si>
  <si>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
(cod 61.02.03 +61.02.05+ 61.02.50)</t>
  </si>
  <si>
    <t>61.02</t>
  </si>
  <si>
    <t>Ordine publică (cod 61.02.03.04)</t>
  </si>
  <si>
    <t>61.02.03</t>
  </si>
  <si>
    <t xml:space="preserve">    Poliţie comunitară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</si>
  <si>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</si>
  <si>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</si>
  <si>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</si>
  <si>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</si>
  <si>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</si>
  <si>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
( cod 65.02+66.02+67.02+68.02)</t>
  </si>
  <si>
    <t>63.02</t>
  </si>
  <si>
    <t>Învăţământ
 (cod 65.02.03 la 65.02.05+65.02.07+65.02.11+65.02.50)</t>
  </si>
  <si>
    <t>65.02</t>
  </si>
  <si>
    <t>Învăţământ preşcolar şi primar 
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</si>
  <si>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</si>
  <si>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</si>
  <si>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</si>
  <si>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</si>
  <si>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</si>
  <si>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
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</si>
  <si>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</si>
  <si>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</si>
  <si>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</si>
  <si>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</si>
  <si>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</si>
  <si>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</si>
  <si>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</si>
  <si>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</si>
  <si>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</si>
  <si>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
(cod 65.02.07.04)</t>
  </si>
  <si>
    <t>65.02.07</t>
  </si>
  <si>
    <t xml:space="preserve">    Învăţământ special</t>
  </si>
  <si>
    <t>65.02.07.04</t>
  </si>
  <si>
    <t>Servicii auxiliare pentru educaţie
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</si>
  <si>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</si>
  <si>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</si>
  <si>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</si>
  <si>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</si>
  <si>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</si>
  <si>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Învățământ antepreșcolar</t>
  </si>
  <si>
    <t>65.02.13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</si>
  <si>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</si>
  <si>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</si>
  <si>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</si>
  <si>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</si>
  <si>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</si>
  <si>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</si>
  <si>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</si>
  <si>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</si>
  <si>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</si>
  <si>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</si>
  <si>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</si>
  <si>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</si>
  <si>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
 (cod 66.02.50.50)</t>
  </si>
  <si>
    <t>66.02.50</t>
  </si>
  <si>
    <t xml:space="preserve">    Alte instituţii şi acţiuni sanitare</t>
  </si>
  <si>
    <t>66.02.50.50</t>
  </si>
  <si>
    <t>Cultură, recreere şi religie
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</si>
  <si>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</si>
  <si>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</si>
  <si>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</si>
  <si>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</si>
  <si>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</si>
  <si>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</si>
  <si>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</si>
  <si>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</si>
  <si>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</si>
  <si>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</si>
  <si>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</si>
  <si>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</si>
  <si>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</si>
  <si>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</si>
  <si>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</si>
  <si>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</si>
  <si>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</si>
  <si>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</si>
  <si>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</si>
  <si>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</si>
  <si>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</si>
  <si>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
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</si>
  <si>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</si>
  <si>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</si>
  <si>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</si>
  <si>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</si>
  <si>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</si>
  <si>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</si>
  <si>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</si>
  <si>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</si>
  <si>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</si>
  <si>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</si>
  <si>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</si>
  <si>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total DAS+66</t>
  </si>
  <si>
    <t>Asigurări şi asistenţă socială 
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</si>
  <si>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</si>
  <si>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</si>
  <si>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</si>
  <si>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</si>
  <si>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</si>
  <si>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</si>
  <si>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</si>
  <si>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</si>
  <si>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</si>
  <si>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</si>
  <si>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</si>
  <si>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</si>
  <si>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</si>
  <si>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</si>
  <si>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</si>
  <si>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
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</si>
  <si>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</si>
  <si>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</si>
  <si>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</si>
  <si>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</si>
  <si>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</si>
  <si>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</si>
  <si>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</si>
  <si>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Alte cheltuieli în domeniul  asistenţei sociale</t>
  </si>
  <si>
    <t>68.02.50.50</t>
  </si>
  <si>
    <t>Partea a IV-a SERVICII ŞI DEZVOLTARE PUBLICĂ, LOCUINŢE, MEDIU ŞI APE (cod 70.02+74.02)</t>
  </si>
  <si>
    <t>Locuinţe, servicii şi dezvoltare publică 
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</si>
  <si>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</si>
  <si>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</si>
  <si>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</si>
  <si>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</si>
  <si>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</si>
  <si>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</si>
  <si>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</si>
  <si>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
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</si>
  <si>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</si>
  <si>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</si>
  <si>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</si>
  <si>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</si>
  <si>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</si>
  <si>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</si>
  <si>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</si>
  <si>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</si>
  <si>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</si>
  <si>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</si>
  <si>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</si>
  <si>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</si>
  <si>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</si>
  <si>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</si>
  <si>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</si>
  <si>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
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</si>
  <si>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</si>
  <si>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</si>
  <si>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</si>
  <si>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</si>
  <si>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</si>
  <si>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</si>
  <si>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</si>
  <si>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Alte servicii în domeniul protecţiei mediului</t>
  </si>
  <si>
    <t>74.02.50</t>
  </si>
  <si>
    <t>Partea a V-a ACŢIUNI ECONOMICE 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</si>
  <si>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</si>
  <si>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</si>
  <si>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</si>
  <si>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</si>
  <si>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</si>
  <si>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</si>
  <si>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</si>
  <si>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</si>
  <si>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</si>
  <si>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</si>
  <si>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</si>
  <si>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</si>
  <si>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</si>
  <si>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
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</si>
  <si>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</si>
  <si>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</si>
  <si>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</si>
  <si>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</si>
  <si>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</si>
  <si>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</si>
  <si>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</si>
  <si>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
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</si>
  <si>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</si>
  <si>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</si>
  <si>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</si>
  <si>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</si>
  <si>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</si>
  <si>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</si>
  <si>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</si>
  <si>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</si>
  <si>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</si>
  <si>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</si>
  <si>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</si>
  <si>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</si>
  <si>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</si>
  <si>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</si>
  <si>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</si>
  <si>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</si>
  <si>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</si>
  <si>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</si>
  <si>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</si>
  <si>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</si>
  <si>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</si>
  <si>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</si>
  <si>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</si>
  <si>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</si>
  <si>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</si>
  <si>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
(cod 87.02.01+87.02.03  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</si>
  <si>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</si>
  <si>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</si>
  <si>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</si>
  <si>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</si>
  <si>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</si>
  <si>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</si>
  <si>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</si>
  <si>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</si>
  <si>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</si>
  <si>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</si>
  <si>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</si>
  <si>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</si>
  <si>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</si>
  <si>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Excedent (cod 00.01-49.02)</t>
  </si>
  <si>
    <t>98.02</t>
  </si>
  <si>
    <r>
      <t>Deficit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</si>
  <si>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>99.02</t>
  </si>
  <si>
    <t>CHELTUIELILE SECŢIUNII DE FUNCŢIONARE 
(cod 50.02+59.02+63.02+70.02+74.02+79.02)</t>
  </si>
  <si>
    <t>Partea I-a SERVICII PUBLICE GENERALE 
(cod 51.02+54.02+55.02+56.02)</t>
  </si>
  <si>
    <t>Autorităţi publice şi acţiuni externe (cod 51.02.01)</t>
  </si>
  <si>
    <t>Autorităţi executive şi legislative (cod 51.02.01.03)</t>
  </si>
  <si>
    <t>Autorităţi executive</t>
  </si>
  <si>
    <t>Alte servicii publice generale (cod 54.02.05 la 54.02.07+54.02.10+54.02.50)</t>
  </si>
  <si>
    <t>Fond de rezervă bugetară la dispoziţia autorităţilor locale</t>
  </si>
  <si>
    <t>Apărare naţională</t>
  </si>
  <si>
    <t>Ordine publică şi siguranţă naţională
 (cod 61.02.03+61.02.05+61.02.50)</t>
  </si>
  <si>
    <t>Învăţământ preşcolar şi primar (cod 65.02.03.01+65.02.03.02)</t>
  </si>
  <si>
    <t>Învăţământ secundar (cod 65.02.04.01 la 65.02.04.03)</t>
  </si>
  <si>
    <t xml:space="preserve">   Învăţământ secundar inferior</t>
  </si>
  <si>
    <t>Învăţământ nedefinibil prin nivel (cod 65.02.07.04)</t>
  </si>
  <si>
    <t>Servicii auxiliare pentru educaţie (cod 65.02.11.03 + 65.02.11.30)</t>
  </si>
  <si>
    <t>Cultură, recreere şi religie (cod 67.02.03+67.02.05+67.02.06+67.02.50)</t>
  </si>
  <si>
    <t xml:space="preserve">    Biblioteci publice comunale, orăşeneşti, municipale </t>
  </si>
  <si>
    <t>Servicii recreative şi sportive (cod 67.02.05.01 la 67.02.05.03)</t>
  </si>
  <si>
    <t>Alte servicii în domeniile culturii, recreerii si religiei</t>
  </si>
  <si>
    <t xml:space="preserve"> Asigurări şi asistenţă socială (cod 68.02.04 la 68.02.06 +68.02.10+68.02.11+68.02.12+68.02.15+68.02.50)</t>
  </si>
  <si>
    <t>Locuinţe, servicii şi dezvoltare publică (cod 70.02.03+70.02.05 la 70.02.07+70.02.50)</t>
  </si>
  <si>
    <t>Alimentare cu apă şi amenajări hidrotehnice (cod 70.02.05.01+70.02.05.02)</t>
  </si>
  <si>
    <t>Salubritate şi gestiunea deşeurilor (cod 74.02.05.01+74.02.05.02)</t>
  </si>
  <si>
    <t>Acţiuni generale economice şi comerciale (cod 80.02.01.06+ 80.02.01.09+ 80.02.01.10+ 80.02.01.30)</t>
  </si>
  <si>
    <t>Combustibili şi energie
 (cod 81.02.06+81.02.07+81.02.50)</t>
  </si>
  <si>
    <t>Agricultură, silvicultură, piscicultură şi vânătoare 
(cod 83.02.03)</t>
  </si>
  <si>
    <t>Transport rutier 
(cod 84.02.03.01 la cod 84.02.03.03)</t>
  </si>
  <si>
    <t>Alte acţiuni economice (cod 87.02.01+87.02.03 la 87.02.05+87.02.50)</t>
  </si>
  <si>
    <t>Proiecte de dezvoltare multifuncţionale</t>
  </si>
  <si>
    <t>Partea a VII-a REZERVE, EXCEDENT/DEFICIT (98.02-99.02)</t>
  </si>
  <si>
    <t>EXCEDENT (cod 00.01-49.02)</t>
  </si>
  <si>
    <r>
      <t>Deficit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(cod 49.02-00.01)</t>
    </r>
  </si>
  <si>
    <t>CHELTUIELILE SECŢIUNII DE DEZVOLTARE 
(cod 50.02+59.02+63.02+70.02+74.02+79.02)</t>
  </si>
  <si>
    <t>Partea I-a SERVICII PUBLICE GENERALE
 (cod 51.02+54.02)</t>
  </si>
  <si>
    <t>Ordine publică şi siguranţă naţională 
(cod 61.02.03+61.02.05+61.02.50)</t>
  </si>
  <si>
    <t>Partea a III-a CHELTUIELI SOCIAL-CULTURALE
 (cod 65.02+66.02+67.02+68.02)</t>
  </si>
  <si>
    <t>Învăţământ 
(cod 65.02.03 la 65.02.05+65.02.07+65.02.11+65.02.50)</t>
  </si>
  <si>
    <t xml:space="preserve">   Învăţământ special</t>
  </si>
  <si>
    <t>Sănătate 
(cod 66.02.06+66.02.08+66.02.50)</t>
  </si>
  <si>
    <t>Alte cheltuieli în domeniul sănătăţii (cod 66.02.50.50)</t>
  </si>
  <si>
    <t>Cultură, recreere şi religie 
(cod 67.02.03+67.02.05+67.02.06+67.02.50)</t>
  </si>
  <si>
    <t xml:space="preserve">    Biblioteci publice comunale, oraşeneşti, municipale </t>
  </si>
  <si>
    <t xml:space="preserve">     Întreţinere grădini publice, parcuri, zone verzi, baze sportive şi de agrement</t>
  </si>
  <si>
    <t>Prevenirea excluderii sociale (cod 68.02.15.01+68.02.15.02)</t>
  </si>
  <si>
    <t>Partea a IV-a SERVICII ŞI DEZVOLTARE PUBLICĂ, LOCUINŢE, MEDIU ŞI APE
 (cod 70.02+74.02)</t>
  </si>
  <si>
    <t>Alimentări cu apă şi amenajări hidrotehnice (cod 70.02.05.01+70.02.05.02)</t>
  </si>
  <si>
    <t>Salubritate şi gestiunea deşeurilor 
(cod 74.02.05.01+74.02.05.02)</t>
  </si>
  <si>
    <t>Partea aV-a ACŢIUNI ECONOMICE  (80.02+81.02+83.02+84.02+87.02)</t>
  </si>
  <si>
    <t>Combustibili şi energie (cod 81.02.06+81.02.07+81.02.50)</t>
  </si>
  <si>
    <t>Agricultură, silvicultură, piscicultură şi vânătoare (cod 83.02.03)</t>
  </si>
  <si>
    <t>Alte acţiuni economice (cod 87.02.01+87.02.03 la cod 87.02.05+87.02.50)</t>
  </si>
  <si>
    <r>
      <t xml:space="preserve">DEFICIT 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</si>
  <si>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 xml:space="preserve">ORDONATOR PRINCIPAL CREDITE </t>
  </si>
  <si>
    <t>Anexa nr. 3</t>
  </si>
  <si>
    <t>Cap.51.02 "Autoritati publice si actiuni externe"</t>
  </si>
  <si>
    <t xml:space="preserve">CONTUL DE EXECUTIE A BUGETULUI INSTITUTIILOR PUBLICE- Cheltuieli </t>
  </si>
  <si>
    <t>la data de  31.12.2023</t>
  </si>
  <si>
    <t>lei</t>
  </si>
  <si>
    <t>D E N U M I R E A    
 I N D I C A T O R I L O R</t>
  </si>
  <si>
    <t>Cod indica tor</t>
  </si>
  <si>
    <t>Credite de angajament initiale</t>
  </si>
  <si>
    <t xml:space="preserve">Credite de angajament  finale </t>
  </si>
  <si>
    <t xml:space="preserve">Credite  bugetare  initiale </t>
  </si>
  <si>
    <t>Credite bugetare  finale</t>
  </si>
  <si>
    <t>Angajamente 
bugetare</t>
  </si>
  <si>
    <t>Angajamente 
legale</t>
  </si>
  <si>
    <t>Plati 
efectuate</t>
  </si>
  <si>
    <t>Angajamente 
legale de platit</t>
  </si>
  <si>
    <t>Cheltuieli efective</t>
  </si>
  <si>
    <t>TOTAL CHELTUIELI  
(SECTIUNEA DE FUNCŢIONARE+SECŢIUNEA DE DEZVOLTARE)</t>
  </si>
  <si>
    <t xml:space="preserve">SECŢIUNEA DE FUNCŢIONARE </t>
  </si>
  <si>
    <t>CHELTUIELI CURENTE  
(cod 10+20+30+40+50+51+55+56+57+59+65)</t>
  </si>
  <si>
    <t>01</t>
  </si>
  <si>
    <t xml:space="preserve">TITLUL I  CHELTUIELI DE PERSONAL   </t>
  </si>
  <si>
    <t>10</t>
  </si>
  <si>
    <t xml:space="preserve">Cheltuieli salariale in bani  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</si>
  <si>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</si>
  <si>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</si>
  <si>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</si>
  <si>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</si>
  <si>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</si>
  <si>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</si>
  <si>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</si>
  <si>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</si>
  <si>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</si>
  <si>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</si>
  <si>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</si>
  <si>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</si>
  <si>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</si>
  <si>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</si>
  <si>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</si>
  <si>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</si>
  <si>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</si>
  <si>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</si>
  <si>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</si>
  <si>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</si>
  <si>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</si>
  <si>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</si>
  <si>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</si>
  <si>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
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</si>
  <si>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</si>
  <si>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</si>
  <si>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</si>
  <si>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</si>
  <si>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</si>
  <si>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</si>
  <si>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</si>
  <si>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</si>
  <si>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</si>
  <si>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</si>
  <si>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10.01.17</t>
  </si>
  <si>
    <t>Alte drepturi salariale in bani</t>
  </si>
  <si>
    <t>10.01.30</t>
  </si>
  <si>
    <t xml:space="preserve">Cheltuieli salariale in natura  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</si>
  <si>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</si>
  <si>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</si>
  <si>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</si>
  <si>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</si>
  <si>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</si>
  <si>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</si>
  <si>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</si>
  <si>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</si>
  <si>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</si>
  <si>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</si>
  <si>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</si>
  <si>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</si>
  <si>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</si>
  <si>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</si>
  <si>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</si>
  <si>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</si>
  <si>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</si>
  <si>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</si>
  <si>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</si>
  <si>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</si>
  <si>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</si>
  <si>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</si>
  <si>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</si>
  <si>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</si>
  <si>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</si>
  <si>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</si>
  <si>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</si>
  <si>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</si>
  <si>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</si>
  <si>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Contributie  asiguratorie pentru munca</t>
  </si>
  <si>
    <t>10.03.07</t>
  </si>
  <si>
    <t>TITLUL II  BUNURI SI SERVICII
  (cod 20.01 la 20.06+20.09 la 20.16+20.18 la 20.27+20.30)</t>
  </si>
  <si>
    <t>20</t>
  </si>
  <si>
    <t xml:space="preserve">Bunuri si servicii   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</si>
  <si>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</si>
  <si>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</si>
  <si>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</si>
  <si>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</si>
  <si>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</si>
  <si>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</si>
  <si>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</si>
  <si>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</si>
  <si>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</si>
  <si>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</si>
  <si>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</si>
  <si>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</si>
  <si>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</si>
  <si>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</si>
  <si>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</si>
  <si>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</si>
  <si>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</si>
  <si>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</si>
  <si>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</si>
  <si>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</si>
  <si>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</si>
  <si>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</si>
  <si>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</si>
  <si>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</si>
  <si>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</si>
  <si>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</si>
  <si>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</si>
  <si>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</si>
  <si>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</si>
  <si>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</si>
  <si>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</si>
  <si>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</si>
  <si>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</si>
  <si>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</si>
  <si>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</si>
  <si>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</si>
  <si>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</si>
  <si>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</si>
  <si>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</si>
  <si>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</si>
  <si>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</si>
  <si>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</si>
  <si>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</si>
  <si>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</si>
  <si>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</si>
  <si>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</si>
  <si>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</si>
  <si>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 xml:space="preserve">Deplasari, detasari, transferari  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</si>
  <si>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</si>
  <si>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</si>
  <si>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</si>
  <si>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</si>
  <si>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</si>
  <si>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</si>
  <si>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</si>
  <si>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</si>
  <si>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</si>
  <si>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</si>
  <si>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</si>
  <si>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</si>
  <si>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</si>
  <si>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</si>
  <si>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</si>
  <si>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</si>
  <si>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</si>
  <si>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</si>
  <si>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</si>
  <si>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</si>
  <si>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</si>
  <si>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</si>
  <si>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</si>
  <si>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</si>
  <si>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</si>
  <si>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</si>
  <si>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</si>
  <si>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</si>
  <si>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</si>
  <si>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</si>
  <si>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</si>
  <si>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</si>
  <si>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</si>
  <si>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</si>
  <si>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</si>
  <si>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</si>
  <si>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</si>
  <si>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</si>
  <si>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</si>
  <si>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</si>
  <si>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</si>
  <si>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</si>
  <si>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</si>
  <si>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</si>
  <si>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</si>
  <si>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</si>
  <si>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</si>
  <si>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</si>
  <si>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</si>
  <si>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</si>
  <si>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</si>
  <si>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</si>
  <si>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</si>
  <si>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</si>
  <si>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</si>
  <si>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</si>
  <si>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</si>
  <si>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</si>
  <si>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</si>
  <si>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</si>
  <si>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</si>
  <si>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</si>
  <si>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</si>
  <si>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</si>
  <si>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</si>
  <si>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</si>
  <si>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</si>
  <si>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</si>
  <si>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</si>
  <si>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</si>
  <si>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</si>
  <si>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</si>
  <si>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Dobanzi aferente datoriei publice externe directe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</si>
  <si>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</si>
  <si>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</si>
  <si>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</si>
  <si>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 xml:space="preserve">Dobanzi aferente datoriei publice externe locale 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</si>
  <si>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</si>
  <si>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</si>
  <si>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</si>
  <si>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</si>
  <si>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</si>
  <si>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</si>
  <si>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</si>
  <si>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</si>
  <si>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</si>
  <si>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</si>
  <si>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</si>
  <si>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</si>
  <si>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</si>
  <si>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</si>
  <si>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</si>
  <si>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</si>
  <si>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</si>
  <si>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</si>
  <si>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</si>
  <si>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</si>
  <si>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</si>
  <si>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</si>
  <si>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</si>
  <si>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</si>
  <si>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</si>
  <si>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</si>
  <si>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</si>
  <si>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</si>
  <si>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</si>
  <si>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</si>
  <si>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</si>
  <si>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</si>
  <si>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</si>
  <si>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</si>
  <si>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</si>
  <si>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</si>
  <si>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</si>
  <si>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</si>
  <si>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</si>
  <si>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</si>
  <si>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</si>
  <si>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</si>
  <si>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</si>
  <si>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</si>
  <si>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</si>
  <si>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</si>
  <si>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</si>
  <si>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</si>
  <si>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</si>
  <si>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</si>
  <si>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</si>
  <si>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</si>
  <si>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 xml:space="preserve">TITLUL VII ALTE TRANSFERURI   </t>
  </si>
  <si>
    <t>55 SF</t>
  </si>
  <si>
    <t xml:space="preserve">B. Transferuri curente </t>
  </si>
  <si>
    <t>55.01</t>
  </si>
  <si>
    <t>Contribuţii şi cotizaţii la organisme internaţionale</t>
  </si>
  <si>
    <t>55.02.01</t>
  </si>
  <si>
    <t>Alte transferuri curente interne</t>
  </si>
  <si>
    <t>55.01.18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</si>
  <si>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</si>
  <si>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</si>
  <si>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</si>
  <si>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</si>
  <si>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</si>
  <si>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</si>
  <si>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</si>
  <si>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</si>
  <si>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</si>
  <si>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</si>
  <si>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</si>
  <si>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</si>
  <si>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 xml:space="preserve">TITLUL X ALTE CHELTUIELI  </t>
  </si>
  <si>
    <t>59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</si>
  <si>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</si>
  <si>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</si>
  <si>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</si>
  <si>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</si>
  <si>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</si>
  <si>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</si>
  <si>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</si>
  <si>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</si>
  <si>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</si>
  <si>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</si>
  <si>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</si>
  <si>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</si>
  <si>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</si>
  <si>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</si>
  <si>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</si>
  <si>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</si>
  <si>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</si>
  <si>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</si>
  <si>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</si>
  <si>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</si>
  <si>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</si>
  <si>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</si>
  <si>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</si>
  <si>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</si>
  <si>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</si>
  <si>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</si>
  <si>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</si>
  <si>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</si>
  <si>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</si>
  <si>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</si>
  <si>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</si>
  <si>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</si>
  <si>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</si>
  <si>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</si>
  <si>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</si>
  <si>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</si>
  <si>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</si>
  <si>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</si>
  <si>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</si>
  <si>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</si>
  <si>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</si>
  <si>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</si>
  <si>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</si>
  <si>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</si>
  <si>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</si>
  <si>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</si>
  <si>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</si>
  <si>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</si>
  <si>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</si>
  <si>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</si>
  <si>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
 (cod 51+55+56+70+84)</t>
  </si>
  <si>
    <t xml:space="preserve">TITLUL VI TRANSFERURI INTRE UNITATI ALE ADMINISTRATIEI PUBLICE  (cod 51.02) </t>
  </si>
  <si>
    <t xml:space="preserve">55 </t>
  </si>
  <si>
    <t>Transferuri de capital  (cod 51.02.12+51.02.22 la 51.02.28)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</si>
  <si>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</si>
  <si>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</si>
  <si>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</si>
  <si>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</si>
  <si>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</si>
  <si>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</si>
  <si>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</si>
  <si>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</si>
  <si>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</si>
  <si>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</si>
  <si>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</si>
  <si>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</si>
  <si>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</si>
  <si>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</si>
  <si>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</si>
  <si>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</si>
  <si>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</si>
  <si>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</si>
  <si>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</si>
  <si>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</si>
  <si>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</si>
  <si>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</si>
  <si>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</si>
  <si>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</si>
  <si>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</si>
  <si>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</si>
  <si>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</si>
  <si>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</si>
  <si>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</si>
  <si>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</si>
  <si>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</si>
  <si>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</si>
  <si>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</si>
  <si>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</si>
  <si>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</si>
  <si>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</si>
  <si>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</si>
  <si>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</si>
  <si>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 xml:space="preserve">Titlul VIII Proiecte cu finantare din  Fonduri externe nerambursabile (POCA) 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</si>
  <si>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</si>
  <si>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</si>
  <si>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</si>
  <si>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</si>
  <si>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</si>
  <si>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</si>
  <si>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</si>
  <si>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</si>
  <si>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</si>
  <si>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</si>
  <si>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</si>
  <si>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</si>
  <si>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</si>
  <si>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</si>
  <si>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</si>
  <si>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</si>
  <si>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</si>
  <si>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</si>
  <si>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</si>
  <si>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</si>
  <si>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</si>
  <si>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</si>
  <si>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</si>
  <si>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</si>
  <si>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</si>
  <si>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</si>
  <si>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</si>
  <si>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</si>
  <si>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</si>
  <si>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</si>
  <si>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</si>
  <si>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</si>
  <si>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</si>
  <si>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</si>
  <si>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</si>
  <si>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</si>
  <si>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</si>
  <si>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</si>
  <si>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</si>
  <si>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</si>
  <si>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</si>
  <si>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</si>
  <si>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</si>
  <si>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</si>
  <si>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</si>
  <si>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</si>
  <si>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</si>
  <si>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</si>
  <si>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</si>
  <si>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</si>
  <si>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</si>
  <si>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</si>
  <si>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</si>
  <si>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</si>
  <si>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</si>
  <si>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</si>
  <si>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58.02.01</t>
  </si>
  <si>
    <t>58.02.02</t>
  </si>
  <si>
    <t>58.02.03</t>
  </si>
  <si>
    <t xml:space="preserve">CHELTUIELI DE CAPITAL  </t>
  </si>
  <si>
    <t>70</t>
  </si>
  <si>
    <t xml:space="preserve">TITLUL XII  ACTIVE NEFINANCIARE  </t>
  </si>
  <si>
    <t xml:space="preserve">Active fixe   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</si>
  <si>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</si>
  <si>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</si>
  <si>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</si>
  <si>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</si>
  <si>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</si>
  <si>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</si>
  <si>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</si>
  <si>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</si>
  <si>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</si>
  <si>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</si>
  <si>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</si>
  <si>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</si>
  <si>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</si>
  <si>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</si>
  <si>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</si>
  <si>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</si>
  <si>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</si>
  <si>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</si>
  <si>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</si>
  <si>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</si>
  <si>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</si>
  <si>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…………………………………..</t>
  </si>
  <si>
    <t>Anexa nr.4</t>
  </si>
  <si>
    <t>Cap.54.02 "Alte servicii publice generale"</t>
  </si>
  <si>
    <t>Formular:</t>
  </si>
  <si>
    <t>D E N U M I R E A     I N D I C A T O R I L O R</t>
  </si>
  <si>
    <t>TOTAL CHELTUIELI
  (SECTIUNEA DE FUNCŢIONARE+SECŢIUNEA DE DEZVOLTARE)</t>
  </si>
  <si>
    <t>SECŢIUNEA DE FUNCŢIONARE (cod 01+80+81+84)</t>
  </si>
  <si>
    <t>CHELTUIELI CURENTE  
(cod 10+20+30+40+50+51+55+56+57+58+59+65)</t>
  </si>
  <si>
    <t xml:space="preserve">TITLUL I  CHELTUIELI DE PERSONAL   
</t>
  </si>
  <si>
    <t>Indemnizatii platite unor persoane din afara unitatii</t>
  </si>
  <si>
    <t>10,03,06</t>
  </si>
  <si>
    <t xml:space="preserve">Contributia asiguratorie  pentru munca </t>
  </si>
  <si>
    <t>TITLUL II  BUNURI SI SERVICII  (cod 20.01 la 20.06+20.09 la 20.16+20.18 la 20.27+20.30)</t>
  </si>
  <si>
    <t>Bunuri si servicii   (cod 20.01.01 la 20.01.09+20.01.30)</t>
  </si>
  <si>
    <t xml:space="preserve">Hrana </t>
  </si>
  <si>
    <t>Medicamente si materiale sanitare  (cod 20.04.01 la 20.04.04)</t>
  </si>
  <si>
    <t xml:space="preserve">Bunuri de natura obiectelor de inventar </t>
  </si>
  <si>
    <t>Deplasari, detasari, transferari  (cod 20.06.01+20.06.02)</t>
  </si>
  <si>
    <t>Alte cheltuieli 
(cod 20.30.01 la 20.30.04+20.30.06+20.30.07+20.30.09+20.30.30)</t>
  </si>
  <si>
    <t>TITLUL VII ALTE TRANSFERURI   (cod  55.02)</t>
  </si>
  <si>
    <t>B. Transferuri curente în străinătate (către organizaţii internaţionale)  (cod 55.02.01+55.02.04)</t>
  </si>
  <si>
    <t>Alte transferuri curente în străinătate</t>
  </si>
  <si>
    <t>55.02.04</t>
  </si>
  <si>
    <t xml:space="preserve">TITLUL X ALTE CHELTUIELI   
</t>
  </si>
  <si>
    <t>59.40</t>
  </si>
  <si>
    <t>SECŢIUNEA DE DEZVOLTARE (cod 51+55+56+70+84)</t>
  </si>
  <si>
    <t xml:space="preserve">51 </t>
  </si>
  <si>
    <t>Titlul VIII Proiecte cu finantare din  Fonduri externe nerambursabile (FEN) postaderare (cod 56.01 la 56.05+cod 56.07+56.08+56.15+56.16+56.17+56.18)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</si>
  <si>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</si>
  <si>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</si>
  <si>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</si>
  <si>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</si>
  <si>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</si>
  <si>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</si>
  <si>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TITLUL XII  ACTIVE NEFINANCIARE  (cod 71.01 la 71.03)</t>
  </si>
  <si>
    <t>Active fixe   (cod 71.01.01 la 71.01.03+71.01.30)</t>
  </si>
  <si>
    <t>Anexa nr. 5</t>
  </si>
  <si>
    <t>Cap.55.02 " Tranzactii privind datoria publica si imprumuturi"</t>
  </si>
  <si>
    <t>TOTAL CHELTUIELI
 (SECTIUNEA DE FUNCŢIONARE+SECŢIUNEA DE DEZVOLTARE)</t>
  </si>
  <si>
    <t>TITLUL I  CHELTUIELI DE PERSONAL   (cod 10.01+10.02+10.03)</t>
  </si>
  <si>
    <t>Cheltuieli salariale in bani   (cod 10.01.01 la 10.01.16 +10.01.30)</t>
  </si>
  <si>
    <t>x</t>
  </si>
  <si>
    <t>Cheltuieli salariale in natura  (cod 10.02.01 la 10.02.06+10.02.30)</t>
  </si>
  <si>
    <t>Contributii la Fondul de garantare a creantelor salariale</t>
  </si>
  <si>
    <t>Comisioane  si alte costuri aferente imprumuturilor</t>
  </si>
  <si>
    <t>Dobanzi aferente datoriei publice interne 
 (cod 30.01.01+30.01.02)</t>
  </si>
  <si>
    <t>Dobanzi aferente datoriei publice externe
  (cod 30.02.01 la 30.02.03+30.02.05)</t>
  </si>
  <si>
    <t>TITLUL X ALTE CHELTUIELI   (cod 59.01+59.02+59.11+59.12+59.15+59.17+59.22+59.25+59.30)</t>
  </si>
  <si>
    <t>Programe si proiecte privind prevenirea si combaterea discriminarii</t>
  </si>
  <si>
    <t>59.30</t>
  </si>
  <si>
    <t>Anexa nr.6</t>
  </si>
  <si>
    <t>Cap.61.02 Ordine publica si siguranta nationala"</t>
  </si>
  <si>
    <t>TOTAL CHELTUIELI  (SECTIUNEA DE FUNCŢIONARE+SECŢIUNEA DE DEZVOLTARE)</t>
  </si>
  <si>
    <t>SECŢIUNEA DE FUNCŢIONARE 
(cod 01+80+81+84)</t>
  </si>
  <si>
    <t>CHELTUIELI CURENTE</t>
  </si>
  <si>
    <t xml:space="preserve">TITLUL I  CHELTUIELI DE PERSONAL  </t>
  </si>
  <si>
    <t xml:space="preserve">Cheltuieli salariale in natura </t>
  </si>
  <si>
    <t xml:space="preserve">Bunuri de natura obiectelor de inventar  </t>
  </si>
  <si>
    <t>TITLUL XVII PLATI EFECTUATE IN ANII 
PRECEDENTI SI RECUPERATE IN ANUL CURENT</t>
  </si>
  <si>
    <t>85.01.</t>
  </si>
  <si>
    <t>SECŢIUNEA DE DEZVOLTARE 
(cod 51+55+56+70+84)</t>
  </si>
  <si>
    <t>TITLUL X PROIECTE CU FINANTARE DIN FONDURI EXTERNE NERAMBURSABILE AFERENTE CADRULUI FINANCIAR 2014-2020</t>
  </si>
  <si>
    <t>Programe Instrumentul European de Vecinătate (ENI)</t>
  </si>
  <si>
    <t>58.12</t>
  </si>
  <si>
    <t>58.12.01</t>
  </si>
  <si>
    <t>58.12.02</t>
  </si>
  <si>
    <t>58.12.03</t>
  </si>
  <si>
    <t>Anexa nr.8</t>
  </si>
  <si>
    <t>Cap.66.02 "Sanatate"</t>
  </si>
  <si>
    <t xml:space="preserve">CHELTUIELI CURENTE  </t>
  </si>
  <si>
    <t>Stimulente de risc</t>
  </si>
  <si>
    <t>10,01,29</t>
  </si>
  <si>
    <t>10,01,17</t>
  </si>
  <si>
    <t>Stimulent de risc</t>
  </si>
  <si>
    <t>10.01.29</t>
  </si>
  <si>
    <t>10,01,30</t>
  </si>
  <si>
    <t xml:space="preserve">Contributii </t>
  </si>
  <si>
    <t xml:space="preserve">TITLUL II  BUNURI SI SERVICII  </t>
  </si>
  <si>
    <t>Medicamente si materiale sanitare 
 (cod 20.04.01 la 20.04.04)</t>
  </si>
  <si>
    <t xml:space="preserve">Alte cheltuieli </t>
  </si>
  <si>
    <t>TITLUL X ALTE CHELTUIELI
   (cod 59.01+59.02+59.11+59.12+59.15+59.17+59.22+59.25+59.30)</t>
  </si>
  <si>
    <t>Sume  aferente persoanelor cu handicap neincadrate</t>
  </si>
  <si>
    <t>Anexa nr.9</t>
  </si>
  <si>
    <t>Cap.67.02  Cultura,recreere, religie</t>
  </si>
  <si>
    <t xml:space="preserve">TITLUL II  BUNURI SI SERVICII </t>
  </si>
  <si>
    <t xml:space="preserve">Medicamente si materiale sanitare  </t>
  </si>
  <si>
    <t>20,04</t>
  </si>
  <si>
    <t xml:space="preserve">TITLUL X ALTE CHELTUIELI 
 </t>
  </si>
  <si>
    <t>Plati efectuate in anii precedenti si
 recuperate in anul curent</t>
  </si>
  <si>
    <t>Alte transferuri de capital</t>
  </si>
  <si>
    <t>51.02.29</t>
  </si>
  <si>
    <t>0</t>
  </si>
  <si>
    <t>Titlul VIII Proiecte cu finantare din  Fonduri externe nerambursabile (FEN) postaderare</t>
  </si>
  <si>
    <t>Programe din Fondul European de Dezvoltare Regională (FEDR)</t>
  </si>
  <si>
    <t>58.01</t>
  </si>
  <si>
    <t>58.01.01</t>
  </si>
  <si>
    <t>58.01.02</t>
  </si>
  <si>
    <t>58.01.03</t>
  </si>
  <si>
    <t>58,02,01</t>
  </si>
  <si>
    <t>58,02,02</t>
  </si>
  <si>
    <t>58,02,03</t>
  </si>
  <si>
    <t xml:space="preserve">Titlul XII  „Proiecte cu finanțare din sumele reprezentând asistența financiară nerambursabilă aferentă PNRR”     (cod 60.01 la 60.03)  </t>
  </si>
  <si>
    <t>60</t>
  </si>
  <si>
    <t>60.01</t>
  </si>
  <si>
    <t>Finanțare publică națională</t>
  </si>
  <si>
    <t>60.03</t>
  </si>
  <si>
    <t>Titlul XIII  „Proiecte cu finanțare din sumele aferente componentei de împrumut a PNRR”     (cod 61.01 la 61.03)</t>
  </si>
  <si>
    <t>61</t>
  </si>
  <si>
    <t>61.01</t>
  </si>
  <si>
    <t>61.03</t>
  </si>
  <si>
    <t>Anexa nr. 10</t>
  </si>
  <si>
    <t>Cap.68.02 " Asigurari si asistenta sociala"</t>
  </si>
  <si>
    <t xml:space="preserve">Cheltuieli salariale in bani   </t>
  </si>
  <si>
    <t xml:space="preserve"> </t>
  </si>
  <si>
    <t>Sume aferente persoanelor cu handicap neincadate</t>
  </si>
  <si>
    <t>SECŢIUNEA DE DEZVOLTARE</t>
  </si>
  <si>
    <t xml:space="preserve">TITLUL  X   PROIECTE CU FINANTARE DIN FONDURI EXTERNE NERAMBURSABILE AFERENTE CADRULUI FINANCIAR 2014- 2020 </t>
  </si>
  <si>
    <t>58.02</t>
  </si>
  <si>
    <t xml:space="preserve">Mecanismele financiare Spațiul Economic European și Norvegian 2014-2021       </t>
  </si>
  <si>
    <t>58.31</t>
  </si>
  <si>
    <t>58.31.01</t>
  </si>
  <si>
    <t>58.31.02</t>
  </si>
  <si>
    <t>58.31.03</t>
  </si>
  <si>
    <t>Anexa nr.11</t>
  </si>
  <si>
    <t>Cap.70.02 " Locuinte, servicii si dezvoltare publica"</t>
  </si>
  <si>
    <t>TITLUL I  CHELTUIELI DE PERSONAL   
(cod 10.01+10.02+10.03)</t>
  </si>
  <si>
    <t>TITLUL II  BUNURI SI SERVICII</t>
  </si>
  <si>
    <t>Medicamete si materiale sanitare</t>
  </si>
  <si>
    <t>20,04,02</t>
  </si>
  <si>
    <t xml:space="preserve">Dezinfectanti </t>
  </si>
  <si>
    <t xml:space="preserve">TITLUL XVI RAMBURSĂRI DE CREDITE  </t>
  </si>
  <si>
    <t xml:space="preserve">Rambursari de credite interne  </t>
  </si>
  <si>
    <t>TITLUL XVII PLĂTI EFECTUATE IN ANII PRECEDENȚI SI RECUPERATE IN ANUL CURENT</t>
  </si>
  <si>
    <t>Plati efectuate in anii precedenti 
si recuperate in anul curent</t>
  </si>
  <si>
    <t xml:space="preserve"> PROIECTE CU FINANŢARE DIN FONDURI EXTERNE NERAMBURSABILE (FEN) POSTADERARE     </t>
  </si>
  <si>
    <t>TITLUL  X   PROIECTE CU FINANTARE DIN FONDURI EXTERNE NERAMBURSABILE AFERENTE CADRULUI FINANCIAR 2014- 2020</t>
  </si>
  <si>
    <t>Programe din Fondul Social European de Dezvoltare Regională</t>
  </si>
  <si>
    <t>Finanțarea națională</t>
  </si>
  <si>
    <t>Finanțare externă nerambursabilă</t>
  </si>
  <si>
    <t xml:space="preserve">Cheltuieli neeligibile </t>
  </si>
  <si>
    <t xml:space="preserve">Mecanismele financiare Spațiul Economic European și Norvegian 2014-2021      </t>
  </si>
  <si>
    <t>Titlul XII  „Proiecte cu finanțare din sumele reprezentând asistența financiară nerambursabilă aferentă PNRR”     (cod 60.01 la 60.03)</t>
  </si>
  <si>
    <t xml:space="preserve">CHELTUIELI DE CAPITAL </t>
  </si>
  <si>
    <t>Mobilier, aparatură birotică şi alte
 active corporale</t>
  </si>
  <si>
    <t>85.01.02.</t>
  </si>
  <si>
    <t>Anexa nr.12</t>
  </si>
  <si>
    <t>Cap.74.02 " Protectia mediului "</t>
  </si>
  <si>
    <t>SECŢIUNEA DE FUNCŢIONARE</t>
  </si>
  <si>
    <t xml:space="preserve">CHELTUIELI CURENTE  
</t>
  </si>
  <si>
    <t xml:space="preserve">Bunuri si servicii </t>
  </si>
  <si>
    <t>58</t>
  </si>
  <si>
    <t>Anexa nr.13</t>
  </si>
  <si>
    <t>cap.83.02 "Agricultura, silvicultura, piscicultura si vanatoare"</t>
  </si>
  <si>
    <t>Alte cheltuieli</t>
  </si>
  <si>
    <t>Anexa nr.14</t>
  </si>
  <si>
    <t>Cap.84.02 "Transporturi"</t>
  </si>
  <si>
    <t xml:space="preserve">TITLUL IV SUBVENTII   </t>
  </si>
  <si>
    <t>Subvenţii pentru acoperirea diferenţelor
 de preţ şi tarif</t>
  </si>
  <si>
    <t>Operatiuni financiare</t>
  </si>
  <si>
    <t xml:space="preserve">TITLUL XVI RAMBURSARI DE CREDITE  </t>
  </si>
  <si>
    <t xml:space="preserve">Rambursari de credite interne </t>
  </si>
  <si>
    <t xml:space="preserve">SECŢIUNEA DE DEZVOLTARE </t>
  </si>
  <si>
    <t xml:space="preserve">TITLUL VI TRANSFERURI INTRE UNITATI ALE ADMINISTRATIEI PUBLICE  </t>
  </si>
  <si>
    <t>Alte transferuri de capital catre institutii publice</t>
  </si>
  <si>
    <t xml:space="preserve">Titlul XII  „Proiecte cu finanțare din sumele reprezentând asistența financiară nerambursabilă aferentă PNRR”   </t>
  </si>
  <si>
    <t>60  - asistenta financiara  PNRR</t>
  </si>
  <si>
    <t>61   - componenta de imprumut PNRR</t>
  </si>
  <si>
    <t>TITLUL XXI  PLĂŢI EFECTUATE ÎN ANII PRECEDENŢI ŞI RECUPERATE ÎN ANUL CURENT              (cod 85.01)</t>
  </si>
  <si>
    <t xml:space="preserve">     Plăţi efectuate în anii precedenţi  şi recuperate în anul curent în secţiunea de dezvoltare a bugetului  local</t>
  </si>
  <si>
    <t>85.01.02</t>
  </si>
  <si>
    <t>85,01,02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</si>
</sst>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color indexed="61"/>
      <name val="Arial"/>
      <family val="2"/>
    </font>
    <font>
      <b/>
      <sz val="10"/>
      <name val="Arial"/>
      <family val="2"/>
    </font>
    <font>
      <sz val="11"/>
      <color indexed="61"/>
      <name val="Arial"/>
      <family val="2"/>
      <charset val="238"/>
    </font>
    <font>
      <sz val="10"/>
      <name val="RomHelvetica"/>
    </font>
    <font>
      <sz val="10"/>
      <color theme="5" tint="0.59999389629810485"/>
      <name val="RomHelvetica"/>
      <charset val="238"/>
    </font>
    <font>
      <sz val="11"/>
      <color theme="5" tint="0.59999389629810485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7030A0"/>
      <name val="RomHelvetica"/>
      <charset val="238"/>
    </font>
    <font>
      <b/>
      <sz val="10"/>
      <name val="RomHelvetica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RomHelvetica"/>
    </font>
    <font>
      <b/>
      <sz val="11"/>
      <color rgb="FF7030A0"/>
      <name val="RomHelvetica"/>
      <charset val="238"/>
    </font>
    <font>
      <b/>
      <sz val="11"/>
      <name val="RomHelvetica"/>
      <charset val="238"/>
    </font>
    <font>
      <sz val="11"/>
      <name val="RomHelvetica"/>
    </font>
    <font>
      <b/>
      <i/>
      <sz val="10"/>
      <name val="Arial"/>
      <family val="2"/>
    </font>
    <font>
      <b/>
      <i/>
      <sz val="11"/>
      <name val="RomHelvetica"/>
      <charset val="238"/>
    </font>
    <font>
      <i/>
      <sz val="11"/>
      <name val="RomHelvetica"/>
    </font>
    <font>
      <b/>
      <i/>
      <sz val="11"/>
      <color rgb="FF7030A0"/>
      <name val="RomHelvetica"/>
      <charset val="238"/>
    </font>
    <font>
      <i/>
      <sz val="11"/>
      <name val="Arial"/>
      <family val="2"/>
      <charset val="238"/>
    </font>
    <font>
      <i/>
      <sz val="11"/>
      <name val="RomHelvetica"/>
      <charset val="238"/>
    </font>
    <font>
      <b/>
      <i/>
      <sz val="11"/>
      <name val="RomHelvetica"/>
    </font>
    <font>
      <sz val="8"/>
      <name val="Arial"/>
      <family val="2"/>
    </font>
    <font>
      <sz val="11"/>
      <name val="RomHelvetica"/>
      <charset val="238"/>
    </font>
    <font>
      <sz val="10"/>
      <name val="Tahoma"/>
      <family val="2"/>
    </font>
    <font>
      <b/>
      <i/>
      <sz val="10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  <charset val="238"/>
    </font>
    <font>
      <b/>
      <sz val="11"/>
      <color indexed="6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rgb="FF7030A0"/>
      <name val="Arial"/>
      <family val="2"/>
      <charset val="238"/>
    </font>
    <font>
      <b/>
      <i/>
      <sz val="8"/>
      <name val="Arial"/>
      <family val="2"/>
    </font>
    <font>
      <b/>
      <sz val="10"/>
      <color rgb="FF7030A0"/>
      <name val="Arial"/>
      <family val="2"/>
      <charset val="238"/>
    </font>
    <font>
      <b/>
      <sz val="10"/>
      <name val="Calibri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</font>
    <font>
      <b/>
      <sz val="7"/>
      <color theme="0"/>
      <name val="RomHelvetica"/>
      <charset val="238"/>
    </font>
    <font>
      <b/>
      <sz val="10"/>
      <color theme="0"/>
      <name val="RomHelvetica"/>
      <charset val="238"/>
    </font>
    <font>
      <sz val="7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12"/>
      <name val="RomHelvetica"/>
    </font>
    <font>
      <sz val="9"/>
      <name val="Arial"/>
      <family val="2"/>
      <charset val="238"/>
    </font>
    <font>
      <sz val="7"/>
      <color indexed="47"/>
      <name val="Arial"/>
      <family val="2"/>
      <charset val="238"/>
    </font>
    <font>
      <sz val="12"/>
      <color indexed="47"/>
      <name val="Arial"/>
      <family val="2"/>
    </font>
    <font>
      <sz val="9"/>
      <name val="Arial"/>
      <family val="2"/>
    </font>
    <font>
      <b/>
      <sz val="7"/>
      <name val="RomHelvetica"/>
      <charset val="238"/>
    </font>
    <font>
      <vertAlign val="superscript"/>
      <sz val="7"/>
      <name val="Arial"/>
      <family val="2"/>
      <charset val="238"/>
    </font>
    <font>
      <b/>
      <sz val="12"/>
      <color indexed="8"/>
      <name val="Arial"/>
      <family val="2"/>
    </font>
    <font>
      <u/>
      <sz val="12"/>
      <name val="Arial"/>
      <family val="2"/>
    </font>
    <font>
      <b/>
      <sz val="12"/>
      <name val="RomHelvetica"/>
    </font>
    <font>
      <sz val="12"/>
      <name val="RomHelvetica"/>
      <charset val="238"/>
    </font>
    <font>
      <u/>
      <sz val="12"/>
      <name val="Arial"/>
      <family val="2"/>
      <charset val="238"/>
    </font>
    <font>
      <b/>
      <u/>
      <sz val="12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trike/>
      <sz val="12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/>
    <xf numFmtId="0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" fillId="0" borderId="0"/>
  </cellStyleXfs>
  <cellXfs count="2018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/>
    <xf numFmtId="0" fontId="9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quotePrefix="1" applyNumberFormat="1" applyFont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" fillId="2" borderId="8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vertical="top" wrapText="1"/>
    </xf>
    <xf numFmtId="16" fontId="15" fillId="5" borderId="14" xfId="0" quotePrefix="1" applyNumberFormat="1" applyFont="1" applyFill="1" applyBorder="1" applyAlignment="1">
      <alignment horizontal="center" vertical="top" wrapText="1"/>
    </xf>
    <xf numFmtId="0" fontId="16" fillId="5" borderId="14" xfId="0" quotePrefix="1" applyFont="1" applyFill="1" applyBorder="1" applyAlignment="1">
      <alignment horizontal="center" vertical="top" wrapText="1"/>
    </xf>
    <xf numFmtId="0" fontId="18" fillId="5" borderId="14" xfId="0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vertical="top" wrapText="1"/>
    </xf>
    <xf numFmtId="3" fontId="20" fillId="4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top" wrapText="1"/>
    </xf>
    <xf numFmtId="3" fontId="19" fillId="6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top" wrapText="1"/>
    </xf>
    <xf numFmtId="3" fontId="17" fillId="6" borderId="14" xfId="0" applyNumberFormat="1" applyFont="1" applyFill="1" applyBorder="1" applyAlignment="1">
      <alignment vertical="top"/>
    </xf>
    <xf numFmtId="3" fontId="19" fillId="6" borderId="18" xfId="0" applyNumberFormat="1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6" fontId="1" fillId="0" borderId="19" xfId="0" quotePrefix="1" applyNumberFormat="1" applyFont="1" applyBorder="1" applyAlignment="1">
      <alignment horizontal="center" vertical="top" wrapText="1"/>
    </xf>
    <xf numFmtId="16" fontId="1" fillId="0" borderId="19" xfId="0" applyNumberFormat="1" applyFont="1" applyBorder="1" applyAlignment="1">
      <alignment horizontal="center" vertical="top" wrapText="1"/>
    </xf>
    <xf numFmtId="3" fontId="22" fillId="0" borderId="19" xfId="0" applyNumberFormat="1" applyFont="1" applyBorder="1" applyAlignment="1">
      <alignment vertical="top" wrapText="1"/>
    </xf>
    <xf numFmtId="3" fontId="20" fillId="0" borderId="19" xfId="0" applyNumberFormat="1" applyFont="1" applyBorder="1" applyAlignment="1">
      <alignment vertical="top" wrapText="1"/>
    </xf>
    <xf numFmtId="16" fontId="1" fillId="6" borderId="14" xfId="0" applyNumberFormat="1" applyFont="1" applyFill="1" applyBorder="1" applyAlignment="1">
      <alignment horizontal="center" vertical="top" wrapText="1"/>
    </xf>
    <xf numFmtId="3" fontId="21" fillId="6" borderId="18" xfId="0" applyNumberFormat="1" applyFont="1" applyFill="1" applyBorder="1" applyAlignment="1">
      <alignment vertical="top" wrapText="1"/>
    </xf>
    <xf numFmtId="0" fontId="2" fillId="0" borderId="21" xfId="0" applyFont="1" applyBorder="1"/>
    <xf numFmtId="0" fontId="7" fillId="7" borderId="22" xfId="0" applyFont="1" applyFill="1" applyBorder="1" applyAlignment="1">
      <alignment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16" fontId="1" fillId="7" borderId="14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16" fontId="1" fillId="0" borderId="14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0" fontId="7" fillId="7" borderId="9" xfId="0" applyFont="1" applyFill="1" applyBorder="1" applyAlignment="1">
      <alignment vertical="top" wrapText="1"/>
    </xf>
    <xf numFmtId="3" fontId="19" fillId="7" borderId="14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4" xfId="0" quotePrefix="1" applyNumberFormat="1" applyFont="1" applyBorder="1" applyAlignment="1">
      <alignment horizontal="center" vertical="top" wrapText="1"/>
    </xf>
    <xf numFmtId="0" fontId="7" fillId="6" borderId="17" xfId="0" applyFont="1" applyFill="1" applyBorder="1" applyAlignment="1">
      <alignment vertical="top" wrapText="1"/>
    </xf>
    <xf numFmtId="3" fontId="21" fillId="7" borderId="18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Continuous" vertical="top" wrapText="1"/>
    </xf>
    <xf numFmtId="0" fontId="7" fillId="0" borderId="17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6" fontId="23" fillId="0" borderId="14" xfId="0" applyNumberFormat="1" applyFont="1" applyBorder="1" applyAlignment="1">
      <alignment horizontal="center" vertical="top" wrapText="1"/>
    </xf>
    <xf numFmtId="3" fontId="24" fillId="0" borderId="14" xfId="0" applyNumberFormat="1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3" fontId="26" fillId="0" borderId="14" xfId="0" applyNumberFormat="1" applyFont="1" applyBorder="1" applyAlignment="1">
      <alignment vertical="top" wrapText="1"/>
    </xf>
    <xf numFmtId="3" fontId="27" fillId="0" borderId="14" xfId="0" applyNumberFormat="1" applyFont="1" applyBorder="1" applyAlignment="1">
      <alignment vertical="top"/>
    </xf>
    <xf numFmtId="3" fontId="22" fillId="0" borderId="18" xfId="0" applyNumberFormat="1" applyFont="1" applyBorder="1" applyAlignment="1">
      <alignment vertical="top" wrapText="1"/>
    </xf>
    <xf numFmtId="0" fontId="7" fillId="8" borderId="17" xfId="0" applyFont="1" applyFill="1" applyBorder="1" applyAlignment="1">
      <alignment vertical="top" wrapText="1"/>
    </xf>
    <xf numFmtId="49" fontId="7" fillId="8" borderId="14" xfId="0" applyNumberFormat="1" applyFont="1" applyFill="1" applyBorder="1" applyAlignment="1">
      <alignment horizontal="center" vertical="top" wrapText="1"/>
    </xf>
    <xf numFmtId="16" fontId="23" fillId="8" borderId="14" xfId="0" applyNumberFormat="1" applyFont="1" applyFill="1" applyBorder="1" applyAlignment="1">
      <alignment horizontal="center" vertical="top" wrapText="1"/>
    </xf>
    <xf numFmtId="3" fontId="24" fillId="8" borderId="14" xfId="0" applyNumberFormat="1" applyFont="1" applyFill="1" applyBorder="1" applyAlignment="1">
      <alignment vertical="top" wrapText="1"/>
    </xf>
    <xf numFmtId="3" fontId="26" fillId="4" borderId="14" xfId="0" applyNumberFormat="1" applyFont="1" applyFill="1" applyBorder="1" applyAlignment="1">
      <alignment vertical="top" wrapText="1"/>
    </xf>
    <xf numFmtId="3" fontId="24" fillId="8" borderId="18" xfId="0" applyNumberFormat="1" applyFont="1" applyFill="1" applyBorder="1" applyAlignment="1">
      <alignment vertical="top" wrapText="1"/>
    </xf>
    <xf numFmtId="3" fontId="28" fillId="9" borderId="14" xfId="0" applyNumberFormat="1" applyFont="1" applyFill="1" applyBorder="1" applyAlignment="1">
      <alignment vertical="top" wrapText="1"/>
    </xf>
    <xf numFmtId="3" fontId="22" fillId="9" borderId="14" xfId="0" applyNumberFormat="1" applyFont="1" applyFill="1" applyBorder="1" applyAlignment="1">
      <alignment vertical="top" wrapText="1"/>
    </xf>
    <xf numFmtId="3" fontId="22" fillId="9" borderId="18" xfId="0" applyNumberFormat="1" applyFont="1" applyFill="1" applyBorder="1" applyAlignment="1">
      <alignment vertical="top" wrapText="1"/>
    </xf>
    <xf numFmtId="3" fontId="21" fillId="4" borderId="14" xfId="0" applyNumberFormat="1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top" wrapText="1"/>
    </xf>
    <xf numFmtId="16" fontId="1" fillId="10" borderId="14" xfId="0" quotePrefix="1" applyNumberFormat="1" applyFont="1" applyFill="1" applyBorder="1" applyAlignment="1">
      <alignment horizontal="center" vertical="top" wrapText="1"/>
    </xf>
    <xf numFmtId="16" fontId="7" fillId="10" borderId="14" xfId="0" applyNumberFormat="1" applyFont="1" applyFill="1" applyBorder="1" applyAlignment="1">
      <alignment horizontal="center" vertical="top" wrapText="1"/>
    </xf>
    <xf numFmtId="3" fontId="28" fillId="10" borderId="14" xfId="0" applyNumberFormat="1" applyFont="1" applyFill="1" applyBorder="1" applyAlignment="1">
      <alignment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23" fillId="10" borderId="17" xfId="0" applyFont="1" applyFill="1" applyBorder="1" applyAlignment="1">
      <alignment horizontal="center" vertical="center" wrapText="1"/>
    </xf>
    <xf numFmtId="3" fontId="29" fillId="10" borderId="14" xfId="0" applyNumberFormat="1" applyFont="1" applyFill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vertical="center" wrapText="1"/>
    </xf>
    <xf numFmtId="3" fontId="29" fillId="10" borderId="18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7" fillId="7" borderId="17" xfId="0" applyFont="1" applyFill="1" applyBorder="1" applyAlignment="1">
      <alignment horizontal="left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horizontal="right" vertical="top" wrapText="1"/>
    </xf>
    <xf numFmtId="3" fontId="20" fillId="4" borderId="14" xfId="0" applyNumberFormat="1" applyFont="1" applyFill="1" applyBorder="1" applyAlignment="1">
      <alignment horizontal="right" vertical="top" wrapText="1"/>
    </xf>
    <xf numFmtId="3" fontId="21" fillId="7" borderId="18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19" fillId="7" borderId="14" xfId="0" applyNumberFormat="1" applyFont="1" applyFill="1" applyBorder="1" applyAlignment="1">
      <alignment horizontal="right" vertical="center" wrapText="1"/>
    </xf>
    <xf numFmtId="3" fontId="20" fillId="4" borderId="14" xfId="0" applyNumberFormat="1" applyFont="1" applyFill="1" applyBorder="1" applyAlignment="1">
      <alignment horizontal="right" vertical="center" wrapText="1"/>
    </xf>
    <xf numFmtId="3" fontId="19" fillId="7" borderId="18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top" wrapText="1"/>
    </xf>
    <xf numFmtId="0" fontId="23" fillId="0" borderId="14" xfId="0" quotePrefix="1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vertical="top" wrapText="1"/>
    </xf>
    <xf numFmtId="3" fontId="31" fillId="11" borderId="14" xfId="0" applyNumberFormat="1" applyFont="1" applyFill="1" applyBorder="1" applyAlignment="1">
      <alignment vertical="top" wrapText="1"/>
    </xf>
    <xf numFmtId="0" fontId="2" fillId="0" borderId="24" xfId="1" applyFont="1" applyBorder="1" applyAlignment="1">
      <alignment vertical="center" wrapText="1"/>
    </xf>
    <xf numFmtId="16" fontId="1" fillId="0" borderId="17" xfId="0" applyNumberFormat="1" applyFont="1" applyBorder="1" applyAlignment="1">
      <alignment vertical="top" wrapText="1"/>
    </xf>
    <xf numFmtId="3" fontId="19" fillId="7" borderId="18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3" fontId="22" fillId="0" borderId="12" xfId="0" applyNumberFormat="1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0" fontId="33" fillId="12" borderId="17" xfId="0" applyFont="1" applyFill="1" applyBorder="1" applyAlignment="1">
      <alignment vertical="top" wrapText="1"/>
    </xf>
    <xf numFmtId="14" fontId="33" fillId="12" borderId="14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3" fontId="26" fillId="0" borderId="12" xfId="0" applyNumberFormat="1" applyFont="1" applyBorder="1" applyAlignment="1">
      <alignment vertical="top" wrapText="1"/>
    </xf>
    <xf numFmtId="14" fontId="1" fillId="7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left" vertical="top" wrapText="1" indent="2"/>
    </xf>
    <xf numFmtId="3" fontId="18" fillId="6" borderId="14" xfId="0" applyNumberFormat="1" applyFont="1" applyFill="1" applyBorder="1"/>
    <xf numFmtId="3" fontId="34" fillId="4" borderId="14" xfId="0" applyNumberFormat="1" applyFont="1" applyFill="1" applyBorder="1"/>
    <xf numFmtId="3" fontId="18" fillId="6" borderId="18" xfId="0" applyNumberFormat="1" applyFont="1" applyFill="1" applyBorder="1"/>
    <xf numFmtId="0" fontId="1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horizontal="right" vertical="top" wrapText="1"/>
    </xf>
    <xf numFmtId="3" fontId="21" fillId="6" borderId="18" xfId="0" applyNumberFormat="1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8" fillId="6" borderId="14" xfId="0" applyNumberFormat="1" applyFont="1" applyFill="1" applyBorder="1" applyAlignment="1">
      <alignment horizontal="right" vertical="top" wrapText="1"/>
    </xf>
    <xf numFmtId="3" fontId="34" fillId="4" borderId="14" xfId="0" applyNumberFormat="1" applyFont="1" applyFill="1" applyBorder="1" applyAlignment="1">
      <alignment horizontal="right" vertical="top" wrapText="1"/>
    </xf>
    <xf numFmtId="3" fontId="18" fillId="6" borderId="18" xfId="0" applyNumberFormat="1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 wrapText="1"/>
    </xf>
    <xf numFmtId="3" fontId="19" fillId="6" borderId="14" xfId="0" applyNumberFormat="1" applyFont="1" applyFill="1" applyBorder="1" applyAlignment="1">
      <alignment horizontal="right" vertical="top" wrapText="1"/>
    </xf>
    <xf numFmtId="3" fontId="19" fillId="6" borderId="18" xfId="0" applyNumberFormat="1" applyFont="1" applyFill="1" applyBorder="1" applyAlignment="1">
      <alignment horizontal="right" vertical="top" wrapText="1"/>
    </xf>
    <xf numFmtId="0" fontId="35" fillId="8" borderId="17" xfId="0" applyFont="1" applyFill="1" applyBorder="1" applyAlignment="1">
      <alignment vertical="top" wrapText="1"/>
    </xf>
    <xf numFmtId="0" fontId="7" fillId="8" borderId="14" xfId="0" quotePrefix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3" fontId="21" fillId="8" borderId="14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Border="1" applyAlignment="1">
      <alignment horizontal="right" vertical="top" wrapText="1"/>
    </xf>
    <xf numFmtId="3" fontId="21" fillId="0" borderId="14" xfId="0" applyNumberFormat="1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1" fillId="13" borderId="17" xfId="0" applyFont="1" applyFill="1" applyBorder="1" applyAlignment="1">
      <alignment vertical="top" wrapText="1"/>
    </xf>
    <xf numFmtId="0" fontId="1" fillId="13" borderId="14" xfId="0" quotePrefix="1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6" fillId="0" borderId="14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36" fillId="13" borderId="17" xfId="0" applyFont="1" applyFill="1" applyBorder="1" applyAlignment="1">
      <alignment vertical="top" wrapText="1"/>
    </xf>
    <xf numFmtId="0" fontId="36" fillId="13" borderId="14" xfId="0" applyFont="1" applyFill="1" applyBorder="1" applyAlignment="1">
      <alignment horizontal="center" vertical="top" wrapText="1"/>
    </xf>
    <xf numFmtId="3" fontId="25" fillId="0" borderId="14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3" fontId="17" fillId="0" borderId="17" xfId="0" applyNumberFormat="1" applyFont="1" applyBorder="1" applyAlignment="1">
      <alignment vertical="top" wrapText="1"/>
    </xf>
    <xf numFmtId="3" fontId="34" fillId="0" borderId="17" xfId="0" applyNumberFormat="1" applyFont="1" applyBorder="1" applyAlignment="1">
      <alignment vertical="top" wrapText="1"/>
    </xf>
    <xf numFmtId="3" fontId="14" fillId="0" borderId="17" xfId="0" applyNumberFormat="1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17" fillId="0" borderId="13" xfId="0" applyNumberFormat="1" applyFont="1" applyBorder="1" applyAlignment="1">
      <alignment vertical="top" wrapText="1"/>
    </xf>
    <xf numFmtId="0" fontId="12" fillId="14" borderId="14" xfId="0" applyFont="1" applyFill="1" applyBorder="1" applyAlignment="1">
      <alignment horizontal="center" vertical="center" wrapText="1"/>
    </xf>
    <xf numFmtId="0" fontId="7" fillId="14" borderId="14" xfId="1" applyFont="1" applyFill="1" applyBorder="1" applyAlignment="1">
      <alignment horizontal="center"/>
    </xf>
    <xf numFmtId="3" fontId="14" fillId="14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1" fillId="0" borderId="14" xfId="1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top" wrapText="1"/>
    </xf>
    <xf numFmtId="0" fontId="7" fillId="7" borderId="14" xfId="0" quotePrefix="1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10" borderId="17" xfId="0" applyFont="1" applyFill="1" applyBorder="1" applyAlignment="1">
      <alignment vertical="top" wrapText="1"/>
    </xf>
    <xf numFmtId="0" fontId="7" fillId="10" borderId="14" xfId="0" applyFont="1" applyFill="1" applyBorder="1" applyAlignment="1">
      <alignment horizontal="center" wrapText="1"/>
    </xf>
    <xf numFmtId="3" fontId="19" fillId="10" borderId="14" xfId="0" applyNumberFormat="1" applyFont="1" applyFill="1" applyBorder="1" applyAlignment="1">
      <alignment horizontal="right" vertical="top" wrapText="1"/>
    </xf>
    <xf numFmtId="3" fontId="19" fillId="10" borderId="18" xfId="0" applyNumberFormat="1" applyFont="1" applyFill="1" applyBorder="1" applyAlignment="1">
      <alignment horizontal="right" vertical="top" wrapText="1"/>
    </xf>
    <xf numFmtId="3" fontId="22" fillId="11" borderId="14" xfId="0" applyNumberFormat="1" applyFont="1" applyFill="1" applyBorder="1" applyAlignment="1">
      <alignment horizontal="right" vertical="top" wrapText="1"/>
    </xf>
    <xf numFmtId="3" fontId="22" fillId="15" borderId="14" xfId="0" applyNumberFormat="1" applyFont="1" applyFill="1" applyBorder="1" applyAlignment="1">
      <alignment vertical="top" wrapText="1"/>
    </xf>
    <xf numFmtId="3" fontId="22" fillId="10" borderId="14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 vertical="top" wrapText="1"/>
    </xf>
    <xf numFmtId="3" fontId="22" fillId="15" borderId="19" xfId="0" applyNumberFormat="1" applyFont="1" applyFill="1" applyBorder="1" applyAlignment="1">
      <alignment vertical="top" wrapText="1"/>
    </xf>
    <xf numFmtId="3" fontId="20" fillId="4" borderId="19" xfId="0" applyNumberFormat="1" applyFont="1" applyFill="1" applyBorder="1" applyAlignment="1">
      <alignment horizontal="right" vertical="top" wrapText="1"/>
    </xf>
    <xf numFmtId="3" fontId="22" fillId="10" borderId="19" xfId="0" applyNumberFormat="1" applyFont="1" applyFill="1" applyBorder="1" applyAlignment="1">
      <alignment vertical="top" wrapText="1"/>
    </xf>
    <xf numFmtId="3" fontId="22" fillId="0" borderId="26" xfId="0" applyNumberFormat="1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49" fontId="1" fillId="0" borderId="19" xfId="0" applyNumberFormat="1" applyFont="1" applyBorder="1" applyAlignment="1">
      <alignment wrapText="1"/>
    </xf>
    <xf numFmtId="3" fontId="18" fillId="10" borderId="14" xfId="0" applyNumberFormat="1" applyFont="1" applyFill="1" applyBorder="1"/>
    <xf numFmtId="3" fontId="18" fillId="10" borderId="18" xfId="0" applyNumberFormat="1" applyFont="1" applyFill="1" applyBorder="1"/>
    <xf numFmtId="3" fontId="37" fillId="0" borderId="14" xfId="0" applyNumberFormat="1" applyFont="1" applyBorder="1"/>
    <xf numFmtId="3" fontId="34" fillId="0" borderId="14" xfId="0" applyNumberFormat="1" applyFont="1" applyBorder="1"/>
    <xf numFmtId="3" fontId="37" fillId="0" borderId="18" xfId="0" applyNumberFormat="1" applyFont="1" applyBorder="1"/>
    <xf numFmtId="3" fontId="38" fillId="0" borderId="14" xfId="0" applyNumberFormat="1" applyFont="1" applyBorder="1"/>
    <xf numFmtId="0" fontId="1" fillId="0" borderId="28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right" vertical="top" wrapText="1"/>
    </xf>
    <xf numFmtId="3" fontId="22" fillId="15" borderId="0" xfId="0" applyNumberFormat="1" applyFont="1" applyFill="1" applyAlignment="1">
      <alignment vertical="top" wrapText="1"/>
    </xf>
    <xf numFmtId="3" fontId="20" fillId="4" borderId="0" xfId="0" applyNumberFormat="1" applyFont="1" applyFill="1" applyAlignment="1">
      <alignment horizontal="right" vertical="top" wrapText="1"/>
    </xf>
    <xf numFmtId="3" fontId="22" fillId="10" borderId="0" xfId="0" applyNumberFormat="1" applyFont="1" applyFill="1" applyAlignment="1">
      <alignment vertical="top" wrapText="1"/>
    </xf>
    <xf numFmtId="3" fontId="22" fillId="0" borderId="29" xfId="0" applyNumberFormat="1" applyFont="1" applyBorder="1" applyAlignment="1">
      <alignment vertical="top" wrapText="1"/>
    </xf>
    <xf numFmtId="0" fontId="18" fillId="2" borderId="30" xfId="0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distributed" wrapText="1"/>
    </xf>
    <xf numFmtId="0" fontId="1" fillId="2" borderId="6" xfId="0" applyFont="1" applyFill="1" applyBorder="1" applyAlignment="1">
      <alignment horizontal="center" wrapText="1"/>
    </xf>
    <xf numFmtId="3" fontId="21" fillId="2" borderId="30" xfId="0" applyNumberFormat="1" applyFont="1" applyFill="1" applyBorder="1" applyAlignment="1">
      <alignment horizontal="right" vertical="center" wrapText="1"/>
    </xf>
    <xf numFmtId="3" fontId="20" fillId="4" borderId="30" xfId="0" applyNumberFormat="1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vertical="center" wrapText="1"/>
    </xf>
    <xf numFmtId="49" fontId="18" fillId="6" borderId="15" xfId="0" applyNumberFormat="1" applyFont="1" applyFill="1" applyBorder="1" applyAlignment="1">
      <alignment horizontal="center" vertical="distributed" wrapText="1"/>
    </xf>
    <xf numFmtId="3" fontId="21" fillId="6" borderId="15" xfId="0" applyNumberFormat="1" applyFont="1" applyFill="1" applyBorder="1" applyAlignment="1">
      <alignment horizontal="right" vertical="top" wrapText="1"/>
    </xf>
    <xf numFmtId="3" fontId="20" fillId="4" borderId="15" xfId="0" applyNumberFormat="1" applyFont="1" applyFill="1" applyBorder="1" applyAlignment="1">
      <alignment horizontal="right" vertical="top" wrapText="1"/>
    </xf>
    <xf numFmtId="0" fontId="7" fillId="6" borderId="31" xfId="0" applyFont="1" applyFill="1" applyBorder="1" applyAlignment="1">
      <alignment horizontal="left"/>
    </xf>
    <xf numFmtId="49" fontId="7" fillId="6" borderId="15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32" xfId="0" applyFont="1" applyFill="1" applyBorder="1" applyAlignment="1">
      <alignment vertical="center" wrapText="1"/>
    </xf>
    <xf numFmtId="3" fontId="21" fillId="6" borderId="14" xfId="0" applyNumberFormat="1" applyFont="1" applyFill="1" applyBorder="1" applyAlignment="1">
      <alignment wrapText="1"/>
    </xf>
    <xf numFmtId="3" fontId="20" fillId="4" borderId="14" xfId="0" applyNumberFormat="1" applyFont="1" applyFill="1" applyBorder="1" applyAlignment="1">
      <alignment wrapText="1"/>
    </xf>
    <xf numFmtId="3" fontId="21" fillId="6" borderId="18" xfId="0" applyNumberFormat="1" applyFont="1" applyFill="1" applyBorder="1" applyAlignment="1">
      <alignment wrapText="1"/>
    </xf>
    <xf numFmtId="0" fontId="7" fillId="6" borderId="33" xfId="0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3" fontId="24" fillId="6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/>
    <xf numFmtId="3" fontId="22" fillId="0" borderId="14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0" fontId="7" fillId="6" borderId="20" xfId="0" applyFont="1" applyFill="1" applyBorder="1" applyAlignment="1">
      <alignment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/>
    <xf numFmtId="0" fontId="2" fillId="7" borderId="14" xfId="0" applyFont="1" applyFill="1" applyBorder="1"/>
    <xf numFmtId="3" fontId="18" fillId="7" borderId="14" xfId="0" applyNumberFormat="1" applyFont="1" applyFill="1" applyBorder="1"/>
    <xf numFmtId="3" fontId="37" fillId="9" borderId="14" xfId="0" applyNumberFormat="1" applyFont="1" applyFill="1" applyBorder="1"/>
    <xf numFmtId="3" fontId="22" fillId="9" borderId="14" xfId="0" applyNumberFormat="1" applyFont="1" applyFill="1" applyBorder="1" applyAlignment="1">
      <alignment wrapText="1"/>
    </xf>
    <xf numFmtId="0" fontId="1" fillId="7" borderId="9" xfId="0" applyFont="1" applyFill="1" applyBorder="1" applyAlignment="1">
      <alignment vertical="top" wrapText="1"/>
    </xf>
    <xf numFmtId="3" fontId="22" fillId="0" borderId="12" xfId="0" applyNumberFormat="1" applyFont="1" applyBorder="1" applyAlignment="1">
      <alignment wrapText="1"/>
    </xf>
    <xf numFmtId="3" fontId="18" fillId="16" borderId="14" xfId="0" applyNumberFormat="1" applyFont="1" applyFill="1" applyBorder="1"/>
    <xf numFmtId="3" fontId="18" fillId="0" borderId="14" xfId="0" applyNumberFormat="1" applyFont="1" applyBorder="1"/>
    <xf numFmtId="16" fontId="23" fillId="6" borderId="14" xfId="0" applyNumberFormat="1" applyFont="1" applyFill="1" applyBorder="1" applyAlignment="1">
      <alignment horizontal="center" vertical="top" wrapText="1"/>
    </xf>
    <xf numFmtId="3" fontId="37" fillId="6" borderId="14" xfId="0" applyNumberFormat="1" applyFont="1" applyFill="1" applyBorder="1"/>
    <xf numFmtId="3" fontId="37" fillId="6" borderId="18" xfId="0" applyNumberFormat="1" applyFont="1" applyFill="1" applyBorder="1"/>
    <xf numFmtId="0" fontId="7" fillId="7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16" fontId="7" fillId="10" borderId="14" xfId="0" quotePrefix="1" applyNumberFormat="1" applyFont="1" applyFill="1" applyBorder="1" applyAlignment="1">
      <alignment horizontal="center" vertical="top" wrapText="1"/>
    </xf>
    <xf numFmtId="3" fontId="17" fillId="10" borderId="14" xfId="0" applyNumberFormat="1" applyFont="1" applyFill="1" applyBorder="1"/>
    <xf numFmtId="3" fontId="21" fillId="0" borderId="14" xfId="0" applyNumberFormat="1" applyFont="1" applyBorder="1" applyAlignment="1">
      <alignment wrapText="1"/>
    </xf>
    <xf numFmtId="3" fontId="39" fillId="0" borderId="14" xfId="0" applyNumberFormat="1" applyFont="1" applyBorder="1"/>
    <xf numFmtId="3" fontId="17" fillId="16" borderId="14" xfId="0" applyNumberFormat="1" applyFont="1" applyFill="1" applyBorder="1"/>
    <xf numFmtId="0" fontId="7" fillId="6" borderId="23" xfId="0" applyFont="1" applyFill="1" applyBorder="1" applyAlignment="1">
      <alignment horizontal="center" vertical="center" wrapText="1"/>
    </xf>
    <xf numFmtId="3" fontId="18" fillId="6" borderId="14" xfId="0" applyNumberFormat="1" applyFont="1" applyFill="1" applyBorder="1" applyAlignment="1">
      <alignment horizontal="right" vertical="center"/>
    </xf>
    <xf numFmtId="3" fontId="34" fillId="4" borderId="14" xfId="0" applyNumberFormat="1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center" vertical="center" wrapText="1"/>
    </xf>
    <xf numFmtId="3" fontId="21" fillId="9" borderId="14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quotePrefix="1" applyFont="1" applyFill="1" applyBorder="1" applyAlignment="1">
      <alignment horizontal="center" vertical="top" wrapText="1"/>
    </xf>
    <xf numFmtId="0" fontId="2" fillId="5" borderId="14" xfId="0" applyFont="1" applyFill="1" applyBorder="1"/>
    <xf numFmtId="3" fontId="18" fillId="5" borderId="14" xfId="0" applyNumberFormat="1" applyFont="1" applyFill="1" applyBorder="1"/>
    <xf numFmtId="3" fontId="34" fillId="5" borderId="14" xfId="0" applyNumberFormat="1" applyFont="1" applyFill="1" applyBorder="1"/>
    <xf numFmtId="0" fontId="14" fillId="5" borderId="17" xfId="0" applyFont="1" applyFill="1" applyBorder="1" applyAlignment="1">
      <alignment vertical="top" wrapText="1"/>
    </xf>
    <xf numFmtId="3" fontId="17" fillId="5" borderId="14" xfId="0" applyNumberFormat="1" applyFont="1" applyFill="1" applyBorder="1"/>
    <xf numFmtId="3" fontId="21" fillId="5" borderId="14" xfId="0" applyNumberFormat="1" applyFont="1" applyFill="1" applyBorder="1" applyAlignment="1">
      <alignment wrapText="1"/>
    </xf>
    <xf numFmtId="3" fontId="21" fillId="5" borderId="18" xfId="0" applyNumberFormat="1" applyFont="1" applyFill="1" applyBorder="1" applyAlignment="1">
      <alignment wrapText="1"/>
    </xf>
    <xf numFmtId="3" fontId="21" fillId="0" borderId="18" xfId="0" applyNumberFormat="1" applyFont="1" applyBorder="1" applyAlignment="1">
      <alignment wrapText="1"/>
    </xf>
    <xf numFmtId="0" fontId="7" fillId="5" borderId="17" xfId="0" applyFont="1" applyFill="1" applyBorder="1" applyAlignment="1">
      <alignment vertical="top" wrapText="1"/>
    </xf>
    <xf numFmtId="3" fontId="37" fillId="11" borderId="14" xfId="0" applyNumberFormat="1" applyFont="1" applyFill="1" applyBorder="1"/>
    <xf numFmtId="3" fontId="22" fillId="11" borderId="14" xfId="0" applyNumberFormat="1" applyFont="1" applyFill="1" applyBorder="1" applyAlignment="1">
      <alignment wrapText="1"/>
    </xf>
    <xf numFmtId="3" fontId="22" fillId="11" borderId="18" xfId="0" applyNumberFormat="1" applyFont="1" applyFill="1" applyBorder="1" applyAlignment="1">
      <alignment wrapText="1"/>
    </xf>
    <xf numFmtId="3" fontId="17" fillId="0" borderId="14" xfId="0" applyNumberFormat="1" applyFont="1" applyBorder="1"/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14" fontId="1" fillId="5" borderId="12" xfId="0" applyNumberFormat="1" applyFont="1" applyFill="1" applyBorder="1" applyAlignment="1">
      <alignment horizontal="center" vertical="top" wrapText="1"/>
    </xf>
    <xf numFmtId="14" fontId="1" fillId="7" borderId="12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Border="1"/>
    <xf numFmtId="0" fontId="1" fillId="0" borderId="17" xfId="0" applyFont="1" applyBorder="1" applyAlignment="1">
      <alignment horizontal="left" vertical="top" wrapText="1"/>
    </xf>
    <xf numFmtId="0" fontId="7" fillId="7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10" borderId="14" xfId="0" applyNumberFormat="1" applyFont="1" applyFill="1" applyBorder="1" applyAlignment="1">
      <alignment horizontal="center"/>
    </xf>
    <xf numFmtId="0" fontId="2" fillId="10" borderId="0" xfId="0" applyFont="1" applyFill="1"/>
    <xf numFmtId="0" fontId="7" fillId="10" borderId="14" xfId="0" applyFont="1" applyFill="1" applyBorder="1" applyAlignment="1">
      <alignment horizontal="center"/>
    </xf>
    <xf numFmtId="0" fontId="30" fillId="0" borderId="35" xfId="0" applyFont="1" applyBorder="1" applyAlignment="1">
      <alignment vertical="top" wrapText="1"/>
    </xf>
    <xf numFmtId="0" fontId="7" fillId="10" borderId="14" xfId="0" quotePrefix="1" applyFont="1" applyFill="1" applyBorder="1" applyAlignment="1">
      <alignment horizontal="center" wrapText="1"/>
    </xf>
    <xf numFmtId="0" fontId="2" fillId="10" borderId="14" xfId="0" applyFont="1" applyFill="1" applyBorder="1"/>
    <xf numFmtId="0" fontId="1" fillId="0" borderId="19" xfId="0" quotePrefix="1" applyFont="1" applyBorder="1" applyAlignment="1">
      <alignment horizontal="center" wrapText="1"/>
    </xf>
    <xf numFmtId="0" fontId="2" fillId="0" borderId="19" xfId="0" applyFont="1" applyBorder="1"/>
    <xf numFmtId="3" fontId="37" fillId="0" borderId="19" xfId="0" applyNumberFormat="1" applyFont="1" applyBorder="1"/>
    <xf numFmtId="3" fontId="37" fillId="9" borderId="19" xfId="0" applyNumberFormat="1" applyFont="1" applyFill="1" applyBorder="1"/>
    <xf numFmtId="3" fontId="22" fillId="9" borderId="19" xfId="0" applyNumberFormat="1" applyFont="1" applyFill="1" applyBorder="1" applyAlignment="1">
      <alignment vertical="top" wrapText="1"/>
    </xf>
    <xf numFmtId="3" fontId="34" fillId="4" borderId="19" xfId="0" applyNumberFormat="1" applyFont="1" applyFill="1" applyBorder="1"/>
    <xf numFmtId="0" fontId="1" fillId="0" borderId="19" xfId="0" applyFont="1" applyBorder="1" applyAlignment="1">
      <alignment vertical="top" wrapText="1"/>
    </xf>
    <xf numFmtId="3" fontId="37" fillId="0" borderId="19" xfId="0" applyNumberFormat="1" applyFont="1" applyBorder="1" applyAlignment="1">
      <alignment horizontal="center" vertical="center"/>
    </xf>
    <xf numFmtId="3" fontId="37" fillId="9" borderId="19" xfId="0" applyNumberFormat="1" applyFont="1" applyFill="1" applyBorder="1" applyAlignment="1">
      <alignment horizontal="center" vertical="center"/>
    </xf>
    <xf numFmtId="3" fontId="22" fillId="9" borderId="19" xfId="0" applyNumberFormat="1" applyFont="1" applyFill="1" applyBorder="1" applyAlignment="1">
      <alignment horizontal="right" vertical="center" wrapText="1"/>
    </xf>
    <xf numFmtId="3" fontId="37" fillId="9" borderId="19" xfId="0" applyNumberFormat="1" applyFont="1" applyFill="1" applyBorder="1" applyAlignment="1">
      <alignment horizontal="right" vertical="center"/>
    </xf>
    <xf numFmtId="3" fontId="34" fillId="4" borderId="19" xfId="0" applyNumberFormat="1" applyFont="1" applyFill="1" applyBorder="1" applyAlignment="1">
      <alignment horizontal="right" vertical="center"/>
    </xf>
    <xf numFmtId="3" fontId="37" fillId="0" borderId="19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right" vertical="center"/>
    </xf>
    <xf numFmtId="3" fontId="37" fillId="0" borderId="14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vertical="center" wrapText="1"/>
    </xf>
    <xf numFmtId="3" fontId="37" fillId="9" borderId="19" xfId="0" applyNumberFormat="1" applyFont="1" applyFill="1" applyBorder="1" applyAlignment="1">
      <alignment vertical="center"/>
    </xf>
    <xf numFmtId="3" fontId="22" fillId="9" borderId="19" xfId="0" applyNumberFormat="1" applyFont="1" applyFill="1" applyBorder="1" applyAlignment="1">
      <alignment vertical="center" wrapText="1"/>
    </xf>
    <xf numFmtId="3" fontId="37" fillId="9" borderId="14" xfId="0" applyNumberFormat="1" applyFont="1" applyFill="1" applyBorder="1" applyAlignment="1">
      <alignment vertical="center"/>
    </xf>
    <xf numFmtId="3" fontId="34" fillId="4" borderId="19" xfId="0" applyNumberFormat="1" applyFont="1" applyFill="1" applyBorder="1" applyAlignment="1">
      <alignment vertical="center"/>
    </xf>
    <xf numFmtId="49" fontId="18" fillId="2" borderId="30" xfId="0" applyNumberFormat="1" applyFont="1" applyFill="1" applyBorder="1" applyAlignment="1">
      <alignment horizontal="center"/>
    </xf>
    <xf numFmtId="0" fontId="2" fillId="2" borderId="21" xfId="0" applyFont="1" applyFill="1" applyBorder="1"/>
    <xf numFmtId="3" fontId="18" fillId="2" borderId="30" xfId="0" applyNumberFormat="1" applyFont="1" applyFill="1" applyBorder="1" applyAlignment="1">
      <alignment horizontal="right" vertical="center"/>
    </xf>
    <xf numFmtId="0" fontId="7" fillId="6" borderId="9" xfId="0" applyFont="1" applyFill="1" applyBorder="1" applyAlignment="1">
      <alignment vertical="center" wrapText="1"/>
    </xf>
    <xf numFmtId="49" fontId="18" fillId="6" borderId="11" xfId="0" applyNumberFormat="1" applyFont="1" applyFill="1" applyBorder="1" applyAlignment="1">
      <alignment horizontal="center"/>
    </xf>
    <xf numFmtId="0" fontId="2" fillId="6" borderId="14" xfId="0" applyFont="1" applyFill="1" applyBorder="1"/>
    <xf numFmtId="3" fontId="18" fillId="6" borderId="15" xfId="0" applyNumberFormat="1" applyFont="1" applyFill="1" applyBorder="1"/>
    <xf numFmtId="3" fontId="34" fillId="4" borderId="15" xfId="0" applyNumberFormat="1" applyFont="1" applyFill="1" applyBorder="1"/>
    <xf numFmtId="49" fontId="18" fillId="6" borderId="13" xfId="0" applyNumberFormat="1" applyFont="1" applyFill="1" applyBorder="1" applyAlignment="1">
      <alignment horizontal="center"/>
    </xf>
    <xf numFmtId="0" fontId="7" fillId="17" borderId="17" xfId="0" applyFont="1" applyFill="1" applyBorder="1" applyAlignment="1">
      <alignment vertical="top" wrapText="1"/>
    </xf>
    <xf numFmtId="49" fontId="7" fillId="17" borderId="14" xfId="0" applyNumberFormat="1" applyFont="1" applyFill="1" applyBorder="1" applyAlignment="1">
      <alignment horizontal="center" vertical="top" wrapText="1"/>
    </xf>
    <xf numFmtId="14" fontId="7" fillId="17" borderId="14" xfId="0" applyNumberFormat="1" applyFont="1" applyFill="1" applyBorder="1" applyAlignment="1">
      <alignment horizontal="center" vertical="top" wrapText="1"/>
    </xf>
    <xf numFmtId="3" fontId="18" fillId="17" borderId="14" xfId="0" applyNumberFormat="1" applyFont="1" applyFill="1" applyBorder="1"/>
    <xf numFmtId="3" fontId="22" fillId="11" borderId="14" xfId="0" applyNumberFormat="1" applyFont="1" applyFill="1" applyBorder="1" applyAlignment="1">
      <alignment horizontal="right" vertical="center" wrapText="1"/>
    </xf>
    <xf numFmtId="3" fontId="37" fillId="11" borderId="14" xfId="0" applyNumberFormat="1" applyFont="1" applyFill="1" applyBorder="1" applyAlignment="1">
      <alignment horizontal="right" vertical="center"/>
    </xf>
    <xf numFmtId="3" fontId="37" fillId="9" borderId="14" xfId="0" applyNumberFormat="1" applyFont="1" applyFill="1" applyBorder="1" applyAlignment="1">
      <alignment horizontal="right"/>
    </xf>
    <xf numFmtId="3" fontId="22" fillId="9" borderId="14" xfId="0" applyNumberFormat="1" applyFont="1" applyFill="1" applyBorder="1" applyAlignment="1">
      <alignment horizontal="right" vertical="center" wrapText="1"/>
    </xf>
    <xf numFmtId="3" fontId="37" fillId="9" borderId="14" xfId="0" applyNumberFormat="1" applyFont="1" applyFill="1" applyBorder="1" applyAlignment="1">
      <alignment horizontal="right" vertical="center"/>
    </xf>
    <xf numFmtId="3" fontId="22" fillId="9" borderId="14" xfId="0" applyNumberFormat="1" applyFont="1" applyFill="1" applyBorder="1" applyAlignment="1">
      <alignment horizontal="right" vertical="top" wrapText="1"/>
    </xf>
    <xf numFmtId="3" fontId="22" fillId="9" borderId="18" xfId="0" applyNumberFormat="1" applyFont="1" applyFill="1" applyBorder="1" applyAlignment="1">
      <alignment horizontal="right" vertical="top" wrapText="1"/>
    </xf>
    <xf numFmtId="0" fontId="7" fillId="17" borderId="17" xfId="0" applyFont="1" applyFill="1" applyBorder="1" applyAlignment="1">
      <alignment horizontal="center" vertical="top" wrapText="1"/>
    </xf>
    <xf numFmtId="14" fontId="1" fillId="18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horizontal="right" wrapText="1"/>
    </xf>
    <xf numFmtId="3" fontId="39" fillId="11" borderId="14" xfId="0" applyNumberFormat="1" applyFont="1" applyFill="1" applyBorder="1"/>
    <xf numFmtId="3" fontId="22" fillId="11" borderId="18" xfId="0" applyNumberFormat="1" applyFont="1" applyFill="1" applyBorder="1" applyAlignment="1">
      <alignment vertical="top" wrapText="1"/>
    </xf>
    <xf numFmtId="14" fontId="1" fillId="18" borderId="13" xfId="0" applyNumberFormat="1" applyFont="1" applyFill="1" applyBorder="1" applyAlignment="1">
      <alignment horizontal="center" vertical="top" wrapText="1"/>
    </xf>
    <xf numFmtId="3" fontId="22" fillId="11" borderId="12" xfId="0" applyNumberFormat="1" applyFont="1" applyFill="1" applyBorder="1" applyAlignment="1">
      <alignment vertical="top" wrapText="1"/>
    </xf>
    <xf numFmtId="0" fontId="7" fillId="17" borderId="17" xfId="0" applyFont="1" applyFill="1" applyBorder="1" applyAlignment="1">
      <alignment horizontal="left" vertical="top" wrapText="1" indent="2"/>
    </xf>
    <xf numFmtId="0" fontId="7" fillId="17" borderId="14" xfId="0" quotePrefix="1" applyFont="1" applyFill="1" applyBorder="1" applyAlignment="1">
      <alignment horizontal="center" vertical="top" wrapText="1"/>
    </xf>
    <xf numFmtId="0" fontId="7" fillId="17" borderId="14" xfId="0" applyFont="1" applyFill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right" wrapText="1"/>
    </xf>
    <xf numFmtId="3" fontId="37" fillId="0" borderId="14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3" fontId="37" fillId="11" borderId="14" xfId="0" applyNumberFormat="1" applyFont="1" applyFill="1" applyBorder="1" applyAlignment="1">
      <alignment horizontal="right"/>
    </xf>
    <xf numFmtId="3" fontId="34" fillId="4" borderId="14" xfId="0" applyNumberFormat="1" applyFont="1" applyFill="1" applyBorder="1" applyAlignment="1">
      <alignment horizontal="right"/>
    </xf>
    <xf numFmtId="0" fontId="1" fillId="17" borderId="0" xfId="0" applyFont="1" applyFill="1" applyAlignment="1">
      <alignment horizontal="center" vertical="top" wrapText="1"/>
    </xf>
    <xf numFmtId="3" fontId="22" fillId="9" borderId="18" xfId="0" applyNumberFormat="1" applyFont="1" applyFill="1" applyBorder="1" applyAlignment="1">
      <alignment horizontal="right" vertical="center" wrapText="1"/>
    </xf>
    <xf numFmtId="0" fontId="7" fillId="19" borderId="17" xfId="0" applyFont="1" applyFill="1" applyBorder="1" applyAlignment="1">
      <alignment vertical="top" wrapText="1"/>
    </xf>
    <xf numFmtId="49" fontId="7" fillId="19" borderId="14" xfId="0" applyNumberFormat="1" applyFont="1" applyFill="1" applyBorder="1" applyAlignment="1">
      <alignment horizontal="center"/>
    </xf>
    <xf numFmtId="0" fontId="2" fillId="19" borderId="0" xfId="0" applyFont="1" applyFill="1"/>
    <xf numFmtId="3" fontId="18" fillId="19" borderId="14" xfId="0" applyNumberFormat="1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0" xfId="0" applyFont="1" applyFill="1"/>
    <xf numFmtId="0" fontId="23" fillId="3" borderId="17" xfId="0" applyFont="1" applyFill="1" applyBorder="1" applyAlignment="1">
      <alignment vertical="top" wrapText="1"/>
    </xf>
    <xf numFmtId="0" fontId="23" fillId="3" borderId="14" xfId="0" quotePrefix="1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3" fontId="40" fillId="3" borderId="14" xfId="0" applyNumberFormat="1" applyFont="1" applyFill="1" applyBorder="1"/>
    <xf numFmtId="3" fontId="40" fillId="0" borderId="14" xfId="0" applyNumberFormat="1" applyFont="1" applyBorder="1"/>
    <xf numFmtId="3" fontId="41" fillId="0" borderId="14" xfId="0" applyNumberFormat="1" applyFont="1" applyBorder="1"/>
    <xf numFmtId="3" fontId="40" fillId="3" borderId="18" xfId="0" applyNumberFormat="1" applyFont="1" applyFill="1" applyBorder="1"/>
    <xf numFmtId="3" fontId="37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0" fontId="42" fillId="3" borderId="17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3" fontId="38" fillId="9" borderId="14" xfId="0" applyNumberFormat="1" applyFont="1" applyFill="1" applyBorder="1"/>
    <xf numFmtId="3" fontId="37" fillId="9" borderId="18" xfId="0" applyNumberFormat="1" applyFont="1" applyFill="1" applyBorder="1"/>
    <xf numFmtId="3" fontId="38" fillId="11" borderId="14" xfId="0" applyNumberFormat="1" applyFont="1" applyFill="1" applyBorder="1"/>
    <xf numFmtId="3" fontId="37" fillId="11" borderId="18" xfId="0" applyNumberFormat="1" applyFont="1" applyFill="1" applyBorder="1"/>
    <xf numFmtId="3" fontId="7" fillId="10" borderId="14" xfId="0" applyNumberFormat="1" applyFont="1" applyFill="1" applyBorder="1"/>
    <xf numFmtId="3" fontId="43" fillId="4" borderId="14" xfId="0" applyNumberFormat="1" applyFont="1" applyFill="1" applyBorder="1"/>
    <xf numFmtId="3" fontId="38" fillId="10" borderId="14" xfId="0" applyNumberFormat="1" applyFont="1" applyFill="1" applyBorder="1"/>
    <xf numFmtId="3" fontId="7" fillId="10" borderId="18" xfId="0" applyNumberFormat="1" applyFont="1" applyFill="1" applyBorder="1"/>
    <xf numFmtId="3" fontId="2" fillId="0" borderId="14" xfId="0" applyNumberFormat="1" applyFont="1" applyBorder="1"/>
    <xf numFmtId="3" fontId="2" fillId="0" borderId="18" xfId="0" applyNumberFormat="1" applyFont="1" applyBorder="1"/>
    <xf numFmtId="3" fontId="2" fillId="9" borderId="14" xfId="0" applyNumberFormat="1" applyFont="1" applyFill="1" applyBorder="1"/>
    <xf numFmtId="3" fontId="8" fillId="9" borderId="14" xfId="0" applyNumberFormat="1" applyFont="1" applyFill="1" applyBorder="1"/>
    <xf numFmtId="3" fontId="2" fillId="9" borderId="18" xfId="0" applyNumberFormat="1" applyFont="1" applyFill="1" applyBorder="1"/>
    <xf numFmtId="3" fontId="9" fillId="10" borderId="14" xfId="0" applyNumberFormat="1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center" wrapText="1"/>
    </xf>
    <xf numFmtId="3" fontId="2" fillId="0" borderId="37" xfId="0" applyNumberFormat="1" applyFont="1" applyBorder="1"/>
    <xf numFmtId="3" fontId="43" fillId="4" borderId="37" xfId="0" applyNumberFormat="1" applyFont="1" applyFill="1" applyBorder="1"/>
    <xf numFmtId="3" fontId="9" fillId="10" borderId="37" xfId="0" applyNumberFormat="1" applyFont="1" applyFill="1" applyBorder="1" applyAlignment="1">
      <alignment vertical="top" wrapText="1"/>
    </xf>
    <xf numFmtId="3" fontId="8" fillId="0" borderId="37" xfId="0" applyNumberFormat="1" applyFont="1" applyBorder="1"/>
    <xf numFmtId="3" fontId="2" fillId="0" borderId="38" xfId="0" applyNumberFormat="1" applyFont="1" applyBorder="1"/>
    <xf numFmtId="3" fontId="22" fillId="0" borderId="25" xfId="0" applyNumberFormat="1" applyFont="1" applyBorder="1" applyAlignment="1">
      <alignment wrapText="1"/>
    </xf>
    <xf numFmtId="3" fontId="2" fillId="0" borderId="25" xfId="0" applyNumberFormat="1" applyFont="1" applyBorder="1"/>
    <xf numFmtId="3" fontId="43" fillId="4" borderId="25" xfId="0" applyNumberFormat="1" applyFont="1" applyFill="1" applyBorder="1"/>
    <xf numFmtId="3" fontId="9" fillId="10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/>
    <xf numFmtId="3" fontId="2" fillId="0" borderId="39" xfId="0" applyNumberFormat="1" applyFont="1" applyBorder="1"/>
    <xf numFmtId="3" fontId="7" fillId="14" borderId="25" xfId="0" applyNumberFormat="1" applyFont="1" applyFill="1" applyBorder="1" applyAlignment="1">
      <alignment horizontal="right"/>
    </xf>
    <xf numFmtId="3" fontId="22" fillId="0" borderId="13" xfId="0" applyNumberFormat="1" applyFont="1" applyBorder="1" applyAlignment="1">
      <alignment wrapText="1"/>
    </xf>
    <xf numFmtId="3" fontId="9" fillId="10" borderId="25" xfId="0" applyNumberFormat="1" applyFont="1" applyFill="1" applyBorder="1" applyAlignment="1">
      <alignment vertical="top" wrapText="1"/>
    </xf>
    <xf numFmtId="3" fontId="7" fillId="14" borderId="25" xfId="0" applyNumberFormat="1" applyFont="1" applyFill="1" applyBorder="1"/>
    <xf numFmtId="0" fontId="1" fillId="0" borderId="19" xfId="0" applyFont="1" applyBorder="1" applyAlignment="1">
      <alignment horizontal="center"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7" fillId="6" borderId="17" xfId="0" applyNumberFormat="1" applyFont="1" applyFill="1" applyBorder="1" applyAlignment="1">
      <alignment vertical="center" wrapText="1"/>
    </xf>
    <xf numFmtId="3" fontId="2" fillId="0" borderId="19" xfId="0" applyNumberFormat="1" applyFont="1" applyBorder="1"/>
    <xf numFmtId="3" fontId="43" fillId="0" borderId="19" xfId="0" applyNumberFormat="1" applyFont="1" applyBorder="1"/>
    <xf numFmtId="3" fontId="9" fillId="0" borderId="19" xfId="0" applyNumberFormat="1" applyFont="1" applyBorder="1" applyAlignment="1">
      <alignment horizontal="right" wrapText="1"/>
    </xf>
    <xf numFmtId="3" fontId="37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8" fillId="0" borderId="0" xfId="0" applyNumberFormat="1" applyFont="1"/>
    <xf numFmtId="0" fontId="22" fillId="0" borderId="0" xfId="0" applyFont="1" applyAlignment="1">
      <alignment wrapText="1"/>
    </xf>
    <xf numFmtId="0" fontId="8" fillId="0" borderId="0" xfId="0" applyFont="1"/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3" applyFont="1" applyAlignment="1">
      <alignment horizontal="center" vertical="top" wrapText="1"/>
    </xf>
    <xf numFmtId="0" fontId="47" fillId="0" borderId="0" xfId="3"/>
    <xf numFmtId="0" fontId="2" fillId="0" borderId="0" xfId="3" applyFont="1" applyAlignment="1">
      <alignment horizontal="right" vertical="top" wrapText="1"/>
    </xf>
    <xf numFmtId="0" fontId="7" fillId="0" borderId="0" xfId="3" applyFont="1" applyAlignment="1">
      <alignment horizontal="center"/>
    </xf>
    <xf numFmtId="0" fontId="48" fillId="9" borderId="0" xfId="3" applyFont="1" applyFill="1" applyAlignment="1">
      <alignment horizontal="center" vertical="top"/>
    </xf>
    <xf numFmtId="0" fontId="49" fillId="9" borderId="0" xfId="3" applyFont="1" applyFill="1" applyAlignment="1">
      <alignment horizontal="center" vertical="top"/>
    </xf>
    <xf numFmtId="3" fontId="49" fillId="9" borderId="0" xfId="3" applyNumberFormat="1" applyFont="1" applyFill="1" applyAlignment="1">
      <alignment horizontal="center" vertical="top"/>
    </xf>
    <xf numFmtId="0" fontId="50" fillId="9" borderId="0" xfId="3" applyFont="1" applyFill="1" applyAlignment="1">
      <alignment vertical="top" wrapText="1"/>
    </xf>
    <xf numFmtId="3" fontId="51" fillId="9" borderId="0" xfId="3" quotePrefix="1" applyNumberFormat="1" applyFont="1" applyFill="1" applyAlignment="1">
      <alignment horizontal="center" wrapText="1"/>
    </xf>
    <xf numFmtId="3" fontId="7" fillId="9" borderId="0" xfId="3" quotePrefix="1" applyNumberFormat="1" applyFont="1" applyFill="1" applyAlignment="1">
      <alignment horizontal="center" wrapText="1"/>
    </xf>
    <xf numFmtId="0" fontId="52" fillId="0" borderId="9" xfId="3" applyFont="1" applyBorder="1" applyAlignment="1">
      <alignment horizontal="center" vertical="top" wrapText="1"/>
    </xf>
    <xf numFmtId="0" fontId="7" fillId="0" borderId="15" xfId="3" applyFont="1" applyBorder="1" applyAlignment="1">
      <alignment horizontal="center" vertical="top" wrapText="1"/>
    </xf>
    <xf numFmtId="0" fontId="7" fillId="21" borderId="15" xfId="3" applyFont="1" applyFill="1" applyBorder="1" applyAlignment="1">
      <alignment horizontal="center" vertical="top" wrapText="1"/>
    </xf>
    <xf numFmtId="0" fontId="7" fillId="0" borderId="45" xfId="3" applyFont="1" applyBorder="1" applyAlignment="1">
      <alignment horizontal="center" vertical="top" wrapText="1"/>
    </xf>
    <xf numFmtId="0" fontId="35" fillId="21" borderId="45" xfId="3" applyFont="1" applyFill="1" applyBorder="1" applyAlignment="1">
      <alignment horizontal="center" vertical="center" wrapText="1"/>
    </xf>
    <xf numFmtId="0" fontId="52" fillId="2" borderId="17" xfId="3" applyFont="1" applyFill="1" applyBorder="1" applyAlignment="1">
      <alignment horizontal="center" vertical="top" wrapText="1"/>
    </xf>
    <xf numFmtId="0" fontId="7" fillId="2" borderId="14" xfId="3" applyFont="1" applyFill="1" applyBorder="1" applyAlignment="1">
      <alignment horizontal="center" vertical="top" wrapText="1"/>
    </xf>
    <xf numFmtId="3" fontId="4" fillId="2" borderId="14" xfId="3" applyNumberFormat="1" applyFont="1" applyFill="1" applyBorder="1" applyAlignment="1">
      <alignment horizontal="center" vertical="center" wrapText="1"/>
    </xf>
    <xf numFmtId="3" fontId="4" fillId="2" borderId="14" xfId="3" applyNumberFormat="1" applyFont="1" applyFill="1" applyBorder="1" applyAlignment="1">
      <alignment horizontal="right" vertical="center" wrapText="1"/>
    </xf>
    <xf numFmtId="3" fontId="4" fillId="2" borderId="18" xfId="3" applyNumberFormat="1" applyFont="1" applyFill="1" applyBorder="1" applyAlignment="1">
      <alignment horizontal="center" vertical="center" wrapText="1"/>
    </xf>
    <xf numFmtId="0" fontId="52" fillId="22" borderId="17" xfId="3" applyFont="1" applyFill="1" applyBorder="1" applyAlignment="1">
      <alignment horizontal="center" vertical="top" wrapText="1"/>
    </xf>
    <xf numFmtId="0" fontId="7" fillId="22" borderId="14" xfId="3" applyFont="1" applyFill="1" applyBorder="1" applyAlignment="1">
      <alignment horizontal="center" vertical="top" wrapText="1"/>
    </xf>
    <xf numFmtId="3" fontId="4" fillId="22" borderId="14" xfId="3" applyNumberFormat="1" applyFont="1" applyFill="1" applyBorder="1" applyAlignment="1">
      <alignment horizontal="right" vertical="top" wrapText="1"/>
    </xf>
    <xf numFmtId="3" fontId="53" fillId="22" borderId="18" xfId="3" applyNumberFormat="1" applyFont="1" applyFill="1" applyBorder="1" applyAlignment="1">
      <alignment horizontal="right" vertical="top" wrapText="1"/>
    </xf>
    <xf numFmtId="0" fontId="52" fillId="7" borderId="17" xfId="3" applyFont="1" applyFill="1" applyBorder="1" applyAlignment="1">
      <alignment horizontal="center" vertical="top" wrapText="1"/>
    </xf>
    <xf numFmtId="0" fontId="7" fillId="7" borderId="14" xfId="3" quotePrefix="1" applyFont="1" applyFill="1" applyBorder="1" applyAlignment="1">
      <alignment horizontal="center" vertical="top" wrapText="1"/>
    </xf>
    <xf numFmtId="3" fontId="4" fillId="7" borderId="14" xfId="3" applyNumberFormat="1" applyFont="1" applyFill="1" applyBorder="1" applyAlignment="1">
      <alignment horizontal="right" vertical="top" wrapText="1"/>
    </xf>
    <xf numFmtId="3" fontId="53" fillId="7" borderId="18" xfId="3" applyNumberFormat="1" applyFont="1" applyFill="1" applyBorder="1" applyAlignment="1">
      <alignment horizontal="right" vertical="top" wrapText="1"/>
    </xf>
    <xf numFmtId="0" fontId="54" fillId="10" borderId="17" xfId="3" applyFont="1" applyFill="1" applyBorder="1" applyAlignment="1">
      <alignment horizontal="center" vertical="top" wrapText="1"/>
    </xf>
    <xf numFmtId="0" fontId="23" fillId="10" borderId="14" xfId="3" quotePrefix="1" applyFont="1" applyFill="1" applyBorder="1" applyAlignment="1">
      <alignment horizontal="center" vertical="top" wrapText="1"/>
    </xf>
    <xf numFmtId="3" fontId="55" fillId="10" borderId="14" xfId="3" applyNumberFormat="1" applyFont="1" applyFill="1" applyBorder="1" applyAlignment="1">
      <alignment horizontal="right" vertical="top" wrapText="1"/>
    </xf>
    <xf numFmtId="3" fontId="56" fillId="10" borderId="18" xfId="3" applyNumberFormat="1" applyFont="1" applyFill="1" applyBorder="1" applyAlignment="1">
      <alignment horizontal="right" vertical="top" wrapText="1"/>
    </xf>
    <xf numFmtId="0" fontId="57" fillId="0" borderId="17" xfId="3" applyFont="1" applyBorder="1" applyAlignment="1">
      <alignment vertical="top" wrapText="1"/>
    </xf>
    <xf numFmtId="0" fontId="1" fillId="0" borderId="14" xfId="3" quotePrefix="1" applyFont="1" applyBorder="1" applyAlignment="1">
      <alignment horizontal="center" vertical="top" wrapText="1"/>
    </xf>
    <xf numFmtId="3" fontId="5" fillId="0" borderId="14" xfId="3" applyNumberFormat="1" applyFont="1" applyBorder="1" applyAlignment="1">
      <alignment horizontal="right" vertical="top" wrapText="1"/>
    </xf>
    <xf numFmtId="3" fontId="1" fillId="0" borderId="14" xfId="3" applyNumberFormat="1" applyFont="1" applyBorder="1" applyAlignment="1">
      <alignment horizontal="right" vertical="top" wrapText="1"/>
    </xf>
    <xf numFmtId="3" fontId="58" fillId="0" borderId="18" xfId="3" applyNumberFormat="1" applyFont="1" applyBorder="1" applyAlignment="1">
      <alignment horizontal="right" vertical="top" wrapText="1"/>
    </xf>
    <xf numFmtId="3" fontId="5" fillId="21" borderId="14" xfId="3" applyNumberFormat="1" applyFont="1" applyFill="1" applyBorder="1" applyAlignment="1">
      <alignment horizontal="right" vertical="top" wrapText="1"/>
    </xf>
    <xf numFmtId="3" fontId="5" fillId="0" borderId="14" xfId="3" applyNumberFormat="1" applyFont="1" applyBorder="1" applyAlignment="1">
      <alignment horizontal="center" vertical="top" wrapText="1"/>
    </xf>
    <xf numFmtId="3" fontId="59" fillId="0" borderId="14" xfId="3" applyNumberFormat="1" applyFont="1" applyBorder="1" applyAlignment="1">
      <alignment horizontal="center" vertical="top" wrapText="1"/>
    </xf>
    <xf numFmtId="3" fontId="59" fillId="0" borderId="14" xfId="3" applyNumberFormat="1" applyFont="1" applyBorder="1" applyAlignment="1">
      <alignment horizontal="center" vertical="center" wrapText="1"/>
    </xf>
    <xf numFmtId="3" fontId="59" fillId="0" borderId="14" xfId="3" applyNumberFormat="1" applyFont="1" applyBorder="1" applyAlignment="1">
      <alignment vertical="top" wrapText="1"/>
    </xf>
    <xf numFmtId="3" fontId="58" fillId="0" borderId="14" xfId="3" applyNumberFormat="1" applyFont="1" applyBorder="1" applyAlignment="1">
      <alignment vertical="top"/>
    </xf>
    <xf numFmtId="3" fontId="58" fillId="0" borderId="18" xfId="3" applyNumberFormat="1" applyFont="1" applyBorder="1"/>
    <xf numFmtId="0" fontId="1" fillId="0" borderId="14" xfId="3" applyFont="1" applyBorder="1" applyAlignment="1">
      <alignment horizontal="center" vertical="top" wrapText="1"/>
    </xf>
    <xf numFmtId="0" fontId="54" fillId="10" borderId="17" xfId="3" applyFont="1" applyFill="1" applyBorder="1" applyAlignment="1">
      <alignment vertical="top" wrapText="1"/>
    </xf>
    <xf numFmtId="0" fontId="57" fillId="0" borderId="17" xfId="3" applyFont="1" applyBorder="1" applyAlignment="1">
      <alignment horizontal="center" vertical="top" wrapText="1"/>
    </xf>
    <xf numFmtId="3" fontId="4" fillId="7" borderId="18" xfId="3" applyNumberFormat="1" applyFont="1" applyFill="1" applyBorder="1" applyAlignment="1">
      <alignment horizontal="right" vertical="top" wrapText="1"/>
    </xf>
    <xf numFmtId="0" fontId="60" fillId="21" borderId="46" xfId="3" applyFont="1" applyFill="1" applyBorder="1" applyAlignment="1">
      <alignment vertical="center" wrapText="1"/>
    </xf>
    <xf numFmtId="0" fontId="60" fillId="21" borderId="47" xfId="3" applyFont="1" applyFill="1" applyBorder="1" applyAlignment="1">
      <alignment horizontal="center" vertical="center" wrapText="1"/>
    </xf>
    <xf numFmtId="3" fontId="5" fillId="0" borderId="18" xfId="3" applyNumberFormat="1" applyFont="1" applyBorder="1" applyAlignment="1">
      <alignment horizontal="right" vertical="top" wrapText="1"/>
    </xf>
    <xf numFmtId="0" fontId="61" fillId="0" borderId="17" xfId="3" applyFont="1" applyBorder="1" applyAlignment="1">
      <alignment horizontal="right" vertical="center" wrapText="1"/>
    </xf>
    <xf numFmtId="3" fontId="62" fillId="21" borderId="14" xfId="3" applyNumberFormat="1" applyFont="1" applyFill="1" applyBorder="1" applyAlignment="1">
      <alignment horizontal="right" vertical="top" wrapText="1"/>
    </xf>
    <xf numFmtId="3" fontId="62" fillId="21" borderId="18" xfId="3" applyNumberFormat="1" applyFont="1" applyFill="1" applyBorder="1" applyAlignment="1">
      <alignment horizontal="right" vertical="top" wrapText="1"/>
    </xf>
    <xf numFmtId="3" fontId="4" fillId="0" borderId="14" xfId="3" applyNumberFormat="1" applyFont="1" applyBorder="1" applyAlignment="1">
      <alignment horizontal="right" vertical="top" wrapText="1"/>
    </xf>
    <xf numFmtId="3" fontId="53" fillId="0" borderId="18" xfId="3" applyNumberFormat="1" applyFont="1" applyBorder="1" applyAlignment="1">
      <alignment horizontal="right" vertical="top" wrapText="1"/>
    </xf>
    <xf numFmtId="0" fontId="1" fillId="22" borderId="14" xfId="3" applyFont="1" applyFill="1" applyBorder="1" applyAlignment="1">
      <alignment horizontal="center" vertical="top" wrapText="1"/>
    </xf>
    <xf numFmtId="3" fontId="18" fillId="22" borderId="14" xfId="3" applyNumberFormat="1" applyFont="1" applyFill="1" applyBorder="1" applyAlignment="1">
      <alignment horizontal="right" vertical="top" wrapText="1"/>
    </xf>
    <xf numFmtId="3" fontId="18" fillId="7" borderId="14" xfId="3" applyNumberFormat="1" applyFont="1" applyFill="1" applyBorder="1" applyAlignment="1">
      <alignment horizontal="right" vertical="top" wrapText="1"/>
    </xf>
    <xf numFmtId="3" fontId="7" fillId="22" borderId="14" xfId="3" applyNumberFormat="1" applyFont="1" applyFill="1" applyBorder="1" applyAlignment="1">
      <alignment horizontal="right" vertical="top" wrapText="1"/>
    </xf>
    <xf numFmtId="3" fontId="7" fillId="7" borderId="14" xfId="3" applyNumberFormat="1" applyFont="1" applyFill="1" applyBorder="1" applyAlignment="1">
      <alignment horizontal="right" vertical="top" wrapText="1"/>
    </xf>
    <xf numFmtId="3" fontId="40" fillId="10" borderId="14" xfId="3" applyNumberFormat="1" applyFont="1" applyFill="1" applyBorder="1" applyAlignment="1">
      <alignment horizontal="right" vertical="top" wrapText="1"/>
    </xf>
    <xf numFmtId="3" fontId="23" fillId="10" borderId="14" xfId="3" applyNumberFormat="1" applyFont="1" applyFill="1" applyBorder="1" applyAlignment="1">
      <alignment horizontal="right" vertical="top" wrapText="1"/>
    </xf>
    <xf numFmtId="3" fontId="63" fillId="0" borderId="14" xfId="3" applyNumberFormat="1" applyFont="1" applyBorder="1" applyAlignment="1">
      <alignment horizontal="right" vertical="top" wrapText="1"/>
    </xf>
    <xf numFmtId="3" fontId="5" fillId="22" borderId="14" xfId="3" applyNumberFormat="1" applyFont="1" applyFill="1" applyBorder="1" applyAlignment="1">
      <alignment horizontal="center" vertical="top" wrapText="1"/>
    </xf>
    <xf numFmtId="3" fontId="59" fillId="22" borderId="14" xfId="3" applyNumberFormat="1" applyFont="1" applyFill="1" applyBorder="1" applyAlignment="1">
      <alignment horizontal="center" vertical="top" wrapText="1"/>
    </xf>
    <xf numFmtId="3" fontId="59" fillId="22" borderId="14" xfId="3" applyNumberFormat="1" applyFont="1" applyFill="1" applyBorder="1" applyAlignment="1">
      <alignment horizontal="center" vertical="center" wrapText="1"/>
    </xf>
    <xf numFmtId="3" fontId="59" fillId="22" borderId="14" xfId="3" applyNumberFormat="1" applyFont="1" applyFill="1" applyBorder="1" applyAlignment="1">
      <alignment vertical="top" wrapText="1"/>
    </xf>
    <xf numFmtId="3" fontId="5" fillId="22" borderId="14" xfId="3" applyNumberFormat="1" applyFont="1" applyFill="1" applyBorder="1" applyAlignment="1">
      <alignment vertical="top" wrapText="1"/>
    </xf>
    <xf numFmtId="3" fontId="58" fillId="22" borderId="14" xfId="3" applyNumberFormat="1" applyFont="1" applyFill="1" applyBorder="1" applyAlignment="1">
      <alignment vertical="top"/>
    </xf>
    <xf numFmtId="3" fontId="58" fillId="22" borderId="18" xfId="3" applyNumberFormat="1" applyFont="1" applyFill="1" applyBorder="1"/>
    <xf numFmtId="0" fontId="64" fillId="0" borderId="17" xfId="3" applyFont="1" applyBorder="1" applyAlignment="1">
      <alignment vertical="top" wrapText="1"/>
    </xf>
    <xf numFmtId="0" fontId="1" fillId="0" borderId="14" xfId="3" quotePrefix="1" applyFont="1" applyBorder="1" applyAlignment="1">
      <alignment horizontal="center" vertical="top"/>
    </xf>
    <xf numFmtId="3" fontId="58" fillId="0" borderId="14" xfId="3" applyNumberFormat="1" applyFont="1" applyBorder="1" applyAlignment="1">
      <alignment horizontal="center" vertical="top"/>
    </xf>
    <xf numFmtId="3" fontId="58" fillId="0" borderId="14" xfId="3" applyNumberFormat="1" applyFont="1" applyBorder="1"/>
    <xf numFmtId="3" fontId="58" fillId="0" borderId="14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vertical="top" wrapText="1"/>
    </xf>
    <xf numFmtId="0" fontId="64" fillId="0" borderId="17" xfId="3" applyFont="1" applyBorder="1" applyAlignment="1">
      <alignment horizontal="left" wrapText="1"/>
    </xf>
    <xf numFmtId="0" fontId="52" fillId="2" borderId="48" xfId="3" applyFont="1" applyFill="1" applyBorder="1" applyAlignment="1">
      <alignment horizontal="center" vertical="top" wrapText="1"/>
    </xf>
    <xf numFmtId="0" fontId="7" fillId="2" borderId="48" xfId="3" applyFont="1" applyFill="1" applyBorder="1" applyAlignment="1">
      <alignment horizontal="center" vertical="top" wrapText="1"/>
    </xf>
    <xf numFmtId="3" fontId="4" fillId="2" borderId="48" xfId="3" applyNumberFormat="1" applyFont="1" applyFill="1" applyBorder="1" applyAlignment="1">
      <alignment horizontal="right" vertical="center" wrapText="1"/>
    </xf>
    <xf numFmtId="3" fontId="4" fillId="2" borderId="21" xfId="3" applyNumberFormat="1" applyFont="1" applyFill="1" applyBorder="1" applyAlignment="1">
      <alignment horizontal="right" vertical="center" wrapText="1"/>
    </xf>
    <xf numFmtId="0" fontId="52" fillId="22" borderId="9" xfId="3" applyFont="1" applyFill="1" applyBorder="1" applyAlignment="1">
      <alignment horizontal="center" vertical="top" wrapText="1"/>
    </xf>
    <xf numFmtId="0" fontId="7" fillId="22" borderId="15" xfId="3" applyFont="1" applyFill="1" applyBorder="1" applyAlignment="1">
      <alignment horizontal="center" vertical="top" wrapText="1"/>
    </xf>
    <xf numFmtId="3" fontId="4" fillId="22" borderId="15" xfId="3" applyNumberFormat="1" applyFont="1" applyFill="1" applyBorder="1" applyAlignment="1">
      <alignment horizontal="right" vertical="center" wrapText="1"/>
    </xf>
    <xf numFmtId="3" fontId="4" fillId="22" borderId="14" xfId="3" applyNumberFormat="1" applyFont="1" applyFill="1" applyBorder="1" applyAlignment="1">
      <alignment horizontal="right" vertical="center" wrapText="1"/>
    </xf>
    <xf numFmtId="3" fontId="4" fillId="22" borderId="45" xfId="3" applyNumberFormat="1" applyFont="1" applyFill="1" applyBorder="1" applyAlignment="1">
      <alignment horizontal="right" vertical="center" wrapText="1"/>
    </xf>
    <xf numFmtId="3" fontId="4" fillId="7" borderId="14" xfId="3" applyNumberFormat="1" applyFont="1" applyFill="1" applyBorder="1" applyAlignment="1">
      <alignment horizontal="right" vertical="center" wrapText="1"/>
    </xf>
    <xf numFmtId="3" fontId="4" fillId="7" borderId="18" xfId="3" applyNumberFormat="1" applyFont="1" applyFill="1" applyBorder="1" applyAlignment="1">
      <alignment horizontal="right" vertical="center" wrapText="1"/>
    </xf>
    <xf numFmtId="3" fontId="55" fillId="10" borderId="14" xfId="3" applyNumberFormat="1" applyFont="1" applyFill="1" applyBorder="1" applyAlignment="1">
      <alignment horizontal="right" vertical="center" wrapText="1"/>
    </xf>
    <xf numFmtId="3" fontId="55" fillId="10" borderId="18" xfId="3" applyNumberFormat="1" applyFont="1" applyFill="1" applyBorder="1" applyAlignment="1">
      <alignment horizontal="right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3" fontId="5" fillId="23" borderId="14" xfId="3" applyNumberFormat="1" applyFont="1" applyFill="1" applyBorder="1" applyAlignment="1">
      <alignment horizontal="right" vertical="center" wrapText="1"/>
    </xf>
    <xf numFmtId="3" fontId="5" fillId="23" borderId="14" xfId="3" applyNumberFormat="1" applyFont="1" applyFill="1" applyBorder="1" applyAlignment="1">
      <alignment horizontal="right" vertical="top"/>
    </xf>
    <xf numFmtId="3" fontId="5" fillId="23" borderId="18" xfId="3" applyNumberFormat="1" applyFont="1" applyFill="1" applyBorder="1" applyAlignment="1">
      <alignment horizontal="right" vertical="center"/>
    </xf>
    <xf numFmtId="3" fontId="4" fillId="7" borderId="14" xfId="3" applyNumberFormat="1" applyFont="1" applyFill="1" applyBorder="1" applyAlignment="1">
      <alignment vertical="center" wrapText="1"/>
    </xf>
    <xf numFmtId="3" fontId="4" fillId="7" borderId="18" xfId="3" applyNumberFormat="1" applyFont="1" applyFill="1" applyBorder="1" applyAlignment="1">
      <alignment vertical="center" wrapText="1"/>
    </xf>
    <xf numFmtId="3" fontId="5" fillId="23" borderId="18" xfId="3" applyNumberFormat="1" applyFont="1" applyFill="1" applyBorder="1" applyAlignment="1">
      <alignment horizontal="right" vertical="center" wrapText="1"/>
    </xf>
    <xf numFmtId="3" fontId="5" fillId="0" borderId="14" xfId="3" applyNumberFormat="1" applyFont="1" applyBorder="1" applyAlignment="1">
      <alignment horizontal="right" vertical="center" wrapText="1"/>
    </xf>
    <xf numFmtId="3" fontId="5" fillId="0" borderId="18" xfId="3" applyNumberFormat="1" applyFont="1" applyBorder="1" applyAlignment="1">
      <alignment horizontal="center" vertical="center"/>
    </xf>
    <xf numFmtId="3" fontId="4" fillId="7" borderId="14" xfId="3" applyNumberFormat="1" applyFont="1" applyFill="1" applyBorder="1" applyAlignment="1">
      <alignment horizontal="center" vertical="center" wrapText="1"/>
    </xf>
    <xf numFmtId="3" fontId="66" fillId="7" borderId="18" xfId="3" applyNumberFormat="1" applyFont="1" applyFill="1" applyBorder="1" applyAlignment="1">
      <alignment horizontal="right" vertical="center"/>
    </xf>
    <xf numFmtId="3" fontId="4" fillId="22" borderId="18" xfId="3" applyNumberFormat="1" applyFont="1" applyFill="1" applyBorder="1" applyAlignment="1">
      <alignment horizontal="right" vertical="center" wrapText="1"/>
    </xf>
    <xf numFmtId="3" fontId="5" fillId="0" borderId="18" xfId="3" applyNumberFormat="1" applyFont="1" applyBorder="1" applyAlignment="1">
      <alignment horizontal="right" vertical="center"/>
    </xf>
    <xf numFmtId="3" fontId="55" fillId="10" borderId="14" xfId="3" applyNumberFormat="1" applyFont="1" applyFill="1" applyBorder="1" applyAlignment="1">
      <alignment vertical="center" wrapText="1"/>
    </xf>
    <xf numFmtId="3" fontId="55" fillId="10" borderId="18" xfId="3" applyNumberFormat="1" applyFont="1" applyFill="1" applyBorder="1" applyAlignment="1">
      <alignment vertical="center" wrapText="1"/>
    </xf>
    <xf numFmtId="3" fontId="5" fillId="0" borderId="18" xfId="3" applyNumberFormat="1" applyFont="1" applyBorder="1" applyAlignment="1">
      <alignment horizontal="right" vertical="center" wrapText="1"/>
    </xf>
    <xf numFmtId="3" fontId="4" fillId="10" borderId="14" xfId="3" applyNumberFormat="1" applyFont="1" applyFill="1" applyBorder="1" applyAlignment="1">
      <alignment horizontal="right" vertical="center" wrapText="1"/>
    </xf>
    <xf numFmtId="3" fontId="4" fillId="10" borderId="18" xfId="3" applyNumberFormat="1" applyFont="1" applyFill="1" applyBorder="1" applyAlignment="1">
      <alignment horizontal="right" vertical="center" wrapText="1"/>
    </xf>
    <xf numFmtId="3" fontId="5" fillId="10" borderId="14" xfId="3" applyNumberFormat="1" applyFont="1" applyFill="1" applyBorder="1" applyAlignment="1">
      <alignment horizontal="right" vertical="center" wrapText="1"/>
    </xf>
    <xf numFmtId="3" fontId="5" fillId="10" borderId="18" xfId="3" applyNumberFormat="1" applyFont="1" applyFill="1" applyBorder="1" applyAlignment="1">
      <alignment horizontal="right" vertical="center" wrapText="1"/>
    </xf>
    <xf numFmtId="3" fontId="5" fillId="0" borderId="13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right" vertical="center"/>
    </xf>
    <xf numFmtId="3" fontId="5" fillId="21" borderId="14" xfId="3" applyNumberFormat="1" applyFont="1" applyFill="1" applyBorder="1" applyAlignment="1">
      <alignment horizontal="right" vertical="top"/>
    </xf>
    <xf numFmtId="3" fontId="5" fillId="0" borderId="14" xfId="3" applyNumberFormat="1" applyFont="1" applyBorder="1" applyAlignment="1">
      <alignment horizontal="right" vertical="top"/>
    </xf>
    <xf numFmtId="0" fontId="1" fillId="21" borderId="14" xfId="3" quotePrefix="1" applyFont="1" applyFill="1" applyBorder="1" applyAlignment="1">
      <alignment horizontal="center" vertical="top" wrapText="1"/>
    </xf>
    <xf numFmtId="3" fontId="5" fillId="0" borderId="14" xfId="3" applyNumberFormat="1" applyFont="1" applyBorder="1" applyAlignment="1">
      <alignment vertical="center" wrapText="1"/>
    </xf>
    <xf numFmtId="3" fontId="5" fillId="0" borderId="18" xfId="3" applyNumberFormat="1" applyFont="1" applyBorder="1" applyAlignment="1">
      <alignment vertical="center"/>
    </xf>
    <xf numFmtId="3" fontId="5" fillId="21" borderId="14" xfId="3" applyNumberFormat="1" applyFont="1" applyFill="1" applyBorder="1" applyAlignment="1">
      <alignment horizontal="center" vertical="center" wrapText="1"/>
    </xf>
    <xf numFmtId="3" fontId="5" fillId="23" borderId="18" xfId="3" applyNumberFormat="1" applyFont="1" applyFill="1" applyBorder="1" applyAlignment="1">
      <alignment vertical="center"/>
    </xf>
    <xf numFmtId="3" fontId="5" fillId="0" borderId="18" xfId="3" applyNumberFormat="1" applyFont="1" applyBorder="1" applyAlignment="1">
      <alignment horizontal="right" vertical="top"/>
    </xf>
    <xf numFmtId="3" fontId="5" fillId="0" borderId="49" xfId="3" applyNumberFormat="1" applyFont="1" applyBorder="1" applyAlignment="1">
      <alignment horizontal="center" vertical="center" wrapText="1"/>
    </xf>
    <xf numFmtId="3" fontId="5" fillId="0" borderId="49" xfId="3" applyNumberFormat="1" applyFont="1" applyBorder="1" applyAlignment="1">
      <alignment horizontal="right" vertical="center" wrapText="1"/>
    </xf>
    <xf numFmtId="3" fontId="67" fillId="0" borderId="14" xfId="3" applyNumberFormat="1" applyFont="1" applyBorder="1" applyAlignment="1">
      <alignment horizontal="center" vertical="center" wrapText="1"/>
    </xf>
    <xf numFmtId="3" fontId="5" fillId="21" borderId="14" xfId="3" applyNumberFormat="1" applyFont="1" applyFill="1" applyBorder="1" applyAlignment="1">
      <alignment horizontal="right" vertical="center" wrapText="1"/>
    </xf>
    <xf numFmtId="3" fontId="5" fillId="21" borderId="18" xfId="3" applyNumberFormat="1" applyFont="1" applyFill="1" applyBorder="1" applyAlignment="1">
      <alignment horizontal="right" vertical="center"/>
    </xf>
    <xf numFmtId="3" fontId="5" fillId="0" borderId="13" xfId="3" applyNumberFormat="1" applyFont="1" applyBorder="1" applyAlignment="1">
      <alignment horizontal="right" vertical="center" wrapText="1"/>
    </xf>
    <xf numFmtId="3" fontId="5" fillId="23" borderId="18" xfId="3" applyNumberFormat="1" applyFont="1" applyFill="1" applyBorder="1" applyAlignment="1">
      <alignment horizontal="center" vertical="center"/>
    </xf>
    <xf numFmtId="3" fontId="68" fillId="22" borderId="14" xfId="3" applyNumberFormat="1" applyFont="1" applyFill="1" applyBorder="1" applyAlignment="1">
      <alignment horizontal="right" vertical="center" wrapText="1"/>
    </xf>
    <xf numFmtId="3" fontId="53" fillId="22" borderId="14" xfId="3" applyNumberFormat="1" applyFont="1" applyFill="1" applyBorder="1" applyAlignment="1">
      <alignment horizontal="right" vertical="top"/>
    </xf>
    <xf numFmtId="3" fontId="53" fillId="22" borderId="18" xfId="3" applyNumberFormat="1" applyFont="1" applyFill="1" applyBorder="1" applyAlignment="1">
      <alignment horizontal="right" vertical="center"/>
    </xf>
    <xf numFmtId="3" fontId="58" fillId="0" borderId="18" xfId="3" applyNumberFormat="1" applyFont="1" applyBorder="1" applyAlignment="1">
      <alignment horizontal="center" vertical="center"/>
    </xf>
    <xf numFmtId="0" fontId="64" fillId="0" borderId="36" xfId="3" applyFont="1" applyBorder="1" applyAlignment="1">
      <alignment horizontal="left" wrapText="1"/>
    </xf>
    <xf numFmtId="0" fontId="1" fillId="0" borderId="37" xfId="3" quotePrefix="1" applyFont="1" applyBorder="1" applyAlignment="1">
      <alignment horizontal="center" vertical="top"/>
    </xf>
    <xf numFmtId="3" fontId="58" fillId="0" borderId="37" xfId="3" applyNumberFormat="1" applyFont="1" applyBorder="1" applyAlignment="1">
      <alignment horizontal="center" vertical="center"/>
    </xf>
    <xf numFmtId="3" fontId="5" fillId="0" borderId="37" xfId="3" applyNumberFormat="1" applyFont="1" applyBorder="1" applyAlignment="1">
      <alignment horizontal="center" vertical="center" wrapText="1"/>
    </xf>
    <xf numFmtId="3" fontId="59" fillId="0" borderId="37" xfId="3" applyNumberFormat="1" applyFont="1" applyBorder="1" applyAlignment="1">
      <alignment horizontal="center" vertical="center" wrapText="1"/>
    </xf>
    <xf numFmtId="3" fontId="58" fillId="0" borderId="37" xfId="3" applyNumberFormat="1" applyFont="1" applyBorder="1" applyAlignment="1">
      <alignment vertical="top"/>
    </xf>
    <xf numFmtId="3" fontId="58" fillId="0" borderId="38" xfId="3" applyNumberFormat="1" applyFont="1" applyBorder="1" applyAlignment="1">
      <alignment horizontal="center" vertical="center"/>
    </xf>
    <xf numFmtId="0" fontId="52" fillId="2" borderId="30" xfId="3" applyFont="1" applyFill="1" applyBorder="1" applyAlignment="1">
      <alignment horizontal="center" vertical="top" wrapText="1"/>
    </xf>
    <xf numFmtId="0" fontId="7" fillId="2" borderId="5" xfId="3" applyFont="1" applyFill="1" applyBorder="1" applyAlignment="1">
      <alignment horizontal="center" vertical="top" wrapText="1"/>
    </xf>
    <xf numFmtId="3" fontId="4" fillId="2" borderId="41" xfId="3" applyNumberFormat="1" applyFont="1" applyFill="1" applyBorder="1" applyAlignment="1">
      <alignment horizontal="right" vertical="center" wrapText="1"/>
    </xf>
    <xf numFmtId="3" fontId="4" fillId="2" borderId="50" xfId="3" applyNumberFormat="1" applyFont="1" applyFill="1" applyBorder="1" applyAlignment="1">
      <alignment horizontal="right" vertical="center" wrapText="1"/>
    </xf>
    <xf numFmtId="3" fontId="53" fillId="22" borderId="18" xfId="3" applyNumberFormat="1" applyFont="1" applyFill="1" applyBorder="1" applyAlignment="1">
      <alignment horizontal="right" vertical="center" wrapText="1"/>
    </xf>
    <xf numFmtId="3" fontId="53" fillId="7" borderId="18" xfId="3" applyNumberFormat="1" applyFont="1" applyFill="1" applyBorder="1" applyAlignment="1">
      <alignment horizontal="right" vertical="center" wrapText="1"/>
    </xf>
    <xf numFmtId="3" fontId="56" fillId="10" borderId="18" xfId="3" applyNumberFormat="1" applyFont="1" applyFill="1" applyBorder="1" applyAlignment="1">
      <alignment horizontal="right" vertical="center" wrapText="1"/>
    </xf>
    <xf numFmtId="3" fontId="5" fillId="0" borderId="14" xfId="3" quotePrefix="1" applyNumberFormat="1" applyFont="1" applyBorder="1" applyAlignment="1">
      <alignment horizontal="center" vertical="top" wrapText="1"/>
    </xf>
    <xf numFmtId="3" fontId="59" fillId="0" borderId="14" xfId="3" applyNumberFormat="1" applyFont="1" applyBorder="1" applyAlignment="1">
      <alignment horizontal="right" vertical="center" wrapText="1"/>
    </xf>
    <xf numFmtId="3" fontId="58" fillId="0" borderId="14" xfId="3" applyNumberFormat="1" applyFont="1" applyBorder="1" applyAlignment="1">
      <alignment horizontal="right" vertical="top"/>
    </xf>
    <xf numFmtId="3" fontId="58" fillId="0" borderId="18" xfId="3" applyNumberFormat="1" applyFont="1" applyBorder="1" applyAlignment="1">
      <alignment horizontal="right" vertical="center"/>
    </xf>
    <xf numFmtId="3" fontId="7" fillId="7" borderId="14" xfId="3" quotePrefix="1" applyNumberFormat="1" applyFont="1" applyFill="1" applyBorder="1" applyAlignment="1">
      <alignment horizontal="center" vertical="top" wrapText="1"/>
    </xf>
    <xf numFmtId="3" fontId="1" fillId="0" borderId="14" xfId="3" quotePrefix="1" applyNumberFormat="1" applyFont="1" applyBorder="1" applyAlignment="1">
      <alignment horizontal="center" vertical="top" wrapText="1"/>
    </xf>
    <xf numFmtId="3" fontId="59" fillId="23" borderId="14" xfId="3" applyNumberFormat="1" applyFont="1" applyFill="1" applyBorder="1" applyAlignment="1">
      <alignment horizontal="right" vertical="center" wrapText="1"/>
    </xf>
    <xf numFmtId="3" fontId="58" fillId="23" borderId="14" xfId="3" applyNumberFormat="1" applyFont="1" applyFill="1" applyBorder="1" applyAlignment="1">
      <alignment horizontal="right" vertical="top"/>
    </xf>
    <xf numFmtId="3" fontId="58" fillId="23" borderId="18" xfId="3" applyNumberFormat="1" applyFont="1" applyFill="1" applyBorder="1" applyAlignment="1">
      <alignment horizontal="right" vertical="center"/>
    </xf>
    <xf numFmtId="3" fontId="1" fillId="0" borderId="14" xfId="3" quotePrefix="1" applyNumberFormat="1" applyFont="1" applyBorder="1" applyAlignment="1">
      <alignment horizontal="right" vertical="top" wrapText="1"/>
    </xf>
    <xf numFmtId="3" fontId="5" fillId="0" borderId="14" xfId="3" quotePrefix="1" applyNumberFormat="1" applyFont="1" applyBorder="1" applyAlignment="1">
      <alignment horizontal="right" vertical="top" wrapText="1"/>
    </xf>
    <xf numFmtId="3" fontId="59" fillId="0" borderId="18" xfId="3" applyNumberFormat="1" applyFont="1" applyBorder="1" applyAlignment="1">
      <alignment horizontal="right" vertical="center" wrapText="1"/>
    </xf>
    <xf numFmtId="3" fontId="58" fillId="0" borderId="14" xfId="3" quotePrefix="1" applyNumberFormat="1" applyFont="1" applyBorder="1" applyAlignment="1">
      <alignment horizontal="center" vertical="top" wrapText="1"/>
    </xf>
    <xf numFmtId="3" fontId="58" fillId="0" borderId="14" xfId="3" applyNumberFormat="1" applyFont="1" applyBorder="1" applyAlignment="1">
      <alignment horizontal="right" vertical="center" wrapText="1"/>
    </xf>
    <xf numFmtId="3" fontId="69" fillId="0" borderId="14" xfId="3" applyNumberFormat="1" applyFont="1" applyBorder="1" applyAlignment="1">
      <alignment horizontal="right" vertical="center" wrapText="1"/>
    </xf>
    <xf numFmtId="3" fontId="69" fillId="0" borderId="18" xfId="3" applyNumberFormat="1" applyFont="1" applyBorder="1" applyAlignment="1">
      <alignment horizontal="right" vertical="center" wrapText="1"/>
    </xf>
    <xf numFmtId="3" fontId="58" fillId="0" borderId="14" xfId="3" quotePrefix="1" applyNumberFormat="1" applyFont="1" applyBorder="1" applyAlignment="1">
      <alignment horizontal="right" vertical="top" wrapText="1"/>
    </xf>
    <xf numFmtId="3" fontId="69" fillId="0" borderId="13" xfId="3" applyNumberFormat="1" applyFont="1" applyBorder="1" applyAlignment="1">
      <alignment horizontal="right" vertical="center" wrapText="1"/>
    </xf>
    <xf numFmtId="3" fontId="23" fillId="10" borderId="14" xfId="3" quotePrefix="1" applyNumberFormat="1" applyFont="1" applyFill="1" applyBorder="1" applyAlignment="1">
      <alignment horizontal="center" vertical="top" wrapText="1"/>
    </xf>
    <xf numFmtId="3" fontId="58" fillId="0" borderId="14" xfId="3" applyNumberFormat="1" applyFont="1" applyBorder="1" applyAlignment="1">
      <alignment horizontal="right" vertical="center"/>
    </xf>
    <xf numFmtId="3" fontId="59" fillId="0" borderId="13" xfId="3" applyNumberFormat="1" applyFont="1" applyBorder="1" applyAlignment="1">
      <alignment horizontal="right" vertical="center" wrapText="1"/>
    </xf>
    <xf numFmtId="3" fontId="58" fillId="24" borderId="18" xfId="3" applyNumberFormat="1" applyFont="1" applyFill="1" applyBorder="1" applyAlignment="1">
      <alignment horizontal="right" vertical="center"/>
    </xf>
    <xf numFmtId="3" fontId="58" fillId="0" borderId="14" xfId="3" quotePrefix="1" applyNumberFormat="1" applyFont="1" applyBorder="1" applyAlignment="1">
      <alignment vertical="top" wrapText="1"/>
    </xf>
    <xf numFmtId="3" fontId="58" fillId="0" borderId="14" xfId="3" applyNumberFormat="1" applyFont="1" applyBorder="1" applyAlignment="1">
      <alignment vertical="center" wrapText="1"/>
    </xf>
    <xf numFmtId="3" fontId="69" fillId="0" borderId="14" xfId="3" applyNumberFormat="1" applyFont="1" applyBorder="1" applyAlignment="1">
      <alignment vertical="center" wrapText="1"/>
    </xf>
    <xf numFmtId="3" fontId="58" fillId="0" borderId="14" xfId="3" applyNumberFormat="1" applyFont="1" applyBorder="1" applyAlignment="1">
      <alignment vertical="center"/>
    </xf>
    <xf numFmtId="3" fontId="58" fillId="0" borderId="18" xfId="3" applyNumberFormat="1" applyFont="1" applyBorder="1" applyAlignment="1">
      <alignment vertical="center"/>
    </xf>
    <xf numFmtId="0" fontId="57" fillId="0" borderId="17" xfId="3" applyFont="1" applyBorder="1" applyAlignment="1">
      <alignment horizontal="left" vertical="justify" wrapText="1"/>
    </xf>
    <xf numFmtId="3" fontId="53" fillId="22" borderId="14" xfId="3" applyNumberFormat="1" applyFont="1" applyFill="1" applyBorder="1" applyAlignment="1">
      <alignment horizontal="right" vertical="center" wrapText="1"/>
    </xf>
    <xf numFmtId="3" fontId="53" fillId="7" borderId="14" xfId="3" applyNumberFormat="1" applyFont="1" applyFill="1" applyBorder="1" applyAlignment="1">
      <alignment horizontal="right" vertical="center" wrapText="1"/>
    </xf>
    <xf numFmtId="3" fontId="56" fillId="10" borderId="14" xfId="3" applyNumberFormat="1" applyFont="1" applyFill="1" applyBorder="1" applyAlignment="1">
      <alignment horizontal="right" vertical="center" wrapText="1"/>
    </xf>
    <xf numFmtId="0" fontId="58" fillId="0" borderId="14" xfId="3" quotePrefix="1" applyFont="1" applyBorder="1" applyAlignment="1">
      <alignment horizontal="right" vertical="top" wrapText="1"/>
    </xf>
    <xf numFmtId="3" fontId="1" fillId="0" borderId="14" xfId="3" applyNumberFormat="1" applyFont="1" applyBorder="1" applyAlignment="1">
      <alignment horizontal="center" vertical="top" wrapText="1"/>
    </xf>
    <xf numFmtId="3" fontId="53" fillId="22" borderId="14" xfId="3" applyNumberFormat="1" applyFont="1" applyFill="1" applyBorder="1" applyAlignment="1">
      <alignment vertical="center" wrapText="1"/>
    </xf>
    <xf numFmtId="3" fontId="53" fillId="22" borderId="18" xfId="3" applyNumberFormat="1" applyFont="1" applyFill="1" applyBorder="1" applyAlignment="1">
      <alignment vertical="center" wrapText="1"/>
    </xf>
    <xf numFmtId="0" fontId="53" fillId="7" borderId="14" xfId="3" quotePrefix="1" applyFont="1" applyFill="1" applyBorder="1" applyAlignment="1">
      <alignment vertical="top" wrapText="1"/>
    </xf>
    <xf numFmtId="3" fontId="53" fillId="7" borderId="14" xfId="3" applyNumberFormat="1" applyFont="1" applyFill="1" applyBorder="1" applyAlignment="1">
      <alignment vertical="center" wrapText="1"/>
    </xf>
    <xf numFmtId="3" fontId="53" fillId="7" borderId="18" xfId="3" applyNumberFormat="1" applyFont="1" applyFill="1" applyBorder="1" applyAlignment="1">
      <alignment vertical="center" wrapText="1"/>
    </xf>
    <xf numFmtId="0" fontId="56" fillId="10" borderId="14" xfId="3" quotePrefix="1" applyFont="1" applyFill="1" applyBorder="1" applyAlignment="1">
      <alignment vertical="top" wrapText="1"/>
    </xf>
    <xf numFmtId="3" fontId="56" fillId="10" borderId="14" xfId="3" applyNumberFormat="1" applyFont="1" applyFill="1" applyBorder="1" applyAlignment="1">
      <alignment vertical="center" wrapText="1"/>
    </xf>
    <xf numFmtId="3" fontId="56" fillId="10" borderId="18" xfId="3" applyNumberFormat="1" applyFont="1" applyFill="1" applyBorder="1" applyAlignment="1">
      <alignment vertical="center" wrapText="1"/>
    </xf>
    <xf numFmtId="0" fontId="58" fillId="0" borderId="14" xfId="3" quotePrefix="1" applyFont="1" applyBorder="1" applyAlignment="1">
      <alignment vertical="top" wrapText="1"/>
    </xf>
    <xf numFmtId="0" fontId="58" fillId="0" borderId="14" xfId="3" applyFont="1" applyBorder="1" applyAlignment="1">
      <alignment vertical="top" wrapText="1"/>
    </xf>
    <xf numFmtId="3" fontId="70" fillId="0" borderId="14" xfId="3" applyNumberFormat="1" applyFont="1" applyBorder="1" applyAlignment="1">
      <alignment vertical="center" wrapText="1"/>
    </xf>
    <xf numFmtId="3" fontId="69" fillId="0" borderId="13" xfId="3" applyNumberFormat="1" applyFont="1" applyBorder="1" applyAlignment="1">
      <alignment vertical="center" wrapText="1"/>
    </xf>
    <xf numFmtId="3" fontId="69" fillId="23" borderId="14" xfId="3" applyNumberFormat="1" applyFont="1" applyFill="1" applyBorder="1" applyAlignment="1">
      <alignment horizontal="right" vertical="center" wrapText="1"/>
    </xf>
    <xf numFmtId="3" fontId="58" fillId="21" borderId="14" xfId="3" applyNumberFormat="1" applyFont="1" applyFill="1" applyBorder="1" applyAlignment="1">
      <alignment vertical="center" wrapText="1"/>
    </xf>
    <xf numFmtId="0" fontId="54" fillId="10" borderId="17" xfId="3" applyFont="1" applyFill="1" applyBorder="1" applyAlignment="1">
      <alignment horizontal="left" vertical="top" wrapText="1"/>
    </xf>
    <xf numFmtId="0" fontId="57" fillId="0" borderId="36" xfId="3" applyFont="1" applyBorder="1" applyAlignment="1">
      <alignment vertical="top" wrapText="1"/>
    </xf>
    <xf numFmtId="0" fontId="1" fillId="0" borderId="37" xfId="3" quotePrefix="1" applyFont="1" applyBorder="1" applyAlignment="1">
      <alignment horizontal="center" vertical="top" wrapText="1"/>
    </xf>
    <xf numFmtId="3" fontId="58" fillId="0" borderId="37" xfId="3" quotePrefix="1" applyNumberFormat="1" applyFont="1" applyBorder="1" applyAlignment="1">
      <alignment vertical="top" wrapText="1"/>
    </xf>
    <xf numFmtId="3" fontId="69" fillId="0" borderId="37" xfId="3" applyNumberFormat="1" applyFont="1" applyBorder="1" applyAlignment="1">
      <alignment vertical="center" wrapText="1"/>
    </xf>
    <xf numFmtId="3" fontId="58" fillId="0" borderId="38" xfId="3" applyNumberFormat="1" applyFont="1" applyBorder="1" applyAlignment="1">
      <alignment vertical="center"/>
    </xf>
    <xf numFmtId="0" fontId="52" fillId="7" borderId="9" xfId="3" applyFont="1" applyFill="1" applyBorder="1" applyAlignment="1">
      <alignment horizontal="center" vertical="top" wrapText="1"/>
    </xf>
    <xf numFmtId="0" fontId="7" fillId="7" borderId="15" xfId="3" quotePrefix="1" applyFont="1" applyFill="1" applyBorder="1" applyAlignment="1">
      <alignment horizontal="center" vertical="top" wrapText="1"/>
    </xf>
    <xf numFmtId="3" fontId="4" fillId="7" borderId="15" xfId="3" applyNumberFormat="1" applyFont="1" applyFill="1" applyBorder="1" applyAlignment="1">
      <alignment horizontal="right" vertical="center" wrapText="1"/>
    </xf>
    <xf numFmtId="3" fontId="4" fillId="7" borderId="45" xfId="3" applyNumberFormat="1" applyFont="1" applyFill="1" applyBorder="1" applyAlignment="1">
      <alignment horizontal="right" vertical="center" wrapText="1"/>
    </xf>
    <xf numFmtId="3" fontId="5" fillId="22" borderId="14" xfId="3" applyNumberFormat="1" applyFont="1" applyFill="1" applyBorder="1" applyAlignment="1">
      <alignment horizontal="right" vertical="center" wrapText="1"/>
    </xf>
    <xf numFmtId="3" fontId="59" fillId="22" borderId="14" xfId="3" applyNumberFormat="1" applyFont="1" applyFill="1" applyBorder="1" applyAlignment="1">
      <alignment horizontal="right" vertical="center" wrapText="1"/>
    </xf>
    <xf numFmtId="3" fontId="58" fillId="22" borderId="14" xfId="3" applyNumberFormat="1" applyFont="1" applyFill="1" applyBorder="1" applyAlignment="1">
      <alignment horizontal="right" vertical="top"/>
    </xf>
    <xf numFmtId="3" fontId="58" fillId="22" borderId="18" xfId="3" applyNumberFormat="1" applyFont="1" applyFill="1" applyBorder="1" applyAlignment="1">
      <alignment horizontal="right" vertical="center"/>
    </xf>
    <xf numFmtId="3" fontId="58" fillId="0" borderId="37" xfId="3" applyNumberFormat="1" applyFont="1" applyBorder="1" applyAlignment="1">
      <alignment horizontal="right" vertical="center"/>
    </xf>
    <xf numFmtId="3" fontId="5" fillId="0" borderId="37" xfId="3" applyNumberFormat="1" applyFont="1" applyBorder="1" applyAlignment="1">
      <alignment horizontal="right" vertical="center" wrapText="1"/>
    </xf>
    <xf numFmtId="3" fontId="59" fillId="0" borderId="37" xfId="3" applyNumberFormat="1" applyFont="1" applyBorder="1" applyAlignment="1">
      <alignment horizontal="right" vertical="center" wrapText="1"/>
    </xf>
    <xf numFmtId="3" fontId="58" fillId="0" borderId="37" xfId="3" applyNumberFormat="1" applyFont="1" applyBorder="1" applyAlignment="1">
      <alignment horizontal="right" vertical="top"/>
    </xf>
    <xf numFmtId="3" fontId="58" fillId="0" borderId="38" xfId="3" applyNumberFormat="1" applyFont="1" applyBorder="1" applyAlignment="1">
      <alignment horizontal="right" vertical="center"/>
    </xf>
    <xf numFmtId="0" fontId="57" fillId="0" borderId="0" xfId="3" applyFont="1"/>
    <xf numFmtId="0" fontId="2" fillId="0" borderId="0" xfId="3" applyFont="1"/>
    <xf numFmtId="0" fontId="2" fillId="0" borderId="0" xfId="3" applyFont="1" applyAlignment="1">
      <alignment horizontal="center" vertical="center"/>
    </xf>
    <xf numFmtId="0" fontId="64" fillId="0" borderId="0" xfId="3" applyFont="1" applyAlignment="1">
      <alignment horizontal="center" wrapText="1"/>
    </xf>
    <xf numFmtId="0" fontId="7" fillId="0" borderId="0" xfId="2" applyFont="1"/>
    <xf numFmtId="1" fontId="7" fillId="0" borderId="0" xfId="2" applyNumberFormat="1" applyFont="1" applyAlignment="1">
      <alignment horizontal="center"/>
    </xf>
    <xf numFmtId="0" fontId="52" fillId="0" borderId="0" xfId="2" applyFont="1" applyAlignment="1">
      <alignment horizontal="center"/>
    </xf>
    <xf numFmtId="0" fontId="7" fillId="0" borderId="0" xfId="3" applyFont="1"/>
    <xf numFmtId="0" fontId="1" fillId="0" borderId="0" xfId="2"/>
    <xf numFmtId="0" fontId="1" fillId="0" borderId="0" xfId="5"/>
    <xf numFmtId="0" fontId="1" fillId="0" borderId="0" xfId="5" applyAlignment="1">
      <alignment horizontal="left"/>
    </xf>
    <xf numFmtId="0" fontId="18" fillId="0" borderId="0" xfId="2" applyFont="1" applyAlignment="1">
      <alignment horizontal="center"/>
    </xf>
    <xf numFmtId="0" fontId="7" fillId="21" borderId="0" xfId="2" applyFont="1" applyFill="1" applyAlignment="1">
      <alignment horizontal="center"/>
    </xf>
    <xf numFmtId="0" fontId="72" fillId="0" borderId="0" xfId="2" applyFont="1"/>
    <xf numFmtId="0" fontId="73" fillId="0" borderId="0" xfId="2" applyFont="1" applyAlignment="1">
      <alignment horizontal="center"/>
    </xf>
    <xf numFmtId="0" fontId="73" fillId="21" borderId="0" xfId="2" applyFont="1" applyFill="1" applyAlignment="1">
      <alignment horizontal="center"/>
    </xf>
    <xf numFmtId="3" fontId="73" fillId="21" borderId="0" xfId="2" applyNumberFormat="1" applyFont="1" applyFill="1" applyAlignment="1">
      <alignment horizontal="center"/>
    </xf>
    <xf numFmtId="3" fontId="74" fillId="21" borderId="0" xfId="2" applyNumberFormat="1" applyFont="1" applyFill="1" applyAlignment="1">
      <alignment horizontal="center"/>
    </xf>
    <xf numFmtId="0" fontId="75" fillId="0" borderId="0" xfId="2" applyFont="1" applyAlignment="1">
      <alignment horizontal="left"/>
    </xf>
    <xf numFmtId="1" fontId="72" fillId="0" borderId="0" xfId="2" applyNumberFormat="1" applyFont="1" applyAlignment="1">
      <alignment horizontal="center"/>
    </xf>
    <xf numFmtId="1" fontId="72" fillId="21" borderId="0" xfId="2" applyNumberFormat="1" applyFont="1" applyFill="1" applyAlignment="1">
      <alignment horizontal="center"/>
    </xf>
    <xf numFmtId="3" fontId="72" fillId="21" borderId="0" xfId="2" applyNumberFormat="1" applyFont="1" applyFill="1" applyAlignment="1">
      <alignment horizontal="center"/>
    </xf>
    <xf numFmtId="0" fontId="76" fillId="0" borderId="0" xfId="2" applyFont="1"/>
    <xf numFmtId="1" fontId="35" fillId="15" borderId="53" xfId="4" applyNumberFormat="1" applyFont="1" applyFill="1" applyBorder="1" applyAlignment="1">
      <alignment horizontal="center" vertical="center" wrapText="1"/>
    </xf>
    <xf numFmtId="1" fontId="35" fillId="15" borderId="54" xfId="4" applyNumberFormat="1" applyFont="1" applyFill="1" applyBorder="1" applyAlignment="1">
      <alignment horizontal="center" vertical="center" wrapText="1"/>
    </xf>
    <xf numFmtId="1" fontId="77" fillId="15" borderId="55" xfId="4" applyNumberFormat="1" applyFont="1" applyFill="1" applyBorder="1" applyAlignment="1">
      <alignment horizontal="center" vertical="center" wrapText="1"/>
    </xf>
    <xf numFmtId="0" fontId="35" fillId="15" borderId="30" xfId="3" applyFont="1" applyFill="1" applyBorder="1" applyAlignment="1">
      <alignment horizontal="center" vertical="center" wrapText="1"/>
    </xf>
    <xf numFmtId="1" fontId="35" fillId="15" borderId="30" xfId="4" applyNumberFormat="1" applyFont="1" applyFill="1" applyBorder="1" applyAlignment="1">
      <alignment horizontal="center" vertical="center" wrapText="1"/>
    </xf>
    <xf numFmtId="1" fontId="35" fillId="0" borderId="15" xfId="4" applyNumberFormat="1" applyFont="1" applyBorder="1" applyAlignment="1">
      <alignment horizontal="center" vertical="center" wrapText="1"/>
    </xf>
    <xf numFmtId="1" fontId="35" fillId="0" borderId="45" xfId="4" applyNumberFormat="1" applyFont="1" applyBorder="1" applyAlignment="1">
      <alignment horizontal="center" vertical="center" wrapText="1"/>
    </xf>
    <xf numFmtId="1" fontId="35" fillId="3" borderId="15" xfId="4" applyNumberFormat="1" applyFont="1" applyFill="1" applyBorder="1" applyAlignment="1">
      <alignment horizontal="center" vertical="center" wrapText="1"/>
    </xf>
    <xf numFmtId="3" fontId="7" fillId="3" borderId="15" xfId="4" applyNumberFormat="1" applyFont="1" applyFill="1" applyBorder="1" applyAlignment="1">
      <alignment vertical="center" wrapText="1"/>
    </xf>
    <xf numFmtId="3" fontId="7" fillId="3" borderId="45" xfId="4" applyNumberFormat="1" applyFont="1" applyFill="1" applyBorder="1" applyAlignment="1">
      <alignment vertical="center" wrapText="1"/>
    </xf>
    <xf numFmtId="3" fontId="1" fillId="0" borderId="0" xfId="2" applyNumberFormat="1"/>
    <xf numFmtId="1" fontId="35" fillId="17" borderId="14" xfId="4" applyNumberFormat="1" applyFont="1" applyFill="1" applyBorder="1" applyAlignment="1">
      <alignment horizontal="center" vertical="center" wrapText="1"/>
    </xf>
    <xf numFmtId="3" fontId="7" fillId="17" borderId="14" xfId="4" applyNumberFormat="1" applyFont="1" applyFill="1" applyBorder="1" applyAlignment="1">
      <alignment vertical="center" wrapText="1"/>
    </xf>
    <xf numFmtId="3" fontId="7" fillId="17" borderId="18" xfId="4" applyNumberFormat="1" applyFont="1" applyFill="1" applyBorder="1" applyAlignment="1">
      <alignment vertical="center" wrapText="1"/>
    </xf>
    <xf numFmtId="49" fontId="35" fillId="7" borderId="14" xfId="6" applyNumberFormat="1" applyFont="1" applyFill="1" applyBorder="1" applyAlignment="1">
      <alignment horizontal="right"/>
    </xf>
    <xf numFmtId="3" fontId="7" fillId="7" borderId="14" xfId="4" applyNumberFormat="1" applyFont="1" applyFill="1" applyBorder="1" applyAlignment="1">
      <alignment vertical="center" wrapText="1"/>
    </xf>
    <xf numFmtId="3" fontId="7" fillId="7" borderId="18" xfId="4" applyNumberFormat="1" applyFont="1" applyFill="1" applyBorder="1" applyAlignment="1">
      <alignment vertical="center" wrapText="1"/>
    </xf>
    <xf numFmtId="49" fontId="78" fillId="6" borderId="17" xfId="6" applyNumberFormat="1" applyFont="1" applyFill="1" applyBorder="1" applyAlignment="1">
      <alignment horizontal="left" vertical="center"/>
    </xf>
    <xf numFmtId="49" fontId="78" fillId="6" borderId="14" xfId="6" applyNumberFormat="1" applyFont="1" applyFill="1" applyBorder="1" applyAlignment="1">
      <alignment horizontal="left" vertical="top"/>
    </xf>
    <xf numFmtId="49" fontId="42" fillId="6" borderId="14" xfId="6" applyNumberFormat="1" applyFont="1" applyFill="1" applyBorder="1" applyAlignment="1">
      <alignment horizontal="right"/>
    </xf>
    <xf numFmtId="3" fontId="23" fillId="6" borderId="14" xfId="2" applyNumberFormat="1" applyFont="1" applyFill="1" applyBorder="1"/>
    <xf numFmtId="3" fontId="23" fillId="6" borderId="18" xfId="2" applyNumberFormat="1" applyFont="1" applyFill="1" applyBorder="1"/>
    <xf numFmtId="0" fontId="79" fillId="0" borderId="0" xfId="2" applyFont="1"/>
    <xf numFmtId="49" fontId="7" fillId="10" borderId="17" xfId="6" applyNumberFormat="1" applyFont="1" applyFill="1" applyBorder="1" applyAlignment="1">
      <alignment horizontal="left" vertical="top"/>
    </xf>
    <xf numFmtId="49" fontId="7" fillId="10" borderId="14" xfId="6" applyNumberFormat="1" applyFont="1" applyFill="1" applyBorder="1" applyAlignment="1">
      <alignment horizontal="left" vertical="top"/>
    </xf>
    <xf numFmtId="49" fontId="35" fillId="10" borderId="14" xfId="6" applyNumberFormat="1" applyFont="1" applyFill="1" applyBorder="1" applyAlignment="1">
      <alignment horizontal="right"/>
    </xf>
    <xf numFmtId="3" fontId="7" fillId="10" borderId="14" xfId="2" applyNumberFormat="1" applyFont="1" applyFill="1" applyBorder="1"/>
    <xf numFmtId="3" fontId="7" fillId="10" borderId="18" xfId="2" applyNumberFormat="1" applyFont="1" applyFill="1" applyBorder="1"/>
    <xf numFmtId="0" fontId="7" fillId="0" borderId="17" xfId="6" applyFont="1" applyBorder="1"/>
    <xf numFmtId="0" fontId="1" fillId="0" borderId="14" xfId="6" applyBorder="1"/>
    <xf numFmtId="49" fontId="30" fillId="0" borderId="14" xfId="6" applyNumberFormat="1" applyFont="1" applyBorder="1" applyAlignment="1">
      <alignment horizontal="right"/>
    </xf>
    <xf numFmtId="3" fontId="7" fillId="0" borderId="14" xfId="4" applyNumberFormat="1" applyFont="1" applyBorder="1" applyAlignment="1">
      <alignment horizontal="right" vertical="center" wrapText="1"/>
    </xf>
    <xf numFmtId="3" fontId="7" fillId="0" borderId="18" xfId="4" applyNumberFormat="1" applyFont="1" applyBorder="1" applyAlignment="1">
      <alignment horizontal="right" vertical="center" wrapText="1"/>
    </xf>
    <xf numFmtId="0" fontId="80" fillId="0" borderId="17" xfId="6" applyFont="1" applyBorder="1"/>
    <xf numFmtId="0" fontId="81" fillId="0" borderId="14" xfId="6" applyFont="1" applyBorder="1"/>
    <xf numFmtId="49" fontId="82" fillId="0" borderId="14" xfId="6" applyNumberFormat="1" applyFont="1" applyBorder="1" applyAlignment="1">
      <alignment horizontal="right"/>
    </xf>
    <xf numFmtId="0" fontId="81" fillId="0" borderId="0" xfId="2" applyFont="1"/>
    <xf numFmtId="3" fontId="1" fillId="0" borderId="14" xfId="2" applyNumberFormat="1" applyBorder="1" applyAlignment="1">
      <alignment horizontal="right"/>
    </xf>
    <xf numFmtId="3" fontId="7" fillId="0" borderId="14" xfId="2" applyNumberFormat="1" applyFont="1" applyBorder="1" applyAlignment="1">
      <alignment horizontal="right"/>
    </xf>
    <xf numFmtId="0" fontId="1" fillId="0" borderId="14" xfId="6" applyBorder="1" applyAlignment="1">
      <alignment wrapText="1"/>
    </xf>
    <xf numFmtId="49" fontId="7" fillId="0" borderId="17" xfId="6" applyNumberFormat="1" applyFont="1" applyBorder="1" applyAlignment="1">
      <alignment horizontal="left" vertical="top"/>
    </xf>
    <xf numFmtId="49" fontId="1" fillId="0" borderId="14" xfId="6" applyNumberFormat="1" applyBorder="1" applyAlignment="1">
      <alignment horizontal="left" vertical="top"/>
    </xf>
    <xf numFmtId="0" fontId="1" fillId="10" borderId="14" xfId="6" applyFill="1" applyBorder="1"/>
    <xf numFmtId="3" fontId="7" fillId="10" borderId="14" xfId="2" applyNumberFormat="1" applyFont="1" applyFill="1" applyBorder="1" applyAlignment="1">
      <alignment horizontal="right"/>
    </xf>
    <xf numFmtId="3" fontId="7" fillId="10" borderId="18" xfId="2" applyNumberFormat="1" applyFont="1" applyFill="1" applyBorder="1" applyAlignment="1">
      <alignment horizontal="right"/>
    </xf>
    <xf numFmtId="3" fontId="7" fillId="0" borderId="18" xfId="2" applyNumberFormat="1" applyFont="1" applyBorder="1" applyAlignment="1">
      <alignment horizontal="right"/>
    </xf>
    <xf numFmtId="49" fontId="7" fillId="10" borderId="17" xfId="6" quotePrefix="1" applyNumberFormat="1" applyFont="1" applyFill="1" applyBorder="1" applyAlignment="1">
      <alignment horizontal="left" vertical="top"/>
    </xf>
    <xf numFmtId="49" fontId="1" fillId="10" borderId="14" xfId="6" applyNumberFormat="1" applyFill="1" applyBorder="1" applyAlignment="1">
      <alignment horizontal="left" vertical="top"/>
    </xf>
    <xf numFmtId="49" fontId="1" fillId="0" borderId="14" xfId="6" quotePrefix="1" applyNumberFormat="1" applyBorder="1" applyAlignment="1">
      <alignment horizontal="left" vertical="top"/>
    </xf>
    <xf numFmtId="49" fontId="7" fillId="0" borderId="17" xfId="6" quotePrefix="1" applyNumberFormat="1" applyFont="1" applyBorder="1" applyAlignment="1">
      <alignment horizontal="left" vertical="top"/>
    </xf>
    <xf numFmtId="49" fontId="1" fillId="0" borderId="14" xfId="6" applyNumberFormat="1" applyBorder="1" applyAlignment="1">
      <alignment horizontal="left" vertical="top" wrapText="1"/>
    </xf>
    <xf numFmtId="3" fontId="7" fillId="0" borderId="14" xfId="2" applyNumberFormat="1" applyFont="1" applyBorder="1" applyAlignment="1" applyProtection="1">
      <alignment horizontal="right"/>
      <protection locked="0"/>
    </xf>
    <xf numFmtId="3" fontId="7" fillId="0" borderId="18" xfId="2" applyNumberFormat="1" applyFont="1" applyBorder="1" applyAlignment="1" applyProtection="1">
      <alignment horizontal="right"/>
      <protection locked="0"/>
    </xf>
    <xf numFmtId="1" fontId="30" fillId="0" borderId="14" xfId="2" quotePrefix="1" applyNumberFormat="1" applyFont="1" applyBorder="1" applyAlignment="1">
      <alignment horizontal="right"/>
    </xf>
    <xf numFmtId="49" fontId="42" fillId="6" borderId="14" xfId="6" applyNumberFormat="1" applyFont="1" applyFill="1" applyBorder="1" applyAlignment="1">
      <alignment horizontal="center"/>
    </xf>
    <xf numFmtId="3" fontId="23" fillId="6" borderId="14" xfId="2" applyNumberFormat="1" applyFont="1" applyFill="1" applyBorder="1" applyAlignment="1">
      <alignment horizontal="right"/>
    </xf>
    <xf numFmtId="3" fontId="23" fillId="6" borderId="18" xfId="2" applyNumberFormat="1" applyFont="1" applyFill="1" applyBorder="1" applyAlignment="1">
      <alignment horizontal="right"/>
    </xf>
    <xf numFmtId="49" fontId="7" fillId="10" borderId="17" xfId="6" applyNumberFormat="1" applyFont="1" applyFill="1" applyBorder="1" applyAlignment="1">
      <alignment horizontal="left" vertical="center"/>
    </xf>
    <xf numFmtId="0" fontId="7" fillId="10" borderId="14" xfId="6" applyFont="1" applyFill="1" applyBorder="1"/>
    <xf numFmtId="3" fontId="1" fillId="0" borderId="14" xfId="2" applyNumberFormat="1" applyBorder="1" applyAlignment="1" applyProtection="1">
      <alignment horizontal="right"/>
      <protection locked="0"/>
    </xf>
    <xf numFmtId="3" fontId="1" fillId="0" borderId="18" xfId="2" applyNumberFormat="1" applyBorder="1" applyAlignment="1" applyProtection="1">
      <alignment horizontal="right"/>
      <protection locked="0"/>
    </xf>
    <xf numFmtId="164" fontId="7" fillId="10" borderId="17" xfId="7" applyFont="1" applyFill="1" applyBorder="1" applyAlignment="1">
      <alignment horizontal="left" vertical="top"/>
    </xf>
    <xf numFmtId="0" fontId="7" fillId="10" borderId="17" xfId="6" applyFont="1" applyFill="1" applyBorder="1"/>
    <xf numFmtId="3" fontId="1" fillId="10" borderId="14" xfId="2" applyNumberFormat="1" applyFill="1" applyBorder="1" applyAlignment="1" applyProtection="1">
      <alignment horizontal="right"/>
      <protection locked="0"/>
    </xf>
    <xf numFmtId="3" fontId="1" fillId="10" borderId="18" xfId="2" applyNumberFormat="1" applyFill="1" applyBorder="1" applyAlignment="1" applyProtection="1">
      <alignment horizontal="right"/>
      <protection locked="0"/>
    </xf>
    <xf numFmtId="49" fontId="63" fillId="0" borderId="14" xfId="6" applyNumberFormat="1" applyFont="1" applyBorder="1" applyAlignment="1">
      <alignment horizontal="left" vertical="top"/>
    </xf>
    <xf numFmtId="0" fontId="30" fillId="0" borderId="14" xfId="1" applyFont="1" applyBorder="1" applyAlignment="1">
      <alignment horizontal="right"/>
    </xf>
    <xf numFmtId="49" fontId="55" fillId="6" borderId="17" xfId="6" applyNumberFormat="1" applyFont="1" applyFill="1" applyBorder="1" applyAlignment="1">
      <alignment horizontal="left" vertical="top"/>
    </xf>
    <xf numFmtId="49" fontId="55" fillId="6" borderId="14" xfId="6" applyNumberFormat="1" applyFont="1" applyFill="1" applyBorder="1" applyAlignment="1">
      <alignment horizontal="left" vertical="top"/>
    </xf>
    <xf numFmtId="3" fontId="23" fillId="0" borderId="14" xfId="2" applyNumberFormat="1" applyFont="1" applyBorder="1" applyAlignment="1">
      <alignment horizontal="right"/>
    </xf>
    <xf numFmtId="3" fontId="7" fillId="8" borderId="14" xfId="2" applyNumberFormat="1" applyFont="1" applyFill="1" applyBorder="1" applyAlignment="1">
      <alignment horizontal="right"/>
    </xf>
    <xf numFmtId="49" fontId="7" fillId="10" borderId="17" xfId="6" applyNumberFormat="1" applyFont="1" applyFill="1" applyBorder="1"/>
    <xf numFmtId="49" fontId="7" fillId="10" borderId="14" xfId="6" applyNumberFormat="1" applyFont="1" applyFill="1" applyBorder="1"/>
    <xf numFmtId="49" fontId="7" fillId="0" borderId="17" xfId="6" applyNumberFormat="1" applyFont="1" applyBorder="1"/>
    <xf numFmtId="0" fontId="7" fillId="0" borderId="14" xfId="6" applyFont="1" applyBorder="1"/>
    <xf numFmtId="0" fontId="30" fillId="0" borderId="14" xfId="6" applyFont="1" applyBorder="1" applyAlignment="1">
      <alignment horizontal="right"/>
    </xf>
    <xf numFmtId="49" fontId="79" fillId="6" borderId="14" xfId="6" applyNumberFormat="1" applyFont="1" applyFill="1" applyBorder="1" applyAlignment="1">
      <alignment horizontal="left" vertical="top"/>
    </xf>
    <xf numFmtId="49" fontId="18" fillId="0" borderId="14" xfId="3" applyNumberFormat="1" applyFont="1" applyBorder="1" applyAlignment="1">
      <alignment horizontal="left" vertical="top"/>
    </xf>
    <xf numFmtId="49" fontId="35" fillId="0" borderId="14" xfId="3" applyNumberFormat="1" applyFont="1" applyBorder="1" applyAlignment="1">
      <alignment horizontal="right"/>
    </xf>
    <xf numFmtId="0" fontId="18" fillId="0" borderId="14" xfId="3" applyFont="1" applyBorder="1" applyAlignment="1">
      <alignment horizontal="left" vertical="top" wrapText="1"/>
    </xf>
    <xf numFmtId="0" fontId="18" fillId="0" borderId="14" xfId="3" applyFont="1" applyBorder="1" applyAlignment="1">
      <alignment horizontal="left"/>
    </xf>
    <xf numFmtId="49" fontId="55" fillId="6" borderId="17" xfId="6" applyNumberFormat="1" applyFont="1" applyFill="1" applyBorder="1" applyAlignment="1">
      <alignment horizontal="left"/>
    </xf>
    <xf numFmtId="0" fontId="7" fillId="6" borderId="14" xfId="6" applyFont="1" applyFill="1" applyBorder="1"/>
    <xf numFmtId="49" fontId="42" fillId="6" borderId="14" xfId="6" applyNumberFormat="1" applyFont="1" applyFill="1" applyBorder="1" applyAlignment="1">
      <alignment horizontal="right" vertical="center"/>
    </xf>
    <xf numFmtId="3" fontId="7" fillId="6" borderId="14" xfId="2" applyNumberFormat="1" applyFont="1" applyFill="1" applyBorder="1" applyAlignment="1">
      <alignment horizontal="right"/>
    </xf>
    <xf numFmtId="3" fontId="7" fillId="6" borderId="18" xfId="2" applyNumberFormat="1" applyFont="1" applyFill="1" applyBorder="1" applyAlignment="1">
      <alignment horizontal="right"/>
    </xf>
    <xf numFmtId="49" fontId="35" fillId="0" borderId="14" xfId="6" applyNumberFormat="1" applyFont="1" applyBorder="1" applyAlignment="1">
      <alignment horizontal="right"/>
    </xf>
    <xf numFmtId="3" fontId="1" fillId="0" borderId="18" xfId="2" applyNumberFormat="1" applyBorder="1" applyAlignment="1">
      <alignment horizontal="right"/>
    </xf>
    <xf numFmtId="0" fontId="1" fillId="0" borderId="17" xfId="6" applyBorder="1"/>
    <xf numFmtId="0" fontId="36" fillId="0" borderId="17" xfId="6" applyFont="1" applyBorder="1"/>
    <xf numFmtId="0" fontId="36" fillId="0" borderId="14" xfId="6" applyFont="1" applyBorder="1" applyAlignment="1">
      <alignment wrapText="1"/>
    </xf>
    <xf numFmtId="49" fontId="83" fillId="0" borderId="14" xfId="6" applyNumberFormat="1" applyFont="1" applyBorder="1" applyAlignment="1">
      <alignment horizontal="right"/>
    </xf>
    <xf numFmtId="3" fontId="36" fillId="0" borderId="14" xfId="2" applyNumberFormat="1" applyFont="1" applyBorder="1" applyAlignment="1" applyProtection="1">
      <alignment horizontal="right"/>
      <protection locked="0"/>
    </xf>
    <xf numFmtId="3" fontId="36" fillId="0" borderId="18" xfId="2" applyNumberFormat="1" applyFont="1" applyBorder="1" applyAlignment="1" applyProtection="1">
      <alignment horizontal="right"/>
      <protection locked="0"/>
    </xf>
    <xf numFmtId="0" fontId="36" fillId="0" borderId="0" xfId="2" applyFont="1"/>
    <xf numFmtId="0" fontId="1" fillId="0" borderId="17" xfId="2" applyBorder="1"/>
    <xf numFmtId="49" fontId="7" fillId="6" borderId="17" xfId="6" applyNumberFormat="1" applyFont="1" applyFill="1" applyBorder="1" applyAlignment="1">
      <alignment horizontal="left" vertical="top"/>
    </xf>
    <xf numFmtId="0" fontId="1" fillId="6" borderId="14" xfId="6" applyFill="1" applyBorder="1"/>
    <xf numFmtId="49" fontId="35" fillId="6" borderId="14" xfId="6" applyNumberFormat="1" applyFont="1" applyFill="1" applyBorder="1" applyAlignment="1">
      <alignment horizontal="right"/>
    </xf>
    <xf numFmtId="0" fontId="7" fillId="10" borderId="17" xfId="6" applyFont="1" applyFill="1" applyBorder="1" applyAlignment="1">
      <alignment horizontal="left" vertical="center"/>
    </xf>
    <xf numFmtId="0" fontId="1" fillId="0" borderId="14" xfId="6" applyBorder="1" applyAlignment="1">
      <alignment horizontal="left" vertical="center"/>
    </xf>
    <xf numFmtId="0" fontId="30" fillId="0" borderId="14" xfId="2" applyFont="1" applyBorder="1" applyAlignment="1">
      <alignment horizontal="right"/>
    </xf>
    <xf numFmtId="0" fontId="40" fillId="10" borderId="17" xfId="6" applyFont="1" applyFill="1" applyBorder="1"/>
    <xf numFmtId="49" fontId="84" fillId="10" borderId="14" xfId="6" applyNumberFormat="1" applyFont="1" applyFill="1" applyBorder="1" applyAlignment="1">
      <alignment horizontal="left" vertical="top"/>
    </xf>
    <xf numFmtId="0" fontId="84" fillId="0" borderId="17" xfId="6" applyFont="1" applyBorder="1"/>
    <xf numFmtId="49" fontId="84" fillId="0" borderId="14" xfId="6" applyNumberFormat="1" applyFont="1" applyBorder="1" applyAlignment="1">
      <alignment horizontal="left" vertical="top"/>
    </xf>
    <xf numFmtId="49" fontId="55" fillId="6" borderId="17" xfId="6" quotePrefix="1" applyNumberFormat="1" applyFont="1" applyFill="1" applyBorder="1" applyAlignment="1">
      <alignment horizontal="left" vertical="top"/>
    </xf>
    <xf numFmtId="0" fontId="55" fillId="6" borderId="17" xfId="6" applyFont="1" applyFill="1" applyBorder="1"/>
    <xf numFmtId="49" fontId="42" fillId="21" borderId="14" xfId="6" applyNumberFormat="1" applyFont="1" applyFill="1" applyBorder="1" applyAlignment="1">
      <alignment horizontal="right"/>
    </xf>
    <xf numFmtId="3" fontId="23" fillId="21" borderId="14" xfId="2" applyNumberFormat="1" applyFont="1" applyFill="1" applyBorder="1" applyAlignment="1">
      <alignment horizontal="right"/>
    </xf>
    <xf numFmtId="3" fontId="23" fillId="21" borderId="18" xfId="2" applyNumberFormat="1" applyFont="1" applyFill="1" applyBorder="1" applyAlignment="1">
      <alignment horizontal="right"/>
    </xf>
    <xf numFmtId="0" fontId="35" fillId="17" borderId="14" xfId="2" applyFont="1" applyFill="1" applyBorder="1" applyAlignment="1">
      <alignment horizontal="center" vertical="center"/>
    </xf>
    <xf numFmtId="3" fontId="23" fillId="17" borderId="14" xfId="2" applyNumberFormat="1" applyFont="1" applyFill="1" applyBorder="1" applyAlignment="1">
      <alignment horizontal="right"/>
    </xf>
    <xf numFmtId="3" fontId="23" fillId="17" borderId="18" xfId="2" applyNumberFormat="1" applyFont="1" applyFill="1" applyBorder="1" applyAlignment="1">
      <alignment horizontal="right"/>
    </xf>
    <xf numFmtId="0" fontId="86" fillId="0" borderId="17" xfId="6" applyFont="1" applyBorder="1"/>
    <xf numFmtId="3" fontId="86" fillId="0" borderId="14" xfId="2" applyNumberFormat="1" applyFont="1" applyBorder="1" applyAlignment="1" applyProtection="1">
      <alignment horizontal="right"/>
      <protection locked="0"/>
    </xf>
    <xf numFmtId="3" fontId="86" fillId="0" borderId="18" xfId="2" applyNumberFormat="1" applyFont="1" applyBorder="1" applyAlignment="1" applyProtection="1">
      <alignment horizontal="right"/>
      <protection locked="0"/>
    </xf>
    <xf numFmtId="0" fontId="86" fillId="0" borderId="0" xfId="2" applyFont="1"/>
    <xf numFmtId="0" fontId="87" fillId="0" borderId="17" xfId="6" applyFont="1" applyBorder="1"/>
    <xf numFmtId="0" fontId="88" fillId="0" borderId="14" xfId="3" applyFont="1" applyBorder="1" applyAlignment="1">
      <alignment wrapText="1"/>
    </xf>
    <xf numFmtId="3" fontId="87" fillId="0" borderId="14" xfId="2" applyNumberFormat="1" applyFont="1" applyBorder="1" applyAlignment="1" applyProtection="1">
      <alignment horizontal="right"/>
      <protection locked="0"/>
    </xf>
    <xf numFmtId="3" fontId="87" fillId="0" borderId="18" xfId="2" applyNumberFormat="1" applyFont="1" applyBorder="1" applyAlignment="1" applyProtection="1">
      <alignment horizontal="right"/>
      <protection locked="0"/>
    </xf>
    <xf numFmtId="0" fontId="87" fillId="0" borderId="0" xfId="2" applyFont="1"/>
    <xf numFmtId="3" fontId="87" fillId="0" borderId="14" xfId="2" applyNumberFormat="1" applyFont="1" applyBorder="1" applyAlignment="1">
      <alignment horizontal="right"/>
    </xf>
    <xf numFmtId="3" fontId="87" fillId="0" borderId="18" xfId="2" applyNumberFormat="1" applyFont="1" applyBorder="1" applyAlignment="1">
      <alignment horizontal="right"/>
    </xf>
    <xf numFmtId="49" fontId="7" fillId="6" borderId="14" xfId="6" applyNumberFormat="1" applyFont="1" applyFill="1" applyBorder="1" applyAlignment="1">
      <alignment horizontal="left" vertical="top"/>
    </xf>
    <xf numFmtId="49" fontId="7" fillId="0" borderId="17" xfId="6" applyNumberFormat="1" applyFont="1" applyBorder="1" applyAlignment="1">
      <alignment horizontal="center"/>
    </xf>
    <xf numFmtId="0" fontId="35" fillId="6" borderId="14" xfId="3" quotePrefix="1" applyFont="1" applyFill="1" applyBorder="1"/>
    <xf numFmtId="0" fontId="39" fillId="0" borderId="14" xfId="3" applyFont="1" applyBorder="1" applyAlignment="1">
      <alignment horizontal="left" wrapText="1" indent="2"/>
    </xf>
    <xf numFmtId="0" fontId="30" fillId="0" borderId="14" xfId="3" quotePrefix="1" applyFont="1" applyBorder="1" applyAlignment="1">
      <alignment horizontal="right"/>
    </xf>
    <xf numFmtId="0" fontId="35" fillId="10" borderId="14" xfId="3" applyFont="1" applyFill="1" applyBorder="1" applyAlignment="1">
      <alignment horizontal="right"/>
    </xf>
    <xf numFmtId="0" fontId="18" fillId="0" borderId="17" xfId="3" applyFont="1" applyBorder="1"/>
    <xf numFmtId="0" fontId="39" fillId="0" borderId="14" xfId="3" applyFont="1" applyBorder="1" applyAlignment="1">
      <alignment horizontal="left" wrapText="1"/>
    </xf>
    <xf numFmtId="0" fontId="30" fillId="0" borderId="14" xfId="3" applyFont="1" applyBorder="1" applyAlignment="1">
      <alignment horizontal="right"/>
    </xf>
    <xf numFmtId="0" fontId="1" fillId="0" borderId="17" xfId="3" applyFont="1" applyBorder="1" applyAlignment="1">
      <alignment horizontal="left" wrapText="1"/>
    </xf>
    <xf numFmtId="0" fontId="40" fillId="7" borderId="17" xfId="6" applyFont="1" applyFill="1" applyBorder="1"/>
    <xf numFmtId="49" fontId="90" fillId="7" borderId="14" xfId="6" applyNumberFormat="1" applyFont="1" applyFill="1" applyBorder="1" applyAlignment="1">
      <alignment horizontal="left" vertical="top"/>
    </xf>
    <xf numFmtId="3" fontId="7" fillId="7" borderId="14" xfId="2" applyNumberFormat="1" applyFont="1" applyFill="1" applyBorder="1" applyAlignment="1">
      <alignment horizontal="right"/>
    </xf>
    <xf numFmtId="3" fontId="7" fillId="7" borderId="18" xfId="2" applyNumberFormat="1" applyFont="1" applyFill="1" applyBorder="1" applyAlignment="1">
      <alignment horizontal="right"/>
    </xf>
    <xf numFmtId="49" fontId="7" fillId="6" borderId="17" xfId="6" quotePrefix="1" applyNumberFormat="1" applyFont="1" applyFill="1" applyBorder="1" applyAlignment="1">
      <alignment horizontal="left" vertical="top"/>
    </xf>
    <xf numFmtId="49" fontId="1" fillId="6" borderId="14" xfId="6" applyNumberFormat="1" applyFill="1" applyBorder="1" applyAlignment="1">
      <alignment horizontal="left" vertical="top"/>
    </xf>
    <xf numFmtId="0" fontId="35" fillId="6" borderId="14" xfId="6" applyFont="1" applyFill="1" applyBorder="1" applyAlignment="1">
      <alignment horizontal="right"/>
    </xf>
    <xf numFmtId="0" fontId="35" fillId="10" borderId="14" xfId="6" applyFont="1" applyFill="1" applyBorder="1" applyAlignment="1">
      <alignment horizontal="right"/>
    </xf>
    <xf numFmtId="49" fontId="80" fillId="0" borderId="17" xfId="6" applyNumberFormat="1" applyFont="1" applyBorder="1" applyAlignment="1">
      <alignment horizontal="left" vertical="top"/>
    </xf>
    <xf numFmtId="49" fontId="7" fillId="0" borderId="36" xfId="6" applyNumberFormat="1" applyFont="1" applyBorder="1" applyAlignment="1">
      <alignment horizontal="left" vertical="top"/>
    </xf>
    <xf numFmtId="49" fontId="1" fillId="0" borderId="37" xfId="6" applyNumberFormat="1" applyBorder="1" applyAlignment="1">
      <alignment horizontal="left" vertical="top"/>
    </xf>
    <xf numFmtId="49" fontId="30" fillId="0" borderId="37" xfId="6" applyNumberFormat="1" applyFont="1" applyBorder="1" applyAlignment="1">
      <alignment horizontal="right"/>
    </xf>
    <xf numFmtId="3" fontId="7" fillId="0" borderId="37" xfId="2" applyNumberFormat="1" applyFont="1" applyBorder="1" applyAlignment="1">
      <alignment horizontal="right"/>
    </xf>
    <xf numFmtId="3" fontId="1" fillId="0" borderId="37" xfId="2" applyNumberFormat="1" applyBorder="1" applyAlignment="1">
      <alignment horizontal="right"/>
    </xf>
    <xf numFmtId="3" fontId="1" fillId="0" borderId="37" xfId="2" applyNumberFormat="1" applyBorder="1" applyAlignment="1" applyProtection="1">
      <alignment horizontal="right"/>
      <protection locked="0"/>
    </xf>
    <xf numFmtId="3" fontId="1" fillId="0" borderId="38" xfId="2" applyNumberFormat="1" applyBorder="1" applyAlignment="1">
      <alignment horizontal="right"/>
    </xf>
    <xf numFmtId="49" fontId="7" fillId="6" borderId="9" xfId="6" quotePrefix="1" applyNumberFormat="1" applyFont="1" applyFill="1" applyBorder="1" applyAlignment="1">
      <alignment horizontal="left" vertical="top"/>
    </xf>
    <xf numFmtId="0" fontId="1" fillId="6" borderId="15" xfId="6" applyFill="1" applyBorder="1"/>
    <xf numFmtId="0" fontId="35" fillId="6" borderId="15" xfId="6" applyFont="1" applyFill="1" applyBorder="1" applyAlignment="1">
      <alignment horizontal="right"/>
    </xf>
    <xf numFmtId="3" fontId="7" fillId="6" borderId="15" xfId="2" applyNumberFormat="1" applyFont="1" applyFill="1" applyBorder="1" applyAlignment="1">
      <alignment horizontal="right"/>
    </xf>
    <xf numFmtId="3" fontId="7" fillId="6" borderId="45" xfId="2" applyNumberFormat="1" applyFont="1" applyFill="1" applyBorder="1" applyAlignment="1">
      <alignment horizontal="right"/>
    </xf>
    <xf numFmtId="49" fontId="7" fillId="10" borderId="17" xfId="6" applyNumberFormat="1" applyFont="1" applyFill="1" applyBorder="1" applyAlignment="1">
      <alignment vertical="top"/>
    </xf>
    <xf numFmtId="49" fontId="7" fillId="10" borderId="14" xfId="6" applyNumberFormat="1" applyFont="1" applyFill="1" applyBorder="1" applyAlignment="1">
      <alignment vertical="top"/>
    </xf>
    <xf numFmtId="49" fontId="7" fillId="0" borderId="17" xfId="6" applyNumberFormat="1" applyFont="1" applyBorder="1" applyAlignment="1">
      <alignment vertical="top"/>
    </xf>
    <xf numFmtId="49" fontId="7" fillId="6" borderId="17" xfId="6" applyNumberFormat="1" applyFont="1" applyFill="1" applyBorder="1" applyAlignment="1">
      <alignment vertical="top"/>
    </xf>
    <xf numFmtId="49" fontId="7" fillId="6" borderId="14" xfId="6" applyNumberFormat="1" applyFont="1" applyFill="1" applyBorder="1" applyAlignment="1">
      <alignment vertical="top"/>
    </xf>
    <xf numFmtId="0" fontId="35" fillId="6" borderId="14" xfId="2" applyFont="1" applyFill="1" applyBorder="1" applyAlignment="1">
      <alignment horizontal="right"/>
    </xf>
    <xf numFmtId="3" fontId="1" fillId="6" borderId="14" xfId="2" applyNumberFormat="1" applyFill="1" applyBorder="1" applyAlignment="1">
      <alignment horizontal="right"/>
    </xf>
    <xf numFmtId="3" fontId="1" fillId="6" borderId="14" xfId="2" applyNumberFormat="1" applyFill="1" applyBorder="1" applyAlignment="1" applyProtection="1">
      <alignment horizontal="right"/>
      <protection locked="0"/>
    </xf>
    <xf numFmtId="3" fontId="1" fillId="6" borderId="18" xfId="2" applyNumberFormat="1" applyFill="1" applyBorder="1" applyAlignment="1">
      <alignment horizontal="right"/>
    </xf>
    <xf numFmtId="49" fontId="7" fillId="0" borderId="14" xfId="6" applyNumberFormat="1" applyFont="1" applyBorder="1" applyAlignment="1">
      <alignment vertical="top"/>
    </xf>
    <xf numFmtId="0" fontId="1" fillId="0" borderId="37" xfId="6" applyBorder="1"/>
    <xf numFmtId="49" fontId="35" fillId="0" borderId="37" xfId="6" applyNumberFormat="1" applyFont="1" applyBorder="1" applyAlignment="1">
      <alignment horizontal="right"/>
    </xf>
    <xf numFmtId="3" fontId="1" fillId="0" borderId="38" xfId="2" applyNumberFormat="1" applyBorder="1" applyAlignment="1" applyProtection="1">
      <alignment horizontal="right"/>
      <protection locked="0"/>
    </xf>
    <xf numFmtId="0" fontId="1" fillId="0" borderId="15" xfId="2" applyBorder="1"/>
    <xf numFmtId="1" fontId="1" fillId="0" borderId="15" xfId="2" applyNumberFormat="1" applyBorder="1"/>
    <xf numFmtId="0" fontId="1" fillId="0" borderId="15" xfId="2" applyBorder="1" applyAlignment="1">
      <alignment horizontal="right"/>
    </xf>
    <xf numFmtId="3" fontId="1" fillId="0" borderId="15" xfId="2" applyNumberForma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7" fillId="0" borderId="0" xfId="1" applyFont="1" applyAlignment="1">
      <alignment horizontal="center"/>
    </xf>
    <xf numFmtId="0" fontId="91" fillId="0" borderId="0" xfId="2" quotePrefix="1" applyFont="1"/>
    <xf numFmtId="0" fontId="51" fillId="0" borderId="0" xfId="2" applyFont="1"/>
    <xf numFmtId="1" fontId="51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1" fontId="92" fillId="15" borderId="57" xfId="4" applyNumberFormat="1" applyFont="1" applyFill="1" applyBorder="1" applyAlignment="1">
      <alignment horizontal="center" vertical="center" wrapText="1"/>
    </xf>
    <xf numFmtId="1" fontId="52" fillId="15" borderId="57" xfId="4" applyNumberFormat="1" applyFont="1" applyFill="1" applyBorder="1" applyAlignment="1">
      <alignment horizontal="center" vertical="center" wrapText="1"/>
    </xf>
    <xf numFmtId="1" fontId="14" fillId="0" borderId="14" xfId="4" applyNumberFormat="1" applyFont="1" applyBorder="1" applyAlignment="1">
      <alignment horizontal="center" vertical="center" wrapText="1"/>
    </xf>
    <xf numFmtId="1" fontId="14" fillId="0" borderId="18" xfId="4" applyNumberFormat="1" applyFont="1" applyBorder="1" applyAlignment="1">
      <alignment horizontal="center" vertical="center" wrapText="1"/>
    </xf>
    <xf numFmtId="1" fontId="14" fillId="7" borderId="15" xfId="4" applyNumberFormat="1" applyFont="1" applyFill="1" applyBorder="1" applyAlignment="1">
      <alignment horizontal="center" vertical="center" wrapText="1"/>
    </xf>
    <xf numFmtId="3" fontId="14" fillId="7" borderId="15" xfId="4" applyNumberFormat="1" applyFont="1" applyFill="1" applyBorder="1" applyAlignment="1">
      <alignment vertical="center" wrapText="1"/>
    </xf>
    <xf numFmtId="3" fontId="14" fillId="7" borderId="45" xfId="4" applyNumberFormat="1" applyFont="1" applyFill="1" applyBorder="1" applyAlignment="1">
      <alignment vertical="center" wrapText="1"/>
    </xf>
    <xf numFmtId="1" fontId="14" fillId="17" borderId="14" xfId="4" applyNumberFormat="1" applyFont="1" applyFill="1" applyBorder="1" applyAlignment="1">
      <alignment horizontal="center" vertical="center" wrapText="1"/>
    </xf>
    <xf numFmtId="3" fontId="14" fillId="17" borderId="14" xfId="4" applyNumberFormat="1" applyFont="1" applyFill="1" applyBorder="1" applyAlignment="1">
      <alignment vertical="center" wrapText="1"/>
    </xf>
    <xf numFmtId="3" fontId="14" fillId="17" borderId="18" xfId="4" applyNumberFormat="1" applyFont="1" applyFill="1" applyBorder="1" applyAlignment="1">
      <alignment vertical="center" wrapText="1"/>
    </xf>
    <xf numFmtId="3" fontId="14" fillId="7" borderId="14" xfId="6" applyNumberFormat="1" applyFont="1" applyFill="1" applyBorder="1" applyAlignment="1">
      <alignment horizontal="right"/>
    </xf>
    <xf numFmtId="3" fontId="14" fillId="7" borderId="18" xfId="6" applyNumberFormat="1" applyFont="1" applyFill="1" applyBorder="1" applyAlignment="1">
      <alignment horizontal="right"/>
    </xf>
    <xf numFmtId="49" fontId="33" fillId="13" borderId="14" xfId="6" applyNumberFormat="1" applyFont="1" applyFill="1" applyBorder="1" applyAlignment="1">
      <alignment horizontal="right"/>
    </xf>
    <xf numFmtId="3" fontId="33" fillId="13" borderId="14" xfId="2" applyNumberFormat="1" applyFont="1" applyFill="1" applyBorder="1"/>
    <xf numFmtId="3" fontId="33" fillId="13" borderId="18" xfId="2" applyNumberFormat="1" applyFont="1" applyFill="1" applyBorder="1"/>
    <xf numFmtId="49" fontId="14" fillId="10" borderId="17" xfId="6" applyNumberFormat="1" applyFont="1" applyFill="1" applyBorder="1" applyAlignment="1">
      <alignment horizontal="left" vertical="top"/>
    </xf>
    <xf numFmtId="49" fontId="14" fillId="10" borderId="14" xfId="6" applyNumberFormat="1" applyFont="1" applyFill="1" applyBorder="1" applyAlignment="1">
      <alignment horizontal="left" vertical="top"/>
    </xf>
    <xf numFmtId="49" fontId="14" fillId="10" borderId="14" xfId="6" applyNumberFormat="1" applyFont="1" applyFill="1" applyBorder="1" applyAlignment="1">
      <alignment horizontal="right"/>
    </xf>
    <xf numFmtId="3" fontId="14" fillId="10" borderId="14" xfId="2" applyNumberFormat="1" applyFont="1" applyFill="1" applyBorder="1"/>
    <xf numFmtId="3" fontId="14" fillId="10" borderId="18" xfId="2" applyNumberFormat="1" applyFont="1" applyFill="1" applyBorder="1"/>
    <xf numFmtId="0" fontId="14" fillId="0" borderId="17" xfId="6" applyFont="1" applyBorder="1"/>
    <xf numFmtId="0" fontId="2" fillId="0" borderId="14" xfId="6" applyFont="1" applyBorder="1"/>
    <xf numFmtId="49" fontId="2" fillId="0" borderId="14" xfId="6" applyNumberFormat="1" applyFont="1" applyBorder="1" applyAlignment="1">
      <alignment horizontal="right"/>
    </xf>
    <xf numFmtId="3" fontId="2" fillId="0" borderId="14" xfId="4" applyNumberFormat="1" applyFont="1" applyBorder="1" applyAlignment="1">
      <alignment horizontal="right" vertical="center" wrapText="1"/>
    </xf>
    <xf numFmtId="3" fontId="2" fillId="0" borderId="18" xfId="4" applyNumberFormat="1" applyFont="1" applyBorder="1" applyAlignment="1">
      <alignment horizontal="right" vertical="center" wrapText="1"/>
    </xf>
    <xf numFmtId="0" fontId="93" fillId="0" borderId="17" xfId="6" applyFont="1" applyBorder="1"/>
    <xf numFmtId="0" fontId="94" fillId="0" borderId="14" xfId="6" applyFont="1" applyBorder="1"/>
    <xf numFmtId="49" fontId="94" fillId="0" borderId="14" xfId="6" applyNumberFormat="1" applyFont="1" applyBorder="1" applyAlignment="1">
      <alignment horizontal="right"/>
    </xf>
    <xf numFmtId="3" fontId="94" fillId="0" borderId="14" xfId="2" applyNumberFormat="1" applyFont="1" applyBorder="1" applyAlignment="1" applyProtection="1">
      <alignment horizontal="right"/>
      <protection locked="0"/>
    </xf>
    <xf numFmtId="3" fontId="2" fillId="0" borderId="14" xfId="2" applyNumberFormat="1" applyFont="1" applyBorder="1" applyAlignment="1" applyProtection="1">
      <alignment horizontal="right"/>
      <protection locked="0"/>
    </xf>
    <xf numFmtId="3" fontId="94" fillId="0" borderId="18" xfId="2" applyNumberFormat="1" applyFont="1" applyBorder="1" applyAlignment="1" applyProtection="1">
      <alignment horizontal="right"/>
      <protection locked="0"/>
    </xf>
    <xf numFmtId="3" fontId="2" fillId="0" borderId="14" xfId="2" applyNumberFormat="1" applyFont="1" applyBorder="1" applyAlignment="1" applyProtection="1">
      <alignment horizontal="right" vertical="center"/>
      <protection locked="0"/>
    </xf>
    <xf numFmtId="3" fontId="2" fillId="0" borderId="18" xfId="2" applyNumberFormat="1" applyFont="1" applyBorder="1" applyAlignment="1" applyProtection="1">
      <alignment horizontal="right" vertical="center"/>
      <protection locked="0"/>
    </xf>
    <xf numFmtId="3" fontId="2" fillId="0" borderId="18" xfId="2" applyNumberFormat="1" applyFont="1" applyBorder="1" applyAlignment="1" applyProtection="1">
      <alignment horizontal="right"/>
      <protection locked="0"/>
    </xf>
    <xf numFmtId="49" fontId="14" fillId="0" borderId="17" xfId="6" applyNumberFormat="1" applyFont="1" applyBorder="1" applyAlignment="1">
      <alignment horizontal="left" vertical="top"/>
    </xf>
    <xf numFmtId="49" fontId="2" fillId="0" borderId="14" xfId="6" applyNumberFormat="1" applyFont="1" applyBorder="1" applyAlignment="1">
      <alignment horizontal="left" vertical="top"/>
    </xf>
    <xf numFmtId="0" fontId="2" fillId="10" borderId="14" xfId="6" applyFont="1" applyFill="1" applyBorder="1"/>
    <xf numFmtId="3" fontId="14" fillId="10" borderId="14" xfId="2" applyNumberFormat="1" applyFont="1" applyFill="1" applyBorder="1" applyAlignment="1">
      <alignment horizontal="right"/>
    </xf>
    <xf numFmtId="3" fontId="14" fillId="10" borderId="18" xfId="2" applyNumberFormat="1" applyFont="1" applyFill="1" applyBorder="1" applyAlignment="1">
      <alignment horizontal="right"/>
    </xf>
    <xf numFmtId="3" fontId="14" fillId="0" borderId="14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3" fontId="14" fillId="0" borderId="18" xfId="2" applyNumberFormat="1" applyFont="1" applyBorder="1" applyAlignment="1">
      <alignment horizontal="right"/>
    </xf>
    <xf numFmtId="3" fontId="2" fillId="0" borderId="18" xfId="2" applyNumberFormat="1" applyFont="1" applyBorder="1" applyAlignment="1">
      <alignment horizontal="right"/>
    </xf>
    <xf numFmtId="49" fontId="14" fillId="10" borderId="17" xfId="6" quotePrefix="1" applyNumberFormat="1" applyFont="1" applyFill="1" applyBorder="1" applyAlignment="1">
      <alignment horizontal="left" vertical="top"/>
    </xf>
    <xf numFmtId="49" fontId="2" fillId="10" borderId="14" xfId="6" applyNumberFormat="1" applyFont="1" applyFill="1" applyBorder="1" applyAlignment="1">
      <alignment horizontal="left" vertical="top"/>
    </xf>
    <xf numFmtId="49" fontId="2" fillId="0" borderId="14" xfId="6" quotePrefix="1" applyNumberFormat="1" applyFont="1" applyBorder="1" applyAlignment="1">
      <alignment horizontal="left" vertical="top"/>
    </xf>
    <xf numFmtId="49" fontId="14" fillId="0" borderId="17" xfId="6" quotePrefix="1" applyNumberFormat="1" applyFont="1" applyBorder="1" applyAlignment="1">
      <alignment horizontal="left" vertical="top"/>
    </xf>
    <xf numFmtId="49" fontId="2" fillId="0" borderId="14" xfId="6" applyNumberFormat="1" applyFont="1" applyBorder="1" applyAlignment="1">
      <alignment horizontal="left" vertical="top" wrapText="1"/>
    </xf>
    <xf numFmtId="1" fontId="94" fillId="0" borderId="14" xfId="2" quotePrefix="1" applyNumberFormat="1" applyFont="1" applyBorder="1" applyAlignment="1">
      <alignment horizontal="right"/>
    </xf>
    <xf numFmtId="3" fontId="93" fillId="0" borderId="14" xfId="2" applyNumberFormat="1" applyFont="1" applyBorder="1" applyAlignment="1">
      <alignment horizontal="right" vertical="center"/>
    </xf>
    <xf numFmtId="3" fontId="93" fillId="0" borderId="18" xfId="2" applyNumberFormat="1" applyFont="1" applyBorder="1" applyAlignment="1">
      <alignment horizontal="right" vertical="center"/>
    </xf>
    <xf numFmtId="49" fontId="33" fillId="7" borderId="14" xfId="6" applyNumberFormat="1" applyFont="1" applyFill="1" applyBorder="1" applyAlignment="1">
      <alignment horizontal="right"/>
    </xf>
    <xf numFmtId="3" fontId="33" fillId="7" borderId="14" xfId="2" applyNumberFormat="1" applyFont="1" applyFill="1" applyBorder="1" applyAlignment="1">
      <alignment horizontal="right"/>
    </xf>
    <xf numFmtId="3" fontId="33" fillId="7" borderId="18" xfId="2" applyNumberFormat="1" applyFont="1" applyFill="1" applyBorder="1" applyAlignment="1">
      <alignment horizontal="right"/>
    </xf>
    <xf numFmtId="49" fontId="14" fillId="10" borderId="17" xfId="6" applyNumberFormat="1" applyFont="1" applyFill="1" applyBorder="1" applyAlignment="1">
      <alignment horizontal="left" vertical="center"/>
    </xf>
    <xf numFmtId="0" fontId="2" fillId="0" borderId="14" xfId="6" applyFont="1" applyBorder="1" applyAlignment="1">
      <alignment wrapText="1"/>
    </xf>
    <xf numFmtId="3" fontId="14" fillId="10" borderId="14" xfId="2" applyNumberFormat="1" applyFont="1" applyFill="1" applyBorder="1" applyAlignment="1" applyProtection="1">
      <alignment horizontal="right"/>
      <protection locked="0"/>
    </xf>
    <xf numFmtId="3" fontId="2" fillId="10" borderId="14" xfId="2" applyNumberFormat="1" applyFont="1" applyFill="1" applyBorder="1" applyAlignment="1" applyProtection="1">
      <alignment horizontal="right"/>
      <protection locked="0"/>
    </xf>
    <xf numFmtId="3" fontId="2" fillId="10" borderId="18" xfId="2" applyNumberFormat="1" applyFont="1" applyFill="1" applyBorder="1" applyAlignment="1" applyProtection="1">
      <alignment horizontal="right"/>
      <protection locked="0"/>
    </xf>
    <xf numFmtId="0" fontId="14" fillId="10" borderId="14" xfId="6" applyFont="1" applyFill="1" applyBorder="1"/>
    <xf numFmtId="3" fontId="2" fillId="0" borderId="14" xfId="2" applyNumberFormat="1" applyFont="1" applyBorder="1"/>
    <xf numFmtId="0" fontId="2" fillId="0" borderId="14" xfId="1" applyFont="1" applyBorder="1" applyAlignment="1">
      <alignment horizontal="right"/>
    </xf>
    <xf numFmtId="49" fontId="33" fillId="6" borderId="17" xfId="6" applyNumberFormat="1" applyFont="1" applyFill="1" applyBorder="1" applyAlignment="1">
      <alignment horizontal="left" vertical="top"/>
    </xf>
    <xf numFmtId="49" fontId="33" fillId="6" borderId="14" xfId="6" applyNumberFormat="1" applyFont="1" applyFill="1" applyBorder="1" applyAlignment="1">
      <alignment horizontal="left" vertical="top"/>
    </xf>
    <xf numFmtId="49" fontId="33" fillId="6" borderId="14" xfId="6" applyNumberFormat="1" applyFont="1" applyFill="1" applyBorder="1" applyAlignment="1">
      <alignment horizontal="right"/>
    </xf>
    <xf numFmtId="3" fontId="33" fillId="6" borderId="14" xfId="2" applyNumberFormat="1" applyFont="1" applyFill="1" applyBorder="1" applyAlignment="1">
      <alignment horizontal="right"/>
    </xf>
    <xf numFmtId="3" fontId="33" fillId="6" borderId="18" xfId="2" applyNumberFormat="1" applyFont="1" applyFill="1" applyBorder="1" applyAlignment="1">
      <alignment horizontal="right"/>
    </xf>
    <xf numFmtId="0" fontId="14" fillId="10" borderId="17" xfId="6" applyFont="1" applyFill="1" applyBorder="1"/>
    <xf numFmtId="49" fontId="14" fillId="10" borderId="17" xfId="6" applyNumberFormat="1" applyFont="1" applyFill="1" applyBorder="1"/>
    <xf numFmtId="49" fontId="14" fillId="10" borderId="14" xfId="6" applyNumberFormat="1" applyFont="1" applyFill="1" applyBorder="1"/>
    <xf numFmtId="49" fontId="14" fillId="0" borderId="17" xfId="6" applyNumberFormat="1" applyFont="1" applyBorder="1"/>
    <xf numFmtId="0" fontId="14" fillId="0" borderId="14" xfId="6" applyFont="1" applyBorder="1"/>
    <xf numFmtId="0" fontId="2" fillId="0" borderId="14" xfId="6" applyFont="1" applyBorder="1" applyAlignment="1">
      <alignment horizontal="right"/>
    </xf>
    <xf numFmtId="0" fontId="1" fillId="8" borderId="0" xfId="2" applyFill="1"/>
    <xf numFmtId="49" fontId="95" fillId="6" borderId="14" xfId="6" applyNumberFormat="1" applyFont="1" applyFill="1" applyBorder="1" applyAlignment="1">
      <alignment horizontal="left" vertical="top"/>
    </xf>
    <xf numFmtId="0" fontId="79" fillId="8" borderId="0" xfId="2" applyFont="1" applyFill="1"/>
    <xf numFmtId="49" fontId="14" fillId="0" borderId="14" xfId="0" applyNumberFormat="1" applyFont="1" applyBorder="1" applyAlignment="1">
      <alignment horizontal="left" vertical="top"/>
    </xf>
    <xf numFmtId="49" fontId="14" fillId="0" borderId="14" xfId="0" applyNumberFormat="1" applyFont="1" applyBorder="1" applyAlignment="1">
      <alignment horizontal="right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/>
    </xf>
    <xf numFmtId="49" fontId="33" fillId="6" borderId="14" xfId="6" applyNumberFormat="1" applyFont="1" applyFill="1" applyBorder="1" applyAlignment="1">
      <alignment horizontal="right" vertical="center"/>
    </xf>
    <xf numFmtId="3" fontId="14" fillId="6" borderId="14" xfId="2" applyNumberFormat="1" applyFont="1" applyFill="1" applyBorder="1" applyAlignment="1">
      <alignment horizontal="right"/>
    </xf>
    <xf numFmtId="3" fontId="14" fillId="6" borderId="18" xfId="2" applyNumberFormat="1" applyFont="1" applyFill="1" applyBorder="1" applyAlignment="1">
      <alignment horizontal="right"/>
    </xf>
    <xf numFmtId="49" fontId="14" fillId="0" borderId="14" xfId="6" applyNumberFormat="1" applyFont="1" applyBorder="1" applyAlignment="1">
      <alignment horizontal="right"/>
    </xf>
    <xf numFmtId="3" fontId="14" fillId="9" borderId="14" xfId="2" applyNumberFormat="1" applyFont="1" applyFill="1" applyBorder="1" applyAlignment="1">
      <alignment horizontal="right"/>
    </xf>
    <xf numFmtId="3" fontId="2" fillId="9" borderId="14" xfId="2" applyNumberFormat="1" applyFont="1" applyFill="1" applyBorder="1" applyAlignment="1" applyProtection="1">
      <alignment horizontal="right"/>
      <protection locked="0"/>
    </xf>
    <xf numFmtId="0" fontId="2" fillId="0" borderId="17" xfId="6" applyFont="1" applyBorder="1"/>
    <xf numFmtId="0" fontId="95" fillId="0" borderId="17" xfId="6" applyFont="1" applyBorder="1"/>
    <xf numFmtId="0" fontId="95" fillId="0" borderId="14" xfId="6" applyFont="1" applyBorder="1" applyAlignment="1">
      <alignment wrapText="1"/>
    </xf>
    <xf numFmtId="49" fontId="95" fillId="0" borderId="14" xfId="6" applyNumberFormat="1" applyFont="1" applyBorder="1" applyAlignment="1">
      <alignment horizontal="right"/>
    </xf>
    <xf numFmtId="3" fontId="95" fillId="0" borderId="14" xfId="2" applyNumberFormat="1" applyFont="1" applyBorder="1" applyAlignment="1" applyProtection="1">
      <alignment horizontal="right"/>
      <protection locked="0"/>
    </xf>
    <xf numFmtId="3" fontId="95" fillId="0" borderId="18" xfId="2" applyNumberFormat="1" applyFont="1" applyBorder="1" applyAlignment="1" applyProtection="1">
      <alignment horizontal="right"/>
      <protection locked="0"/>
    </xf>
    <xf numFmtId="0" fontId="36" fillId="8" borderId="0" xfId="2" applyFont="1" applyFill="1"/>
    <xf numFmtId="0" fontId="2" fillId="0" borderId="17" xfId="2" applyFont="1" applyBorder="1"/>
    <xf numFmtId="49" fontId="14" fillId="6" borderId="17" xfId="6" applyNumberFormat="1" applyFont="1" applyFill="1" applyBorder="1" applyAlignment="1">
      <alignment horizontal="left" vertical="top"/>
    </xf>
    <xf numFmtId="0" fontId="2" fillId="6" borderId="14" xfId="6" applyFont="1" applyFill="1" applyBorder="1"/>
    <xf numFmtId="49" fontId="14" fillId="6" borderId="14" xfId="6" applyNumberFormat="1" applyFont="1" applyFill="1" applyBorder="1" applyAlignment="1">
      <alignment horizontal="right"/>
    </xf>
    <xf numFmtId="0" fontId="14" fillId="10" borderId="17" xfId="6" applyFont="1" applyFill="1" applyBorder="1" applyAlignment="1">
      <alignment horizontal="left" vertical="center"/>
    </xf>
    <xf numFmtId="0" fontId="2" fillId="0" borderId="14" xfId="6" applyFont="1" applyBorder="1" applyAlignment="1">
      <alignment horizontal="left" vertical="center"/>
    </xf>
    <xf numFmtId="0" fontId="2" fillId="0" borderId="14" xfId="2" applyFont="1" applyBorder="1" applyAlignment="1">
      <alignment horizontal="right"/>
    </xf>
    <xf numFmtId="0" fontId="33" fillId="10" borderId="17" xfId="6" applyFont="1" applyFill="1" applyBorder="1"/>
    <xf numFmtId="49" fontId="96" fillId="10" borderId="14" xfId="6" applyNumberFormat="1" applyFont="1" applyFill="1" applyBorder="1" applyAlignment="1">
      <alignment horizontal="left" vertical="top"/>
    </xf>
    <xf numFmtId="0" fontId="96" fillId="0" borderId="17" xfId="6" applyFont="1" applyBorder="1"/>
    <xf numFmtId="49" fontId="96" fillId="0" borderId="14" xfId="6" applyNumberFormat="1" applyFont="1" applyBorder="1" applyAlignment="1">
      <alignment horizontal="left" vertical="top"/>
    </xf>
    <xf numFmtId="49" fontId="33" fillId="6" borderId="17" xfId="6" quotePrefix="1" applyNumberFormat="1" applyFont="1" applyFill="1" applyBorder="1" applyAlignment="1">
      <alignment horizontal="left" vertical="top"/>
    </xf>
    <xf numFmtId="0" fontId="33" fillId="6" borderId="17" xfId="6" applyFont="1" applyFill="1" applyBorder="1"/>
    <xf numFmtId="0" fontId="14" fillId="17" borderId="14" xfId="2" applyFont="1" applyFill="1" applyBorder="1" applyAlignment="1">
      <alignment horizontal="center" vertical="center"/>
    </xf>
    <xf numFmtId="3" fontId="33" fillId="17" borderId="14" xfId="2" applyNumberFormat="1" applyFont="1" applyFill="1" applyBorder="1" applyAlignment="1">
      <alignment horizontal="right"/>
    </xf>
    <xf numFmtId="3" fontId="33" fillId="17" borderId="18" xfId="2" applyNumberFormat="1" applyFont="1" applyFill="1" applyBorder="1" applyAlignment="1">
      <alignment horizontal="right"/>
    </xf>
    <xf numFmtId="0" fontId="97" fillId="0" borderId="17" xfId="6" applyFont="1" applyBorder="1"/>
    <xf numFmtId="3" fontId="97" fillId="0" borderId="14" xfId="2" applyNumberFormat="1" applyFont="1" applyBorder="1" applyAlignment="1" applyProtection="1">
      <alignment horizontal="right"/>
      <protection locked="0"/>
    </xf>
    <xf numFmtId="3" fontId="97" fillId="0" borderId="18" xfId="2" applyNumberFormat="1" applyFont="1" applyBorder="1" applyAlignment="1" applyProtection="1">
      <alignment horizontal="right"/>
      <protection locked="0"/>
    </xf>
    <xf numFmtId="0" fontId="86" fillId="8" borderId="0" xfId="2" applyFont="1" applyFill="1"/>
    <xf numFmtId="0" fontId="98" fillId="0" borderId="17" xfId="6" applyFont="1" applyBorder="1"/>
    <xf numFmtId="0" fontId="95" fillId="0" borderId="14" xfId="0" applyFont="1" applyBorder="1" applyAlignment="1">
      <alignment wrapText="1"/>
    </xf>
    <xf numFmtId="3" fontId="98" fillId="0" borderId="14" xfId="2" applyNumberFormat="1" applyFont="1" applyBorder="1" applyAlignment="1" applyProtection="1">
      <alignment horizontal="right"/>
      <protection locked="0"/>
    </xf>
    <xf numFmtId="3" fontId="98" fillId="0" borderId="18" xfId="2" applyNumberFormat="1" applyFont="1" applyBorder="1" applyAlignment="1" applyProtection="1">
      <alignment horizontal="right"/>
      <protection locked="0"/>
    </xf>
    <xf numFmtId="0" fontId="87" fillId="8" borderId="0" xfId="2" applyFont="1" applyFill="1"/>
    <xf numFmtId="3" fontId="98" fillId="0" borderId="14" xfId="2" applyNumberFormat="1" applyFont="1" applyBorder="1" applyAlignment="1">
      <alignment horizontal="right"/>
    </xf>
    <xf numFmtId="3" fontId="98" fillId="0" borderId="18" xfId="2" applyNumberFormat="1" applyFont="1" applyBorder="1" applyAlignment="1">
      <alignment horizontal="right"/>
    </xf>
    <xf numFmtId="49" fontId="14" fillId="6" borderId="14" xfId="6" applyNumberFormat="1" applyFont="1" applyFill="1" applyBorder="1" applyAlignment="1">
      <alignment horizontal="left" vertical="top"/>
    </xf>
    <xf numFmtId="49" fontId="14" fillId="0" borderId="17" xfId="6" applyNumberFormat="1" applyFont="1" applyBorder="1" applyAlignment="1">
      <alignment horizontal="center"/>
    </xf>
    <xf numFmtId="0" fontId="14" fillId="6" borderId="14" xfId="0" quotePrefix="1" applyFont="1" applyFill="1" applyBorder="1"/>
    <xf numFmtId="0" fontId="2" fillId="0" borderId="14" xfId="0" applyFont="1" applyBorder="1" applyAlignment="1">
      <alignment horizontal="left" wrapText="1" indent="2"/>
    </xf>
    <xf numFmtId="0" fontId="2" fillId="0" borderId="14" xfId="0" quotePrefix="1" applyFont="1" applyBorder="1" applyAlignment="1">
      <alignment horizontal="right"/>
    </xf>
    <xf numFmtId="0" fontId="14" fillId="10" borderId="14" xfId="0" applyFont="1" applyFill="1" applyBorder="1" applyAlignment="1">
      <alignment horizontal="right"/>
    </xf>
    <xf numFmtId="0" fontId="14" fillId="0" borderId="17" xfId="0" applyFont="1" applyBorder="1"/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33" fillId="7" borderId="17" xfId="6" applyFont="1" applyFill="1" applyBorder="1"/>
    <xf numFmtId="49" fontId="99" fillId="7" borderId="14" xfId="6" applyNumberFormat="1" applyFont="1" applyFill="1" applyBorder="1" applyAlignment="1">
      <alignment horizontal="left" vertical="top"/>
    </xf>
    <xf numFmtId="49" fontId="14" fillId="7" borderId="14" xfId="6" applyNumberFormat="1" applyFont="1" applyFill="1" applyBorder="1" applyAlignment="1">
      <alignment horizontal="right"/>
    </xf>
    <xf numFmtId="3" fontId="14" fillId="7" borderId="14" xfId="2" applyNumberFormat="1" applyFont="1" applyFill="1" applyBorder="1" applyAlignment="1">
      <alignment horizontal="right"/>
    </xf>
    <xf numFmtId="3" fontId="14" fillId="7" borderId="18" xfId="2" applyNumberFormat="1" applyFont="1" applyFill="1" applyBorder="1" applyAlignment="1">
      <alignment horizontal="right"/>
    </xf>
    <xf numFmtId="49" fontId="14" fillId="6" borderId="17" xfId="6" quotePrefix="1" applyNumberFormat="1" applyFont="1" applyFill="1" applyBorder="1" applyAlignment="1">
      <alignment horizontal="left" vertical="top"/>
    </xf>
    <xf numFmtId="49" fontId="2" fillId="6" borderId="14" xfId="6" applyNumberFormat="1" applyFont="1" applyFill="1" applyBorder="1" applyAlignment="1">
      <alignment horizontal="left" vertical="top"/>
    </xf>
    <xf numFmtId="0" fontId="14" fillId="6" borderId="14" xfId="6" applyFont="1" applyFill="1" applyBorder="1" applyAlignment="1">
      <alignment horizontal="right"/>
    </xf>
    <xf numFmtId="0" fontId="14" fillId="10" borderId="14" xfId="6" applyFont="1" applyFill="1" applyBorder="1" applyAlignment="1">
      <alignment horizontal="right"/>
    </xf>
    <xf numFmtId="3" fontId="2" fillId="0" borderId="14" xfId="6" applyNumberFormat="1" applyFont="1" applyBorder="1" applyAlignment="1">
      <alignment horizontal="right"/>
    </xf>
    <xf numFmtId="49" fontId="93" fillId="0" borderId="17" xfId="6" applyNumberFormat="1" applyFont="1" applyBorder="1" applyAlignment="1">
      <alignment horizontal="left" vertical="top"/>
    </xf>
    <xf numFmtId="3" fontId="2" fillId="0" borderId="18" xfId="6" applyNumberFormat="1" applyFont="1" applyBorder="1" applyAlignment="1">
      <alignment horizontal="right"/>
    </xf>
    <xf numFmtId="49" fontId="14" fillId="0" borderId="36" xfId="6" applyNumberFormat="1" applyFont="1" applyBorder="1" applyAlignment="1">
      <alignment horizontal="left" vertical="top"/>
    </xf>
    <xf numFmtId="0" fontId="2" fillId="0" borderId="37" xfId="6" applyFont="1" applyBorder="1"/>
    <xf numFmtId="0" fontId="2" fillId="0" borderId="37" xfId="6" applyFont="1" applyBorder="1" applyAlignment="1">
      <alignment horizontal="right"/>
    </xf>
    <xf numFmtId="3" fontId="2" fillId="0" borderId="37" xfId="6" applyNumberFormat="1" applyFont="1" applyBorder="1" applyAlignment="1">
      <alignment horizontal="right"/>
    </xf>
    <xf numFmtId="3" fontId="2" fillId="0" borderId="38" xfId="6" applyNumberFormat="1" applyFont="1" applyBorder="1" applyAlignment="1">
      <alignment horizontal="right"/>
    </xf>
    <xf numFmtId="49" fontId="14" fillId="10" borderId="9" xfId="6" applyNumberFormat="1" applyFont="1" applyFill="1" applyBorder="1" applyAlignment="1">
      <alignment horizontal="left" vertical="top"/>
    </xf>
    <xf numFmtId="49" fontId="14" fillId="10" borderId="15" xfId="6" applyNumberFormat="1" applyFont="1" applyFill="1" applyBorder="1" applyAlignment="1">
      <alignment horizontal="left" vertical="top"/>
    </xf>
    <xf numFmtId="0" fontId="14" fillId="10" borderId="15" xfId="6" applyFont="1" applyFill="1" applyBorder="1" applyAlignment="1">
      <alignment horizontal="right"/>
    </xf>
    <xf numFmtId="3" fontId="2" fillId="0" borderId="15" xfId="6" applyNumberFormat="1" applyFont="1" applyBorder="1" applyAlignment="1">
      <alignment horizontal="right"/>
    </xf>
    <xf numFmtId="49" fontId="2" fillId="0" borderId="37" xfId="6" applyNumberFormat="1" applyFont="1" applyBorder="1" applyAlignment="1">
      <alignment horizontal="left" vertical="top"/>
    </xf>
    <xf numFmtId="49" fontId="2" fillId="0" borderId="37" xfId="6" applyNumberFormat="1" applyFont="1" applyBorder="1" applyAlignment="1">
      <alignment horizontal="right"/>
    </xf>
    <xf numFmtId="49" fontId="14" fillId="6" borderId="15" xfId="6" quotePrefix="1" applyNumberFormat="1" applyFont="1" applyFill="1" applyBorder="1" applyAlignment="1">
      <alignment horizontal="left" vertical="top"/>
    </xf>
    <xf numFmtId="0" fontId="2" fillId="6" borderId="15" xfId="6" applyFont="1" applyFill="1" applyBorder="1"/>
    <xf numFmtId="0" fontId="14" fillId="6" borderId="15" xfId="6" applyFont="1" applyFill="1" applyBorder="1" applyAlignment="1">
      <alignment horizontal="right"/>
    </xf>
    <xf numFmtId="49" fontId="14" fillId="10" borderId="14" xfId="6" applyNumberFormat="1" applyFont="1" applyFill="1" applyBorder="1" applyAlignment="1">
      <alignment vertical="top"/>
    </xf>
    <xf numFmtId="49" fontId="14" fillId="0" borderId="14" xfId="6" applyNumberFormat="1" applyFont="1" applyBorder="1" applyAlignment="1">
      <alignment vertical="top"/>
    </xf>
    <xf numFmtId="49" fontId="14" fillId="6" borderId="14" xfId="6" applyNumberFormat="1" applyFont="1" applyFill="1" applyBorder="1" applyAlignment="1">
      <alignment vertical="top"/>
    </xf>
    <xf numFmtId="0" fontId="14" fillId="6" borderId="14" xfId="2" applyFont="1" applyFill="1" applyBorder="1" applyAlignment="1">
      <alignment horizontal="right"/>
    </xf>
    <xf numFmtId="49" fontId="14" fillId="0" borderId="14" xfId="6" applyNumberFormat="1" applyFont="1" applyBorder="1" applyAlignment="1">
      <alignment horizontal="left" vertical="top"/>
    </xf>
    <xf numFmtId="0" fontId="2" fillId="0" borderId="14" xfId="2" applyFont="1" applyBorder="1"/>
    <xf numFmtId="1" fontId="2" fillId="0" borderId="14" xfId="2" applyNumberFormat="1" applyFont="1" applyBorder="1"/>
    <xf numFmtId="0" fontId="2" fillId="0" borderId="0" xfId="2" applyFont="1"/>
    <xf numFmtId="1" fontId="2" fillId="0" borderId="0" xfId="2" applyNumberFormat="1" applyFont="1"/>
    <xf numFmtId="3" fontId="19" fillId="6" borderId="14" xfId="0" applyNumberFormat="1" applyFont="1" applyFill="1" applyBorder="1" applyAlignment="1">
      <alignment vertical="top" wrapText="1"/>
    </xf>
    <xf numFmtId="3" fontId="19" fillId="6" borderId="19" xfId="0" applyNumberFormat="1" applyFont="1" applyFill="1" applyBorder="1" applyAlignment="1">
      <alignment vertical="top" wrapText="1"/>
    </xf>
    <xf numFmtId="3" fontId="19" fillId="6" borderId="15" xfId="0" applyNumberFormat="1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49" fontId="7" fillId="6" borderId="14" xfId="0" applyNumberFormat="1" applyFont="1" applyFill="1" applyBorder="1" applyAlignment="1">
      <alignment horizontal="center"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14" fontId="23" fillId="10" borderId="12" xfId="0" quotePrefix="1" applyNumberFormat="1" applyFont="1" applyFill="1" applyBorder="1" applyAlignment="1">
      <alignment horizontal="right" vertical="center" wrapText="1"/>
    </xf>
    <xf numFmtId="14" fontId="23" fillId="10" borderId="13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14" fontId="7" fillId="7" borderId="14" xfId="0" applyNumberFormat="1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1" fillId="0" borderId="12" xfId="0" quotePrefix="1" applyFont="1" applyBorder="1" applyAlignment="1">
      <alignment horizontal="center" vertical="top" wrapText="1"/>
    </xf>
    <xf numFmtId="0" fontId="1" fillId="0" borderId="13" xfId="0" quotePrefix="1" applyFont="1" applyBorder="1" applyAlignment="1">
      <alignment horizontal="center" vertical="top" wrapText="1"/>
    </xf>
    <xf numFmtId="14" fontId="7" fillId="10" borderId="14" xfId="0" quotePrefix="1" applyNumberFormat="1" applyFont="1" applyFill="1" applyBorder="1" applyAlignment="1">
      <alignment horizontal="center" vertical="top" wrapText="1"/>
    </xf>
    <xf numFmtId="14" fontId="7" fillId="10" borderId="14" xfId="0" applyNumberFormat="1" applyFont="1" applyFill="1" applyBorder="1" applyAlignment="1">
      <alignment horizontal="center" vertical="top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4" fontId="14" fillId="5" borderId="14" xfId="0" quotePrefix="1" applyNumberFormat="1" applyFont="1" applyFill="1" applyBorder="1" applyAlignment="1">
      <alignment horizontal="center" vertical="top" wrapText="1"/>
    </xf>
    <xf numFmtId="14" fontId="14" fillId="5" borderId="14" xfId="0" applyNumberFormat="1" applyFont="1" applyFill="1" applyBorder="1" applyAlignment="1">
      <alignment horizontal="center" vertical="top" wrapText="1"/>
    </xf>
    <xf numFmtId="0" fontId="7" fillId="5" borderId="14" xfId="0" quotePrefix="1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" fontId="7" fillId="6" borderId="14" xfId="0" quotePrefix="1" applyNumberFormat="1" applyFont="1" applyFill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7" fillId="0" borderId="0" xfId="2" applyFont="1" applyAlignment="1">
      <alignment horizontal="center"/>
    </xf>
    <xf numFmtId="49" fontId="7" fillId="17" borderId="12" xfId="0" applyNumberFormat="1" applyFont="1" applyFill="1" applyBorder="1" applyAlignment="1">
      <alignment horizontal="center" vertical="top" wrapText="1"/>
    </xf>
    <xf numFmtId="49" fontId="7" fillId="17" borderId="13" xfId="0" applyNumberFormat="1" applyFont="1" applyFill="1" applyBorder="1" applyAlignment="1">
      <alignment horizontal="center"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49" fontId="7" fillId="7" borderId="12" xfId="0" applyNumberFormat="1" applyFont="1" applyFill="1" applyBorder="1" applyAlignment="1">
      <alignment horizontal="center" vertical="top" wrapText="1"/>
    </xf>
    <xf numFmtId="14" fontId="7" fillId="7" borderId="12" xfId="0" applyNumberFormat="1" applyFont="1" applyFill="1" applyBorder="1" applyAlignment="1">
      <alignment horizontal="center" vertical="top" wrapText="1"/>
    </xf>
    <xf numFmtId="0" fontId="1" fillId="0" borderId="34" xfId="0" quotePrefix="1" applyFont="1" applyBorder="1" applyAlignment="1">
      <alignment horizontal="center" vertical="top" wrapText="1"/>
    </xf>
    <xf numFmtId="1" fontId="18" fillId="20" borderId="7" xfId="4" applyNumberFormat="1" applyFont="1" applyFill="1" applyBorder="1" applyAlignment="1">
      <alignment horizontal="center" vertical="center" wrapText="1"/>
    </xf>
    <xf numFmtId="1" fontId="18" fillId="20" borderId="43" xfId="4" applyNumberFormat="1" applyFont="1" applyFill="1" applyBorder="1" applyAlignment="1">
      <alignment horizontal="center" vertical="center" wrapText="1"/>
    </xf>
    <xf numFmtId="1" fontId="7" fillId="20" borderId="7" xfId="4" applyNumberFormat="1" applyFont="1" applyFill="1" applyBorder="1" applyAlignment="1">
      <alignment horizontal="center" vertical="center" wrapText="1"/>
    </xf>
    <xf numFmtId="1" fontId="7" fillId="20" borderId="43" xfId="4" applyNumberFormat="1" applyFont="1" applyFill="1" applyBorder="1" applyAlignment="1">
      <alignment horizontal="center" vertical="center" wrapText="1"/>
    </xf>
    <xf numFmtId="1" fontId="18" fillId="20" borderId="42" xfId="4" applyNumberFormat="1" applyFont="1" applyFill="1" applyBorder="1" applyAlignment="1">
      <alignment horizontal="center" vertical="center" wrapText="1"/>
    </xf>
    <xf numFmtId="1" fontId="18" fillId="20" borderId="44" xfId="4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vertical="top" wrapText="1"/>
    </xf>
    <xf numFmtId="0" fontId="7" fillId="5" borderId="0" xfId="3" applyFont="1" applyFill="1" applyAlignment="1">
      <alignment horizontal="center" vertical="top" wrapText="1"/>
    </xf>
    <xf numFmtId="0" fontId="16" fillId="0" borderId="0" xfId="3" applyFont="1" applyAlignment="1">
      <alignment horizontal="center" vertical="center"/>
    </xf>
    <xf numFmtId="0" fontId="18" fillId="20" borderId="40" xfId="3" applyFont="1" applyFill="1" applyBorder="1" applyAlignment="1">
      <alignment horizontal="center" vertical="center" wrapText="1"/>
    </xf>
    <xf numFmtId="0" fontId="18" fillId="20" borderId="36" xfId="3" applyFont="1" applyFill="1" applyBorder="1" applyAlignment="1">
      <alignment horizontal="center" vertical="center" wrapText="1"/>
    </xf>
    <xf numFmtId="0" fontId="18" fillId="20" borderId="41" xfId="3" applyFont="1" applyFill="1" applyBorder="1" applyAlignment="1">
      <alignment horizontal="center" vertical="center" wrapText="1"/>
    </xf>
    <xf numFmtId="0" fontId="39" fillId="20" borderId="37" xfId="3" applyFont="1" applyFill="1" applyBorder="1" applyAlignment="1">
      <alignment horizontal="center" vertical="center" wrapText="1"/>
    </xf>
    <xf numFmtId="0" fontId="1" fillId="0" borderId="56" xfId="4" applyBorder="1" applyAlignment="1">
      <alignment horizontal="center"/>
    </xf>
    <xf numFmtId="0" fontId="1" fillId="0" borderId="0" xfId="4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8" fillId="10" borderId="17" xfId="3" applyFont="1" applyFill="1" applyBorder="1" applyAlignment="1">
      <alignment horizontal="left" wrapText="1"/>
    </xf>
    <xf numFmtId="0" fontId="18" fillId="10" borderId="14" xfId="3" applyFont="1" applyFill="1" applyBorder="1" applyAlignment="1">
      <alignment horizontal="left" wrapText="1"/>
    </xf>
    <xf numFmtId="0" fontId="18" fillId="10" borderId="17" xfId="3" applyFont="1" applyFill="1" applyBorder="1" applyAlignment="1">
      <alignment wrapText="1"/>
    </xf>
    <xf numFmtId="0" fontId="89" fillId="10" borderId="14" xfId="3" applyFont="1" applyFill="1" applyBorder="1"/>
    <xf numFmtId="0" fontId="7" fillId="10" borderId="17" xfId="3" applyFont="1" applyFill="1" applyBorder="1" applyAlignment="1">
      <alignment horizontal="left" wrapText="1"/>
    </xf>
    <xf numFmtId="0" fontId="7" fillId="10" borderId="14" xfId="3" applyFont="1" applyFill="1" applyBorder="1" applyAlignment="1">
      <alignment horizontal="left" wrapText="1"/>
    </xf>
    <xf numFmtId="49" fontId="40" fillId="6" borderId="17" xfId="6" applyNumberFormat="1" applyFont="1" applyFill="1" applyBorder="1" applyAlignment="1">
      <alignment horizontal="left" vertical="center" wrapText="1"/>
    </xf>
    <xf numFmtId="49" fontId="40" fillId="6" borderId="14" xfId="6" applyNumberFormat="1" applyFont="1" applyFill="1" applyBorder="1" applyAlignment="1">
      <alignment horizontal="left" vertical="center" wrapText="1"/>
    </xf>
    <xf numFmtId="0" fontId="18" fillId="10" borderId="17" xfId="3" quotePrefix="1" applyFont="1" applyFill="1" applyBorder="1" applyAlignment="1">
      <alignment horizontal="left" wrapText="1"/>
    </xf>
    <xf numFmtId="0" fontId="18" fillId="10" borderId="14" xfId="3" quotePrefix="1" applyFont="1" applyFill="1" applyBorder="1" applyAlignment="1">
      <alignment horizontal="left" wrapText="1"/>
    </xf>
    <xf numFmtId="49" fontId="42" fillId="6" borderId="23" xfId="6" applyNumberFormat="1" applyFont="1" applyFill="1" applyBorder="1" applyAlignment="1">
      <alignment horizontal="center" vertical="center" wrapText="1"/>
    </xf>
    <xf numFmtId="49" fontId="42" fillId="6" borderId="13" xfId="6" applyNumberFormat="1" applyFont="1" applyFill="1" applyBorder="1" applyAlignment="1">
      <alignment horizontal="center" vertical="center" wrapText="1"/>
    </xf>
    <xf numFmtId="49" fontId="42" fillId="21" borderId="23" xfId="6" applyNumberFormat="1" applyFont="1" applyFill="1" applyBorder="1" applyAlignment="1">
      <alignment horizontal="center" vertical="center" wrapText="1"/>
    </xf>
    <xf numFmtId="49" fontId="42" fillId="21" borderId="13" xfId="6" applyNumberFormat="1" applyFont="1" applyFill="1" applyBorder="1" applyAlignment="1">
      <alignment horizontal="center" vertical="center" wrapText="1"/>
    </xf>
    <xf numFmtId="1" fontId="85" fillId="17" borderId="17" xfId="4" applyNumberFormat="1" applyFont="1" applyFill="1" applyBorder="1" applyAlignment="1">
      <alignment horizontal="center" vertical="center" wrapText="1"/>
    </xf>
    <xf numFmtId="1" fontId="85" fillId="17" borderId="14" xfId="4" applyNumberFormat="1" applyFont="1" applyFill="1" applyBorder="1" applyAlignment="1">
      <alignment horizontal="center" vertical="center" wrapText="1"/>
    </xf>
    <xf numFmtId="49" fontId="7" fillId="6" borderId="17" xfId="6" applyNumberFormat="1" applyFont="1" applyFill="1" applyBorder="1" applyAlignment="1">
      <alignment horizontal="left" vertical="center" wrapText="1"/>
    </xf>
    <xf numFmtId="49" fontId="7" fillId="6" borderId="14" xfId="6" applyNumberFormat="1" applyFont="1" applyFill="1" applyBorder="1" applyAlignment="1">
      <alignment horizontal="left" vertical="center" wrapText="1"/>
    </xf>
    <xf numFmtId="49" fontId="7" fillId="10" borderId="17" xfId="6" applyNumberFormat="1" applyFont="1" applyFill="1" applyBorder="1" applyAlignment="1">
      <alignment horizontal="left" vertical="top" wrapText="1"/>
    </xf>
    <xf numFmtId="49" fontId="7" fillId="10" borderId="14" xfId="6" applyNumberFormat="1" applyFont="1" applyFill="1" applyBorder="1" applyAlignment="1">
      <alignment horizontal="left" vertical="top" wrapText="1"/>
    </xf>
    <xf numFmtId="0" fontId="23" fillId="6" borderId="17" xfId="3" quotePrefix="1" applyFont="1" applyFill="1" applyBorder="1" applyAlignment="1">
      <alignment horizontal="center" vertical="center" wrapText="1"/>
    </xf>
    <xf numFmtId="0" fontId="23" fillId="6" borderId="14" xfId="3" quotePrefix="1" applyFont="1" applyFill="1" applyBorder="1" applyAlignment="1">
      <alignment horizontal="center" vertical="center" wrapText="1"/>
    </xf>
    <xf numFmtId="0" fontId="30" fillId="0" borderId="23" xfId="6" applyFont="1" applyBorder="1" applyAlignment="1">
      <alignment horizontal="center" wrapText="1"/>
    </xf>
    <xf numFmtId="0" fontId="30" fillId="0" borderId="13" xfId="6" applyFont="1" applyBorder="1" applyAlignment="1">
      <alignment horizontal="center" wrapText="1"/>
    </xf>
    <xf numFmtId="49" fontId="40" fillId="6" borderId="23" xfId="6" applyNumberFormat="1" applyFont="1" applyFill="1" applyBorder="1" applyAlignment="1">
      <alignment horizontal="center" vertical="top"/>
    </xf>
    <xf numFmtId="49" fontId="40" fillId="6" borderId="13" xfId="6" applyNumberFormat="1" applyFont="1" applyFill="1" applyBorder="1" applyAlignment="1">
      <alignment horizontal="center" vertical="top"/>
    </xf>
    <xf numFmtId="49" fontId="40" fillId="6" borderId="17" xfId="6" applyNumberFormat="1" applyFont="1" applyFill="1" applyBorder="1" applyAlignment="1">
      <alignment horizontal="center" vertical="center" wrapText="1"/>
    </xf>
    <xf numFmtId="49" fontId="40" fillId="6" borderId="14" xfId="6" applyNumberFormat="1" applyFont="1" applyFill="1" applyBorder="1" applyAlignment="1">
      <alignment horizontal="center" vertical="center" wrapText="1"/>
    </xf>
    <xf numFmtId="0" fontId="7" fillId="0" borderId="17" xfId="6" applyFont="1" applyBorder="1" applyAlignment="1">
      <alignment horizontal="left" wrapText="1"/>
    </xf>
    <xf numFmtId="0" fontId="7" fillId="0" borderId="14" xfId="6" applyFont="1" applyBorder="1" applyAlignment="1">
      <alignment horizontal="left" wrapText="1"/>
    </xf>
    <xf numFmtId="49" fontId="7" fillId="0" borderId="17" xfId="6" applyNumberFormat="1" applyFont="1" applyBorder="1" applyAlignment="1">
      <alignment horizontal="left" wrapText="1"/>
    </xf>
    <xf numFmtId="49" fontId="7" fillId="0" borderId="14" xfId="6" applyNumberFormat="1" applyFont="1" applyBorder="1" applyAlignment="1">
      <alignment horizontal="left" wrapText="1"/>
    </xf>
    <xf numFmtId="49" fontId="7" fillId="10" borderId="17" xfId="6" applyNumberFormat="1" applyFont="1" applyFill="1" applyBorder="1" applyAlignment="1">
      <alignment horizontal="left" vertical="top"/>
    </xf>
    <xf numFmtId="49" fontId="7" fillId="10" borderId="14" xfId="6" applyNumberFormat="1" applyFont="1" applyFill="1" applyBorder="1" applyAlignment="1">
      <alignment horizontal="left" vertical="top"/>
    </xf>
    <xf numFmtId="0" fontId="7" fillId="10" borderId="17" xfId="1" applyFont="1" applyFill="1" applyBorder="1" applyAlignment="1">
      <alignment horizontal="left" wrapText="1"/>
    </xf>
    <xf numFmtId="0" fontId="7" fillId="10" borderId="14" xfId="1" applyFont="1" applyFill="1" applyBorder="1" applyAlignment="1">
      <alignment horizontal="left" wrapText="1"/>
    </xf>
    <xf numFmtId="0" fontId="35" fillId="10" borderId="17" xfId="1" applyFont="1" applyFill="1" applyBorder="1" applyAlignment="1">
      <alignment horizontal="left" wrapText="1"/>
    </xf>
    <xf numFmtId="0" fontId="35" fillId="10" borderId="14" xfId="1" applyFont="1" applyFill="1" applyBorder="1" applyAlignment="1">
      <alignment horizontal="left" wrapText="1"/>
    </xf>
    <xf numFmtId="49" fontId="78" fillId="6" borderId="17" xfId="6" applyNumberFormat="1" applyFont="1" applyFill="1" applyBorder="1" applyAlignment="1">
      <alignment horizontal="left" vertical="top" wrapText="1"/>
    </xf>
    <xf numFmtId="49" fontId="78" fillId="6" borderId="14" xfId="6" applyNumberFormat="1" applyFont="1" applyFill="1" applyBorder="1" applyAlignment="1">
      <alignment horizontal="left" vertical="top" wrapText="1"/>
    </xf>
    <xf numFmtId="49" fontId="7" fillId="10" borderId="17" xfId="6" applyNumberFormat="1" applyFont="1" applyFill="1" applyBorder="1" applyAlignment="1">
      <alignment horizontal="center" vertical="top" wrapText="1"/>
    </xf>
    <xf numFmtId="0" fontId="47" fillId="10" borderId="14" xfId="3" applyFill="1" applyBorder="1" applyAlignment="1">
      <alignment horizontal="center"/>
    </xf>
    <xf numFmtId="1" fontId="4" fillId="15" borderId="51" xfId="4" applyNumberFormat="1" applyFont="1" applyFill="1" applyBorder="1" applyAlignment="1">
      <alignment horizontal="center" vertical="center" wrapText="1"/>
    </xf>
    <xf numFmtId="1" fontId="4" fillId="15" borderId="52" xfId="4" applyNumberFormat="1" applyFont="1" applyFill="1" applyBorder="1" applyAlignment="1">
      <alignment horizontal="center" vertical="center" wrapText="1"/>
    </xf>
    <xf numFmtId="1" fontId="18" fillId="0" borderId="28" xfId="4" applyNumberFormat="1" applyFont="1" applyBorder="1" applyAlignment="1">
      <alignment horizontal="center" vertical="center" wrapText="1"/>
    </xf>
    <xf numFmtId="1" fontId="18" fillId="0" borderId="0" xfId="4" applyNumberFormat="1" applyFont="1" applyAlignment="1">
      <alignment horizontal="center" vertical="center" wrapText="1"/>
    </xf>
    <xf numFmtId="1" fontId="7" fillId="3" borderId="17" xfId="4" applyNumberFormat="1" applyFont="1" applyFill="1" applyBorder="1" applyAlignment="1">
      <alignment horizontal="center" vertical="center" wrapText="1"/>
    </xf>
    <xf numFmtId="1" fontId="7" fillId="3" borderId="14" xfId="4" applyNumberFormat="1" applyFont="1" applyFill="1" applyBorder="1" applyAlignment="1">
      <alignment horizontal="center" vertical="center" wrapText="1"/>
    </xf>
    <xf numFmtId="1" fontId="18" fillId="17" borderId="17" xfId="4" applyNumberFormat="1" applyFont="1" applyFill="1" applyBorder="1" applyAlignment="1">
      <alignment horizontal="center" vertical="center" wrapText="1"/>
    </xf>
    <xf numFmtId="1" fontId="18" fillId="17" borderId="14" xfId="4" applyNumberFormat="1" applyFont="1" applyFill="1" applyBorder="1" applyAlignment="1">
      <alignment horizontal="center" vertical="center" wrapText="1"/>
    </xf>
    <xf numFmtId="0" fontId="78" fillId="7" borderId="23" xfId="6" applyFont="1" applyFill="1" applyBorder="1" applyAlignment="1">
      <alignment horizontal="center" vertical="center" wrapText="1"/>
    </xf>
    <xf numFmtId="0" fontId="78" fillId="7" borderId="13" xfId="6" applyFont="1" applyFill="1" applyBorder="1" applyAlignment="1">
      <alignment horizontal="center" vertical="center"/>
    </xf>
    <xf numFmtId="0" fontId="23" fillId="6" borderId="17" xfId="6" applyFont="1" applyFill="1" applyBorder="1" applyAlignment="1">
      <alignment horizontal="center" vertical="center" wrapText="1"/>
    </xf>
    <xf numFmtId="0" fontId="23" fillId="6" borderId="14" xfId="6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71" fillId="0" borderId="0" xfId="5" applyFont="1" applyAlignment="1">
      <alignment horizontal="center"/>
    </xf>
    <xf numFmtId="0" fontId="71" fillId="0" borderId="29" xfId="5" applyFont="1" applyBorder="1" applyAlignment="1">
      <alignment horizontal="center"/>
    </xf>
    <xf numFmtId="0" fontId="4" fillId="0" borderId="0" xfId="3" applyFont="1" applyAlignment="1">
      <alignment horizontal="center"/>
    </xf>
    <xf numFmtId="0" fontId="18" fillId="0" borderId="0" xfId="2" applyFont="1" applyAlignment="1">
      <alignment horizontal="center"/>
    </xf>
    <xf numFmtId="0" fontId="14" fillId="10" borderId="17" xfId="0" applyFont="1" applyFill="1" applyBorder="1" applyAlignment="1">
      <alignment wrapText="1"/>
    </xf>
    <xf numFmtId="0" fontId="89" fillId="10" borderId="14" xfId="0" applyFont="1" applyFill="1" applyBorder="1"/>
    <xf numFmtId="0" fontId="14" fillId="10" borderId="17" xfId="0" applyFont="1" applyFill="1" applyBorder="1" applyAlignment="1">
      <alignment horizontal="left" wrapText="1"/>
    </xf>
    <xf numFmtId="0" fontId="14" fillId="10" borderId="14" xfId="0" applyFont="1" applyFill="1" applyBorder="1" applyAlignment="1">
      <alignment horizontal="left" wrapText="1"/>
    </xf>
    <xf numFmtId="49" fontId="33" fillId="6" borderId="14" xfId="6" applyNumberFormat="1" applyFont="1" applyFill="1" applyBorder="1" applyAlignment="1">
      <alignment horizontal="left" vertical="center" wrapText="1"/>
    </xf>
    <xf numFmtId="49" fontId="33" fillId="6" borderId="17" xfId="6" applyNumberFormat="1" applyFont="1" applyFill="1" applyBorder="1" applyAlignment="1">
      <alignment horizontal="left" vertical="center" wrapText="1"/>
    </xf>
    <xf numFmtId="1" fontId="14" fillId="17" borderId="17" xfId="4" applyNumberFormat="1" applyFont="1" applyFill="1" applyBorder="1" applyAlignment="1">
      <alignment horizontal="center" vertical="center" wrapText="1"/>
    </xf>
    <xf numFmtId="1" fontId="14" fillId="17" borderId="14" xfId="4" applyNumberFormat="1" applyFont="1" applyFill="1" applyBorder="1" applyAlignment="1">
      <alignment horizontal="center" vertical="center" wrapText="1"/>
    </xf>
    <xf numFmtId="49" fontId="14" fillId="6" borderId="17" xfId="6" applyNumberFormat="1" applyFont="1" applyFill="1" applyBorder="1" applyAlignment="1">
      <alignment horizontal="left" vertical="center" wrapText="1"/>
    </xf>
    <xf numFmtId="49" fontId="14" fillId="6" borderId="14" xfId="6" applyNumberFormat="1" applyFont="1" applyFill="1" applyBorder="1" applyAlignment="1">
      <alignment horizontal="left" vertical="center" wrapText="1"/>
    </xf>
    <xf numFmtId="49" fontId="14" fillId="10" borderId="17" xfId="6" applyNumberFormat="1" applyFont="1" applyFill="1" applyBorder="1" applyAlignment="1">
      <alignment horizontal="left" vertical="top" wrapText="1"/>
    </xf>
    <xf numFmtId="49" fontId="14" fillId="10" borderId="14" xfId="6" applyNumberFormat="1" applyFont="1" applyFill="1" applyBorder="1" applyAlignment="1">
      <alignment horizontal="left" vertical="top" wrapText="1"/>
    </xf>
    <xf numFmtId="0" fontId="33" fillId="6" borderId="17" xfId="0" quotePrefix="1" applyFont="1" applyFill="1" applyBorder="1" applyAlignment="1">
      <alignment vertical="center" wrapText="1"/>
    </xf>
    <xf numFmtId="0" fontId="33" fillId="6" borderId="14" xfId="0" quotePrefix="1" applyFont="1" applyFill="1" applyBorder="1" applyAlignment="1">
      <alignment vertical="center" wrapText="1"/>
    </xf>
    <xf numFmtId="0" fontId="14" fillId="10" borderId="17" xfId="0" quotePrefix="1" applyFont="1" applyFill="1" applyBorder="1" applyAlignment="1">
      <alignment horizontal="left" wrapText="1"/>
    </xf>
    <xf numFmtId="0" fontId="14" fillId="10" borderId="14" xfId="0" quotePrefix="1" applyFont="1" applyFill="1" applyBorder="1" applyAlignment="1">
      <alignment horizontal="left" wrapText="1"/>
    </xf>
    <xf numFmtId="49" fontId="33" fillId="6" borderId="17" xfId="6" applyNumberFormat="1" applyFont="1" applyFill="1" applyBorder="1" applyAlignment="1">
      <alignment horizontal="left" vertical="top" wrapText="1"/>
    </xf>
    <xf numFmtId="49" fontId="33" fillId="6" borderId="14" xfId="6" applyNumberFormat="1" applyFont="1" applyFill="1" applyBorder="1" applyAlignment="1">
      <alignment horizontal="left" vertical="top" wrapText="1"/>
    </xf>
    <xf numFmtId="0" fontId="2" fillId="10" borderId="14" xfId="0" applyFont="1" applyFill="1" applyBorder="1"/>
    <xf numFmtId="49" fontId="33" fillId="6" borderId="17" xfId="6" applyNumberFormat="1" applyFont="1" applyFill="1" applyBorder="1" applyAlignment="1">
      <alignment horizontal="center" vertical="center" wrapText="1"/>
    </xf>
    <xf numFmtId="49" fontId="33" fillId="6" borderId="14" xfId="6" applyNumberFormat="1" applyFont="1" applyFill="1" applyBorder="1" applyAlignment="1">
      <alignment horizontal="center" vertical="center" wrapText="1"/>
    </xf>
    <xf numFmtId="0" fontId="14" fillId="0" borderId="17" xfId="6" applyFont="1" applyBorder="1" applyAlignment="1">
      <alignment horizontal="left" wrapText="1"/>
    </xf>
    <xf numFmtId="0" fontId="14" fillId="0" borderId="14" xfId="6" applyFont="1" applyBorder="1" applyAlignment="1">
      <alignment horizontal="left" wrapText="1"/>
    </xf>
    <xf numFmtId="49" fontId="14" fillId="0" borderId="17" xfId="6" applyNumberFormat="1" applyFont="1" applyBorder="1" applyAlignment="1">
      <alignment horizontal="left" wrapText="1"/>
    </xf>
    <xf numFmtId="49" fontId="14" fillId="0" borderId="14" xfId="6" applyNumberFormat="1" applyFont="1" applyBorder="1" applyAlignment="1">
      <alignment horizontal="left" wrapText="1"/>
    </xf>
    <xf numFmtId="49" fontId="14" fillId="10" borderId="23" xfId="6" applyNumberFormat="1" applyFont="1" applyFill="1" applyBorder="1" applyAlignment="1">
      <alignment horizontal="center" vertical="top"/>
    </xf>
    <xf numFmtId="49" fontId="14" fillId="10" borderId="13" xfId="6" applyNumberFormat="1" applyFont="1" applyFill="1" applyBorder="1" applyAlignment="1">
      <alignment horizontal="center" vertical="top"/>
    </xf>
    <xf numFmtId="0" fontId="14" fillId="10" borderId="17" xfId="1" applyFont="1" applyFill="1" applyBorder="1" applyAlignment="1">
      <alignment horizontal="left" wrapText="1"/>
    </xf>
    <xf numFmtId="0" fontId="14" fillId="10" borderId="14" xfId="1" applyFont="1" applyFill="1" applyBorder="1" applyAlignment="1">
      <alignment horizontal="left" wrapText="1"/>
    </xf>
    <xf numFmtId="49" fontId="14" fillId="10" borderId="23" xfId="6" applyNumberFormat="1" applyFont="1" applyFill="1" applyBorder="1" applyAlignment="1">
      <alignment horizontal="center" vertical="top" wrapText="1"/>
    </xf>
    <xf numFmtId="49" fontId="33" fillId="6" borderId="23" xfId="6" applyNumberFormat="1" applyFont="1" applyFill="1" applyBorder="1" applyAlignment="1">
      <alignment horizontal="center"/>
    </xf>
    <xf numFmtId="49" fontId="33" fillId="6" borderId="13" xfId="6" applyNumberFormat="1" applyFont="1" applyFill="1" applyBorder="1" applyAlignment="1">
      <alignment horizontal="center"/>
    </xf>
    <xf numFmtId="164" fontId="14" fillId="10" borderId="23" xfId="7" applyFont="1" applyFill="1" applyBorder="1" applyAlignment="1">
      <alignment horizontal="center" vertical="top"/>
    </xf>
    <xf numFmtId="164" fontId="14" fillId="10" borderId="13" xfId="7" applyFont="1" applyFill="1" applyBorder="1" applyAlignment="1">
      <alignment horizontal="center" vertical="top"/>
    </xf>
    <xf numFmtId="0" fontId="14" fillId="10" borderId="23" xfId="6" applyFont="1" applyFill="1" applyBorder="1" applyAlignment="1">
      <alignment horizontal="center"/>
    </xf>
    <xf numFmtId="0" fontId="14" fillId="10" borderId="13" xfId="6" applyFont="1" applyFill="1" applyBorder="1" applyAlignment="1">
      <alignment horizontal="center"/>
    </xf>
    <xf numFmtId="49" fontId="14" fillId="10" borderId="17" xfId="6" applyNumberFormat="1" applyFont="1" applyFill="1" applyBorder="1" applyAlignment="1">
      <alignment horizontal="left" vertical="top"/>
    </xf>
    <xf numFmtId="49" fontId="14" fillId="10" borderId="14" xfId="6" applyNumberFormat="1" applyFont="1" applyFill="1" applyBorder="1" applyAlignment="1">
      <alignment horizontal="left" vertical="top"/>
    </xf>
    <xf numFmtId="1" fontId="14" fillId="0" borderId="58" xfId="4" applyNumberFormat="1" applyFont="1" applyBorder="1" applyAlignment="1">
      <alignment horizontal="center" vertical="center" wrapText="1"/>
    </xf>
    <xf numFmtId="1" fontId="14" fillId="0" borderId="59" xfId="4" applyNumberFormat="1" applyFont="1" applyBorder="1" applyAlignment="1">
      <alignment horizontal="center" vertical="center" wrapText="1"/>
    </xf>
    <xf numFmtId="1" fontId="14" fillId="7" borderId="17" xfId="4" applyNumberFormat="1" applyFont="1" applyFill="1" applyBorder="1" applyAlignment="1">
      <alignment horizontal="center" vertical="center" wrapText="1"/>
    </xf>
    <xf numFmtId="1" fontId="14" fillId="7" borderId="14" xfId="4" applyNumberFormat="1" applyFont="1" applyFill="1" applyBorder="1" applyAlignment="1">
      <alignment horizontal="center" vertical="center" wrapText="1"/>
    </xf>
    <xf numFmtId="0" fontId="33" fillId="7" borderId="23" xfId="6" applyFont="1" applyFill="1" applyBorder="1" applyAlignment="1">
      <alignment horizontal="center" vertical="center" wrapText="1"/>
    </xf>
    <xf numFmtId="0" fontId="33" fillId="7" borderId="34" xfId="6" applyFont="1" applyFill="1" applyBorder="1" applyAlignment="1">
      <alignment horizontal="center" vertical="center" wrapText="1"/>
    </xf>
    <xf numFmtId="0" fontId="33" fillId="7" borderId="13" xfId="6" applyFont="1" applyFill="1" applyBorder="1" applyAlignment="1">
      <alignment horizontal="center" vertical="center" wrapText="1"/>
    </xf>
    <xf numFmtId="49" fontId="33" fillId="13" borderId="23" xfId="6" applyNumberFormat="1" applyFont="1" applyFill="1" applyBorder="1" applyAlignment="1">
      <alignment horizontal="center" vertical="center" wrapText="1"/>
    </xf>
    <xf numFmtId="49" fontId="33" fillId="13" borderId="13" xfId="6" applyNumberFormat="1" applyFont="1" applyFill="1" applyBorder="1" applyAlignment="1">
      <alignment horizontal="center" vertical="center"/>
    </xf>
    <xf numFmtId="0" fontId="33" fillId="7" borderId="17" xfId="6" applyFont="1" applyFill="1" applyBorder="1" applyAlignment="1">
      <alignment horizontal="center" vertical="center" wrapText="1"/>
    </xf>
    <xf numFmtId="0" fontId="33" fillId="7" borderId="14" xfId="6" applyFont="1" applyFill="1" applyBorder="1" applyAlignment="1">
      <alignment horizontal="center" vertical="center" wrapText="1"/>
    </xf>
    <xf numFmtId="0" fontId="71" fillId="25" borderId="0" xfId="5" applyFont="1" applyFill="1" applyAlignment="1">
      <alignment horizontal="center"/>
    </xf>
    <xf numFmtId="0" fontId="71" fillId="25" borderId="29" xfId="5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4" fillId="15" borderId="40" xfId="4" applyNumberFormat="1" applyFont="1" applyFill="1" applyBorder="1" applyAlignment="1">
      <alignment horizontal="center" vertical="center" wrapText="1"/>
    </xf>
    <xf numFmtId="1" fontId="14" fillId="15" borderId="50" xfId="4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/>
    </xf>
    <xf numFmtId="0" fontId="7" fillId="0" borderId="29" xfId="5" applyFont="1" applyBorder="1" applyAlignment="1">
      <alignment horizontal="center"/>
    </xf>
    <xf numFmtId="0" fontId="71" fillId="25" borderId="60" xfId="5" applyFont="1" applyFill="1" applyBorder="1" applyAlignment="1">
      <alignment horizontal="center"/>
    </xf>
    <xf numFmtId="0" fontId="71" fillId="25" borderId="53" xfId="5" applyFont="1" applyFill="1" applyBorder="1" applyAlignment="1">
      <alignment horizontal="center"/>
    </xf>
    <xf numFmtId="0" fontId="71" fillId="25" borderId="55" xfId="5" applyFont="1" applyFill="1" applyBorder="1" applyAlignment="1">
      <alignment horizontal="center"/>
    </xf>
    <xf numFmtId="0" fontId="91" fillId="0" borderId="0" xfId="2" quotePrefix="1" applyFont="1" applyAlignment="1">
      <alignment horizontal="center"/>
    </xf>
    <xf numFmtId="0" fontId="33" fillId="7" borderId="13" xfId="6" applyFont="1" applyFill="1" applyBorder="1" applyAlignment="1">
      <alignment horizontal="center" vertical="center"/>
    </xf>
    <xf numFmtId="3" fontId="14" fillId="7" borderId="14" xfId="4" applyNumberFormat="1" applyFont="1" applyFill="1" applyBorder="1" applyAlignment="1">
      <alignment vertical="center" wrapText="1"/>
    </xf>
    <xf numFmtId="3" fontId="14" fillId="7" borderId="18" xfId="4" applyNumberFormat="1" applyFont="1" applyFill="1" applyBorder="1" applyAlignment="1">
      <alignment vertical="center" wrapText="1"/>
    </xf>
    <xf numFmtId="49" fontId="33" fillId="6" borderId="17" xfId="6" applyNumberFormat="1" applyFont="1" applyFill="1" applyBorder="1" applyAlignment="1">
      <alignment horizontal="left" vertical="center"/>
    </xf>
    <xf numFmtId="3" fontId="33" fillId="6" borderId="14" xfId="2" applyNumberFormat="1" applyFont="1" applyFill="1" applyBorder="1"/>
    <xf numFmtId="3" fontId="33" fillId="6" borderId="18" xfId="2" applyNumberFormat="1" applyFont="1" applyFill="1" applyBorder="1"/>
    <xf numFmtId="3" fontId="14" fillId="0" borderId="14" xfId="4" applyNumberFormat="1" applyFont="1" applyBorder="1" applyAlignment="1">
      <alignment horizontal="right" vertical="center" wrapText="1"/>
    </xf>
    <xf numFmtId="0" fontId="33" fillId="13" borderId="17" xfId="6" applyFont="1" applyFill="1" applyBorder="1" applyAlignment="1">
      <alignment horizontal="center" vertical="center" wrapText="1"/>
    </xf>
    <xf numFmtId="0" fontId="33" fillId="13" borderId="14" xfId="6" applyFont="1" applyFill="1" applyBorder="1" applyAlignment="1">
      <alignment horizontal="center" vertical="center" wrapText="1"/>
    </xf>
    <xf numFmtId="3" fontId="33" fillId="13" borderId="14" xfId="2" applyNumberFormat="1" applyFont="1" applyFill="1" applyBorder="1" applyAlignment="1">
      <alignment horizontal="right"/>
    </xf>
    <xf numFmtId="3" fontId="33" fillId="13" borderId="18" xfId="2" applyNumberFormat="1" applyFont="1" applyFill="1" applyBorder="1" applyAlignment="1">
      <alignment horizontal="right"/>
    </xf>
    <xf numFmtId="164" fontId="14" fillId="10" borderId="17" xfId="8" applyFont="1" applyFill="1" applyBorder="1" applyAlignment="1">
      <alignment horizontal="left" vertical="top"/>
    </xf>
    <xf numFmtId="49" fontId="33" fillId="16" borderId="23" xfId="6" applyNumberFormat="1" applyFont="1" applyFill="1" applyBorder="1" applyAlignment="1">
      <alignment horizontal="center" vertical="top"/>
    </xf>
    <xf numFmtId="49" fontId="33" fillId="16" borderId="13" xfId="6" applyNumberFormat="1" applyFont="1" applyFill="1" applyBorder="1" applyAlignment="1">
      <alignment horizontal="center" vertical="top"/>
    </xf>
    <xf numFmtId="49" fontId="33" fillId="16" borderId="14" xfId="6" applyNumberFormat="1" applyFont="1" applyFill="1" applyBorder="1" applyAlignment="1">
      <alignment horizontal="right"/>
    </xf>
    <xf numFmtId="3" fontId="33" fillId="16" borderId="14" xfId="2" applyNumberFormat="1" applyFont="1" applyFill="1" applyBorder="1" applyAlignment="1">
      <alignment horizontal="right"/>
    </xf>
    <xf numFmtId="3" fontId="33" fillId="16" borderId="18" xfId="2" applyNumberFormat="1" applyFont="1" applyFill="1" applyBorder="1" applyAlignment="1">
      <alignment horizontal="right"/>
    </xf>
    <xf numFmtId="0" fontId="14" fillId="10" borderId="23" xfId="6" applyFont="1" applyFill="1" applyBorder="1" applyAlignment="1">
      <alignment horizontal="center" wrapText="1"/>
    </xf>
    <xf numFmtId="0" fontId="14" fillId="10" borderId="13" xfId="6" applyFont="1" applyFill="1" applyBorder="1" applyAlignment="1">
      <alignment horizontal="center" wrapText="1"/>
    </xf>
    <xf numFmtId="3" fontId="14" fillId="0" borderId="37" xfId="2" applyNumberFormat="1" applyFont="1" applyBorder="1" applyAlignment="1">
      <alignment horizontal="right"/>
    </xf>
    <xf numFmtId="3" fontId="14" fillId="0" borderId="38" xfId="2" applyNumberFormat="1" applyFont="1" applyBorder="1" applyAlignment="1">
      <alignment horizontal="right"/>
    </xf>
    <xf numFmtId="0" fontId="14" fillId="10" borderId="22" xfId="6" applyFont="1" applyFill="1" applyBorder="1" applyAlignment="1">
      <alignment horizontal="center" wrapText="1"/>
    </xf>
    <xf numFmtId="0" fontId="14" fillId="10" borderId="11" xfId="6" applyFont="1" applyFill="1" applyBorder="1" applyAlignment="1">
      <alignment horizontal="center" wrapText="1"/>
    </xf>
    <xf numFmtId="49" fontId="14" fillId="10" borderId="15" xfId="6" applyNumberFormat="1" applyFont="1" applyFill="1" applyBorder="1" applyAlignment="1">
      <alignment horizontal="right"/>
    </xf>
    <xf numFmtId="3" fontId="14" fillId="10" borderId="15" xfId="2" applyNumberFormat="1" applyFont="1" applyFill="1" applyBorder="1" applyAlignment="1">
      <alignment horizontal="right"/>
    </xf>
    <xf numFmtId="3" fontId="14" fillId="10" borderId="45" xfId="2" applyNumberFormat="1" applyFont="1" applyFill="1" applyBorder="1" applyAlignment="1">
      <alignment horizontal="right"/>
    </xf>
    <xf numFmtId="49" fontId="14" fillId="0" borderId="14" xfId="3" applyNumberFormat="1" applyFont="1" applyBorder="1" applyAlignment="1">
      <alignment horizontal="left" vertical="top"/>
    </xf>
    <xf numFmtId="49" fontId="14" fillId="0" borderId="14" xfId="3" applyNumberFormat="1" applyFont="1" applyBorder="1" applyAlignment="1">
      <alignment horizontal="right"/>
    </xf>
    <xf numFmtId="0" fontId="14" fillId="0" borderId="14" xfId="3" applyFont="1" applyBorder="1" applyAlignment="1">
      <alignment horizontal="left" vertical="top" wrapText="1"/>
    </xf>
    <xf numFmtId="0" fontId="14" fillId="0" borderId="14" xfId="3" applyFont="1" applyBorder="1" applyAlignment="1">
      <alignment horizontal="left"/>
    </xf>
    <xf numFmtId="49" fontId="33" fillId="6" borderId="17" xfId="6" applyNumberFormat="1" applyFont="1" applyFill="1" applyBorder="1" applyAlignment="1">
      <alignment horizontal="left"/>
    </xf>
    <xf numFmtId="0" fontId="14" fillId="6" borderId="14" xfId="6" applyFont="1" applyFill="1" applyBorder="1"/>
    <xf numFmtId="0" fontId="2" fillId="10" borderId="14" xfId="3" applyFont="1" applyFill="1" applyBorder="1"/>
    <xf numFmtId="49" fontId="14" fillId="0" borderId="37" xfId="6" applyNumberFormat="1" applyFont="1" applyBorder="1" applyAlignment="1">
      <alignment horizontal="right"/>
    </xf>
    <xf numFmtId="3" fontId="2" fillId="0" borderId="37" xfId="2" applyNumberFormat="1" applyFont="1" applyBorder="1" applyAlignment="1">
      <alignment horizontal="right"/>
    </xf>
    <xf numFmtId="3" fontId="2" fillId="0" borderId="37" xfId="2" applyNumberFormat="1" applyFont="1" applyBorder="1" applyAlignment="1" applyProtection="1">
      <alignment horizontal="right"/>
      <protection locked="0"/>
    </xf>
    <xf numFmtId="3" fontId="2" fillId="0" borderId="38" xfId="2" applyNumberFormat="1" applyFont="1" applyBorder="1" applyAlignment="1">
      <alignment horizontal="right"/>
    </xf>
    <xf numFmtId="1" fontId="14" fillId="17" borderId="15" xfId="4" applyNumberFormat="1" applyFont="1" applyFill="1" applyBorder="1" applyAlignment="1">
      <alignment horizontal="center" vertical="center" wrapText="1"/>
    </xf>
    <xf numFmtId="0" fontId="14" fillId="17" borderId="15" xfId="2" applyFont="1" applyFill="1" applyBorder="1" applyAlignment="1">
      <alignment horizontal="center" vertical="center"/>
    </xf>
    <xf numFmtId="3" fontId="33" fillId="17" borderId="15" xfId="2" applyNumberFormat="1" applyFont="1" applyFill="1" applyBorder="1" applyAlignment="1">
      <alignment horizontal="right"/>
    </xf>
    <xf numFmtId="0" fontId="97" fillId="0" borderId="14" xfId="6" applyFont="1" applyBorder="1"/>
    <xf numFmtId="0" fontId="98" fillId="0" borderId="14" xfId="6" applyFont="1" applyBorder="1"/>
    <xf numFmtId="0" fontId="95" fillId="0" borderId="14" xfId="3" applyFont="1" applyBorder="1" applyAlignment="1">
      <alignment wrapText="1"/>
    </xf>
    <xf numFmtId="49" fontId="14" fillId="0" borderId="14" xfId="6" applyNumberFormat="1" applyFont="1" applyBorder="1" applyAlignment="1">
      <alignment horizontal="center"/>
    </xf>
    <xf numFmtId="0" fontId="33" fillId="6" borderId="14" xfId="3" quotePrefix="1" applyFont="1" applyFill="1" applyBorder="1" applyAlignment="1">
      <alignment vertical="center" wrapText="1"/>
    </xf>
    <xf numFmtId="0" fontId="14" fillId="6" borderId="14" xfId="3" quotePrefix="1" applyFont="1" applyFill="1" applyBorder="1"/>
    <xf numFmtId="0" fontId="14" fillId="10" borderId="14" xfId="3" quotePrefix="1" applyFont="1" applyFill="1" applyBorder="1" applyAlignment="1">
      <alignment horizontal="left" wrapText="1"/>
    </xf>
    <xf numFmtId="0" fontId="2" fillId="0" borderId="14" xfId="3" applyFont="1" applyBorder="1" applyAlignment="1">
      <alignment horizontal="left" wrapText="1" indent="2"/>
    </xf>
    <xf numFmtId="0" fontId="2" fillId="0" borderId="14" xfId="3" quotePrefix="1" applyFont="1" applyBorder="1" applyAlignment="1">
      <alignment horizontal="right"/>
    </xf>
    <xf numFmtId="0" fontId="14" fillId="10" borderId="14" xfId="3" applyFont="1" applyFill="1" applyBorder="1" applyAlignment="1">
      <alignment horizontal="left" wrapText="1"/>
    </xf>
    <xf numFmtId="0" fontId="14" fillId="10" borderId="14" xfId="3" applyFont="1" applyFill="1" applyBorder="1" applyAlignment="1">
      <alignment horizontal="right"/>
    </xf>
    <xf numFmtId="0" fontId="14" fillId="10" borderId="14" xfId="3" applyFont="1" applyFill="1" applyBorder="1" applyAlignment="1">
      <alignment wrapText="1"/>
    </xf>
    <xf numFmtId="0" fontId="14" fillId="0" borderId="14" xfId="3" applyFont="1" applyBorder="1"/>
    <xf numFmtId="0" fontId="2" fillId="0" borderId="14" xfId="3" applyFont="1" applyBorder="1" applyAlignment="1">
      <alignment horizontal="left" wrapText="1"/>
    </xf>
    <xf numFmtId="0" fontId="2" fillId="0" borderId="14" xfId="3" applyFont="1" applyBorder="1" applyAlignment="1">
      <alignment horizontal="right"/>
    </xf>
    <xf numFmtId="0" fontId="33" fillId="7" borderId="14" xfId="6" applyFont="1" applyFill="1" applyBorder="1"/>
    <xf numFmtId="49" fontId="14" fillId="6" borderId="14" xfId="6" quotePrefix="1" applyNumberFormat="1" applyFont="1" applyFill="1" applyBorder="1" applyAlignment="1">
      <alignment horizontal="left" vertical="top"/>
    </xf>
    <xf numFmtId="49" fontId="93" fillId="0" borderId="14" xfId="6" applyNumberFormat="1" applyFont="1" applyBorder="1" applyAlignment="1">
      <alignment horizontal="left" vertical="top"/>
    </xf>
    <xf numFmtId="49" fontId="7" fillId="0" borderId="14" xfId="6" applyNumberFormat="1" applyFont="1" applyBorder="1" applyAlignment="1">
      <alignment horizontal="left" vertical="top"/>
    </xf>
    <xf numFmtId="0" fontId="1" fillId="0" borderId="14" xfId="2" applyBorder="1"/>
    <xf numFmtId="1" fontId="1" fillId="0" borderId="14" xfId="2" applyNumberFormat="1" applyBorder="1"/>
    <xf numFmtId="0" fontId="1" fillId="0" borderId="14" xfId="2" applyBorder="1" applyAlignment="1">
      <alignment horizontal="right"/>
    </xf>
    <xf numFmtId="0" fontId="7" fillId="0" borderId="0" xfId="5" applyFont="1" applyAlignment="1">
      <alignment horizontal="center"/>
    </xf>
    <xf numFmtId="3" fontId="91" fillId="0" borderId="0" xfId="2" quotePrefix="1" applyNumberFormat="1" applyFont="1"/>
    <xf numFmtId="3" fontId="72" fillId="0" borderId="0" xfId="2" applyNumberFormat="1" applyFont="1" applyAlignment="1">
      <alignment horizontal="center"/>
    </xf>
    <xf numFmtId="3" fontId="1" fillId="0" borderId="0" xfId="2" applyNumberFormat="1" applyAlignment="1">
      <alignment horizontal="center"/>
    </xf>
    <xf numFmtId="1" fontId="14" fillId="15" borderId="1" xfId="4" applyNumberFormat="1" applyFont="1" applyFill="1" applyBorder="1" applyAlignment="1">
      <alignment vertical="center" wrapText="1"/>
    </xf>
    <xf numFmtId="1" fontId="17" fillId="15" borderId="7" xfId="4" applyNumberFormat="1" applyFont="1" applyFill="1" applyBorder="1" applyAlignment="1">
      <alignment horizontal="center" vertical="center" wrapText="1"/>
    </xf>
    <xf numFmtId="1" fontId="92" fillId="15" borderId="59" xfId="4" applyNumberFormat="1" applyFont="1" applyFill="1" applyBorder="1" applyAlignment="1">
      <alignment horizontal="center" vertical="center" wrapText="1"/>
    </xf>
    <xf numFmtId="1" fontId="92" fillId="15" borderId="41" xfId="4" applyNumberFormat="1" applyFont="1" applyFill="1" applyBorder="1" applyAlignment="1">
      <alignment horizontal="center" vertical="center" wrapText="1"/>
    </xf>
    <xf numFmtId="0" fontId="92" fillId="15" borderId="61" xfId="0" applyFont="1" applyFill="1" applyBorder="1" applyAlignment="1">
      <alignment horizontal="center" vertical="center" wrapText="1"/>
    </xf>
    <xf numFmtId="1" fontId="14" fillId="0" borderId="14" xfId="4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" fontId="14" fillId="7" borderId="9" xfId="4" applyNumberFormat="1" applyFont="1" applyFill="1" applyBorder="1" applyAlignment="1">
      <alignment horizontal="center" vertical="center" wrapText="1"/>
    </xf>
    <xf numFmtId="1" fontId="14" fillId="7" borderId="15" xfId="4" applyNumberFormat="1" applyFont="1" applyFill="1" applyBorder="1" applyAlignment="1">
      <alignment horizontal="center" vertical="center" wrapText="1"/>
    </xf>
    <xf numFmtId="3" fontId="14" fillId="7" borderId="15" xfId="4" applyNumberFormat="1" applyFont="1" applyFill="1" applyBorder="1" applyAlignment="1">
      <alignment horizontal="right" vertical="center" wrapText="1"/>
    </xf>
    <xf numFmtId="3" fontId="14" fillId="7" borderId="45" xfId="4" applyNumberFormat="1" applyFont="1" applyFill="1" applyBorder="1" applyAlignment="1">
      <alignment horizontal="right" vertical="center" wrapText="1"/>
    </xf>
    <xf numFmtId="3" fontId="14" fillId="17" borderId="14" xfId="4" applyNumberFormat="1" applyFont="1" applyFill="1" applyBorder="1" applyAlignment="1">
      <alignment horizontal="right" vertical="center" wrapText="1"/>
    </xf>
    <xf numFmtId="3" fontId="14" fillId="17" borderId="18" xfId="4" applyNumberFormat="1" applyFont="1" applyFill="1" applyBorder="1" applyAlignment="1">
      <alignment horizontal="right" vertical="center" wrapText="1"/>
    </xf>
    <xf numFmtId="0" fontId="33" fillId="7" borderId="23" xfId="6" applyFont="1" applyFill="1" applyBorder="1" applyAlignment="1">
      <alignment horizontal="center" vertical="center"/>
    </xf>
    <xf numFmtId="3" fontId="14" fillId="7" borderId="14" xfId="4" applyNumberFormat="1" applyFont="1" applyFill="1" applyBorder="1" applyAlignment="1">
      <alignment horizontal="right" vertical="center" wrapText="1"/>
    </xf>
    <xf numFmtId="3" fontId="14" fillId="7" borderId="18" xfId="4" applyNumberFormat="1" applyFont="1" applyFill="1" applyBorder="1" applyAlignment="1">
      <alignment horizontal="right" vertical="center" wrapText="1"/>
    </xf>
    <xf numFmtId="49" fontId="33" fillId="13" borderId="23" xfId="6" applyNumberFormat="1" applyFont="1" applyFill="1" applyBorder="1" applyAlignment="1">
      <alignment horizontal="center" vertical="center"/>
    </xf>
    <xf numFmtId="1" fontId="14" fillId="21" borderId="14" xfId="4" applyNumberFormat="1" applyFont="1" applyFill="1" applyBorder="1" applyAlignment="1">
      <alignment horizontal="right" vertical="center" wrapText="1"/>
    </xf>
    <xf numFmtId="3" fontId="14" fillId="0" borderId="14" xfId="2" applyNumberFormat="1" applyFont="1" applyBorder="1" applyAlignment="1" applyProtection="1">
      <alignment horizontal="right"/>
      <protection locked="0"/>
    </xf>
    <xf numFmtId="3" fontId="14" fillId="0" borderId="18" xfId="2" applyNumberFormat="1" applyFont="1" applyBorder="1" applyAlignment="1" applyProtection="1">
      <alignment horizontal="right"/>
      <protection locked="0"/>
    </xf>
    <xf numFmtId="1" fontId="14" fillId="21" borderId="15" xfId="4" applyNumberFormat="1" applyFont="1" applyFill="1" applyBorder="1" applyAlignment="1">
      <alignment horizontal="right" vertical="center" wrapText="1"/>
    </xf>
    <xf numFmtId="3" fontId="14" fillId="0" borderId="18" xfId="4" applyNumberFormat="1" applyFont="1" applyBorder="1" applyAlignment="1">
      <alignment horizontal="right" vertical="center" wrapText="1"/>
    </xf>
    <xf numFmtId="1" fontId="2" fillId="0" borderId="14" xfId="2" quotePrefix="1" applyNumberFormat="1" applyFont="1" applyBorder="1" applyAlignment="1">
      <alignment horizontal="right"/>
    </xf>
    <xf numFmtId="1" fontId="14" fillId="13" borderId="15" xfId="4" applyNumberFormat="1" applyFont="1" applyFill="1" applyBorder="1" applyAlignment="1">
      <alignment horizontal="right" vertical="center" wrapText="1"/>
    </xf>
    <xf numFmtId="164" fontId="14" fillId="10" borderId="17" xfId="7" applyFont="1" applyFill="1" applyBorder="1" applyAlignment="1">
      <alignment horizontal="left" vertical="top"/>
    </xf>
    <xf numFmtId="3" fontId="14" fillId="21" borderId="14" xfId="2" applyNumberFormat="1" applyFont="1" applyFill="1" applyBorder="1" applyAlignment="1">
      <alignment horizontal="right"/>
    </xf>
    <xf numFmtId="3" fontId="33" fillId="13" borderId="23" xfId="2" applyNumberFormat="1" applyFont="1" applyFill="1" applyBorder="1" applyAlignment="1">
      <alignment horizontal="center" wrapText="1"/>
    </xf>
    <xf numFmtId="3" fontId="33" fillId="13" borderId="13" xfId="2" applyNumberFormat="1" applyFont="1" applyFill="1" applyBorder="1" applyAlignment="1">
      <alignment horizontal="center"/>
    </xf>
    <xf numFmtId="3" fontId="14" fillId="13" borderId="15" xfId="4" applyNumberFormat="1" applyFont="1" applyFill="1" applyBorder="1" applyAlignment="1">
      <alignment horizontal="right" vertical="center" wrapText="1"/>
    </xf>
    <xf numFmtId="3" fontId="14" fillId="13" borderId="45" xfId="4" applyNumberFormat="1" applyFont="1" applyFill="1" applyBorder="1" applyAlignment="1">
      <alignment horizontal="right" vertical="center" wrapText="1"/>
    </xf>
    <xf numFmtId="49" fontId="14" fillId="23" borderId="17" xfId="6" applyNumberFormat="1" applyFont="1" applyFill="1" applyBorder="1" applyAlignment="1">
      <alignment horizontal="left" vertical="center" wrapText="1"/>
    </xf>
    <xf numFmtId="49" fontId="14" fillId="23" borderId="14" xfId="6" applyNumberFormat="1" applyFont="1" applyFill="1" applyBorder="1" applyAlignment="1">
      <alignment horizontal="left" vertical="center" wrapText="1"/>
    </xf>
    <xf numFmtId="49" fontId="14" fillId="23" borderId="14" xfId="6" applyNumberFormat="1" applyFont="1" applyFill="1" applyBorder="1" applyAlignment="1">
      <alignment horizontal="right"/>
    </xf>
    <xf numFmtId="1" fontId="14" fillId="23" borderId="15" xfId="4" applyNumberFormat="1" applyFont="1" applyFill="1" applyBorder="1" applyAlignment="1">
      <alignment horizontal="center" vertical="center" wrapText="1"/>
    </xf>
    <xf numFmtId="3" fontId="14" fillId="23" borderId="14" xfId="2" applyNumberFormat="1" applyFont="1" applyFill="1" applyBorder="1" applyAlignment="1">
      <alignment horizontal="right"/>
    </xf>
    <xf numFmtId="3" fontId="14" fillId="23" borderId="18" xfId="2" applyNumberFormat="1" applyFont="1" applyFill="1" applyBorder="1" applyAlignment="1">
      <alignment horizontal="right"/>
    </xf>
    <xf numFmtId="1" fontId="14" fillId="21" borderId="14" xfId="4" applyNumberFormat="1" applyFont="1" applyFill="1" applyBorder="1" applyAlignment="1">
      <alignment horizontal="center" vertical="center" wrapText="1"/>
    </xf>
    <xf numFmtId="1" fontId="14" fillId="21" borderId="15" xfId="4" applyNumberFormat="1" applyFont="1" applyFill="1" applyBorder="1" applyAlignment="1">
      <alignment horizontal="center" vertical="center" wrapText="1"/>
    </xf>
    <xf numFmtId="1" fontId="14" fillId="6" borderId="14" xfId="4" applyNumberFormat="1" applyFont="1" applyFill="1" applyBorder="1" applyAlignment="1">
      <alignment horizontal="center" vertical="center" wrapText="1"/>
    </xf>
    <xf numFmtId="1" fontId="14" fillId="8" borderId="15" xfId="4" applyNumberFormat="1" applyFont="1" applyFill="1" applyBorder="1" applyAlignment="1">
      <alignment horizontal="center" vertical="center" wrapText="1"/>
    </xf>
    <xf numFmtId="0" fontId="100" fillId="8" borderId="62" xfId="0" applyFont="1" applyFill="1" applyBorder="1" applyAlignment="1" applyProtection="1">
      <alignment vertical="center" wrapText="1" readingOrder="1"/>
      <protection locked="0"/>
    </xf>
    <xf numFmtId="0" fontId="2" fillId="8" borderId="63" xfId="0" applyFont="1" applyFill="1" applyBorder="1" applyAlignment="1" applyProtection="1">
      <alignment vertical="top" wrapText="1"/>
      <protection locked="0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3" fontId="14" fillId="21" borderId="14" xfId="4" applyNumberFormat="1" applyFont="1" applyFill="1" applyBorder="1" applyAlignment="1">
      <alignment horizontal="right" vertical="center" wrapText="1"/>
    </xf>
    <xf numFmtId="49" fontId="14" fillId="7" borderId="17" xfId="6" quotePrefix="1" applyNumberFormat="1" applyFont="1" applyFill="1" applyBorder="1" applyAlignment="1">
      <alignment horizontal="left" vertical="top"/>
    </xf>
    <xf numFmtId="49" fontId="2" fillId="7" borderId="14" xfId="6" applyNumberFormat="1" applyFont="1" applyFill="1" applyBorder="1" applyAlignment="1">
      <alignment horizontal="left" vertical="top"/>
    </xf>
    <xf numFmtId="0" fontId="14" fillId="7" borderId="14" xfId="6" applyFont="1" applyFill="1" applyBorder="1" applyAlignment="1">
      <alignment horizontal="right"/>
    </xf>
    <xf numFmtId="3" fontId="14" fillId="21" borderId="15" xfId="4" applyNumberFormat="1" applyFont="1" applyFill="1" applyBorder="1" applyAlignment="1">
      <alignment horizontal="right" vertical="center" wrapText="1"/>
    </xf>
    <xf numFmtId="3" fontId="18" fillId="21" borderId="0" xfId="2" applyNumberFormat="1" applyFont="1" applyFill="1" applyAlignment="1">
      <alignment horizontal="center"/>
    </xf>
    <xf numFmtId="1" fontId="18" fillId="15" borderId="1" xfId="4" applyNumberFormat="1" applyFont="1" applyFill="1" applyBorder="1" applyAlignment="1">
      <alignment horizontal="center" vertical="center" wrapText="1"/>
    </xf>
    <xf numFmtId="1" fontId="18" fillId="15" borderId="42" xfId="4" applyNumberFormat="1" applyFont="1" applyFill="1" applyBorder="1" applyAlignment="1">
      <alignment horizontal="center" vertical="center" wrapText="1"/>
    </xf>
    <xf numFmtId="1" fontId="35" fillId="15" borderId="57" xfId="4" applyNumberFormat="1" applyFont="1" applyFill="1" applyBorder="1" applyAlignment="1">
      <alignment horizontal="center" vertical="center" wrapText="1"/>
    </xf>
    <xf numFmtId="1" fontId="18" fillId="0" borderId="17" xfId="4" applyNumberFormat="1" applyFont="1" applyBorder="1" applyAlignment="1">
      <alignment horizontal="center" vertical="center" wrapText="1"/>
    </xf>
    <xf numFmtId="1" fontId="18" fillId="0" borderId="14" xfId="4" applyNumberFormat="1" applyFont="1" applyBorder="1" applyAlignment="1">
      <alignment horizontal="center" vertical="center" wrapText="1"/>
    </xf>
    <xf numFmtId="1" fontId="35" fillId="0" borderId="14" xfId="4" applyNumberFormat="1" applyFont="1" applyBorder="1" applyAlignment="1">
      <alignment horizontal="center" vertical="center" wrapText="1"/>
    </xf>
    <xf numFmtId="1" fontId="35" fillId="0" borderId="18" xfId="4" applyNumberFormat="1" applyFont="1" applyBorder="1" applyAlignment="1">
      <alignment horizontal="center" vertical="center" wrapText="1"/>
    </xf>
    <xf numFmtId="1" fontId="14" fillId="23" borderId="17" xfId="4" applyNumberFormat="1" applyFont="1" applyFill="1" applyBorder="1" applyAlignment="1">
      <alignment horizontal="center" vertical="center" wrapText="1"/>
    </xf>
    <xf numFmtId="1" fontId="14" fillId="23" borderId="14" xfId="4" applyNumberFormat="1" applyFont="1" applyFill="1" applyBorder="1" applyAlignment="1">
      <alignment horizontal="center" vertical="center" wrapText="1"/>
    </xf>
    <xf numFmtId="3" fontId="14" fillId="23" borderId="15" xfId="4" applyNumberFormat="1" applyFont="1" applyFill="1" applyBorder="1" applyAlignment="1">
      <alignment horizontal="right" vertical="center" wrapText="1"/>
    </xf>
    <xf numFmtId="3" fontId="14" fillId="23" borderId="45" xfId="4" applyNumberFormat="1" applyFont="1" applyFill="1" applyBorder="1" applyAlignment="1">
      <alignment horizontal="right" vertical="center" wrapText="1"/>
    </xf>
    <xf numFmtId="1" fontId="14" fillId="13" borderId="17" xfId="4" applyNumberFormat="1" applyFont="1" applyFill="1" applyBorder="1" applyAlignment="1">
      <alignment horizontal="center" vertical="center" wrapText="1"/>
    </xf>
    <xf numFmtId="1" fontId="14" fillId="13" borderId="14" xfId="4" applyNumberFormat="1" applyFont="1" applyFill="1" applyBorder="1" applyAlignment="1">
      <alignment horizontal="center" vertical="center" wrapText="1"/>
    </xf>
    <xf numFmtId="1" fontId="14" fillId="13" borderId="14" xfId="4" applyNumberFormat="1" applyFont="1" applyFill="1" applyBorder="1" applyAlignment="1">
      <alignment horizontal="center" vertical="center" wrapText="1"/>
    </xf>
    <xf numFmtId="3" fontId="14" fillId="13" borderId="14" xfId="4" applyNumberFormat="1" applyFont="1" applyFill="1" applyBorder="1" applyAlignment="1">
      <alignment horizontal="right" vertical="center" wrapText="1"/>
    </xf>
    <xf numFmtId="3" fontId="14" fillId="13" borderId="18" xfId="4" applyNumberFormat="1" applyFont="1" applyFill="1" applyBorder="1" applyAlignment="1">
      <alignment horizontal="right" vertical="center" wrapText="1"/>
    </xf>
    <xf numFmtId="49" fontId="33" fillId="23" borderId="23" xfId="6" applyNumberFormat="1" applyFont="1" applyFill="1" applyBorder="1" applyAlignment="1">
      <alignment horizontal="center" vertical="center"/>
    </xf>
    <xf numFmtId="49" fontId="33" fillId="23" borderId="13" xfId="6" applyNumberFormat="1" applyFont="1" applyFill="1" applyBorder="1" applyAlignment="1">
      <alignment horizontal="center" vertical="center"/>
    </xf>
    <xf numFmtId="49" fontId="33" fillId="23" borderId="14" xfId="6" applyNumberFormat="1" applyFont="1" applyFill="1" applyBorder="1" applyAlignment="1">
      <alignment horizontal="right"/>
    </xf>
    <xf numFmtId="3" fontId="33" fillId="23" borderId="14" xfId="2" applyNumberFormat="1" applyFont="1" applyFill="1" applyBorder="1" applyAlignment="1">
      <alignment horizontal="right"/>
    </xf>
    <xf numFmtId="3" fontId="33" fillId="23" borderId="18" xfId="2" applyNumberFormat="1" applyFont="1" applyFill="1" applyBorder="1" applyAlignment="1">
      <alignment horizontal="right"/>
    </xf>
    <xf numFmtId="3" fontId="93" fillId="0" borderId="14" xfId="2" applyNumberFormat="1" applyFont="1" applyBorder="1" applyAlignment="1" applyProtection="1">
      <alignment horizontal="right"/>
      <protection locked="0"/>
    </xf>
    <xf numFmtId="3" fontId="14" fillId="0" borderId="14" xfId="2" applyNumberFormat="1" applyFont="1" applyBorder="1" applyAlignment="1" applyProtection="1">
      <alignment horizontal="right" vertical="center"/>
      <protection locked="0"/>
    </xf>
    <xf numFmtId="3" fontId="14" fillId="0" borderId="18" xfId="2" applyNumberFormat="1" applyFont="1" applyBorder="1" applyAlignment="1" applyProtection="1">
      <alignment horizontal="right" vertical="center"/>
      <protection locked="0"/>
    </xf>
    <xf numFmtId="49" fontId="14" fillId="10" borderId="23" xfId="6" quotePrefix="1" applyNumberFormat="1" applyFont="1" applyFill="1" applyBorder="1" applyAlignment="1">
      <alignment horizontal="center" vertical="top"/>
    </xf>
    <xf numFmtId="49" fontId="14" fillId="10" borderId="13" xfId="6" quotePrefix="1" applyNumberFormat="1" applyFont="1" applyFill="1" applyBorder="1" applyAlignment="1">
      <alignment horizontal="center" vertical="top"/>
    </xf>
    <xf numFmtId="3" fontId="14" fillId="10" borderId="18" xfId="2" applyNumberFormat="1" applyFont="1" applyFill="1" applyBorder="1" applyAlignment="1" applyProtection="1">
      <alignment horizontal="right"/>
      <protection locked="0"/>
    </xf>
    <xf numFmtId="49" fontId="14" fillId="10" borderId="13" xfId="6" applyNumberFormat="1" applyFont="1" applyFill="1" applyBorder="1" applyAlignment="1">
      <alignment horizontal="center" vertical="top" wrapText="1"/>
    </xf>
    <xf numFmtId="3" fontId="33" fillId="0" borderId="14" xfId="2" applyNumberFormat="1" applyFont="1" applyBorder="1" applyAlignment="1" applyProtection="1">
      <alignment horizontal="right"/>
      <protection locked="0"/>
    </xf>
    <xf numFmtId="3" fontId="33" fillId="0" borderId="18" xfId="2" applyNumberFormat="1" applyFont="1" applyBorder="1" applyAlignment="1" applyProtection="1">
      <alignment horizontal="right"/>
      <protection locked="0"/>
    </xf>
    <xf numFmtId="3" fontId="33" fillId="13" borderId="14" xfId="6" applyNumberFormat="1" applyFont="1" applyFill="1" applyBorder="1" applyAlignment="1">
      <alignment horizontal="right"/>
    </xf>
    <xf numFmtId="3" fontId="33" fillId="13" borderId="18" xfId="6" applyNumberFormat="1" applyFont="1" applyFill="1" applyBorder="1" applyAlignment="1">
      <alignment horizontal="right"/>
    </xf>
    <xf numFmtId="49" fontId="33" fillId="6" borderId="23" xfId="6" applyNumberFormat="1" applyFont="1" applyFill="1" applyBorder="1" applyAlignment="1">
      <alignment horizontal="center" vertical="center" wrapText="1"/>
    </xf>
    <xf numFmtId="49" fontId="33" fillId="6" borderId="13" xfId="6" applyNumberFormat="1" applyFont="1" applyFill="1" applyBorder="1" applyAlignment="1">
      <alignment horizontal="center" vertical="center" wrapText="1"/>
    </xf>
    <xf numFmtId="1" fontId="14" fillId="26" borderId="17" xfId="4" applyNumberFormat="1" applyFont="1" applyFill="1" applyBorder="1" applyAlignment="1">
      <alignment horizontal="center" vertical="center" wrapText="1"/>
    </xf>
    <xf numFmtId="1" fontId="14" fillId="26" borderId="14" xfId="4" applyNumberFormat="1" applyFont="1" applyFill="1" applyBorder="1" applyAlignment="1">
      <alignment horizontal="center" vertical="center" wrapText="1"/>
    </xf>
    <xf numFmtId="0" fontId="14" fillId="26" borderId="14" xfId="2" applyFont="1" applyFill="1" applyBorder="1" applyAlignment="1">
      <alignment horizontal="center" vertical="center"/>
    </xf>
    <xf numFmtId="3" fontId="33" fillId="26" borderId="14" xfId="2" applyNumberFormat="1" applyFont="1" applyFill="1" applyBorder="1" applyAlignment="1">
      <alignment horizontal="right"/>
    </xf>
    <xf numFmtId="3" fontId="33" fillId="26" borderId="18" xfId="2" applyNumberFormat="1" applyFont="1" applyFill="1" applyBorder="1" applyAlignment="1">
      <alignment horizontal="right"/>
    </xf>
    <xf numFmtId="49" fontId="14" fillId="13" borderId="23" xfId="6" applyNumberFormat="1" applyFont="1" applyFill="1" applyBorder="1" applyAlignment="1">
      <alignment horizontal="center" vertical="center" wrapText="1"/>
    </xf>
    <xf numFmtId="49" fontId="14" fillId="13" borderId="13" xfId="6" applyNumberFormat="1" applyFont="1" applyFill="1" applyBorder="1" applyAlignment="1">
      <alignment horizontal="center" vertical="center" wrapText="1"/>
    </xf>
    <xf numFmtId="49" fontId="14" fillId="13" borderId="14" xfId="6" applyNumberFormat="1" applyFont="1" applyFill="1" applyBorder="1" applyAlignment="1">
      <alignment horizontal="right"/>
    </xf>
    <xf numFmtId="3" fontId="14" fillId="0" borderId="14" xfId="6" applyNumberFormat="1" applyFont="1" applyBorder="1" applyAlignment="1">
      <alignment horizontal="right"/>
    </xf>
    <xf numFmtId="3" fontId="95" fillId="0" borderId="14" xfId="6" applyNumberFormat="1" applyFont="1" applyBorder="1" applyAlignment="1">
      <alignment horizontal="right"/>
    </xf>
    <xf numFmtId="3" fontId="101" fillId="0" borderId="14" xfId="2" applyNumberFormat="1" applyFont="1" applyBorder="1" applyAlignment="1" applyProtection="1">
      <alignment horizontal="right"/>
      <protection locked="0"/>
    </xf>
    <xf numFmtId="3" fontId="101" fillId="0" borderId="18" xfId="2" applyNumberFormat="1" applyFont="1" applyBorder="1" applyAlignment="1" applyProtection="1">
      <alignment horizontal="right"/>
      <protection locked="0"/>
    </xf>
    <xf numFmtId="3" fontId="14" fillId="6" borderId="14" xfId="6" applyNumberFormat="1" applyFont="1" applyFill="1" applyBorder="1" applyAlignment="1">
      <alignment horizontal="right"/>
    </xf>
    <xf numFmtId="3" fontId="14" fillId="10" borderId="14" xfId="6" applyNumberFormat="1" applyFont="1" applyFill="1" applyBorder="1" applyAlignment="1">
      <alignment horizontal="right"/>
    </xf>
    <xf numFmtId="0" fontId="33" fillId="23" borderId="17" xfId="6" applyFont="1" applyFill="1" applyBorder="1"/>
    <xf numFmtId="49" fontId="99" fillId="23" borderId="14" xfId="6" applyNumberFormat="1" applyFont="1" applyFill="1" applyBorder="1" applyAlignment="1">
      <alignment horizontal="left" vertical="top"/>
    </xf>
    <xf numFmtId="49" fontId="14" fillId="23" borderId="17" xfId="6" quotePrefix="1" applyNumberFormat="1" applyFont="1" applyFill="1" applyBorder="1" applyAlignment="1">
      <alignment horizontal="left" vertical="top"/>
    </xf>
    <xf numFmtId="49" fontId="2" fillId="23" borderId="14" xfId="6" applyNumberFormat="1" applyFont="1" applyFill="1" applyBorder="1" applyAlignment="1">
      <alignment horizontal="left" vertical="top"/>
    </xf>
    <xf numFmtId="0" fontId="14" fillId="23" borderId="14" xfId="6" applyFont="1" applyFill="1" applyBorder="1" applyAlignment="1">
      <alignment horizontal="right"/>
    </xf>
    <xf numFmtId="3" fontId="14" fillId="0" borderId="37" xfId="6" applyNumberFormat="1" applyFont="1" applyBorder="1" applyAlignment="1">
      <alignment horizontal="right"/>
    </xf>
    <xf numFmtId="3" fontId="2" fillId="0" borderId="38" xfId="2" applyNumberFormat="1" applyFont="1" applyBorder="1" applyAlignment="1" applyProtection="1">
      <alignment horizontal="right"/>
      <protection locked="0"/>
    </xf>
    <xf numFmtId="49" fontId="14" fillId="10" borderId="17" xfId="6" applyNumberFormat="1" applyFont="1" applyFill="1" applyBorder="1" applyAlignment="1">
      <alignment vertical="top"/>
    </xf>
    <xf numFmtId="49" fontId="14" fillId="0" borderId="17" xfId="6" applyNumberFormat="1" applyFont="1" applyBorder="1" applyAlignment="1">
      <alignment vertical="top"/>
    </xf>
    <xf numFmtId="49" fontId="14" fillId="6" borderId="17" xfId="6" applyNumberFormat="1" applyFont="1" applyFill="1" applyBorder="1" applyAlignment="1">
      <alignment vertical="top"/>
    </xf>
    <xf numFmtId="3" fontId="2" fillId="6" borderId="14" xfId="2" applyNumberFormat="1" applyFont="1" applyFill="1" applyBorder="1" applyAlignment="1">
      <alignment horizontal="right"/>
    </xf>
    <xf numFmtId="3" fontId="2" fillId="6" borderId="18" xfId="2" applyNumberFormat="1" applyFont="1" applyFill="1" applyBorder="1" applyAlignment="1">
      <alignment horizontal="right"/>
    </xf>
    <xf numFmtId="0" fontId="2" fillId="0" borderId="36" xfId="2" applyFont="1" applyBorder="1"/>
    <xf numFmtId="1" fontId="2" fillId="0" borderId="37" xfId="2" applyNumberFormat="1" applyFont="1" applyBorder="1"/>
    <xf numFmtId="0" fontId="2" fillId="0" borderId="37" xfId="2" applyFont="1" applyBorder="1" applyAlignment="1">
      <alignment horizontal="right"/>
    </xf>
    <xf numFmtId="0" fontId="18" fillId="0" borderId="0" xfId="2" applyFont="1"/>
    <xf numFmtId="0" fontId="1" fillId="21" borderId="0" xfId="2" applyFill="1"/>
    <xf numFmtId="1" fontId="73" fillId="0" borderId="0" xfId="2" applyNumberFormat="1" applyFont="1" applyAlignment="1">
      <alignment horizontal="center"/>
    </xf>
    <xf numFmtId="3" fontId="7" fillId="0" borderId="0" xfId="2" applyNumberFormat="1" applyFont="1" applyAlignment="1">
      <alignment horizontal="center"/>
    </xf>
    <xf numFmtId="1" fontId="18" fillId="15" borderId="40" xfId="4" applyNumberFormat="1" applyFont="1" applyFill="1" applyBorder="1" applyAlignment="1">
      <alignment horizontal="center" vertical="center" wrapText="1"/>
    </xf>
    <xf numFmtId="1" fontId="18" fillId="15" borderId="50" xfId="4" applyNumberFormat="1" applyFont="1" applyFill="1" applyBorder="1" applyAlignment="1">
      <alignment horizontal="center" vertical="center" wrapText="1"/>
    </xf>
    <xf numFmtId="1" fontId="18" fillId="0" borderId="58" xfId="4" applyNumberFormat="1" applyFont="1" applyBorder="1" applyAlignment="1">
      <alignment horizontal="center" vertical="center" wrapText="1"/>
    </xf>
    <xf numFmtId="1" fontId="18" fillId="0" borderId="59" xfId="4" applyNumberFormat="1" applyFont="1" applyBorder="1" applyAlignment="1">
      <alignment horizontal="center" vertical="center" wrapText="1"/>
    </xf>
    <xf numFmtId="1" fontId="35" fillId="0" borderId="19" xfId="4" applyNumberFormat="1" applyFont="1" applyBorder="1" applyAlignment="1">
      <alignment horizontal="center" vertical="center" wrapText="1"/>
    </xf>
    <xf numFmtId="1" fontId="35" fillId="0" borderId="26" xfId="4" applyNumberFormat="1" applyFont="1" applyBorder="1" applyAlignment="1">
      <alignment horizontal="center" vertical="center" wrapText="1"/>
    </xf>
    <xf numFmtId="1" fontId="7" fillId="26" borderId="17" xfId="4" applyNumberFormat="1" applyFont="1" applyFill="1" applyBorder="1" applyAlignment="1">
      <alignment horizontal="center" vertical="center" wrapText="1"/>
    </xf>
    <xf numFmtId="1" fontId="7" fillId="26" borderId="14" xfId="4" applyNumberFormat="1" applyFont="1" applyFill="1" applyBorder="1" applyAlignment="1">
      <alignment horizontal="center" vertical="center" wrapText="1"/>
    </xf>
    <xf numFmtId="1" fontId="4" fillId="26" borderId="14" xfId="4" applyNumberFormat="1" applyFont="1" applyFill="1" applyBorder="1" applyAlignment="1">
      <alignment horizontal="center" vertical="center" wrapText="1"/>
    </xf>
    <xf numFmtId="3" fontId="7" fillId="26" borderId="14" xfId="4" applyNumberFormat="1" applyFont="1" applyFill="1" applyBorder="1" applyAlignment="1">
      <alignment horizontal="right" vertical="center" wrapText="1"/>
    </xf>
    <xf numFmtId="3" fontId="7" fillId="26" borderId="18" xfId="4" applyNumberFormat="1" applyFont="1" applyFill="1" applyBorder="1" applyAlignment="1">
      <alignment horizontal="right" vertical="center" wrapText="1"/>
    </xf>
    <xf numFmtId="0" fontId="5" fillId="0" borderId="0" xfId="2" applyFont="1"/>
    <xf numFmtId="1" fontId="7" fillId="17" borderId="17" xfId="4" applyNumberFormat="1" applyFont="1" applyFill="1" applyBorder="1" applyAlignment="1">
      <alignment horizontal="center" vertical="center" wrapText="1"/>
    </xf>
    <xf numFmtId="1" fontId="7" fillId="17" borderId="14" xfId="4" applyNumberFormat="1" applyFont="1" applyFill="1" applyBorder="1" applyAlignment="1">
      <alignment horizontal="center" vertical="center" wrapText="1"/>
    </xf>
    <xf numFmtId="1" fontId="4" fillId="17" borderId="14" xfId="4" applyNumberFormat="1" applyFont="1" applyFill="1" applyBorder="1" applyAlignment="1">
      <alignment horizontal="center" vertical="center" wrapText="1"/>
    </xf>
    <xf numFmtId="3" fontId="7" fillId="17" borderId="14" xfId="4" applyNumberFormat="1" applyFont="1" applyFill="1" applyBorder="1" applyAlignment="1">
      <alignment horizontal="right" vertical="center" wrapText="1"/>
    </xf>
    <xf numFmtId="3" fontId="7" fillId="17" borderId="18" xfId="4" applyNumberFormat="1" applyFont="1" applyFill="1" applyBorder="1" applyAlignment="1">
      <alignment horizontal="right" vertical="center" wrapText="1"/>
    </xf>
    <xf numFmtId="0" fontId="78" fillId="7" borderId="17" xfId="6" applyFont="1" applyFill="1" applyBorder="1" applyAlignment="1">
      <alignment horizontal="center" vertical="center" wrapText="1"/>
    </xf>
    <xf numFmtId="0" fontId="78" fillId="7" borderId="14" xfId="6" applyFont="1" applyFill="1" applyBorder="1" applyAlignment="1">
      <alignment horizontal="center" vertical="center" wrapText="1"/>
    </xf>
    <xf numFmtId="0" fontId="78" fillId="7" borderId="14" xfId="6" applyFont="1" applyFill="1" applyBorder="1" applyAlignment="1">
      <alignment vertical="center"/>
    </xf>
    <xf numFmtId="3" fontId="7" fillId="7" borderId="14" xfId="6" applyNumberFormat="1" applyFont="1" applyFill="1" applyBorder="1" applyAlignment="1">
      <alignment horizontal="right"/>
    </xf>
    <xf numFmtId="3" fontId="7" fillId="7" borderId="18" xfId="6" applyNumberFormat="1" applyFont="1" applyFill="1" applyBorder="1" applyAlignment="1">
      <alignment horizontal="right"/>
    </xf>
    <xf numFmtId="49" fontId="55" fillId="13" borderId="17" xfId="6" applyNumberFormat="1" applyFont="1" applyFill="1" applyBorder="1" applyAlignment="1">
      <alignment horizontal="left" vertical="center"/>
    </xf>
    <xf numFmtId="49" fontId="40" fillId="13" borderId="14" xfId="6" applyNumberFormat="1" applyFont="1" applyFill="1" applyBorder="1" applyAlignment="1">
      <alignment horizontal="left" vertical="top"/>
    </xf>
    <xf numFmtId="49" fontId="55" fillId="13" borderId="14" xfId="6" applyNumberFormat="1" applyFont="1" applyFill="1" applyBorder="1" applyAlignment="1">
      <alignment horizontal="right"/>
    </xf>
    <xf numFmtId="3" fontId="23" fillId="13" borderId="14" xfId="6" applyNumberFormat="1" applyFont="1" applyFill="1" applyBorder="1" applyAlignment="1">
      <alignment horizontal="right"/>
    </xf>
    <xf numFmtId="3" fontId="23" fillId="13" borderId="18" xfId="6" applyNumberFormat="1" applyFont="1" applyFill="1" applyBorder="1" applyAlignment="1">
      <alignment horizontal="right"/>
    </xf>
    <xf numFmtId="49" fontId="4" fillId="10" borderId="17" xfId="6" applyNumberFormat="1" applyFont="1" applyFill="1" applyBorder="1" applyAlignment="1">
      <alignment horizontal="left" vertical="top"/>
    </xf>
    <xf numFmtId="49" fontId="4" fillId="10" borderId="14" xfId="6" applyNumberFormat="1" applyFont="1" applyFill="1" applyBorder="1" applyAlignment="1">
      <alignment horizontal="left" vertical="top"/>
    </xf>
    <xf numFmtId="49" fontId="4" fillId="10" borderId="14" xfId="6" applyNumberFormat="1" applyFont="1" applyFill="1" applyBorder="1" applyAlignment="1">
      <alignment horizontal="right"/>
    </xf>
    <xf numFmtId="3" fontId="7" fillId="10" borderId="14" xfId="6" applyNumberFormat="1" applyFont="1" applyFill="1" applyBorder="1" applyAlignment="1">
      <alignment horizontal="right"/>
    </xf>
    <xf numFmtId="3" fontId="7" fillId="10" borderId="18" xfId="6" applyNumberFormat="1" applyFont="1" applyFill="1" applyBorder="1" applyAlignment="1">
      <alignment horizontal="right"/>
    </xf>
    <xf numFmtId="0" fontId="4" fillId="0" borderId="17" xfId="6" applyFont="1" applyBorder="1"/>
    <xf numFmtId="0" fontId="5" fillId="0" borderId="14" xfId="6" applyFont="1" applyBorder="1"/>
    <xf numFmtId="49" fontId="5" fillId="0" borderId="14" xfId="6" applyNumberFormat="1" applyFont="1" applyBorder="1" applyAlignment="1">
      <alignment horizontal="right"/>
    </xf>
    <xf numFmtId="3" fontId="1" fillId="0" borderId="14" xfId="6" applyNumberFormat="1" applyBorder="1" applyAlignment="1">
      <alignment horizontal="right"/>
    </xf>
    <xf numFmtId="3" fontId="7" fillId="0" borderId="14" xfId="6" applyNumberFormat="1" applyFont="1" applyBorder="1" applyAlignment="1">
      <alignment horizontal="right"/>
    </xf>
    <xf numFmtId="3" fontId="7" fillId="0" borderId="18" xfId="6" applyNumberFormat="1" applyFont="1" applyBorder="1" applyAlignment="1">
      <alignment horizontal="right"/>
    </xf>
    <xf numFmtId="0" fontId="102" fillId="0" borderId="17" xfId="6" applyFont="1" applyBorder="1"/>
    <xf numFmtId="0" fontId="103" fillId="0" borderId="14" xfId="6" applyFont="1" applyBorder="1"/>
    <xf numFmtId="49" fontId="103" fillId="0" borderId="14" xfId="6" applyNumberFormat="1" applyFont="1" applyBorder="1" applyAlignment="1">
      <alignment horizontal="right"/>
    </xf>
    <xf numFmtId="3" fontId="81" fillId="0" borderId="14" xfId="6" applyNumberFormat="1" applyFont="1" applyBorder="1" applyAlignment="1">
      <alignment horizontal="right"/>
    </xf>
    <xf numFmtId="0" fontId="103" fillId="0" borderId="0" xfId="2" applyFont="1"/>
    <xf numFmtId="3" fontId="80" fillId="0" borderId="14" xfId="6" applyNumberFormat="1" applyFont="1" applyBorder="1" applyAlignment="1">
      <alignment horizontal="right"/>
    </xf>
    <xf numFmtId="3" fontId="80" fillId="0" borderId="18" xfId="6" applyNumberFormat="1" applyFont="1" applyBorder="1" applyAlignment="1">
      <alignment horizontal="right"/>
    </xf>
    <xf numFmtId="49" fontId="4" fillId="0" borderId="17" xfId="6" applyNumberFormat="1" applyFont="1" applyBorder="1" applyAlignment="1">
      <alignment horizontal="left" vertical="top"/>
    </xf>
    <xf numFmtId="49" fontId="5" fillId="0" borderId="14" xfId="6" applyNumberFormat="1" applyFont="1" applyBorder="1" applyAlignment="1">
      <alignment horizontal="left" vertical="top"/>
    </xf>
    <xf numFmtId="0" fontId="5" fillId="10" borderId="14" xfId="6" applyFont="1" applyFill="1" applyBorder="1"/>
    <xf numFmtId="49" fontId="4" fillId="10" borderId="17" xfId="6" quotePrefix="1" applyNumberFormat="1" applyFont="1" applyFill="1" applyBorder="1" applyAlignment="1">
      <alignment horizontal="left" vertical="top"/>
    </xf>
    <xf numFmtId="49" fontId="5" fillId="10" borderId="14" xfId="6" applyNumberFormat="1" applyFont="1" applyFill="1" applyBorder="1" applyAlignment="1">
      <alignment horizontal="left" vertical="top"/>
    </xf>
    <xf numFmtId="49" fontId="5" fillId="0" borderId="14" xfId="6" quotePrefix="1" applyNumberFormat="1" applyFont="1" applyBorder="1" applyAlignment="1">
      <alignment horizontal="left" vertical="top"/>
    </xf>
    <xf numFmtId="49" fontId="4" fillId="0" borderId="17" xfId="6" quotePrefix="1" applyNumberFormat="1" applyFont="1" applyBorder="1" applyAlignment="1">
      <alignment horizontal="left" vertical="top"/>
    </xf>
    <xf numFmtId="49" fontId="5" fillId="0" borderId="14" xfId="6" applyNumberFormat="1" applyFont="1" applyBorder="1" applyAlignment="1">
      <alignment horizontal="left" vertical="top" wrapText="1"/>
    </xf>
    <xf numFmtId="1" fontId="103" fillId="0" borderId="14" xfId="2" quotePrefix="1" applyNumberFormat="1" applyFont="1" applyBorder="1" applyAlignment="1">
      <alignment horizontal="right"/>
    </xf>
    <xf numFmtId="3" fontId="81" fillId="0" borderId="14" xfId="2" quotePrefix="1" applyNumberFormat="1" applyFont="1" applyBorder="1" applyAlignment="1">
      <alignment horizontal="right"/>
    </xf>
    <xf numFmtId="0" fontId="23" fillId="23" borderId="17" xfId="6" applyFont="1" applyFill="1" applyBorder="1" applyAlignment="1">
      <alignment horizontal="center" vertical="center" wrapText="1"/>
    </xf>
    <xf numFmtId="0" fontId="23" fillId="23" borderId="14" xfId="6" applyFont="1" applyFill="1" applyBorder="1" applyAlignment="1">
      <alignment horizontal="center" vertical="center" wrapText="1"/>
    </xf>
    <xf numFmtId="49" fontId="55" fillId="23" borderId="14" xfId="6" applyNumberFormat="1" applyFont="1" applyFill="1" applyBorder="1" applyAlignment="1">
      <alignment horizontal="right"/>
    </xf>
    <xf numFmtId="3" fontId="23" fillId="23" borderId="14" xfId="6" applyNumberFormat="1" applyFont="1" applyFill="1" applyBorder="1" applyAlignment="1">
      <alignment horizontal="right"/>
    </xf>
    <xf numFmtId="3" fontId="23" fillId="23" borderId="18" xfId="6" applyNumberFormat="1" applyFont="1" applyFill="1" applyBorder="1" applyAlignment="1">
      <alignment horizontal="right"/>
    </xf>
    <xf numFmtId="49" fontId="18" fillId="27" borderId="23" xfId="6" applyNumberFormat="1" applyFont="1" applyFill="1" applyBorder="1" applyAlignment="1">
      <alignment horizontal="center" vertical="center"/>
    </xf>
    <xf numFmtId="49" fontId="18" fillId="27" borderId="13" xfId="6" applyNumberFormat="1" applyFont="1" applyFill="1" applyBorder="1" applyAlignment="1">
      <alignment horizontal="center" vertical="center"/>
    </xf>
    <xf numFmtId="49" fontId="4" fillId="27" borderId="14" xfId="6" applyNumberFormat="1" applyFont="1" applyFill="1" applyBorder="1" applyAlignment="1">
      <alignment horizontal="right"/>
    </xf>
    <xf numFmtId="3" fontId="7" fillId="27" borderId="14" xfId="6" applyNumberFormat="1" applyFont="1" applyFill="1" applyBorder="1" applyAlignment="1">
      <alignment horizontal="right"/>
    </xf>
    <xf numFmtId="3" fontId="7" fillId="27" borderId="18" xfId="6" applyNumberFormat="1" applyFont="1" applyFill="1" applyBorder="1" applyAlignment="1">
      <alignment horizontal="right"/>
    </xf>
    <xf numFmtId="3" fontId="7" fillId="10" borderId="17" xfId="6" applyNumberFormat="1" applyFont="1" applyFill="1" applyBorder="1" applyAlignment="1">
      <alignment horizontal="right"/>
    </xf>
    <xf numFmtId="49" fontId="2" fillId="8" borderId="14" xfId="6" applyNumberFormat="1" applyFont="1" applyFill="1" applyBorder="1" applyAlignment="1">
      <alignment horizontal="right"/>
    </xf>
    <xf numFmtId="3" fontId="1" fillId="8" borderId="14" xfId="6" applyNumberFormat="1" applyFill="1" applyBorder="1" applyAlignment="1">
      <alignment horizontal="right"/>
    </xf>
    <xf numFmtId="3" fontId="7" fillId="8" borderId="14" xfId="6" applyNumberFormat="1" applyFont="1" applyFill="1" applyBorder="1" applyAlignment="1">
      <alignment horizontal="right"/>
    </xf>
    <xf numFmtId="3" fontId="7" fillId="8" borderId="18" xfId="6" applyNumberFormat="1" applyFont="1" applyFill="1" applyBorder="1" applyAlignment="1">
      <alignment horizontal="right"/>
    </xf>
    <xf numFmtId="3" fontId="7" fillId="21" borderId="14" xfId="6" applyNumberFormat="1" applyFont="1" applyFill="1" applyBorder="1" applyAlignment="1">
      <alignment horizontal="right"/>
    </xf>
    <xf numFmtId="3" fontId="7" fillId="21" borderId="18" xfId="6" applyNumberFormat="1" applyFont="1" applyFill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23" fillId="6" borderId="14" xfId="6" applyNumberFormat="1" applyFont="1" applyFill="1" applyBorder="1" applyAlignment="1">
      <alignment horizontal="right"/>
    </xf>
    <xf numFmtId="3" fontId="23" fillId="6" borderId="18" xfId="6" applyNumberFormat="1" applyFont="1" applyFill="1" applyBorder="1" applyAlignment="1">
      <alignment horizontal="right"/>
    </xf>
    <xf numFmtId="0" fontId="5" fillId="8" borderId="0" xfId="2" applyFont="1" applyFill="1"/>
    <xf numFmtId="3" fontId="7" fillId="0" borderId="14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23" fillId="6" borderId="14" xfId="6" applyNumberFormat="1" applyFont="1" applyFill="1" applyBorder="1" applyAlignment="1">
      <alignment horizontal="right" vertical="center"/>
    </xf>
    <xf numFmtId="3" fontId="23" fillId="6" borderId="18" xfId="6" applyNumberFormat="1" applyFont="1" applyFill="1" applyBorder="1" applyAlignment="1">
      <alignment horizontal="right" vertical="center"/>
    </xf>
    <xf numFmtId="49" fontId="33" fillId="27" borderId="23" xfId="6" applyNumberFormat="1" applyFont="1" applyFill="1" applyBorder="1" applyAlignment="1">
      <alignment horizontal="center" vertical="top" wrapText="1"/>
    </xf>
    <xf numFmtId="49" fontId="33" fillId="27" borderId="13" xfId="6" applyNumberFormat="1" applyFont="1" applyFill="1" applyBorder="1" applyAlignment="1">
      <alignment horizontal="center" vertical="top" wrapText="1"/>
    </xf>
    <xf numFmtId="49" fontId="33" fillId="27" borderId="14" xfId="6" applyNumberFormat="1" applyFont="1" applyFill="1" applyBorder="1" applyAlignment="1">
      <alignment horizontal="right"/>
    </xf>
    <xf numFmtId="3" fontId="23" fillId="27" borderId="14" xfId="6" applyNumberFormat="1" applyFont="1" applyFill="1" applyBorder="1" applyAlignment="1">
      <alignment horizontal="right"/>
    </xf>
    <xf numFmtId="3" fontId="23" fillId="27" borderId="18" xfId="6" applyNumberFormat="1" applyFont="1" applyFill="1" applyBorder="1" applyAlignment="1">
      <alignment horizontal="right"/>
    </xf>
    <xf numFmtId="49" fontId="14" fillId="10" borderId="17" xfId="6" applyNumberFormat="1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/>
    </xf>
    <xf numFmtId="3" fontId="36" fillId="0" borderId="14" xfId="6" applyNumberFormat="1" applyFont="1" applyBorder="1" applyAlignment="1">
      <alignment horizontal="right"/>
    </xf>
    <xf numFmtId="3" fontId="23" fillId="0" borderId="14" xfId="6" applyNumberFormat="1" applyFont="1" applyBorder="1" applyAlignment="1">
      <alignment horizontal="right"/>
    </xf>
    <xf numFmtId="3" fontId="7" fillId="6" borderId="14" xfId="6" applyNumberFormat="1" applyFont="1" applyFill="1" applyBorder="1" applyAlignment="1">
      <alignment horizontal="right"/>
    </xf>
    <xf numFmtId="3" fontId="33" fillId="27" borderId="14" xfId="6" applyNumberFormat="1" applyFont="1" applyFill="1" applyBorder="1" applyAlignment="1">
      <alignment horizontal="right"/>
    </xf>
    <xf numFmtId="3" fontId="33" fillId="27" borderId="18" xfId="6" applyNumberFormat="1" applyFont="1" applyFill="1" applyBorder="1" applyAlignment="1">
      <alignment horizontal="right"/>
    </xf>
    <xf numFmtId="49" fontId="14" fillId="0" borderId="23" xfId="6" applyNumberFormat="1" applyFont="1" applyBorder="1" applyAlignment="1">
      <alignment horizontal="center" vertical="top" wrapText="1"/>
    </xf>
    <xf numFmtId="49" fontId="14" fillId="0" borderId="13" xfId="6" applyNumberFormat="1" applyFont="1" applyBorder="1" applyAlignment="1">
      <alignment horizontal="center" vertical="top"/>
    </xf>
    <xf numFmtId="49" fontId="14" fillId="7" borderId="17" xfId="6" applyNumberFormat="1" applyFont="1" applyFill="1" applyBorder="1" applyAlignment="1">
      <alignment horizontal="left" vertical="center" wrapText="1"/>
    </xf>
    <xf numFmtId="49" fontId="14" fillId="7" borderId="14" xfId="6" applyNumberFormat="1" applyFont="1" applyFill="1" applyBorder="1" applyAlignment="1">
      <alignment horizontal="left" vertical="center" wrapText="1"/>
    </xf>
    <xf numFmtId="0" fontId="104" fillId="8" borderId="0" xfId="2" applyFont="1" applyFill="1"/>
    <xf numFmtId="3" fontId="23" fillId="0" borderId="18" xfId="6" applyNumberFormat="1" applyFont="1" applyBorder="1" applyAlignment="1">
      <alignment horizontal="right"/>
    </xf>
    <xf numFmtId="0" fontId="105" fillId="8" borderId="0" xfId="2" applyFont="1" applyFill="1"/>
    <xf numFmtId="49" fontId="14" fillId="23" borderId="17" xfId="6" applyNumberFormat="1" applyFont="1" applyFill="1" applyBorder="1" applyAlignment="1">
      <alignment horizontal="left" vertical="top"/>
    </xf>
    <xf numFmtId="49" fontId="14" fillId="23" borderId="14" xfId="6" applyNumberFormat="1" applyFont="1" applyFill="1" applyBorder="1" applyAlignment="1">
      <alignment horizontal="left" vertical="top"/>
    </xf>
    <xf numFmtId="3" fontId="7" fillId="23" borderId="14" xfId="6" applyNumberFormat="1" applyFont="1" applyFill="1" applyBorder="1" applyAlignment="1">
      <alignment horizontal="right"/>
    </xf>
    <xf numFmtId="3" fontId="7" fillId="23" borderId="18" xfId="6" applyNumberFormat="1" applyFont="1" applyFill="1" applyBorder="1" applyAlignment="1">
      <alignment horizontal="right"/>
    </xf>
    <xf numFmtId="3" fontId="1" fillId="0" borderId="14" xfId="0" quotePrefix="1" applyNumberFormat="1" applyFont="1" applyBorder="1" applyAlignment="1">
      <alignment horizontal="right"/>
    </xf>
    <xf numFmtId="3" fontId="7" fillId="0" borderId="14" xfId="0" quotePrefix="1" applyNumberFormat="1" applyFont="1" applyBorder="1" applyAlignment="1">
      <alignment horizontal="right"/>
    </xf>
    <xf numFmtId="3" fontId="7" fillId="0" borderId="18" xfId="0" quotePrefix="1" applyNumberFormat="1" applyFont="1" applyBorder="1" applyAlignment="1">
      <alignment horizontal="right"/>
    </xf>
    <xf numFmtId="3" fontId="7" fillId="10" borderId="14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4" fillId="10" borderId="17" xfId="0" applyFont="1" applyFill="1" applyBorder="1" applyAlignment="1">
      <alignment horizontal="center" wrapText="1"/>
    </xf>
    <xf numFmtId="0" fontId="14" fillId="10" borderId="14" xfId="0" applyFont="1" applyFill="1" applyBorder="1" applyAlignment="1">
      <alignment horizontal="center" wrapText="1"/>
    </xf>
    <xf numFmtId="3" fontId="7" fillId="10" borderId="18" xfId="0" applyNumberFormat="1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" fillId="8" borderId="14" xfId="0" applyFont="1" applyFill="1" applyBorder="1" applyAlignment="1">
      <alignment horizontal="left" wrapText="1"/>
    </xf>
    <xf numFmtId="0" fontId="2" fillId="8" borderId="14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 horizontal="right"/>
    </xf>
    <xf numFmtId="3" fontId="1" fillId="8" borderId="18" xfId="0" applyNumberFormat="1" applyFont="1" applyFill="1" applyBorder="1" applyAlignment="1">
      <alignment horizontal="right"/>
    </xf>
    <xf numFmtId="0" fontId="14" fillId="21" borderId="15" xfId="0" applyFont="1" applyFill="1" applyBorder="1" applyAlignment="1">
      <alignment vertical="center" wrapText="1"/>
    </xf>
    <xf numFmtId="49" fontId="14" fillId="21" borderId="63" xfId="0" applyNumberFormat="1" applyFont="1" applyFill="1" applyBorder="1" applyAlignment="1">
      <alignment horizontal="center" vertical="center"/>
    </xf>
    <xf numFmtId="0" fontId="14" fillId="21" borderId="14" xfId="0" applyFont="1" applyFill="1" applyBorder="1" applyAlignment="1">
      <alignment vertical="center" wrapText="1"/>
    </xf>
    <xf numFmtId="49" fontId="14" fillId="8" borderId="64" xfId="0" quotePrefix="1" applyNumberFormat="1" applyFont="1" applyFill="1" applyBorder="1" applyAlignment="1">
      <alignment vertical="center" wrapText="1"/>
    </xf>
    <xf numFmtId="49" fontId="14" fillId="8" borderId="15" xfId="0" applyNumberFormat="1" applyFont="1" applyFill="1" applyBorder="1" applyAlignment="1">
      <alignment horizontal="center" vertical="center" wrapText="1"/>
    </xf>
    <xf numFmtId="3" fontId="1" fillId="25" borderId="14" xfId="2" applyNumberFormat="1" applyFill="1" applyBorder="1" applyAlignment="1" applyProtection="1">
      <alignment horizontal="right"/>
      <protection locked="0"/>
    </xf>
    <xf numFmtId="0" fontId="14" fillId="21" borderId="47" xfId="0" applyFont="1" applyFill="1" applyBorder="1" applyAlignment="1">
      <alignment vertical="center"/>
    </xf>
    <xf numFmtId="49" fontId="14" fillId="21" borderId="64" xfId="0" applyNumberFormat="1" applyFont="1" applyFill="1" applyBorder="1" applyAlignment="1">
      <alignment horizontal="center" vertical="center"/>
    </xf>
    <xf numFmtId="49" fontId="14" fillId="21" borderId="65" xfId="0" applyNumberFormat="1" applyFont="1" applyFill="1" applyBorder="1" applyAlignment="1">
      <alignment horizontal="center" vertical="center"/>
    </xf>
    <xf numFmtId="49" fontId="14" fillId="13" borderId="17" xfId="6" quotePrefix="1" applyNumberFormat="1" applyFont="1" applyFill="1" applyBorder="1" applyAlignment="1">
      <alignment horizontal="left" vertical="top"/>
    </xf>
    <xf numFmtId="49" fontId="2" fillId="13" borderId="14" xfId="6" applyNumberFormat="1" applyFont="1" applyFill="1" applyBorder="1" applyAlignment="1">
      <alignment horizontal="left" vertical="top"/>
    </xf>
    <xf numFmtId="0" fontId="14" fillId="13" borderId="14" xfId="6" applyFont="1" applyFill="1" applyBorder="1" applyAlignment="1">
      <alignment horizontal="right"/>
    </xf>
    <xf numFmtId="3" fontId="7" fillId="13" borderId="14" xfId="6" applyNumberFormat="1" applyFont="1" applyFill="1" applyBorder="1" applyAlignment="1">
      <alignment horizontal="right"/>
    </xf>
    <xf numFmtId="3" fontId="7" fillId="13" borderId="18" xfId="6" applyNumberFormat="1" applyFont="1" applyFill="1" applyBorder="1" applyAlignment="1">
      <alignment horizontal="right"/>
    </xf>
    <xf numFmtId="3" fontId="1" fillId="0" borderId="37" xfId="6" applyNumberFormat="1" applyBorder="1" applyAlignment="1">
      <alignment horizontal="right"/>
    </xf>
    <xf numFmtId="3" fontId="7" fillId="0" borderId="37" xfId="6" applyNumberFormat="1" applyFont="1" applyBorder="1" applyAlignment="1">
      <alignment horizontal="right"/>
    </xf>
    <xf numFmtId="3" fontId="7" fillId="0" borderId="38" xfId="6" applyNumberFormat="1" applyFont="1" applyBorder="1" applyAlignment="1">
      <alignment horizontal="right"/>
    </xf>
    <xf numFmtId="3" fontId="7" fillId="10" borderId="15" xfId="6" applyNumberFormat="1" applyFont="1" applyFill="1" applyBorder="1" applyAlignment="1">
      <alignment horizontal="right"/>
    </xf>
    <xf numFmtId="49" fontId="33" fillId="6" borderId="12" xfId="6" applyNumberFormat="1" applyFont="1" applyFill="1" applyBorder="1" applyAlignment="1">
      <alignment horizontal="center" vertical="center" wrapText="1"/>
    </xf>
    <xf numFmtId="0" fontId="2" fillId="0" borderId="0" xfId="5" applyFont="1"/>
    <xf numFmtId="0" fontId="96" fillId="25" borderId="60" xfId="5" applyFont="1" applyFill="1" applyBorder="1" applyAlignment="1">
      <alignment horizontal="center"/>
    </xf>
    <xf numFmtId="0" fontId="96" fillId="25" borderId="53" xfId="5" applyFont="1" applyFill="1" applyBorder="1" applyAlignment="1">
      <alignment horizontal="center"/>
    </xf>
    <xf numFmtId="0" fontId="96" fillId="25" borderId="55" xfId="5" applyFont="1" applyFill="1" applyBorder="1" applyAlignment="1">
      <alignment horizontal="center"/>
    </xf>
    <xf numFmtId="0" fontId="2" fillId="0" borderId="0" xfId="5" applyFont="1" applyAlignment="1">
      <alignment horizontal="left"/>
    </xf>
    <xf numFmtId="0" fontId="14" fillId="0" borderId="0" xfId="3" applyFont="1" applyAlignment="1">
      <alignment horizontal="center"/>
    </xf>
    <xf numFmtId="0" fontId="14" fillId="0" borderId="0" xfId="2" applyFont="1" applyAlignment="1">
      <alignment horizontal="center"/>
    </xf>
    <xf numFmtId="0" fontId="2" fillId="21" borderId="0" xfId="2" applyFont="1" applyFill="1"/>
    <xf numFmtId="3" fontId="51" fillId="0" borderId="0" xfId="2" applyNumberFormat="1" applyFont="1" applyAlignment="1">
      <alignment horizontal="center"/>
    </xf>
    <xf numFmtId="1" fontId="92" fillId="15" borderId="66" xfId="4" applyNumberFormat="1" applyFont="1" applyFill="1" applyBorder="1" applyAlignment="1">
      <alignment horizontal="center" vertical="center" wrapText="1"/>
    </xf>
    <xf numFmtId="1" fontId="52" fillId="15" borderId="41" xfId="4" applyNumberFormat="1" applyFont="1" applyFill="1" applyBorder="1" applyAlignment="1">
      <alignment horizontal="center" vertical="center" wrapText="1"/>
    </xf>
    <xf numFmtId="1" fontId="92" fillId="15" borderId="50" xfId="4" applyNumberFormat="1" applyFont="1" applyFill="1" applyBorder="1" applyAlignment="1">
      <alignment horizontal="center" vertical="center" wrapText="1"/>
    </xf>
    <xf numFmtId="1" fontId="14" fillId="0" borderId="12" xfId="4" applyNumberFormat="1" applyFont="1" applyBorder="1" applyAlignment="1">
      <alignment horizontal="center" vertical="center" wrapText="1"/>
    </xf>
    <xf numFmtId="1" fontId="14" fillId="13" borderId="10" xfId="4" applyNumberFormat="1" applyFont="1" applyFill="1" applyBorder="1" applyAlignment="1">
      <alignment horizontal="center" vertical="center" wrapText="1"/>
    </xf>
    <xf numFmtId="3" fontId="14" fillId="13" borderId="14" xfId="4" applyNumberFormat="1" applyFont="1" applyFill="1" applyBorder="1" applyAlignment="1">
      <alignment vertical="center" wrapText="1"/>
    </xf>
    <xf numFmtId="3" fontId="14" fillId="13" borderId="18" xfId="4" applyNumberFormat="1" applyFont="1" applyFill="1" applyBorder="1" applyAlignment="1">
      <alignment vertical="center" wrapText="1"/>
    </xf>
    <xf numFmtId="1" fontId="14" fillId="28" borderId="17" xfId="4" applyNumberFormat="1" applyFont="1" applyFill="1" applyBorder="1" applyAlignment="1">
      <alignment horizontal="center" vertical="center" wrapText="1"/>
    </xf>
    <xf numFmtId="1" fontId="14" fillId="28" borderId="14" xfId="4" applyNumberFormat="1" applyFont="1" applyFill="1" applyBorder="1" applyAlignment="1">
      <alignment horizontal="center" vertical="center" wrapText="1"/>
    </xf>
    <xf numFmtId="1" fontId="14" fillId="28" borderId="12" xfId="4" applyNumberFormat="1" applyFont="1" applyFill="1" applyBorder="1" applyAlignment="1">
      <alignment horizontal="center" vertical="center" wrapText="1"/>
    </xf>
    <xf numFmtId="3" fontId="14" fillId="28" borderId="14" xfId="4" applyNumberFormat="1" applyFont="1" applyFill="1" applyBorder="1" applyAlignment="1">
      <alignment vertical="center" wrapText="1"/>
    </xf>
    <xf numFmtId="3" fontId="14" fillId="28" borderId="18" xfId="4" applyNumberFormat="1" applyFont="1" applyFill="1" applyBorder="1" applyAlignment="1">
      <alignment vertical="center" wrapText="1"/>
    </xf>
    <xf numFmtId="0" fontId="33" fillId="23" borderId="23" xfId="6" applyFont="1" applyFill="1" applyBorder="1" applyAlignment="1">
      <alignment horizontal="center" vertical="center"/>
    </xf>
    <xf numFmtId="0" fontId="33" fillId="23" borderId="13" xfId="6" applyFont="1" applyFill="1" applyBorder="1" applyAlignment="1">
      <alignment horizontal="center" vertical="center"/>
    </xf>
    <xf numFmtId="49" fontId="14" fillId="23" borderId="12" xfId="6" applyNumberFormat="1" applyFont="1" applyFill="1" applyBorder="1" applyAlignment="1">
      <alignment horizontal="right"/>
    </xf>
    <xf numFmtId="3" fontId="14" fillId="23" borderId="14" xfId="4" applyNumberFormat="1" applyFont="1" applyFill="1" applyBorder="1" applyAlignment="1">
      <alignment vertical="center" wrapText="1"/>
    </xf>
    <xf numFmtId="3" fontId="14" fillId="23" borderId="18" xfId="4" applyNumberFormat="1" applyFont="1" applyFill="1" applyBorder="1" applyAlignment="1">
      <alignment vertical="center" wrapText="1"/>
    </xf>
    <xf numFmtId="49" fontId="33" fillId="23" borderId="17" xfId="6" applyNumberFormat="1" applyFont="1" applyFill="1" applyBorder="1" applyAlignment="1">
      <alignment horizontal="left" vertical="center"/>
    </xf>
    <xf numFmtId="49" fontId="33" fillId="23" borderId="14" xfId="6" applyNumberFormat="1" applyFont="1" applyFill="1" applyBorder="1" applyAlignment="1">
      <alignment horizontal="left" vertical="top"/>
    </xf>
    <xf numFmtId="49" fontId="33" fillId="23" borderId="12" xfId="6" applyNumberFormat="1" applyFont="1" applyFill="1" applyBorder="1" applyAlignment="1">
      <alignment horizontal="right"/>
    </xf>
    <xf numFmtId="3" fontId="33" fillId="23" borderId="14" xfId="2" applyNumberFormat="1" applyFont="1" applyFill="1" applyBorder="1"/>
    <xf numFmtId="3" fontId="33" fillId="23" borderId="18" xfId="2" applyNumberFormat="1" applyFont="1" applyFill="1" applyBorder="1"/>
    <xf numFmtId="49" fontId="14" fillId="10" borderId="12" xfId="6" applyNumberFormat="1" applyFont="1" applyFill="1" applyBorder="1" applyAlignment="1">
      <alignment horizontal="right"/>
    </xf>
    <xf numFmtId="49" fontId="2" fillId="0" borderId="12" xfId="6" applyNumberFormat="1" applyFont="1" applyBorder="1" applyAlignment="1">
      <alignment horizontal="right"/>
    </xf>
    <xf numFmtId="3" fontId="14" fillId="0" borderId="18" xfId="6" applyNumberFormat="1" applyFont="1" applyBorder="1" applyAlignment="1">
      <alignment horizontal="right"/>
    </xf>
    <xf numFmtId="49" fontId="94" fillId="0" borderId="12" xfId="6" applyNumberFormat="1" applyFont="1" applyBorder="1" applyAlignment="1">
      <alignment horizontal="right"/>
    </xf>
    <xf numFmtId="49" fontId="93" fillId="0" borderId="14" xfId="6" applyNumberFormat="1" applyFont="1" applyBorder="1" applyAlignment="1">
      <alignment horizontal="right"/>
    </xf>
    <xf numFmtId="3" fontId="93" fillId="0" borderId="14" xfId="6" applyNumberFormat="1" applyFont="1" applyBorder="1" applyAlignment="1">
      <alignment horizontal="right"/>
    </xf>
    <xf numFmtId="3" fontId="93" fillId="0" borderId="18" xfId="6" applyNumberFormat="1" applyFont="1" applyBorder="1" applyAlignment="1">
      <alignment horizontal="right"/>
    </xf>
    <xf numFmtId="3" fontId="14" fillId="10" borderId="18" xfId="6" applyNumberFormat="1" applyFont="1" applyFill="1" applyBorder="1" applyAlignment="1">
      <alignment horizontal="right"/>
    </xf>
    <xf numFmtId="1" fontId="2" fillId="0" borderId="12" xfId="2" quotePrefix="1" applyNumberFormat="1" applyFont="1" applyBorder="1" applyAlignment="1">
      <alignment horizontal="right"/>
    </xf>
    <xf numFmtId="1" fontId="93" fillId="0" borderId="14" xfId="2" quotePrefix="1" applyNumberFormat="1" applyFont="1" applyBorder="1" applyAlignment="1">
      <alignment horizontal="right"/>
    </xf>
    <xf numFmtId="49" fontId="33" fillId="7" borderId="12" xfId="6" applyNumberFormat="1" applyFont="1" applyFill="1" applyBorder="1" applyAlignment="1">
      <alignment horizontal="right"/>
    </xf>
    <xf numFmtId="3" fontId="33" fillId="7" borderId="14" xfId="6" applyNumberFormat="1" applyFont="1" applyFill="1" applyBorder="1" applyAlignment="1">
      <alignment horizontal="right"/>
    </xf>
    <xf numFmtId="3" fontId="33" fillId="7" borderId="18" xfId="6" applyNumberFormat="1" applyFont="1" applyFill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14" fillId="0" borderId="14" xfId="1" applyFont="1" applyBorder="1" applyAlignment="1">
      <alignment horizontal="right"/>
    </xf>
    <xf numFmtId="3" fontId="14" fillId="0" borderId="14" xfId="1" applyNumberFormat="1" applyFont="1" applyBorder="1" applyAlignment="1">
      <alignment horizontal="right"/>
    </xf>
    <xf numFmtId="3" fontId="14" fillId="0" borderId="18" xfId="1" applyNumberFormat="1" applyFont="1" applyBorder="1" applyAlignment="1">
      <alignment horizontal="right"/>
    </xf>
    <xf numFmtId="49" fontId="33" fillId="6" borderId="12" xfId="6" applyNumberFormat="1" applyFont="1" applyFill="1" applyBorder="1" applyAlignment="1">
      <alignment horizontal="right"/>
    </xf>
    <xf numFmtId="3" fontId="33" fillId="6" borderId="14" xfId="6" applyNumberFormat="1" applyFont="1" applyFill="1" applyBorder="1" applyAlignment="1">
      <alignment horizontal="right"/>
    </xf>
    <xf numFmtId="3" fontId="33" fillId="6" borderId="18" xfId="6" applyNumberFormat="1" applyFont="1" applyFill="1" applyBorder="1" applyAlignment="1">
      <alignment horizontal="right"/>
    </xf>
    <xf numFmtId="0" fontId="2" fillId="0" borderId="12" xfId="6" applyFont="1" applyBorder="1" applyAlignment="1">
      <alignment horizontal="right"/>
    </xf>
    <xf numFmtId="0" fontId="14" fillId="0" borderId="14" xfId="6" applyFont="1" applyBorder="1" applyAlignment="1">
      <alignment horizontal="right"/>
    </xf>
    <xf numFmtId="49" fontId="14" fillId="0" borderId="12" xfId="3" applyNumberFormat="1" applyFont="1" applyBorder="1" applyAlignment="1">
      <alignment horizontal="right"/>
    </xf>
    <xf numFmtId="3" fontId="14" fillId="0" borderId="14" xfId="3" applyNumberFormat="1" applyFont="1" applyBorder="1" applyAlignment="1">
      <alignment horizontal="right"/>
    </xf>
    <xf numFmtId="3" fontId="14" fillId="0" borderId="18" xfId="3" applyNumberFormat="1" applyFont="1" applyBorder="1" applyAlignment="1">
      <alignment horizontal="right"/>
    </xf>
    <xf numFmtId="49" fontId="33" fillId="6" borderId="12" xfId="6" applyNumberFormat="1" applyFont="1" applyFill="1" applyBorder="1" applyAlignment="1">
      <alignment horizontal="right" vertical="center"/>
    </xf>
    <xf numFmtId="3" fontId="33" fillId="6" borderId="14" xfId="6" applyNumberFormat="1" applyFont="1" applyFill="1" applyBorder="1" applyAlignment="1">
      <alignment horizontal="right" vertical="center"/>
    </xf>
    <xf numFmtId="3" fontId="33" fillId="6" borderId="18" xfId="6" applyNumberFormat="1" applyFont="1" applyFill="1" applyBorder="1" applyAlignment="1">
      <alignment horizontal="right" vertical="center"/>
    </xf>
    <xf numFmtId="49" fontId="14" fillId="0" borderId="12" xfId="6" applyNumberFormat="1" applyFont="1" applyBorder="1" applyAlignment="1">
      <alignment horizontal="right"/>
    </xf>
    <xf numFmtId="49" fontId="95" fillId="0" borderId="12" xfId="6" applyNumberFormat="1" applyFont="1" applyBorder="1" applyAlignment="1">
      <alignment horizontal="right"/>
    </xf>
    <xf numFmtId="49" fontId="33" fillId="0" borderId="14" xfId="6" applyNumberFormat="1" applyFont="1" applyBorder="1" applyAlignment="1">
      <alignment horizontal="right"/>
    </xf>
    <xf numFmtId="49" fontId="33" fillId="7" borderId="17" xfId="6" applyNumberFormat="1" applyFont="1" applyFill="1" applyBorder="1" applyAlignment="1">
      <alignment horizontal="left" vertical="top"/>
    </xf>
    <xf numFmtId="49" fontId="33" fillId="7" borderId="14" xfId="6" applyNumberFormat="1" applyFont="1" applyFill="1" applyBorder="1" applyAlignment="1">
      <alignment horizontal="left" vertical="top"/>
    </xf>
    <xf numFmtId="49" fontId="14" fillId="7" borderId="17" xfId="6" applyNumberFormat="1" applyFont="1" applyFill="1" applyBorder="1" applyAlignment="1">
      <alignment horizontal="left" vertical="top"/>
    </xf>
    <xf numFmtId="0" fontId="2" fillId="7" borderId="14" xfId="6" applyFont="1" applyFill="1" applyBorder="1"/>
    <xf numFmtId="49" fontId="14" fillId="7" borderId="12" xfId="6" applyNumberFormat="1" applyFont="1" applyFill="1" applyBorder="1" applyAlignment="1">
      <alignment horizontal="right"/>
    </xf>
    <xf numFmtId="0" fontId="2" fillId="0" borderId="12" xfId="2" applyFont="1" applyBorder="1" applyAlignment="1">
      <alignment horizontal="right"/>
    </xf>
    <xf numFmtId="0" fontId="14" fillId="0" borderId="14" xfId="2" applyFont="1" applyBorder="1" applyAlignment="1">
      <alignment horizontal="right"/>
    </xf>
    <xf numFmtId="49" fontId="33" fillId="7" borderId="17" xfId="6" applyNumberFormat="1" applyFont="1" applyFill="1" applyBorder="1" applyAlignment="1">
      <alignment horizontal="left" vertical="center" wrapText="1"/>
    </xf>
    <xf numFmtId="49" fontId="33" fillId="7" borderId="14" xfId="6" applyNumberFormat="1" applyFont="1" applyFill="1" applyBorder="1" applyAlignment="1">
      <alignment horizontal="left" vertical="center" wrapText="1"/>
    </xf>
    <xf numFmtId="49" fontId="33" fillId="13" borderId="13" xfId="6" applyNumberFormat="1" applyFont="1" applyFill="1" applyBorder="1" applyAlignment="1">
      <alignment horizontal="center" vertical="center" wrapText="1"/>
    </xf>
    <xf numFmtId="49" fontId="33" fillId="13" borderId="12" xfId="6" applyNumberFormat="1" applyFont="1" applyFill="1" applyBorder="1" applyAlignment="1">
      <alignment horizontal="right"/>
    </xf>
    <xf numFmtId="1" fontId="53" fillId="29" borderId="17" xfId="4" applyNumberFormat="1" applyFont="1" applyFill="1" applyBorder="1" applyAlignment="1">
      <alignment horizontal="center" vertical="center" wrapText="1"/>
    </xf>
    <xf numFmtId="1" fontId="53" fillId="29" borderId="14" xfId="4" applyNumberFormat="1" applyFont="1" applyFill="1" applyBorder="1" applyAlignment="1">
      <alignment horizontal="center" vertical="center" wrapText="1"/>
    </xf>
    <xf numFmtId="0" fontId="14" fillId="29" borderId="12" xfId="2" applyFont="1" applyFill="1" applyBorder="1" applyAlignment="1">
      <alignment horizontal="center" vertical="center"/>
    </xf>
    <xf numFmtId="3" fontId="17" fillId="29" borderId="14" xfId="2" applyNumberFormat="1" applyFont="1" applyFill="1" applyBorder="1" applyAlignment="1">
      <alignment horizontal="right" vertical="center"/>
    </xf>
    <xf numFmtId="3" fontId="17" fillId="29" borderId="18" xfId="2" applyNumberFormat="1" applyFont="1" applyFill="1" applyBorder="1" applyAlignment="1">
      <alignment horizontal="right" vertical="center"/>
    </xf>
    <xf numFmtId="3" fontId="14" fillId="23" borderId="14" xfId="6" applyNumberFormat="1" applyFont="1" applyFill="1" applyBorder="1" applyAlignment="1">
      <alignment horizontal="right"/>
    </xf>
    <xf numFmtId="3" fontId="14" fillId="23" borderId="18" xfId="6" applyNumberFormat="1" applyFont="1" applyFill="1" applyBorder="1" applyAlignment="1">
      <alignment horizontal="right"/>
    </xf>
    <xf numFmtId="0" fontId="2" fillId="23" borderId="14" xfId="6" applyFont="1" applyFill="1" applyBorder="1"/>
    <xf numFmtId="3" fontId="33" fillId="0" borderId="14" xfId="6" applyNumberFormat="1" applyFont="1" applyBorder="1" applyAlignment="1">
      <alignment horizontal="right"/>
    </xf>
    <xf numFmtId="3" fontId="33" fillId="0" borderId="18" xfId="6" applyNumberFormat="1" applyFont="1" applyBorder="1" applyAlignment="1">
      <alignment horizontal="right"/>
    </xf>
    <xf numFmtId="49" fontId="14" fillId="6" borderId="12" xfId="6" applyNumberFormat="1" applyFont="1" applyFill="1" applyBorder="1" applyAlignment="1">
      <alignment horizontal="right"/>
    </xf>
    <xf numFmtId="3" fontId="14" fillId="6" borderId="18" xfId="6" applyNumberFormat="1" applyFont="1" applyFill="1" applyBorder="1" applyAlignment="1">
      <alignment horizontal="right"/>
    </xf>
    <xf numFmtId="49" fontId="33" fillId="7" borderId="17" xfId="6" applyNumberFormat="1" applyFont="1" applyFill="1" applyBorder="1" applyAlignment="1">
      <alignment horizontal="center" vertical="center" wrapText="1"/>
    </xf>
    <xf numFmtId="49" fontId="33" fillId="7" borderId="14" xfId="6" applyNumberFormat="1" applyFont="1" applyFill="1" applyBorder="1" applyAlignment="1">
      <alignment horizontal="center" vertical="center" wrapText="1"/>
    </xf>
    <xf numFmtId="3" fontId="33" fillId="7" borderId="12" xfId="6" applyNumberFormat="1" applyFont="1" applyFill="1" applyBorder="1" applyAlignment="1">
      <alignment horizontal="right"/>
    </xf>
    <xf numFmtId="0" fontId="14" fillId="13" borderId="17" xfId="3" quotePrefix="1" applyFont="1" applyFill="1" applyBorder="1" applyAlignment="1">
      <alignment horizontal="center" wrapText="1"/>
    </xf>
    <xf numFmtId="0" fontId="14" fillId="13" borderId="14" xfId="3" quotePrefix="1" applyFont="1" applyFill="1" applyBorder="1" applyAlignment="1">
      <alignment horizontal="center" wrapText="1"/>
    </xf>
    <xf numFmtId="49" fontId="14" fillId="13" borderId="12" xfId="6" applyNumberFormat="1" applyFont="1" applyFill="1" applyBorder="1" applyAlignment="1">
      <alignment horizontal="right"/>
    </xf>
    <xf numFmtId="3" fontId="14" fillId="13" borderId="14" xfId="3" quotePrefix="1" applyNumberFormat="1" applyFont="1" applyFill="1" applyBorder="1" applyAlignment="1">
      <alignment horizontal="right"/>
    </xf>
    <xf numFmtId="3" fontId="14" fillId="13" borderId="18" xfId="3" quotePrefix="1" applyNumberFormat="1" applyFont="1" applyFill="1" applyBorder="1" applyAlignment="1">
      <alignment horizontal="right"/>
    </xf>
    <xf numFmtId="0" fontId="14" fillId="0" borderId="17" xfId="2" applyFont="1" applyBorder="1"/>
    <xf numFmtId="0" fontId="14" fillId="0" borderId="14" xfId="3" applyFont="1" applyBorder="1" applyAlignment="1">
      <alignment horizontal="left" wrapText="1" indent="2"/>
    </xf>
    <xf numFmtId="0" fontId="14" fillId="0" borderId="12" xfId="3" quotePrefix="1" applyFont="1" applyBorder="1" applyAlignment="1">
      <alignment horizontal="right"/>
    </xf>
    <xf numFmtId="3" fontId="14" fillId="0" borderId="14" xfId="3" quotePrefix="1" applyNumberFormat="1" applyFont="1" applyBorder="1" applyAlignment="1">
      <alignment horizontal="right"/>
    </xf>
    <xf numFmtId="3" fontId="14" fillId="0" borderId="18" xfId="3" quotePrefix="1" applyNumberFormat="1" applyFont="1" applyBorder="1" applyAlignment="1">
      <alignment horizontal="right"/>
    </xf>
    <xf numFmtId="3" fontId="14" fillId="13" borderId="12" xfId="3" quotePrefix="1" applyNumberFormat="1" applyFont="1" applyFill="1" applyBorder="1" applyAlignment="1">
      <alignment horizontal="right"/>
    </xf>
    <xf numFmtId="0" fontId="2" fillId="0" borderId="12" xfId="3" quotePrefix="1" applyFont="1" applyBorder="1" applyAlignment="1">
      <alignment horizontal="right"/>
    </xf>
    <xf numFmtId="0" fontId="14" fillId="10" borderId="17" xfId="3" applyFont="1" applyFill="1" applyBorder="1" applyAlignment="1">
      <alignment horizontal="left" wrapText="1"/>
    </xf>
    <xf numFmtId="0" fontId="14" fillId="10" borderId="12" xfId="3" applyFont="1" applyFill="1" applyBorder="1" applyAlignment="1">
      <alignment horizontal="right"/>
    </xf>
    <xf numFmtId="3" fontId="14" fillId="10" borderId="14" xfId="3" applyNumberFormat="1" applyFont="1" applyFill="1" applyBorder="1" applyAlignment="1">
      <alignment horizontal="right"/>
    </xf>
    <xf numFmtId="0" fontId="14" fillId="0" borderId="14" xfId="3" quotePrefix="1" applyFont="1" applyBorder="1" applyAlignment="1">
      <alignment horizontal="right"/>
    </xf>
    <xf numFmtId="0" fontId="14" fillId="10" borderId="17" xfId="3" applyFont="1" applyFill="1" applyBorder="1" applyAlignment="1">
      <alignment wrapText="1"/>
    </xf>
    <xf numFmtId="0" fontId="14" fillId="0" borderId="17" xfId="3" applyFont="1" applyBorder="1"/>
    <xf numFmtId="0" fontId="2" fillId="0" borderId="12" xfId="3" applyFont="1" applyBorder="1" applyAlignment="1">
      <alignment horizontal="right"/>
    </xf>
    <xf numFmtId="0" fontId="14" fillId="0" borderId="14" xfId="3" applyFont="1" applyBorder="1" applyAlignment="1">
      <alignment horizontal="right"/>
    </xf>
    <xf numFmtId="0" fontId="2" fillId="0" borderId="17" xfId="3" applyFont="1" applyBorder="1" applyAlignment="1">
      <alignment horizontal="left" wrapText="1"/>
    </xf>
    <xf numFmtId="0" fontId="14" fillId="13" borderId="12" xfId="6" applyFont="1" applyFill="1" applyBorder="1" applyAlignment="1">
      <alignment horizontal="right"/>
    </xf>
    <xf numFmtId="3" fontId="14" fillId="13" borderId="14" xfId="6" applyNumberFormat="1" applyFont="1" applyFill="1" applyBorder="1" applyAlignment="1">
      <alignment horizontal="right"/>
    </xf>
    <xf numFmtId="3" fontId="14" fillId="13" borderId="18" xfId="6" applyNumberFormat="1" applyFont="1" applyFill="1" applyBorder="1" applyAlignment="1">
      <alignment horizontal="right"/>
    </xf>
    <xf numFmtId="0" fontId="14" fillId="10" borderId="12" xfId="6" applyFont="1" applyFill="1" applyBorder="1" applyAlignment="1">
      <alignment horizontal="right"/>
    </xf>
    <xf numFmtId="0" fontId="2" fillId="0" borderId="67" xfId="6" applyFont="1" applyBorder="1" applyAlignment="1">
      <alignment horizontal="right"/>
    </xf>
    <xf numFmtId="3" fontId="14" fillId="0" borderId="38" xfId="6" applyNumberFormat="1" applyFont="1" applyBorder="1" applyAlignment="1">
      <alignment horizontal="right"/>
    </xf>
    <xf numFmtId="3" fontId="14" fillId="23" borderId="15" xfId="6" applyNumberFormat="1" applyFont="1" applyFill="1" applyBorder="1" applyAlignment="1">
      <alignment horizontal="right"/>
    </xf>
    <xf numFmtId="49" fontId="14" fillId="10" borderId="14" xfId="6" quotePrefix="1" applyNumberFormat="1" applyFont="1" applyFill="1" applyBorder="1" applyAlignment="1">
      <alignment horizontal="left" vertical="top"/>
    </xf>
    <xf numFmtId="3" fontId="73" fillId="0" borderId="0" xfId="2" applyNumberFormat="1" applyFont="1" applyAlignment="1">
      <alignment horizontal="center"/>
    </xf>
    <xf numFmtId="3" fontId="91" fillId="0" borderId="0" xfId="2" quotePrefix="1" applyNumberFormat="1" applyFont="1" applyAlignment="1">
      <alignment horizontal="center"/>
    </xf>
    <xf numFmtId="3" fontId="72" fillId="0" borderId="0" xfId="2" applyNumberFormat="1" applyFont="1"/>
    <xf numFmtId="1" fontId="18" fillId="15" borderId="58" xfId="4" applyNumberFormat="1" applyFont="1" applyFill="1" applyBorder="1" applyAlignment="1">
      <alignment horizontal="center" vertical="center" wrapText="1"/>
    </xf>
    <xf numFmtId="1" fontId="18" fillId="15" borderId="8" xfId="4" applyNumberFormat="1" applyFont="1" applyFill="1" applyBorder="1" applyAlignment="1">
      <alignment horizontal="center" vertical="center" wrapText="1"/>
    </xf>
    <xf numFmtId="1" fontId="35" fillId="15" borderId="61" xfId="4" applyNumberFormat="1" applyFont="1" applyFill="1" applyBorder="1" applyAlignment="1">
      <alignment horizontal="center" vertical="center" wrapText="1"/>
    </xf>
    <xf numFmtId="1" fontId="18" fillId="0" borderId="3" xfId="4" applyNumberFormat="1" applyFont="1" applyBorder="1" applyAlignment="1">
      <alignment horizontal="center" vertical="center" wrapText="1"/>
    </xf>
    <xf numFmtId="1" fontId="18" fillId="13" borderId="17" xfId="4" applyNumberFormat="1" applyFont="1" applyFill="1" applyBorder="1" applyAlignment="1">
      <alignment horizontal="center" vertical="center" wrapText="1"/>
    </xf>
    <xf numFmtId="1" fontId="18" fillId="13" borderId="14" xfId="4" applyNumberFormat="1" applyFont="1" applyFill="1" applyBorder="1" applyAlignment="1">
      <alignment horizontal="center" vertical="center" wrapText="1"/>
    </xf>
    <xf numFmtId="1" fontId="35" fillId="13" borderId="15" xfId="4" applyNumberFormat="1" applyFont="1" applyFill="1" applyBorder="1" applyAlignment="1">
      <alignment horizontal="center" vertical="center" wrapText="1"/>
    </xf>
    <xf numFmtId="3" fontId="7" fillId="13" borderId="15" xfId="4" applyNumberFormat="1" applyFont="1" applyFill="1" applyBorder="1" applyAlignment="1">
      <alignment vertical="center" wrapText="1"/>
    </xf>
    <xf numFmtId="3" fontId="7" fillId="13" borderId="45" xfId="4" applyNumberFormat="1" applyFont="1" applyFill="1" applyBorder="1" applyAlignment="1">
      <alignment vertical="center" wrapText="1"/>
    </xf>
    <xf numFmtId="1" fontId="18" fillId="23" borderId="23" xfId="4" applyNumberFormat="1" applyFont="1" applyFill="1" applyBorder="1" applyAlignment="1">
      <alignment horizontal="center" vertical="center" wrapText="1"/>
    </xf>
    <xf numFmtId="1" fontId="18" fillId="23" borderId="13" xfId="4" applyNumberFormat="1" applyFont="1" applyFill="1" applyBorder="1" applyAlignment="1">
      <alignment horizontal="center" vertical="center" wrapText="1"/>
    </xf>
    <xf numFmtId="1" fontId="35" fillId="23" borderId="14" xfId="4" applyNumberFormat="1" applyFont="1" applyFill="1" applyBorder="1" applyAlignment="1">
      <alignment horizontal="center" vertical="center" wrapText="1"/>
    </xf>
    <xf numFmtId="3" fontId="7" fillId="23" borderId="14" xfId="4" applyNumberFormat="1" applyFont="1" applyFill="1" applyBorder="1" applyAlignment="1">
      <alignment vertical="center" wrapText="1"/>
    </xf>
    <xf numFmtId="3" fontId="7" fillId="23" borderId="18" xfId="4" applyNumberFormat="1" applyFont="1" applyFill="1" applyBorder="1" applyAlignment="1">
      <alignment vertical="center" wrapText="1"/>
    </xf>
    <xf numFmtId="0" fontId="55" fillId="13" borderId="23" xfId="6" applyFont="1" applyFill="1" applyBorder="1" applyAlignment="1">
      <alignment horizontal="center" vertical="center" wrapText="1"/>
    </xf>
    <xf numFmtId="0" fontId="55" fillId="13" borderId="13" xfId="6" applyFont="1" applyFill="1" applyBorder="1" applyAlignment="1">
      <alignment horizontal="center" vertical="center"/>
    </xf>
    <xf numFmtId="49" fontId="35" fillId="13" borderId="14" xfId="6" applyNumberFormat="1" applyFont="1" applyFill="1" applyBorder="1" applyAlignment="1">
      <alignment horizontal="right"/>
    </xf>
    <xf numFmtId="3" fontId="7" fillId="13" borderId="14" xfId="4" applyNumberFormat="1" applyFont="1" applyFill="1" applyBorder="1" applyAlignment="1">
      <alignment vertical="center" wrapText="1"/>
    </xf>
    <xf numFmtId="3" fontId="7" fillId="13" borderId="18" xfId="4" applyNumberFormat="1" applyFont="1" applyFill="1" applyBorder="1" applyAlignment="1">
      <alignment vertical="center" wrapText="1"/>
    </xf>
    <xf numFmtId="49" fontId="23" fillId="7" borderId="23" xfId="6" applyNumberFormat="1" applyFont="1" applyFill="1" applyBorder="1" applyAlignment="1">
      <alignment horizontal="center" vertical="center" wrapText="1"/>
    </xf>
    <xf numFmtId="49" fontId="23" fillId="7" borderId="13" xfId="6" applyNumberFormat="1" applyFont="1" applyFill="1" applyBorder="1" applyAlignment="1">
      <alignment horizontal="center" vertical="center" wrapText="1"/>
    </xf>
    <xf numFmtId="49" fontId="42" fillId="7" borderId="14" xfId="6" applyNumberFormat="1" applyFont="1" applyFill="1" applyBorder="1" applyAlignment="1">
      <alignment horizontal="right"/>
    </xf>
    <xf numFmtId="49" fontId="23" fillId="7" borderId="14" xfId="6" applyNumberFormat="1" applyFont="1" applyFill="1" applyBorder="1" applyAlignment="1">
      <alignment horizontal="right"/>
    </xf>
    <xf numFmtId="3" fontId="23" fillId="7" borderId="14" xfId="2" applyNumberFormat="1" applyFont="1" applyFill="1" applyBorder="1"/>
    <xf numFmtId="3" fontId="23" fillId="7" borderId="18" xfId="2" applyNumberFormat="1" applyFont="1" applyFill="1" applyBorder="1"/>
    <xf numFmtId="49" fontId="18" fillId="7" borderId="17" xfId="6" applyNumberFormat="1" applyFont="1" applyFill="1" applyBorder="1" applyAlignment="1">
      <alignment vertical="top"/>
    </xf>
    <xf numFmtId="49" fontId="18" fillId="7" borderId="14" xfId="6" applyNumberFormat="1" applyFont="1" applyFill="1" applyBorder="1" applyAlignment="1">
      <alignment vertical="top"/>
    </xf>
    <xf numFmtId="49" fontId="7" fillId="7" borderId="14" xfId="6" applyNumberFormat="1" applyFont="1" applyFill="1" applyBorder="1" applyAlignment="1">
      <alignment horizontal="right"/>
    </xf>
    <xf numFmtId="3" fontId="7" fillId="7" borderId="14" xfId="2" applyNumberFormat="1" applyFont="1" applyFill="1" applyBorder="1"/>
    <xf numFmtId="3" fontId="7" fillId="7" borderId="18" xfId="2" applyNumberFormat="1" applyFont="1" applyFill="1" applyBorder="1"/>
    <xf numFmtId="0" fontId="18" fillId="7" borderId="17" xfId="6" applyFont="1" applyFill="1" applyBorder="1"/>
    <xf numFmtId="0" fontId="39" fillId="7" borderId="14" xfId="6" applyFont="1" applyFill="1" applyBorder="1"/>
    <xf numFmtId="49" fontId="30" fillId="7" borderId="14" xfId="6" applyNumberFormat="1" applyFont="1" applyFill="1" applyBorder="1" applyAlignment="1">
      <alignment horizontal="right"/>
    </xf>
    <xf numFmtId="49" fontId="1" fillId="7" borderId="14" xfId="6" applyNumberFormat="1" applyFill="1" applyBorder="1" applyAlignment="1">
      <alignment horizontal="right"/>
    </xf>
    <xf numFmtId="3" fontId="7" fillId="7" borderId="14" xfId="4" applyNumberFormat="1" applyFont="1" applyFill="1" applyBorder="1" applyAlignment="1">
      <alignment horizontal="right" vertical="center" wrapText="1"/>
    </xf>
    <xf numFmtId="3" fontId="1" fillId="7" borderId="14" xfId="2" applyNumberFormat="1" applyFill="1" applyBorder="1" applyAlignment="1" applyProtection="1">
      <alignment horizontal="right"/>
      <protection locked="0"/>
    </xf>
    <xf numFmtId="3" fontId="1" fillId="7" borderId="18" xfId="2" applyNumberFormat="1" applyFill="1" applyBorder="1" applyAlignment="1" applyProtection="1">
      <alignment horizontal="right"/>
      <protection locked="0"/>
    </xf>
    <xf numFmtId="0" fontId="106" fillId="7" borderId="17" xfId="6" applyFont="1" applyFill="1" applyBorder="1"/>
    <xf numFmtId="0" fontId="107" fillId="7" borderId="14" xfId="6" applyFont="1" applyFill="1" applyBorder="1"/>
    <xf numFmtId="49" fontId="82" fillId="7" borderId="14" xfId="6" applyNumberFormat="1" applyFont="1" applyFill="1" applyBorder="1" applyAlignment="1">
      <alignment horizontal="right"/>
    </xf>
    <xf numFmtId="49" fontId="81" fillId="7" borderId="14" xfId="6" applyNumberFormat="1" applyFont="1" applyFill="1" applyBorder="1" applyAlignment="1">
      <alignment horizontal="right"/>
    </xf>
    <xf numFmtId="3" fontId="81" fillId="7" borderId="14" xfId="2" applyNumberFormat="1" applyFont="1" applyFill="1" applyBorder="1" applyAlignment="1" applyProtection="1">
      <alignment horizontal="right"/>
      <protection locked="0"/>
    </xf>
    <xf numFmtId="3" fontId="81" fillId="7" borderId="18" xfId="2" applyNumberFormat="1" applyFont="1" applyFill="1" applyBorder="1" applyAlignment="1" applyProtection="1">
      <alignment horizontal="right"/>
      <protection locked="0"/>
    </xf>
    <xf numFmtId="3" fontId="1" fillId="7" borderId="14" xfId="2" applyNumberFormat="1" applyFill="1" applyBorder="1" applyAlignment="1" applyProtection="1">
      <alignment horizontal="right" vertical="center"/>
      <protection locked="0"/>
    </xf>
    <xf numFmtId="3" fontId="1" fillId="7" borderId="18" xfId="2" applyNumberFormat="1" applyFill="1" applyBorder="1" applyAlignment="1" applyProtection="1">
      <alignment horizontal="right" vertical="center"/>
      <protection locked="0"/>
    </xf>
    <xf numFmtId="3" fontId="1" fillId="7" borderId="14" xfId="2" applyNumberFormat="1" applyFill="1" applyBorder="1" applyAlignment="1">
      <alignment horizontal="right"/>
    </xf>
    <xf numFmtId="49" fontId="39" fillId="7" borderId="14" xfId="6" applyNumberFormat="1" applyFont="1" applyFill="1" applyBorder="1" applyAlignment="1">
      <alignment vertical="top"/>
    </xf>
    <xf numFmtId="3" fontId="1" fillId="7" borderId="18" xfId="2" applyNumberFormat="1" applyFill="1" applyBorder="1" applyAlignment="1">
      <alignment horizontal="right"/>
    </xf>
    <xf numFmtId="49" fontId="18" fillId="7" borderId="17" xfId="6" quotePrefix="1" applyNumberFormat="1" applyFont="1" applyFill="1" applyBorder="1" applyAlignment="1">
      <alignment vertical="top"/>
    </xf>
    <xf numFmtId="49" fontId="39" fillId="7" borderId="14" xfId="6" quotePrefix="1" applyNumberFormat="1" applyFont="1" applyFill="1" applyBorder="1" applyAlignment="1">
      <alignment vertical="top"/>
    </xf>
    <xf numFmtId="49" fontId="39" fillId="7" borderId="14" xfId="6" applyNumberFormat="1" applyFont="1" applyFill="1" applyBorder="1" applyAlignment="1">
      <alignment vertical="top" wrapText="1"/>
    </xf>
    <xf numFmtId="1" fontId="82" fillId="7" borderId="14" xfId="2" quotePrefix="1" applyNumberFormat="1" applyFont="1" applyFill="1" applyBorder="1" applyAlignment="1">
      <alignment horizontal="right"/>
    </xf>
    <xf numFmtId="1" fontId="81" fillId="7" borderId="14" xfId="2" quotePrefix="1" applyNumberFormat="1" applyFont="1" applyFill="1" applyBorder="1" applyAlignment="1">
      <alignment horizontal="right"/>
    </xf>
    <xf numFmtId="3" fontId="80" fillId="7" borderId="14" xfId="2" applyNumberFormat="1" applyFont="1" applyFill="1" applyBorder="1" applyAlignment="1">
      <alignment horizontal="right" vertical="center"/>
    </xf>
    <xf numFmtId="3" fontId="80" fillId="7" borderId="18" xfId="2" applyNumberFormat="1" applyFont="1" applyFill="1" applyBorder="1" applyAlignment="1">
      <alignment horizontal="right" vertical="center"/>
    </xf>
    <xf numFmtId="0" fontId="55" fillId="30" borderId="23" xfId="6" applyFont="1" applyFill="1" applyBorder="1" applyAlignment="1">
      <alignment horizontal="center" vertical="center" wrapText="1"/>
    </xf>
    <xf numFmtId="0" fontId="55" fillId="30" borderId="13" xfId="6" applyFont="1" applyFill="1" applyBorder="1" applyAlignment="1">
      <alignment horizontal="center" vertical="center" wrapText="1"/>
    </xf>
    <xf numFmtId="49" fontId="42" fillId="30" borderId="14" xfId="6" applyNumberFormat="1" applyFont="1" applyFill="1" applyBorder="1" applyAlignment="1">
      <alignment horizontal="right"/>
    </xf>
    <xf numFmtId="49" fontId="23" fillId="30" borderId="14" xfId="6" applyNumberFormat="1" applyFont="1" applyFill="1" applyBorder="1" applyAlignment="1">
      <alignment horizontal="right"/>
    </xf>
    <xf numFmtId="3" fontId="23" fillId="30" borderId="14" xfId="2" applyNumberFormat="1" applyFont="1" applyFill="1" applyBorder="1" applyAlignment="1">
      <alignment horizontal="right"/>
    </xf>
    <xf numFmtId="3" fontId="23" fillId="30" borderId="18" xfId="2" applyNumberFormat="1" applyFont="1" applyFill="1" applyBorder="1" applyAlignment="1">
      <alignment horizontal="right"/>
    </xf>
    <xf numFmtId="49" fontId="7" fillId="10" borderId="14" xfId="6" applyNumberFormat="1" applyFont="1" applyFill="1" applyBorder="1" applyAlignment="1">
      <alignment horizontal="right"/>
    </xf>
    <xf numFmtId="49" fontId="1" fillId="0" borderId="14" xfId="6" applyNumberFormat="1" applyBorder="1" applyAlignment="1">
      <alignment horizontal="right"/>
    </xf>
    <xf numFmtId="49" fontId="1" fillId="8" borderId="14" xfId="6" applyNumberFormat="1" applyFill="1" applyBorder="1" applyAlignment="1">
      <alignment horizontal="left" vertical="top"/>
    </xf>
    <xf numFmtId="49" fontId="30" fillId="8" borderId="14" xfId="6" applyNumberFormat="1" applyFont="1" applyFill="1" applyBorder="1" applyAlignment="1">
      <alignment horizontal="right"/>
    </xf>
    <xf numFmtId="49" fontId="1" fillId="8" borderId="14" xfId="6" applyNumberFormat="1" applyFill="1" applyBorder="1" applyAlignment="1">
      <alignment horizontal="right"/>
    </xf>
    <xf numFmtId="3" fontId="7" fillId="8" borderId="18" xfId="2" applyNumberFormat="1" applyFont="1" applyFill="1" applyBorder="1" applyAlignment="1">
      <alignment horizontal="right"/>
    </xf>
    <xf numFmtId="3" fontId="7" fillId="10" borderId="14" xfId="2" applyNumberFormat="1" applyFont="1" applyFill="1" applyBorder="1" applyAlignment="1" applyProtection="1">
      <alignment horizontal="right"/>
      <protection locked="0"/>
    </xf>
    <xf numFmtId="3" fontId="7" fillId="10" borderId="18" xfId="2" applyNumberFormat="1" applyFont="1" applyFill="1" applyBorder="1" applyAlignment="1" applyProtection="1">
      <alignment horizontal="right"/>
      <protection locked="0"/>
    </xf>
    <xf numFmtId="0" fontId="1" fillId="0" borderId="14" xfId="1" applyFont="1" applyBorder="1" applyAlignment="1">
      <alignment horizontal="right"/>
    </xf>
    <xf numFmtId="49" fontId="23" fillId="6" borderId="14" xfId="6" applyNumberFormat="1" applyFont="1" applyFill="1" applyBorder="1" applyAlignment="1">
      <alignment horizontal="right"/>
    </xf>
    <xf numFmtId="0" fontId="1" fillId="0" borderId="14" xfId="6" applyBorder="1" applyAlignment="1">
      <alignment horizontal="right"/>
    </xf>
    <xf numFmtId="49" fontId="18" fillId="0" borderId="14" xfId="0" applyNumberFormat="1" applyFont="1" applyBorder="1" applyAlignment="1">
      <alignment horizontal="left" vertical="top"/>
    </xf>
    <xf numFmtId="49" fontId="35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/>
    </xf>
    <xf numFmtId="49" fontId="23" fillId="6" borderId="14" xfId="6" applyNumberFormat="1" applyFont="1" applyFill="1" applyBorder="1" applyAlignment="1">
      <alignment horizontal="right" vertical="center"/>
    </xf>
    <xf numFmtId="49" fontId="7" fillId="0" borderId="14" xfId="6" applyNumberFormat="1" applyFont="1" applyBorder="1" applyAlignment="1">
      <alignment horizontal="right"/>
    </xf>
    <xf numFmtId="49" fontId="55" fillId="6" borderId="17" xfId="6" applyNumberFormat="1" applyFont="1" applyFill="1" applyBorder="1" applyAlignment="1">
      <alignment horizontal="left" vertical="top" wrapText="1"/>
    </xf>
    <xf numFmtId="49" fontId="55" fillId="6" borderId="14" xfId="6" applyNumberFormat="1" applyFont="1" applyFill="1" applyBorder="1" applyAlignment="1">
      <alignment horizontal="left" vertical="top" wrapText="1"/>
    </xf>
    <xf numFmtId="0" fontId="0" fillId="10" borderId="14" xfId="0" applyFill="1" applyBorder="1"/>
    <xf numFmtId="49" fontId="36" fillId="0" borderId="14" xfId="6" applyNumberFormat="1" applyFont="1" applyBorder="1" applyAlignment="1">
      <alignment horizontal="right"/>
    </xf>
    <xf numFmtId="3" fontId="23" fillId="0" borderId="14" xfId="2" applyNumberFormat="1" applyFont="1" applyBorder="1" applyAlignment="1" applyProtection="1">
      <alignment horizontal="right"/>
      <protection locked="0"/>
    </xf>
    <xf numFmtId="3" fontId="23" fillId="0" borderId="18" xfId="2" applyNumberFormat="1" applyFont="1" applyBorder="1" applyAlignment="1" applyProtection="1">
      <alignment horizontal="right"/>
      <protection locked="0"/>
    </xf>
    <xf numFmtId="49" fontId="2" fillId="0" borderId="24" xfId="6" applyNumberFormat="1" applyFont="1" applyBorder="1" applyAlignment="1">
      <alignment horizontal="left" vertical="top"/>
    </xf>
    <xf numFmtId="49" fontId="7" fillId="6" borderId="14" xfId="6" applyNumberFormat="1" applyFont="1" applyFill="1" applyBorder="1" applyAlignment="1">
      <alignment horizontal="right"/>
    </xf>
    <xf numFmtId="49" fontId="55" fillId="30" borderId="23" xfId="6" applyNumberFormat="1" applyFont="1" applyFill="1" applyBorder="1" applyAlignment="1">
      <alignment horizontal="center" vertical="center" wrapText="1"/>
    </xf>
    <xf numFmtId="49" fontId="55" fillId="30" borderId="13" xfId="6" applyNumberFormat="1" applyFont="1" applyFill="1" applyBorder="1" applyAlignment="1">
      <alignment horizontal="center" vertical="center" wrapText="1"/>
    </xf>
    <xf numFmtId="0" fontId="55" fillId="30" borderId="23" xfId="6" applyFont="1" applyFill="1" applyBorder="1" applyAlignment="1">
      <alignment horizontal="center"/>
    </xf>
    <xf numFmtId="0" fontId="55" fillId="30" borderId="13" xfId="6" applyFont="1" applyFill="1" applyBorder="1" applyAlignment="1">
      <alignment horizontal="center"/>
    </xf>
    <xf numFmtId="49" fontId="23" fillId="30" borderId="23" xfId="6" applyNumberFormat="1" applyFont="1" applyFill="1" applyBorder="1" applyAlignment="1">
      <alignment horizontal="center" vertical="center" wrapText="1"/>
    </xf>
    <xf numFmtId="49" fontId="23" fillId="30" borderId="13" xfId="6" applyNumberFormat="1" applyFont="1" applyFill="1" applyBorder="1" applyAlignment="1">
      <alignment horizontal="center" vertical="center" wrapText="1"/>
    </xf>
    <xf numFmtId="49" fontId="55" fillId="21" borderId="23" xfId="6" applyNumberFormat="1" applyFont="1" applyFill="1" applyBorder="1" applyAlignment="1">
      <alignment horizontal="center" vertical="center" wrapText="1"/>
    </xf>
    <xf numFmtId="49" fontId="55" fillId="21" borderId="13" xfId="6" applyNumberFormat="1" applyFont="1" applyFill="1" applyBorder="1" applyAlignment="1">
      <alignment horizontal="center" vertical="center" wrapText="1"/>
    </xf>
    <xf numFmtId="49" fontId="23" fillId="21" borderId="14" xfId="6" applyNumberFormat="1" applyFont="1" applyFill="1" applyBorder="1" applyAlignment="1">
      <alignment horizontal="right"/>
    </xf>
    <xf numFmtId="49" fontId="7" fillId="0" borderId="23" xfId="6" applyNumberFormat="1" applyFont="1" applyBorder="1" applyAlignment="1">
      <alignment horizontal="center" vertical="top" wrapText="1"/>
    </xf>
    <xf numFmtId="49" fontId="7" fillId="0" borderId="13" xfId="6" applyNumberFormat="1" applyFont="1" applyBorder="1" applyAlignment="1">
      <alignment horizontal="center" vertical="top" wrapText="1"/>
    </xf>
    <xf numFmtId="1" fontId="4" fillId="17" borderId="17" xfId="4" applyNumberFormat="1" applyFont="1" applyFill="1" applyBorder="1" applyAlignment="1">
      <alignment horizontal="center" vertical="center" wrapText="1"/>
    </xf>
    <xf numFmtId="1" fontId="4" fillId="17" borderId="14" xfId="4" applyNumberFormat="1" applyFont="1" applyFill="1" applyBorder="1" applyAlignment="1">
      <alignment horizontal="center" vertical="center" wrapText="1"/>
    </xf>
    <xf numFmtId="49" fontId="7" fillId="23" borderId="17" xfId="6" applyNumberFormat="1" applyFont="1" applyFill="1" applyBorder="1" applyAlignment="1">
      <alignment horizontal="left" vertical="center" wrapText="1"/>
    </xf>
    <xf numFmtId="49" fontId="7" fillId="23" borderId="14" xfId="6" applyNumberFormat="1" applyFont="1" applyFill="1" applyBorder="1" applyAlignment="1">
      <alignment horizontal="left" vertical="center" wrapText="1"/>
    </xf>
    <xf numFmtId="49" fontId="35" fillId="23" borderId="14" xfId="6" applyNumberFormat="1" applyFont="1" applyFill="1" applyBorder="1" applyAlignment="1">
      <alignment horizontal="right"/>
    </xf>
    <xf numFmtId="49" fontId="7" fillId="23" borderId="14" xfId="6" applyNumberFormat="1" applyFont="1" applyFill="1" applyBorder="1" applyAlignment="1">
      <alignment horizontal="right"/>
    </xf>
    <xf numFmtId="3" fontId="23" fillId="23" borderId="14" xfId="2" applyNumberFormat="1" applyFont="1" applyFill="1" applyBorder="1" applyAlignment="1">
      <alignment horizontal="right"/>
    </xf>
    <xf numFmtId="3" fontId="23" fillId="23" borderId="18" xfId="2" applyNumberFormat="1" applyFont="1" applyFill="1" applyBorder="1" applyAlignment="1">
      <alignment horizontal="right"/>
    </xf>
    <xf numFmtId="49" fontId="7" fillId="23" borderId="17" xfId="6" applyNumberFormat="1" applyFont="1" applyFill="1" applyBorder="1" applyAlignment="1">
      <alignment horizontal="left" vertical="top"/>
    </xf>
    <xf numFmtId="0" fontId="1" fillId="23" borderId="14" xfId="6" applyFill="1" applyBorder="1"/>
    <xf numFmtId="3" fontId="7" fillId="23" borderId="14" xfId="2" applyNumberFormat="1" applyFont="1" applyFill="1" applyBorder="1" applyAlignment="1">
      <alignment horizontal="right"/>
    </xf>
    <xf numFmtId="3" fontId="7" fillId="23" borderId="18" xfId="2" applyNumberFormat="1" applyFont="1" applyFill="1" applyBorder="1" applyAlignment="1">
      <alignment horizontal="right"/>
    </xf>
    <xf numFmtId="0" fontId="86" fillId="23" borderId="17" xfId="6" applyFont="1" applyFill="1" applyBorder="1"/>
    <xf numFmtId="49" fontId="1" fillId="23" borderId="14" xfId="6" applyNumberFormat="1" applyFill="1" applyBorder="1" applyAlignment="1">
      <alignment horizontal="left" vertical="top"/>
    </xf>
    <xf numFmtId="49" fontId="30" fillId="23" borderId="14" xfId="6" applyNumberFormat="1" applyFont="1" applyFill="1" applyBorder="1" applyAlignment="1">
      <alignment horizontal="right"/>
    </xf>
    <xf numFmtId="49" fontId="1" fillId="23" borderId="14" xfId="6" applyNumberFormat="1" applyFill="1" applyBorder="1" applyAlignment="1">
      <alignment horizontal="right"/>
    </xf>
    <xf numFmtId="3" fontId="86" fillId="23" borderId="14" xfId="2" applyNumberFormat="1" applyFont="1" applyFill="1" applyBorder="1" applyAlignment="1" applyProtection="1">
      <alignment horizontal="right"/>
      <protection locked="0"/>
    </xf>
    <xf numFmtId="3" fontId="1" fillId="23" borderId="14" xfId="2" applyNumberFormat="1" applyFill="1" applyBorder="1" applyAlignment="1" applyProtection="1">
      <alignment horizontal="right"/>
      <protection locked="0"/>
    </xf>
    <xf numFmtId="3" fontId="86" fillId="23" borderId="18" xfId="2" applyNumberFormat="1" applyFont="1" applyFill="1" applyBorder="1" applyAlignment="1" applyProtection="1">
      <alignment horizontal="right"/>
      <protection locked="0"/>
    </xf>
    <xf numFmtId="0" fontId="87" fillId="23" borderId="17" xfId="6" applyFont="1" applyFill="1" applyBorder="1"/>
    <xf numFmtId="0" fontId="88" fillId="23" borderId="14" xfId="0" applyFont="1" applyFill="1" applyBorder="1" applyAlignment="1">
      <alignment wrapText="1"/>
    </xf>
    <xf numFmtId="49" fontId="83" fillId="23" borderId="14" xfId="6" applyNumberFormat="1" applyFont="1" applyFill="1" applyBorder="1" applyAlignment="1">
      <alignment horizontal="right"/>
    </xf>
    <xf numFmtId="49" fontId="36" fillId="23" borderId="14" xfId="6" applyNumberFormat="1" applyFont="1" applyFill="1" applyBorder="1" applyAlignment="1">
      <alignment horizontal="right"/>
    </xf>
    <xf numFmtId="3" fontId="87" fillId="23" borderId="14" xfId="2" applyNumberFormat="1" applyFont="1" applyFill="1" applyBorder="1" applyAlignment="1" applyProtection="1">
      <alignment horizontal="right"/>
      <protection locked="0"/>
    </xf>
    <xf numFmtId="3" fontId="87" fillId="23" borderId="18" xfId="2" applyNumberFormat="1" applyFont="1" applyFill="1" applyBorder="1" applyAlignment="1" applyProtection="1">
      <alignment horizontal="right"/>
      <protection locked="0"/>
    </xf>
    <xf numFmtId="3" fontId="87" fillId="23" borderId="14" xfId="2" applyNumberFormat="1" applyFont="1" applyFill="1" applyBorder="1" applyAlignment="1">
      <alignment horizontal="right"/>
    </xf>
    <xf numFmtId="3" fontId="87" fillId="23" borderId="18" xfId="2" applyNumberFormat="1" applyFont="1" applyFill="1" applyBorder="1" applyAlignment="1">
      <alignment horizontal="right"/>
    </xf>
    <xf numFmtId="49" fontId="7" fillId="23" borderId="14" xfId="6" applyNumberFormat="1" applyFont="1" applyFill="1" applyBorder="1" applyAlignment="1">
      <alignment horizontal="left" vertical="top"/>
    </xf>
    <xf numFmtId="49" fontId="7" fillId="23" borderId="17" xfId="6" applyNumberFormat="1" applyFont="1" applyFill="1" applyBorder="1" applyAlignment="1">
      <alignment horizontal="left" vertical="top" wrapText="1"/>
    </xf>
    <xf numFmtId="49" fontId="7" fillId="23" borderId="14" xfId="6" applyNumberFormat="1" applyFont="1" applyFill="1" applyBorder="1" applyAlignment="1">
      <alignment horizontal="left" vertical="top" wrapText="1"/>
    </xf>
    <xf numFmtId="3" fontId="1" fillId="23" borderId="18" xfId="2" applyNumberFormat="1" applyFill="1" applyBorder="1" applyAlignment="1" applyProtection="1">
      <alignment horizontal="right"/>
      <protection locked="0"/>
    </xf>
    <xf numFmtId="0" fontId="1" fillId="23" borderId="14" xfId="6" applyFill="1" applyBorder="1" applyAlignment="1">
      <alignment wrapText="1"/>
    </xf>
    <xf numFmtId="49" fontId="7" fillId="23" borderId="17" xfId="6" applyNumberFormat="1" applyFont="1" applyFill="1" applyBorder="1" applyAlignment="1">
      <alignment horizontal="center"/>
    </xf>
    <xf numFmtId="0" fontId="36" fillId="23" borderId="14" xfId="6" applyFont="1" applyFill="1" applyBorder="1" applyAlignment="1">
      <alignment wrapText="1"/>
    </xf>
    <xf numFmtId="3" fontId="1" fillId="23" borderId="14" xfId="2" applyNumberFormat="1" applyFill="1" applyBorder="1" applyAlignment="1">
      <alignment horizontal="right"/>
    </xf>
    <xf numFmtId="3" fontId="1" fillId="23" borderId="18" xfId="2" applyNumberFormat="1" applyFill="1" applyBorder="1" applyAlignment="1">
      <alignment horizontal="right"/>
    </xf>
    <xf numFmtId="0" fontId="42" fillId="23" borderId="23" xfId="0" quotePrefix="1" applyFont="1" applyFill="1" applyBorder="1" applyAlignment="1">
      <alignment horizontal="center" vertical="center" wrapText="1"/>
    </xf>
    <xf numFmtId="0" fontId="42" fillId="23" borderId="13" xfId="0" quotePrefix="1" applyFont="1" applyFill="1" applyBorder="1" applyAlignment="1">
      <alignment horizontal="center" vertical="center" wrapText="1"/>
    </xf>
    <xf numFmtId="0" fontId="35" fillId="23" borderId="14" xfId="0" quotePrefix="1" applyFont="1" applyFill="1" applyBorder="1"/>
    <xf numFmtId="0" fontId="35" fillId="30" borderId="17" xfId="0" quotePrefix="1" applyFont="1" applyFill="1" applyBorder="1" applyAlignment="1">
      <alignment horizontal="center" wrapText="1"/>
    </xf>
    <xf numFmtId="0" fontId="35" fillId="30" borderId="14" xfId="0" quotePrefix="1" applyFont="1" applyFill="1" applyBorder="1" applyAlignment="1">
      <alignment horizontal="center" wrapText="1"/>
    </xf>
    <xf numFmtId="49" fontId="35" fillId="30" borderId="14" xfId="6" applyNumberFormat="1" applyFont="1" applyFill="1" applyBorder="1" applyAlignment="1">
      <alignment horizontal="right"/>
    </xf>
    <xf numFmtId="3" fontId="7" fillId="30" borderId="14" xfId="2" applyNumberFormat="1" applyFont="1" applyFill="1" applyBorder="1" applyAlignment="1">
      <alignment horizontal="right"/>
    </xf>
    <xf numFmtId="3" fontId="7" fillId="30" borderId="18" xfId="2" applyNumberFormat="1" applyFont="1" applyFill="1" applyBorder="1" applyAlignment="1">
      <alignment horizontal="right"/>
    </xf>
    <xf numFmtId="0" fontId="39" fillId="0" borderId="14" xfId="0" applyFont="1" applyBorder="1" applyAlignment="1">
      <alignment horizontal="left" wrapText="1" indent="2"/>
    </xf>
    <xf numFmtId="0" fontId="30" fillId="0" borderId="14" xfId="0" quotePrefix="1" applyFont="1" applyBorder="1" applyAlignment="1">
      <alignment horizontal="right"/>
    </xf>
    <xf numFmtId="0" fontId="23" fillId="30" borderId="23" xfId="0" quotePrefix="1" applyFont="1" applyFill="1" applyBorder="1" applyAlignment="1">
      <alignment horizontal="center" vertical="center" wrapText="1"/>
    </xf>
    <xf numFmtId="0" fontId="23" fillId="30" borderId="13" xfId="0" quotePrefix="1" applyFont="1" applyFill="1" applyBorder="1" applyAlignment="1">
      <alignment horizontal="center" vertical="center" wrapText="1"/>
    </xf>
    <xf numFmtId="0" fontId="18" fillId="30" borderId="14" xfId="0" quotePrefix="1" applyFont="1" applyFill="1" applyBorder="1"/>
    <xf numFmtId="3" fontId="18" fillId="30" borderId="14" xfId="2" applyNumberFormat="1" applyFont="1" applyFill="1" applyBorder="1" applyAlignment="1">
      <alignment horizontal="right"/>
    </xf>
    <xf numFmtId="3" fontId="18" fillId="30" borderId="18" xfId="2" applyNumberFormat="1" applyFont="1" applyFill="1" applyBorder="1" applyAlignment="1">
      <alignment horizontal="right"/>
    </xf>
    <xf numFmtId="0" fontId="7" fillId="10" borderId="17" xfId="0" quotePrefix="1" applyFont="1" applyFill="1" applyBorder="1" applyAlignment="1">
      <alignment horizontal="center" wrapText="1"/>
    </xf>
    <xf numFmtId="0" fontId="7" fillId="10" borderId="14" xfId="0" quotePrefix="1" applyFont="1" applyFill="1" applyBorder="1" applyAlignment="1">
      <alignment horizontal="center" wrapText="1"/>
    </xf>
    <xf numFmtId="3" fontId="0" fillId="0" borderId="14" xfId="0" quotePrefix="1" applyNumberFormat="1" applyBorder="1" applyAlignment="1">
      <alignment horizontal="right"/>
    </xf>
    <xf numFmtId="3" fontId="0" fillId="0" borderId="18" xfId="0" quotePrefix="1" applyNumberFormat="1" applyBorder="1" applyAlignment="1">
      <alignment horizontal="right"/>
    </xf>
    <xf numFmtId="0" fontId="18" fillId="10" borderId="17" xfId="0" applyFont="1" applyFill="1" applyBorder="1" applyAlignment="1">
      <alignment horizontal="left" wrapText="1"/>
    </xf>
    <xf numFmtId="0" fontId="18" fillId="10" borderId="14" xfId="0" applyFont="1" applyFill="1" applyBorder="1" applyAlignment="1">
      <alignment horizontal="left" wrapText="1"/>
    </xf>
    <xf numFmtId="0" fontId="35" fillId="10" borderId="14" xfId="0" applyFont="1" applyFill="1" applyBorder="1" applyAlignment="1">
      <alignment horizontal="right"/>
    </xf>
    <xf numFmtId="0" fontId="18" fillId="10" borderId="17" xfId="0" applyFont="1" applyFill="1" applyBorder="1" applyAlignment="1">
      <alignment wrapText="1"/>
    </xf>
    <xf numFmtId="0" fontId="18" fillId="0" borderId="17" xfId="0" applyFont="1" applyBorder="1"/>
    <xf numFmtId="0" fontId="39" fillId="0" borderId="14" xfId="0" applyFont="1" applyBorder="1" applyAlignment="1">
      <alignment horizontal="left" wrapText="1"/>
    </xf>
    <xf numFmtId="0" fontId="30" fillId="0" borderId="14" xfId="0" applyFont="1" applyBorder="1" applyAlignment="1">
      <alignment horizontal="right"/>
    </xf>
    <xf numFmtId="0" fontId="7" fillId="10" borderId="17" xfId="0" applyFont="1" applyFill="1" applyBorder="1" applyAlignment="1">
      <alignment horizontal="left" wrapText="1"/>
    </xf>
    <xf numFmtId="0" fontId="7" fillId="10" borderId="14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7" fillId="10" borderId="20" xfId="0" quotePrefix="1" applyFont="1" applyFill="1" applyBorder="1" applyAlignment="1">
      <alignment horizontal="center" wrapText="1"/>
    </xf>
    <xf numFmtId="0" fontId="7" fillId="10" borderId="19" xfId="0" quotePrefix="1" applyFont="1" applyFill="1" applyBorder="1" applyAlignment="1">
      <alignment horizontal="center" wrapText="1"/>
    </xf>
    <xf numFmtId="0" fontId="7" fillId="10" borderId="68" xfId="9" applyFont="1" applyFill="1" applyBorder="1" applyAlignment="1">
      <alignment horizontal="right"/>
    </xf>
    <xf numFmtId="0" fontId="2" fillId="21" borderId="17" xfId="9" applyFill="1" applyBorder="1" applyAlignment="1">
      <alignment horizontal="left" wrapText="1"/>
    </xf>
    <xf numFmtId="0" fontId="2" fillId="21" borderId="14" xfId="9" applyFill="1" applyBorder="1" applyAlignment="1">
      <alignment horizontal="left" wrapText="1" indent="2"/>
    </xf>
    <xf numFmtId="0" fontId="2" fillId="21" borderId="14" xfId="9" applyFill="1" applyBorder="1" applyAlignment="1">
      <alignment horizontal="right"/>
    </xf>
    <xf numFmtId="0" fontId="7" fillId="10" borderId="14" xfId="9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2" fillId="8" borderId="14" xfId="9" quotePrefix="1" applyFill="1" applyBorder="1" applyAlignment="1">
      <alignment horizontal="left" wrapText="1" indent="2"/>
    </xf>
    <xf numFmtId="49" fontId="13" fillId="8" borderId="14" xfId="0" quotePrefix="1" applyNumberFormat="1" applyFont="1" applyFill="1" applyBorder="1" applyAlignment="1">
      <alignment horizontal="center" vertical="center" wrapText="1"/>
    </xf>
    <xf numFmtId="4" fontId="1" fillId="8" borderId="14" xfId="0" applyNumberFormat="1" applyFont="1" applyFill="1" applyBorder="1" applyAlignment="1">
      <alignment horizontal="right"/>
    </xf>
    <xf numFmtId="4" fontId="1" fillId="31" borderId="14" xfId="0" applyNumberFormat="1" applyFont="1" applyFill="1" applyBorder="1" applyAlignment="1">
      <alignment horizontal="right"/>
    </xf>
    <xf numFmtId="4" fontId="1" fillId="31" borderId="18" xfId="0" applyNumberFormat="1" applyFont="1" applyFill="1" applyBorder="1" applyAlignment="1">
      <alignment horizontal="right"/>
    </xf>
    <xf numFmtId="0" fontId="92" fillId="21" borderId="14" xfId="0" applyFont="1" applyFill="1" applyBorder="1" applyAlignment="1">
      <alignment vertical="center" wrapText="1"/>
    </xf>
    <xf numFmtId="49" fontId="13" fillId="21" borderId="14" xfId="0" applyNumberFormat="1" applyFont="1" applyFill="1" applyBorder="1" applyAlignment="1">
      <alignment horizontal="center" vertical="center"/>
    </xf>
    <xf numFmtId="49" fontId="14" fillId="30" borderId="23" xfId="0" quotePrefix="1" applyNumberFormat="1" applyFont="1" applyFill="1" applyBorder="1" applyAlignment="1">
      <alignment horizontal="center" vertical="center" wrapText="1"/>
    </xf>
    <xf numFmtId="49" fontId="14" fillId="30" borderId="13" xfId="0" quotePrefix="1" applyNumberFormat="1" applyFont="1" applyFill="1" applyBorder="1" applyAlignment="1">
      <alignment horizontal="center" vertical="center" wrapText="1"/>
    </xf>
    <xf numFmtId="49" fontId="13" fillId="30" borderId="14" xfId="0" applyNumberFormat="1" applyFont="1" applyFill="1" applyBorder="1" applyAlignment="1">
      <alignment horizontal="center" vertical="center" wrapText="1"/>
    </xf>
    <xf numFmtId="3" fontId="7" fillId="30" borderId="14" xfId="0" applyNumberFormat="1" applyFont="1" applyFill="1" applyBorder="1" applyAlignment="1">
      <alignment horizontal="right"/>
    </xf>
    <xf numFmtId="3" fontId="7" fillId="30" borderId="18" xfId="0" applyNumberFormat="1" applyFont="1" applyFill="1" applyBorder="1" applyAlignment="1">
      <alignment horizontal="right"/>
    </xf>
    <xf numFmtId="0" fontId="92" fillId="21" borderId="14" xfId="0" applyFont="1" applyFill="1" applyBorder="1" applyAlignment="1">
      <alignment vertical="center"/>
    </xf>
    <xf numFmtId="3" fontId="0" fillId="0" borderId="14" xfId="0" applyNumberForma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4" fillId="30" borderId="14" xfId="6" applyNumberFormat="1" applyFont="1" applyFill="1" applyBorder="1" applyAlignment="1">
      <alignment horizontal="right"/>
    </xf>
    <xf numFmtId="49" fontId="4" fillId="23" borderId="17" xfId="6" quotePrefix="1" applyNumberFormat="1" applyFont="1" applyFill="1" applyBorder="1" applyAlignment="1">
      <alignment horizontal="left" vertical="top"/>
    </xf>
    <xf numFmtId="49" fontId="5" fillId="23" borderId="14" xfId="6" applyNumberFormat="1" applyFont="1" applyFill="1" applyBorder="1" applyAlignment="1">
      <alignment horizontal="left" vertical="top"/>
    </xf>
    <xf numFmtId="0" fontId="4" fillId="23" borderId="14" xfId="6" applyFont="1" applyFill="1" applyBorder="1" applyAlignment="1">
      <alignment horizontal="right"/>
    </xf>
    <xf numFmtId="0" fontId="4" fillId="10" borderId="14" xfId="6" applyFont="1" applyFill="1" applyBorder="1" applyAlignment="1">
      <alignment horizontal="right"/>
    </xf>
    <xf numFmtId="49" fontId="39" fillId="0" borderId="14" xfId="6" applyNumberFormat="1" applyFont="1" applyBorder="1" applyAlignment="1">
      <alignment horizontal="left" vertical="top"/>
    </xf>
    <xf numFmtId="49" fontId="102" fillId="0" borderId="17" xfId="6" applyNumberFormat="1" applyFont="1" applyBorder="1" applyAlignment="1">
      <alignment horizontal="left" vertical="top"/>
    </xf>
    <xf numFmtId="0" fontId="39" fillId="0" borderId="14" xfId="6" applyFont="1" applyBorder="1" applyAlignment="1">
      <alignment wrapText="1"/>
    </xf>
    <xf numFmtId="49" fontId="4" fillId="0" borderId="36" xfId="6" applyNumberFormat="1" applyFont="1" applyBorder="1" applyAlignment="1">
      <alignment horizontal="left" vertical="top"/>
    </xf>
    <xf numFmtId="0" fontId="39" fillId="0" borderId="37" xfId="6" applyFont="1" applyBorder="1"/>
    <xf numFmtId="0" fontId="1" fillId="0" borderId="37" xfId="6" applyBorder="1" applyAlignment="1">
      <alignment horizontal="right"/>
    </xf>
    <xf numFmtId="3" fontId="7" fillId="0" borderId="38" xfId="2" applyNumberFormat="1" applyFont="1" applyBorder="1" applyAlignment="1">
      <alignment horizontal="right"/>
    </xf>
    <xf numFmtId="49" fontId="7" fillId="10" borderId="15" xfId="6" applyNumberFormat="1" applyFont="1" applyFill="1" applyBorder="1" applyAlignment="1">
      <alignment horizontal="left" vertical="top"/>
    </xf>
    <xf numFmtId="49" fontId="7" fillId="23" borderId="15" xfId="6" applyNumberFormat="1" applyFont="1" applyFill="1" applyBorder="1" applyAlignment="1">
      <alignment horizontal="left" vertical="top"/>
    </xf>
    <xf numFmtId="0" fontId="35" fillId="23" borderId="15" xfId="6" applyFont="1" applyFill="1" applyBorder="1" applyAlignment="1">
      <alignment horizontal="right"/>
    </xf>
    <xf numFmtId="3" fontId="7" fillId="23" borderId="15" xfId="6" applyNumberFormat="1" applyFont="1" applyFill="1" applyBorder="1" applyAlignment="1">
      <alignment horizontal="right"/>
    </xf>
    <xf numFmtId="3" fontId="7" fillId="23" borderId="15" xfId="2" applyNumberFormat="1" applyFont="1" applyFill="1" applyBorder="1" applyAlignment="1">
      <alignment horizontal="right"/>
    </xf>
    <xf numFmtId="0" fontId="7" fillId="10" borderId="14" xfId="6" applyFont="1" applyFill="1" applyBorder="1" applyAlignment="1">
      <alignment horizontal="right"/>
    </xf>
    <xf numFmtId="49" fontId="7" fillId="6" borderId="14" xfId="6" quotePrefix="1" applyNumberFormat="1" applyFont="1" applyFill="1" applyBorder="1" applyAlignment="1">
      <alignment horizontal="left" vertical="top"/>
    </xf>
    <xf numFmtId="0" fontId="7" fillId="6" borderId="14" xfId="6" applyFont="1" applyFill="1" applyBorder="1" applyAlignment="1">
      <alignment horizontal="right"/>
    </xf>
    <xf numFmtId="0" fontId="7" fillId="6" borderId="14" xfId="2" applyFont="1" applyFill="1" applyBorder="1" applyAlignment="1">
      <alignment horizontal="right"/>
    </xf>
    <xf numFmtId="49" fontId="40" fillId="23" borderId="14" xfId="6" applyNumberFormat="1" applyFont="1" applyFill="1" applyBorder="1" applyAlignment="1">
      <alignment horizontal="left" vertical="center" wrapText="1"/>
    </xf>
    <xf numFmtId="0" fontId="14" fillId="0" borderId="69" xfId="2" applyFont="1" applyBorder="1" applyAlignment="1">
      <alignment horizontal="center"/>
    </xf>
    <xf numFmtId="0" fontId="14" fillId="0" borderId="0" xfId="2" applyFont="1"/>
    <xf numFmtId="0" fontId="12" fillId="0" borderId="0" xfId="2" quotePrefix="1" applyFont="1" applyAlignment="1">
      <alignment horizontal="center"/>
    </xf>
    <xf numFmtId="0" fontId="91" fillId="0" borderId="0" xfId="2" quotePrefix="1" applyFont="1" applyAlignment="1">
      <alignment horizontal="center"/>
    </xf>
    <xf numFmtId="3" fontId="91" fillId="0" borderId="0" xfId="2" quotePrefix="1" applyNumberFormat="1" applyFont="1" applyAlignment="1">
      <alignment horizontal="center"/>
    </xf>
    <xf numFmtId="1" fontId="7" fillId="15" borderId="40" xfId="4" applyNumberFormat="1" applyFont="1" applyFill="1" applyBorder="1" applyAlignment="1">
      <alignment horizontal="center" vertical="center" wrapText="1"/>
    </xf>
    <xf numFmtId="1" fontId="7" fillId="15" borderId="50" xfId="4" applyNumberFormat="1" applyFont="1" applyFill="1" applyBorder="1" applyAlignment="1">
      <alignment horizontal="center" vertical="center" wrapText="1"/>
    </xf>
    <xf numFmtId="1" fontId="4" fillId="32" borderId="17" xfId="4" applyNumberFormat="1" applyFont="1" applyFill="1" applyBorder="1" applyAlignment="1">
      <alignment horizontal="center" vertical="center" wrapText="1"/>
    </xf>
    <xf numFmtId="1" fontId="4" fillId="32" borderId="14" xfId="4" applyNumberFormat="1" applyFont="1" applyFill="1" applyBorder="1" applyAlignment="1">
      <alignment horizontal="center" vertical="center" wrapText="1"/>
    </xf>
    <xf numFmtId="1" fontId="35" fillId="32" borderId="15" xfId="4" applyNumberFormat="1" applyFont="1" applyFill="1" applyBorder="1" applyAlignment="1">
      <alignment horizontal="center" vertical="center" wrapText="1"/>
    </xf>
    <xf numFmtId="3" fontId="7" fillId="32" borderId="15" xfId="4" applyNumberFormat="1" applyFont="1" applyFill="1" applyBorder="1" applyAlignment="1">
      <alignment vertical="center" wrapText="1"/>
    </xf>
    <xf numFmtId="3" fontId="7" fillId="32" borderId="45" xfId="4" applyNumberFormat="1" applyFont="1" applyFill="1" applyBorder="1" applyAlignment="1">
      <alignment vertical="center" wrapText="1"/>
    </xf>
    <xf numFmtId="1" fontId="7" fillId="17" borderId="14" xfId="4" applyNumberFormat="1" applyFont="1" applyFill="1" applyBorder="1" applyAlignment="1">
      <alignment horizontal="center" vertical="center" wrapText="1"/>
    </xf>
    <xf numFmtId="0" fontId="55" fillId="23" borderId="23" xfId="6" applyFont="1" applyFill="1" applyBorder="1" applyAlignment="1">
      <alignment horizontal="center" vertical="center" wrapText="1"/>
    </xf>
    <xf numFmtId="0" fontId="55" fillId="23" borderId="13" xfId="6" applyFont="1" applyFill="1" applyBorder="1" applyAlignment="1">
      <alignment horizontal="center" vertical="center"/>
    </xf>
    <xf numFmtId="49" fontId="55" fillId="6" borderId="17" xfId="6" applyNumberFormat="1" applyFont="1" applyFill="1" applyBorder="1" applyAlignment="1">
      <alignment horizontal="left" vertical="center"/>
    </xf>
    <xf numFmtId="49" fontId="81" fillId="0" borderId="14" xfId="6" applyNumberFormat="1" applyFont="1" applyBorder="1" applyAlignment="1">
      <alignment horizontal="right"/>
    </xf>
    <xf numFmtId="3" fontId="81" fillId="0" borderId="14" xfId="2" applyNumberFormat="1" applyFont="1" applyBorder="1" applyAlignment="1" applyProtection="1">
      <alignment horizontal="right"/>
      <protection locked="0"/>
    </xf>
    <xf numFmtId="3" fontId="81" fillId="0" borderId="18" xfId="2" applyNumberFormat="1" applyFont="1" applyBorder="1" applyAlignment="1" applyProtection="1">
      <alignment horizontal="right"/>
      <protection locked="0"/>
    </xf>
    <xf numFmtId="3" fontId="1" fillId="0" borderId="14" xfId="2" applyNumberFormat="1" applyBorder="1" applyAlignment="1" applyProtection="1">
      <alignment horizontal="right" vertical="center"/>
      <protection locked="0"/>
    </xf>
    <xf numFmtId="3" fontId="1" fillId="0" borderId="18" xfId="2" applyNumberFormat="1" applyBorder="1" applyAlignment="1" applyProtection="1">
      <alignment horizontal="right" vertical="center"/>
      <protection locked="0"/>
    </xf>
    <xf numFmtId="1" fontId="82" fillId="0" borderId="14" xfId="2" quotePrefix="1" applyNumberFormat="1" applyFont="1" applyBorder="1" applyAlignment="1">
      <alignment horizontal="right"/>
    </xf>
    <xf numFmtId="1" fontId="81" fillId="0" borderId="14" xfId="2" quotePrefix="1" applyNumberFormat="1" applyFont="1" applyBorder="1" applyAlignment="1">
      <alignment horizontal="right"/>
    </xf>
    <xf numFmtId="3" fontId="80" fillId="0" borderId="14" xfId="2" applyNumberFormat="1" applyFont="1" applyBorder="1" applyAlignment="1">
      <alignment horizontal="right" vertical="center"/>
    </xf>
    <xf numFmtId="3" fontId="80" fillId="0" borderId="18" xfId="2" applyNumberFormat="1" applyFont="1" applyBorder="1" applyAlignment="1">
      <alignment horizontal="right" vertical="center"/>
    </xf>
    <xf numFmtId="0" fontId="55" fillId="13" borderId="17" xfId="6" applyFont="1" applyFill="1" applyBorder="1" applyAlignment="1">
      <alignment horizontal="center" vertical="center" wrapText="1"/>
    </xf>
    <xf numFmtId="0" fontId="55" fillId="13" borderId="14" xfId="6" applyFont="1" applyFill="1" applyBorder="1" applyAlignment="1">
      <alignment horizontal="center" vertical="center" wrapText="1"/>
    </xf>
    <xf numFmtId="49" fontId="42" fillId="13" borderId="14" xfId="6" applyNumberFormat="1" applyFont="1" applyFill="1" applyBorder="1" applyAlignment="1">
      <alignment horizontal="right"/>
    </xf>
    <xf numFmtId="49" fontId="23" fillId="13" borderId="14" xfId="6" applyNumberFormat="1" applyFont="1" applyFill="1" applyBorder="1" applyAlignment="1">
      <alignment horizontal="right"/>
    </xf>
    <xf numFmtId="3" fontId="23" fillId="13" borderId="14" xfId="2" applyNumberFormat="1" applyFont="1" applyFill="1" applyBorder="1" applyAlignment="1">
      <alignment horizontal="right"/>
    </xf>
    <xf numFmtId="3" fontId="23" fillId="13" borderId="18" xfId="2" applyNumberFormat="1" applyFont="1" applyFill="1" applyBorder="1" applyAlignment="1">
      <alignment horizontal="right"/>
    </xf>
    <xf numFmtId="49" fontId="7" fillId="10" borderId="23" xfId="6" applyNumberFormat="1" applyFont="1" applyFill="1" applyBorder="1" applyAlignment="1">
      <alignment horizontal="center" vertical="center"/>
    </xf>
    <xf numFmtId="49" fontId="7" fillId="10" borderId="13" xfId="6" applyNumberFormat="1" applyFont="1" applyFill="1" applyBorder="1" applyAlignment="1">
      <alignment horizontal="center" vertical="center"/>
    </xf>
    <xf numFmtId="49" fontId="7" fillId="10" borderId="23" xfId="6" applyNumberFormat="1" applyFont="1" applyFill="1" applyBorder="1" applyAlignment="1">
      <alignment horizontal="center" vertical="top"/>
    </xf>
    <xf numFmtId="49" fontId="7" fillId="10" borderId="13" xfId="6" applyNumberFormat="1" applyFont="1" applyFill="1" applyBorder="1" applyAlignment="1">
      <alignment horizontal="center" vertical="top"/>
    </xf>
    <xf numFmtId="49" fontId="55" fillId="6" borderId="17" xfId="6" applyNumberFormat="1" applyFont="1" applyFill="1" applyBorder="1" applyAlignment="1">
      <alignment horizontal="left" vertical="center" wrapText="1"/>
    </xf>
    <xf numFmtId="49" fontId="55" fillId="6" borderId="14" xfId="6" applyNumberFormat="1" applyFont="1" applyFill="1" applyBorder="1" applyAlignment="1">
      <alignment horizontal="left" vertical="center" wrapText="1"/>
    </xf>
    <xf numFmtId="0" fontId="88" fillId="0" borderId="14" xfId="0" applyFont="1" applyBorder="1" applyAlignment="1">
      <alignment wrapText="1"/>
    </xf>
    <xf numFmtId="0" fontId="23" fillId="13" borderId="17" xfId="6" applyFont="1" applyFill="1" applyBorder="1" applyAlignment="1">
      <alignment horizontal="center" vertical="center" wrapText="1"/>
    </xf>
    <xf numFmtId="0" fontId="23" fillId="13" borderId="14" xfId="6" applyFont="1" applyFill="1" applyBorder="1" applyAlignment="1">
      <alignment horizontal="center" vertical="center" wrapText="1"/>
    </xf>
    <xf numFmtId="0" fontId="18" fillId="10" borderId="17" xfId="0" quotePrefix="1" applyFont="1" applyFill="1" applyBorder="1" applyAlignment="1">
      <alignment horizontal="center" wrapText="1"/>
    </xf>
    <xf numFmtId="0" fontId="18" fillId="10" borderId="14" xfId="0" quotePrefix="1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39" fillId="0" borderId="37" xfId="0" applyFont="1" applyBorder="1" applyAlignment="1">
      <alignment horizontal="left" wrapText="1"/>
    </xf>
    <xf numFmtId="0" fontId="30" fillId="0" borderId="37" xfId="0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7" fillId="0" borderId="37" xfId="2" applyNumberFormat="1" applyFont="1" applyBorder="1" applyAlignment="1" applyProtection="1">
      <alignment horizontal="right"/>
      <protection locked="0"/>
    </xf>
    <xf numFmtId="0" fontId="40" fillId="13" borderId="9" xfId="6" applyFont="1" applyFill="1" applyBorder="1"/>
    <xf numFmtId="49" fontId="90" fillId="13" borderId="15" xfId="6" applyNumberFormat="1" applyFont="1" applyFill="1" applyBorder="1" applyAlignment="1">
      <alignment horizontal="left" vertical="top"/>
    </xf>
    <xf numFmtId="49" fontId="35" fillId="13" borderId="15" xfId="6" applyNumberFormat="1" applyFont="1" applyFill="1" applyBorder="1" applyAlignment="1">
      <alignment horizontal="right"/>
    </xf>
    <xf numFmtId="3" fontId="7" fillId="13" borderId="15" xfId="2" applyNumberFormat="1" applyFont="1" applyFill="1" applyBorder="1" applyAlignment="1">
      <alignment horizontal="right"/>
    </xf>
    <xf numFmtId="3" fontId="7" fillId="13" borderId="45" xfId="2" applyNumberFormat="1" applyFont="1" applyFill="1" applyBorder="1" applyAlignment="1">
      <alignment horizontal="right"/>
    </xf>
    <xf numFmtId="49" fontId="7" fillId="23" borderId="17" xfId="6" quotePrefix="1" applyNumberFormat="1" applyFont="1" applyFill="1" applyBorder="1" applyAlignment="1">
      <alignment horizontal="left" vertical="top"/>
    </xf>
    <xf numFmtId="0" fontId="35" fillId="23" borderId="14" xfId="6" applyFont="1" applyFill="1" applyBorder="1" applyAlignment="1">
      <alignment horizontal="right"/>
    </xf>
    <xf numFmtId="0" fontId="30" fillId="0" borderId="37" xfId="6" applyFont="1" applyBorder="1" applyAlignment="1">
      <alignment horizontal="right"/>
    </xf>
    <xf numFmtId="0" fontId="35" fillId="10" borderId="15" xfId="6" applyFont="1" applyFill="1" applyBorder="1" applyAlignment="1">
      <alignment horizontal="right"/>
    </xf>
    <xf numFmtId="3" fontId="7" fillId="10" borderId="15" xfId="2" applyNumberFormat="1" applyFont="1" applyFill="1" applyBorder="1" applyAlignment="1">
      <alignment horizontal="right"/>
    </xf>
    <xf numFmtId="3" fontId="5" fillId="0" borderId="14" xfId="2" applyNumberFormat="1" applyFont="1" applyBorder="1" applyAlignment="1" applyProtection="1">
      <alignment horizontal="right"/>
      <protection locked="0"/>
    </xf>
    <xf numFmtId="1" fontId="1" fillId="0" borderId="0" xfId="2" applyNumberFormat="1" applyAlignment="1">
      <alignment horizontal="center"/>
    </xf>
    <xf numFmtId="1" fontId="7" fillId="0" borderId="0" xfId="2" quotePrefix="1" applyNumberFormat="1" applyFont="1" applyAlignment="1">
      <alignment horizontal="center"/>
    </xf>
    <xf numFmtId="1" fontId="18" fillId="15" borderId="14" xfId="4" applyNumberFormat="1" applyFont="1" applyFill="1" applyBorder="1" applyAlignment="1">
      <alignment horizontal="center" vertical="center" wrapText="1"/>
    </xf>
    <xf numFmtId="1" fontId="35" fillId="15" borderId="14" xfId="4" applyNumberFormat="1" applyFont="1" applyFill="1" applyBorder="1" applyAlignment="1">
      <alignment horizontal="center" vertical="center" wrapText="1"/>
    </xf>
    <xf numFmtId="1" fontId="4" fillId="23" borderId="14" xfId="4" applyNumberFormat="1" applyFont="1" applyFill="1" applyBorder="1" applyAlignment="1">
      <alignment horizontal="center" vertical="center" wrapText="1"/>
    </xf>
    <xf numFmtId="0" fontId="23" fillId="0" borderId="14" xfId="6" applyFont="1" applyBorder="1" applyAlignment="1">
      <alignment horizontal="center" vertical="center" wrapText="1"/>
    </xf>
    <xf numFmtId="0" fontId="23" fillId="0" borderId="14" xfId="6" applyFont="1" applyBorder="1" applyAlignment="1">
      <alignment horizontal="center" vertical="center"/>
    </xf>
    <xf numFmtId="3" fontId="7" fillId="0" borderId="14" xfId="4" applyNumberFormat="1" applyFont="1" applyBorder="1" applyAlignment="1">
      <alignment vertical="center" wrapText="1"/>
    </xf>
    <xf numFmtId="49" fontId="55" fillId="6" borderId="14" xfId="6" applyNumberFormat="1" applyFont="1" applyFill="1" applyBorder="1" applyAlignment="1">
      <alignment horizontal="left" vertical="center"/>
    </xf>
    <xf numFmtId="0" fontId="80" fillId="0" borderId="14" xfId="6" applyFont="1" applyBorder="1"/>
    <xf numFmtId="3" fontId="80" fillId="0" borderId="14" xfId="2" applyNumberFormat="1" applyFont="1" applyBorder="1" applyAlignment="1" applyProtection="1">
      <alignment horizontal="right"/>
      <protection locked="0"/>
    </xf>
    <xf numFmtId="3" fontId="7" fillId="0" borderId="14" xfId="2" applyNumberFormat="1" applyFont="1" applyBorder="1" applyAlignment="1" applyProtection="1">
      <alignment horizontal="right" vertical="center"/>
      <protection locked="0"/>
    </xf>
    <xf numFmtId="49" fontId="7" fillId="10" borderId="14" xfId="6" quotePrefix="1" applyNumberFormat="1" applyFont="1" applyFill="1" applyBorder="1" applyAlignment="1">
      <alignment horizontal="left" vertical="top"/>
    </xf>
    <xf numFmtId="49" fontId="7" fillId="0" borderId="14" xfId="6" quotePrefix="1" applyNumberFormat="1" applyFont="1" applyBorder="1" applyAlignment="1">
      <alignment horizontal="left" vertical="top"/>
    </xf>
    <xf numFmtId="0" fontId="23" fillId="32" borderId="14" xfId="6" applyFont="1" applyFill="1" applyBorder="1" applyAlignment="1">
      <alignment horizontal="center" vertical="center" wrapText="1"/>
    </xf>
    <xf numFmtId="49" fontId="42" fillId="32" borderId="14" xfId="6" applyNumberFormat="1" applyFont="1" applyFill="1" applyBorder="1" applyAlignment="1">
      <alignment horizontal="right"/>
    </xf>
    <xf numFmtId="3" fontId="23" fillId="32" borderId="14" xfId="2" applyNumberFormat="1" applyFont="1" applyFill="1" applyBorder="1" applyAlignment="1">
      <alignment horizontal="right"/>
    </xf>
    <xf numFmtId="49" fontId="7" fillId="10" borderId="14" xfId="6" applyNumberFormat="1" applyFont="1" applyFill="1" applyBorder="1" applyAlignment="1">
      <alignment horizontal="center" vertical="center"/>
    </xf>
    <xf numFmtId="164" fontId="7" fillId="10" borderId="14" xfId="7" applyFont="1" applyFill="1" applyBorder="1" applyAlignment="1">
      <alignment horizontal="left" vertical="top"/>
    </xf>
    <xf numFmtId="49" fontId="7" fillId="10" borderId="14" xfId="6" applyNumberFormat="1" applyFont="1" applyFill="1" applyBorder="1" applyAlignment="1">
      <alignment horizontal="center" vertical="top"/>
    </xf>
    <xf numFmtId="49" fontId="7" fillId="0" borderId="14" xfId="6" applyNumberFormat="1" applyFont="1" applyBorder="1"/>
    <xf numFmtId="49" fontId="55" fillId="6" borderId="14" xfId="6" applyNumberFormat="1" applyFont="1" applyFill="1" applyBorder="1" applyAlignment="1">
      <alignment horizontal="left"/>
    </xf>
    <xf numFmtId="0" fontId="36" fillId="0" borderId="14" xfId="6" applyFont="1" applyBorder="1"/>
    <xf numFmtId="0" fontId="7" fillId="10" borderId="14" xfId="6" applyFont="1" applyFill="1" applyBorder="1" applyAlignment="1">
      <alignment horizontal="left" vertical="center"/>
    </xf>
    <xf numFmtId="0" fontId="40" fillId="10" borderId="14" xfId="6" applyFont="1" applyFill="1" applyBorder="1"/>
    <xf numFmtId="0" fontId="84" fillId="0" borderId="14" xfId="6" applyFont="1" applyBorder="1"/>
    <xf numFmtId="49" fontId="55" fillId="6" borderId="14" xfId="6" quotePrefix="1" applyNumberFormat="1" applyFont="1" applyFill="1" applyBorder="1" applyAlignment="1">
      <alignment horizontal="left" vertical="top"/>
    </xf>
    <xf numFmtId="0" fontId="55" fillId="6" borderId="14" xfId="6" applyFont="1" applyFill="1" applyBorder="1"/>
    <xf numFmtId="0" fontId="86" fillId="0" borderId="14" xfId="6" applyFont="1" applyBorder="1"/>
    <xf numFmtId="3" fontId="108" fillId="0" borderId="14" xfId="2" applyNumberFormat="1" applyFont="1" applyBorder="1" applyAlignment="1" applyProtection="1">
      <alignment horizontal="right"/>
      <protection locked="0"/>
    </xf>
    <xf numFmtId="0" fontId="87" fillId="0" borderId="14" xfId="6" applyFont="1" applyBorder="1"/>
    <xf numFmtId="3" fontId="109" fillId="0" borderId="14" xfId="2" applyNumberFormat="1" applyFont="1" applyBorder="1" applyAlignment="1" applyProtection="1">
      <alignment horizontal="right"/>
      <protection locked="0"/>
    </xf>
    <xf numFmtId="3" fontId="109" fillId="0" borderId="14" xfId="2" applyNumberFormat="1" applyFont="1" applyBorder="1" applyAlignment="1">
      <alignment horizontal="right"/>
    </xf>
    <xf numFmtId="49" fontId="7" fillId="0" borderId="14" xfId="6" applyNumberFormat="1" applyFont="1" applyBorder="1" applyAlignment="1">
      <alignment horizontal="center"/>
    </xf>
    <xf numFmtId="0" fontId="55" fillId="6" borderId="14" xfId="0" quotePrefix="1" applyFont="1" applyFill="1" applyBorder="1" applyAlignment="1">
      <alignment vertical="center" wrapText="1"/>
    </xf>
    <xf numFmtId="0" fontId="35" fillId="6" borderId="14" xfId="0" quotePrefix="1" applyFont="1" applyFill="1" applyBorder="1"/>
    <xf numFmtId="0" fontId="18" fillId="10" borderId="14" xfId="0" quotePrefix="1" applyFont="1" applyFill="1" applyBorder="1" applyAlignment="1">
      <alignment horizontal="left" wrapText="1"/>
    </xf>
    <xf numFmtId="0" fontId="18" fillId="10" borderId="14" xfId="0" applyFont="1" applyFill="1" applyBorder="1" applyAlignment="1">
      <alignment wrapText="1"/>
    </xf>
    <xf numFmtId="0" fontId="18" fillId="0" borderId="14" xfId="0" applyFont="1" applyBorder="1"/>
    <xf numFmtId="0" fontId="1" fillId="0" borderId="14" xfId="0" applyFont="1" applyBorder="1" applyAlignment="1">
      <alignment horizontal="left" wrapText="1"/>
    </xf>
    <xf numFmtId="0" fontId="40" fillId="7" borderId="14" xfId="6" applyFont="1" applyFill="1" applyBorder="1"/>
    <xf numFmtId="49" fontId="80" fillId="0" borderId="14" xfId="6" applyNumberFormat="1" applyFont="1" applyBorder="1" applyAlignment="1">
      <alignment horizontal="left" vertical="top"/>
    </xf>
    <xf numFmtId="0" fontId="7" fillId="0" borderId="69" xfId="2" applyFont="1" applyBorder="1" applyAlignment="1">
      <alignment horizontal="center"/>
    </xf>
    <xf numFmtId="1" fontId="14" fillId="29" borderId="17" xfId="4" applyNumberFormat="1" applyFont="1" applyFill="1" applyBorder="1" applyAlignment="1">
      <alignment horizontal="center" vertical="center" wrapText="1"/>
    </xf>
    <xf numFmtId="1" fontId="14" fillId="29" borderId="14" xfId="4" applyNumberFormat="1" applyFont="1" applyFill="1" applyBorder="1" applyAlignment="1">
      <alignment horizontal="center" vertical="center" wrapText="1"/>
    </xf>
    <xf numFmtId="1" fontId="14" fillId="29" borderId="14" xfId="4" applyNumberFormat="1" applyFont="1" applyFill="1" applyBorder="1" applyAlignment="1">
      <alignment horizontal="center" vertical="center" wrapText="1"/>
    </xf>
    <xf numFmtId="3" fontId="14" fillId="29" borderId="14" xfId="4" applyNumberFormat="1" applyFont="1" applyFill="1" applyBorder="1" applyAlignment="1">
      <alignment vertical="center" wrapText="1"/>
    </xf>
    <xf numFmtId="3" fontId="14" fillId="29" borderId="18" xfId="4" applyNumberFormat="1" applyFont="1" applyFill="1" applyBorder="1" applyAlignment="1">
      <alignment vertical="center" wrapText="1"/>
    </xf>
    <xf numFmtId="0" fontId="33" fillId="23" borderId="23" xfId="6" applyFont="1" applyFill="1" applyBorder="1" applyAlignment="1">
      <alignment horizontal="center" vertical="center" wrapText="1"/>
    </xf>
    <xf numFmtId="3" fontId="93" fillId="0" borderId="18" xfId="2" applyNumberFormat="1" applyFont="1" applyBorder="1" applyAlignment="1" applyProtection="1">
      <alignment horizontal="right"/>
      <protection locked="0"/>
    </xf>
    <xf numFmtId="0" fontId="33" fillId="16" borderId="17" xfId="6" applyFont="1" applyFill="1" applyBorder="1" applyAlignment="1">
      <alignment horizontal="center" vertical="center" wrapText="1"/>
    </xf>
    <xf numFmtId="0" fontId="33" fillId="16" borderId="14" xfId="6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left" vertical="top" wrapText="1"/>
    </xf>
    <xf numFmtId="3" fontId="33" fillId="16" borderId="18" xfId="6" applyNumberFormat="1" applyFont="1" applyFill="1" applyBorder="1" applyAlignment="1">
      <alignment horizontal="right"/>
    </xf>
    <xf numFmtId="3" fontId="110" fillId="0" borderId="14" xfId="2" applyNumberFormat="1" applyFont="1" applyBorder="1" applyAlignment="1" applyProtection="1">
      <alignment horizontal="right"/>
      <protection locked="0"/>
    </xf>
    <xf numFmtId="3" fontId="110" fillId="0" borderId="18" xfId="2" applyNumberFormat="1" applyFont="1" applyBorder="1" applyAlignment="1" applyProtection="1">
      <alignment horizontal="right"/>
      <protection locked="0"/>
    </xf>
    <xf numFmtId="0" fontId="2" fillId="0" borderId="70" xfId="0" applyFont="1" applyBorder="1" applyAlignment="1">
      <alignment wrapText="1"/>
    </xf>
    <xf numFmtId="3" fontId="101" fillId="0" borderId="14" xfId="2" applyNumberFormat="1" applyFont="1" applyBorder="1" applyAlignment="1">
      <alignment horizontal="right"/>
    </xf>
    <xf numFmtId="3" fontId="101" fillId="0" borderId="18" xfId="2" applyNumberFormat="1" applyFont="1" applyBorder="1" applyAlignment="1">
      <alignment horizontal="right"/>
    </xf>
    <xf numFmtId="3" fontId="33" fillId="16" borderId="14" xfId="6" applyNumberFormat="1" applyFont="1" applyFill="1" applyBorder="1" applyAlignment="1">
      <alignment horizontal="right"/>
    </xf>
    <xf numFmtId="3" fontId="14" fillId="10" borderId="23" xfId="0" quotePrefix="1" applyNumberFormat="1" applyFont="1" applyFill="1" applyBorder="1" applyAlignment="1">
      <alignment horizontal="center" wrapText="1"/>
    </xf>
    <xf numFmtId="3" fontId="14" fillId="10" borderId="13" xfId="0" quotePrefix="1" applyNumberFormat="1" applyFont="1" applyFill="1" applyBorder="1" applyAlignment="1">
      <alignment horizontal="center" wrapText="1"/>
    </xf>
    <xf numFmtId="3" fontId="1" fillId="8" borderId="0" xfId="2" applyNumberFormat="1" applyFill="1"/>
    <xf numFmtId="0" fontId="14" fillId="0" borderId="14" xfId="0" quotePrefix="1" applyFont="1" applyBorder="1" applyAlignment="1">
      <alignment horizontal="right"/>
    </xf>
    <xf numFmtId="3" fontId="14" fillId="0" borderId="14" xfId="0" quotePrefix="1" applyNumberFormat="1" applyFont="1" applyBorder="1" applyAlignment="1">
      <alignment horizontal="right"/>
    </xf>
    <xf numFmtId="0" fontId="14" fillId="8" borderId="14" xfId="0" applyFont="1" applyFill="1" applyBorder="1" applyAlignment="1">
      <alignment horizontal="right"/>
    </xf>
    <xf numFmtId="3" fontId="14" fillId="8" borderId="14" xfId="2" applyNumberFormat="1" applyFont="1" applyFill="1" applyBorder="1" applyAlignment="1">
      <alignment horizontal="right"/>
    </xf>
    <xf numFmtId="3" fontId="14" fillId="8" borderId="18" xfId="2" applyNumberFormat="1" applyFont="1" applyFill="1" applyBorder="1" applyAlignment="1">
      <alignment horizontal="right"/>
    </xf>
    <xf numFmtId="3" fontId="14" fillId="13" borderId="14" xfId="2" applyNumberFormat="1" applyFont="1" applyFill="1" applyBorder="1" applyAlignment="1">
      <alignment horizontal="right"/>
    </xf>
    <xf numFmtId="3" fontId="14" fillId="13" borderId="18" xfId="2" applyNumberFormat="1" applyFont="1" applyFill="1" applyBorder="1" applyAlignment="1">
      <alignment horizontal="right"/>
    </xf>
    <xf numFmtId="49" fontId="14" fillId="21" borderId="17" xfId="6" applyNumberFormat="1" applyFont="1" applyFill="1" applyBorder="1" applyAlignment="1">
      <alignment horizontal="left" vertical="top"/>
    </xf>
    <xf numFmtId="49" fontId="14" fillId="21" borderId="14" xfId="6" applyNumberFormat="1" applyFont="1" applyFill="1" applyBorder="1" applyAlignment="1">
      <alignment horizontal="left" vertical="top"/>
    </xf>
    <xf numFmtId="0" fontId="14" fillId="21" borderId="14" xfId="6" applyFont="1" applyFill="1" applyBorder="1" applyAlignment="1">
      <alignment horizontal="right"/>
    </xf>
    <xf numFmtId="3" fontId="14" fillId="21" borderId="18" xfId="2" applyNumberFormat="1" applyFont="1" applyFill="1" applyBorder="1" applyAlignment="1">
      <alignment horizontal="right"/>
    </xf>
    <xf numFmtId="0" fontId="60" fillId="9" borderId="71" xfId="0" applyFont="1" applyFill="1" applyBorder="1" applyAlignment="1">
      <alignment horizontal="center" vertical="center" wrapText="1"/>
    </xf>
    <xf numFmtId="0" fontId="14" fillId="0" borderId="37" xfId="6" applyFont="1" applyBorder="1" applyAlignment="1">
      <alignment horizontal="right"/>
    </xf>
    <xf numFmtId="3" fontId="14" fillId="21" borderId="37" xfId="2" applyNumberFormat="1" applyFont="1" applyFill="1" applyBorder="1" applyAlignment="1">
      <alignment horizontal="right"/>
    </xf>
    <xf numFmtId="3" fontId="14" fillId="21" borderId="37" xfId="2" applyNumberFormat="1" applyFont="1" applyFill="1" applyBorder="1" applyAlignment="1" applyProtection="1">
      <alignment horizontal="right"/>
      <protection locked="0"/>
    </xf>
    <xf numFmtId="3" fontId="14" fillId="0" borderId="38" xfId="2" applyNumberFormat="1" applyFont="1" applyBorder="1" applyAlignment="1" applyProtection="1">
      <alignment horizontal="right"/>
      <protection locked="0"/>
    </xf>
    <xf numFmtId="0" fontId="2" fillId="10" borderId="15" xfId="6" applyFont="1" applyFill="1" applyBorder="1"/>
    <xf numFmtId="0" fontId="4" fillId="6" borderId="14" xfId="6" applyFont="1" applyFill="1" applyBorder="1" applyAlignment="1">
      <alignment horizontal="right"/>
    </xf>
    <xf numFmtId="3" fontId="4" fillId="6" borderId="14" xfId="2" applyNumberFormat="1" applyFont="1" applyFill="1" applyBorder="1" applyAlignment="1">
      <alignment horizontal="right"/>
    </xf>
    <xf numFmtId="3" fontId="4" fillId="6" borderId="18" xfId="2" applyNumberFormat="1" applyFont="1" applyFill="1" applyBorder="1" applyAlignment="1">
      <alignment horizontal="right"/>
    </xf>
    <xf numFmtId="3" fontId="4" fillId="10" borderId="14" xfId="2" applyNumberFormat="1" applyFont="1" applyFill="1" applyBorder="1" applyAlignment="1">
      <alignment horizontal="right"/>
    </xf>
    <xf numFmtId="3" fontId="4" fillId="10" borderId="18" xfId="2" applyNumberFormat="1" applyFont="1" applyFill="1" applyBorder="1" applyAlignment="1">
      <alignment horizontal="right"/>
    </xf>
    <xf numFmtId="49" fontId="4" fillId="0" borderId="14" xfId="6" applyNumberFormat="1" applyFont="1" applyBorder="1" applyAlignment="1">
      <alignment horizontal="right"/>
    </xf>
    <xf numFmtId="3" fontId="4" fillId="0" borderId="14" xfId="2" applyNumberFormat="1" applyFont="1" applyBorder="1" applyAlignment="1">
      <alignment horizontal="right"/>
    </xf>
    <xf numFmtId="3" fontId="4" fillId="0" borderId="14" xfId="2" applyNumberFormat="1" applyFont="1" applyBorder="1" applyAlignment="1" applyProtection="1">
      <alignment horizontal="right"/>
      <protection locked="0"/>
    </xf>
    <xf numFmtId="3" fontId="4" fillId="0" borderId="18" xfId="2" applyNumberFormat="1" applyFont="1" applyBorder="1" applyAlignment="1" applyProtection="1">
      <alignment horizontal="right"/>
      <protection locked="0"/>
    </xf>
    <xf numFmtId="3" fontId="4" fillId="0" borderId="18" xfId="2" applyNumberFormat="1" applyFont="1" applyBorder="1" applyAlignment="1">
      <alignment horizontal="right"/>
    </xf>
    <xf numFmtId="0" fontId="4" fillId="6" borderId="14" xfId="2" applyFont="1" applyFill="1" applyBorder="1" applyAlignment="1">
      <alignment horizontal="right"/>
    </xf>
    <xf numFmtId="0" fontId="4" fillId="0" borderId="14" xfId="2" applyFont="1" applyBorder="1" applyAlignment="1">
      <alignment horizontal="right"/>
    </xf>
    <xf numFmtId="49" fontId="4" fillId="6" borderId="14" xfId="6" applyNumberFormat="1" applyFont="1" applyFill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right"/>
    </xf>
    <xf numFmtId="0" fontId="4" fillId="0" borderId="37" xfId="2" applyFont="1" applyBorder="1" applyAlignment="1">
      <alignment horizontal="right"/>
    </xf>
    <xf numFmtId="3" fontId="4" fillId="0" borderId="37" xfId="2" applyNumberFormat="1" applyFont="1" applyBorder="1" applyAlignment="1">
      <alignment horizontal="right"/>
    </xf>
  </cellXfs>
  <cellStyles count="10">
    <cellStyle name="Comma 2" xfId="7" xr:uid="{53ED7742-C802-4923-9D89-CE23E3F8D747}"/>
    <cellStyle name="Comma 3" xfId="8" xr:uid="{46B6B70E-6F54-4270-98D2-34E4A823BDC5}"/>
    <cellStyle name="Normal" xfId="0" builtinId="0"/>
    <cellStyle name="Normal 2" xfId="3" xr:uid="{68B2DE8C-3783-4C29-81F3-36B1C70FAA06}"/>
    <cellStyle name="Normal 3" xfId="9" xr:uid="{2076792D-9F4A-4039-85B9-0B2DECA86087}"/>
    <cellStyle name="Normal_Anexa F 140 146 10.07" xfId="6" xr:uid="{061A17DF-A5BF-4A6A-B1DB-FAC27CB01923}"/>
    <cellStyle name="Normal_F 07" xfId="5" xr:uid="{7AA9173A-9F3C-4F1E-A827-8C3E3221B633}"/>
    <cellStyle name="Normal_mach03" xfId="4" xr:uid="{7A428DC9-DEF4-4C23-BF83-44667E071E90}"/>
    <cellStyle name="Normal_mach31" xfId="2" xr:uid="{6432190F-1721-4D6E-B28C-53C98D7D534A}"/>
    <cellStyle name="Normal_Machete buget 99" xfId="1" xr:uid="{243AB4E0-402F-4F4F-A100-6270B5997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D8E888B-3A00-4263-AD88-732BEBC87066}"/>
            </a:ext>
          </a:extLst>
        </xdr:cNvPr>
        <xdr:cNvSpPr>
          <a:spLocks/>
        </xdr:cNvSpPr>
      </xdr:nvSpPr>
      <xdr:spPr bwMode="auto">
        <a:xfrm>
          <a:off x="2657475" y="200215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E2AE2C7-C1FD-4C12-925B-53A60D03C56E}"/>
            </a:ext>
          </a:extLst>
        </xdr:cNvPr>
        <xdr:cNvSpPr>
          <a:spLocks/>
        </xdr:cNvSpPr>
      </xdr:nvSpPr>
      <xdr:spPr bwMode="auto">
        <a:xfrm>
          <a:off x="2657475" y="200215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F9ED978D-47D3-4346-9E0C-7FC524C4461B}"/>
            </a:ext>
          </a:extLst>
        </xdr:cNvPr>
        <xdr:cNvSpPr>
          <a:spLocks/>
        </xdr:cNvSpPr>
      </xdr:nvSpPr>
      <xdr:spPr bwMode="auto">
        <a:xfrm>
          <a:off x="2657475" y="200215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BB350FB-24C0-492F-963E-7C314822D714}"/>
            </a:ext>
          </a:extLst>
        </xdr:cNvPr>
        <xdr:cNvSpPr>
          <a:spLocks/>
        </xdr:cNvSpPr>
      </xdr:nvSpPr>
      <xdr:spPr bwMode="auto">
        <a:xfrm>
          <a:off x="3752850" y="6057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94410F4D-7047-459B-8C95-62AFC9F2EDA3}"/>
            </a:ext>
          </a:extLst>
        </xdr:cNvPr>
        <xdr:cNvSpPr>
          <a:spLocks/>
        </xdr:cNvSpPr>
      </xdr:nvSpPr>
      <xdr:spPr bwMode="auto">
        <a:xfrm>
          <a:off x="3752850" y="6057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28E78493-1743-4A92-B3A3-B614C6275B03}"/>
            </a:ext>
          </a:extLst>
        </xdr:cNvPr>
        <xdr:cNvSpPr>
          <a:spLocks/>
        </xdr:cNvSpPr>
      </xdr:nvSpPr>
      <xdr:spPr bwMode="auto">
        <a:xfrm>
          <a:off x="3752850" y="6057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A08A379-56BB-44AC-8B91-1D757A4ED88C}"/>
            </a:ext>
          </a:extLst>
        </xdr:cNvPr>
        <xdr:cNvSpPr>
          <a:spLocks/>
        </xdr:cNvSpPr>
      </xdr:nvSpPr>
      <xdr:spPr bwMode="auto">
        <a:xfrm>
          <a:off x="2990850" y="83724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9F216C91-FC9F-41BB-BA40-4D1135523352}"/>
            </a:ext>
          </a:extLst>
        </xdr:cNvPr>
        <xdr:cNvSpPr>
          <a:spLocks/>
        </xdr:cNvSpPr>
      </xdr:nvSpPr>
      <xdr:spPr bwMode="auto">
        <a:xfrm>
          <a:off x="2990850" y="87820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724DAD97-C1D7-4FBF-A936-B0F30AC43E78}"/>
            </a:ext>
          </a:extLst>
        </xdr:cNvPr>
        <xdr:cNvSpPr>
          <a:spLocks/>
        </xdr:cNvSpPr>
      </xdr:nvSpPr>
      <xdr:spPr bwMode="auto">
        <a:xfrm>
          <a:off x="2990850" y="87820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FE7DD7C-ED9A-4CBE-910E-F604526D0275}"/>
            </a:ext>
          </a:extLst>
        </xdr:cNvPr>
        <xdr:cNvSpPr>
          <a:spLocks/>
        </xdr:cNvSpPr>
      </xdr:nvSpPr>
      <xdr:spPr bwMode="auto">
        <a:xfrm>
          <a:off x="3705225" y="11849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C519958C-122F-4093-9735-6F95AB1DDEBC}"/>
            </a:ext>
          </a:extLst>
        </xdr:cNvPr>
        <xdr:cNvSpPr>
          <a:spLocks/>
        </xdr:cNvSpPr>
      </xdr:nvSpPr>
      <xdr:spPr bwMode="auto">
        <a:xfrm>
          <a:off x="3705225" y="11849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2FD95C32-F414-4071-91EB-C64204E7971B}"/>
            </a:ext>
          </a:extLst>
        </xdr:cNvPr>
        <xdr:cNvSpPr>
          <a:spLocks/>
        </xdr:cNvSpPr>
      </xdr:nvSpPr>
      <xdr:spPr bwMode="auto">
        <a:xfrm>
          <a:off x="3705225" y="11849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6E0F179-8829-427B-8528-1B630BBCA87B}"/>
            </a:ext>
          </a:extLst>
        </xdr:cNvPr>
        <xdr:cNvSpPr>
          <a:spLocks/>
        </xdr:cNvSpPr>
      </xdr:nvSpPr>
      <xdr:spPr bwMode="auto">
        <a:xfrm>
          <a:off x="3762375" y="6429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C8E2FC4A-8CC5-49B4-8160-695CB487006C}"/>
            </a:ext>
          </a:extLst>
        </xdr:cNvPr>
        <xdr:cNvSpPr>
          <a:spLocks/>
        </xdr:cNvSpPr>
      </xdr:nvSpPr>
      <xdr:spPr bwMode="auto">
        <a:xfrm>
          <a:off x="3762375" y="6429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E6F89862-A7E5-4304-A4FA-6684686B6BEF}"/>
            </a:ext>
          </a:extLst>
        </xdr:cNvPr>
        <xdr:cNvSpPr>
          <a:spLocks/>
        </xdr:cNvSpPr>
      </xdr:nvSpPr>
      <xdr:spPr bwMode="auto">
        <a:xfrm>
          <a:off x="3762375" y="6429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F41E001-5DFD-4F06-AE53-89550172FEA7}"/>
            </a:ext>
          </a:extLst>
        </xdr:cNvPr>
        <xdr:cNvSpPr>
          <a:spLocks/>
        </xdr:cNvSpPr>
      </xdr:nvSpPr>
      <xdr:spPr bwMode="auto">
        <a:xfrm>
          <a:off x="3457575" y="128587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B35CF1D3-7D28-4A4C-B552-BDCE2CA02E7A}"/>
            </a:ext>
          </a:extLst>
        </xdr:cNvPr>
        <xdr:cNvSpPr>
          <a:spLocks/>
        </xdr:cNvSpPr>
      </xdr:nvSpPr>
      <xdr:spPr bwMode="auto">
        <a:xfrm>
          <a:off x="3457575" y="128587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5A51B187-68EB-43E2-8FE7-452E9D3C8096}"/>
            </a:ext>
          </a:extLst>
        </xdr:cNvPr>
        <xdr:cNvSpPr>
          <a:spLocks/>
        </xdr:cNvSpPr>
      </xdr:nvSpPr>
      <xdr:spPr bwMode="auto">
        <a:xfrm>
          <a:off x="3457575" y="128587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2AA673D-8595-49E7-85E6-02A9ED8D3A74}"/>
            </a:ext>
          </a:extLst>
        </xdr:cNvPr>
        <xdr:cNvSpPr>
          <a:spLocks/>
        </xdr:cNvSpPr>
      </xdr:nvSpPr>
      <xdr:spPr bwMode="auto">
        <a:xfrm>
          <a:off x="3619500" y="10382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B69F715D-B1BC-4BDE-AFB5-39550DCC7358}"/>
            </a:ext>
          </a:extLst>
        </xdr:cNvPr>
        <xdr:cNvSpPr>
          <a:spLocks/>
        </xdr:cNvSpPr>
      </xdr:nvSpPr>
      <xdr:spPr bwMode="auto">
        <a:xfrm>
          <a:off x="3619500" y="10629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5FEAC38-73C8-4819-82A4-3F3C86359BEA}"/>
            </a:ext>
          </a:extLst>
        </xdr:cNvPr>
        <xdr:cNvSpPr txBox="1">
          <a:spLocks noChangeArrowheads="1"/>
        </xdr:cNvSpPr>
      </xdr:nvSpPr>
      <xdr:spPr bwMode="auto">
        <a:xfrm>
          <a:off x="876300" y="733425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29DC7BD-27BE-4D67-A0F8-17139E999246}"/>
            </a:ext>
          </a:extLst>
        </xdr:cNvPr>
        <xdr:cNvSpPr>
          <a:spLocks/>
        </xdr:cNvSpPr>
      </xdr:nvSpPr>
      <xdr:spPr bwMode="auto">
        <a:xfrm>
          <a:off x="3619500" y="10629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8965AB8-6834-49C9-8922-13EDA6E58C58}"/>
            </a:ext>
          </a:extLst>
        </xdr:cNvPr>
        <xdr:cNvSpPr>
          <a:spLocks/>
        </xdr:cNvSpPr>
      </xdr:nvSpPr>
      <xdr:spPr bwMode="auto">
        <a:xfrm>
          <a:off x="3371850" y="11020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19050</xdr:colOff>
      <xdr:row>204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34B963F7-96DA-4C75-AA5A-65047CA09B56}"/>
            </a:ext>
          </a:extLst>
        </xdr:cNvPr>
        <xdr:cNvSpPr>
          <a:spLocks/>
        </xdr:cNvSpPr>
      </xdr:nvSpPr>
      <xdr:spPr bwMode="auto">
        <a:xfrm>
          <a:off x="3371850" y="11268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19050</xdr:colOff>
      <xdr:row>204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DB0F209F-3082-4D0F-99DB-C79ED95B5F09}"/>
            </a:ext>
          </a:extLst>
        </xdr:cNvPr>
        <xdr:cNvSpPr>
          <a:spLocks/>
        </xdr:cNvSpPr>
      </xdr:nvSpPr>
      <xdr:spPr bwMode="auto">
        <a:xfrm>
          <a:off x="3371850" y="11268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7559242-76D7-47C5-864A-8954ADDBCF00}"/>
            </a:ext>
          </a:extLst>
        </xdr:cNvPr>
        <xdr:cNvSpPr>
          <a:spLocks/>
        </xdr:cNvSpPr>
      </xdr:nvSpPr>
      <xdr:spPr bwMode="auto">
        <a:xfrm>
          <a:off x="3524250" y="13296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8602B94-F3E4-4863-8691-3F62A6CC5AC4}"/>
            </a:ext>
          </a:extLst>
        </xdr:cNvPr>
        <xdr:cNvSpPr>
          <a:spLocks/>
        </xdr:cNvSpPr>
      </xdr:nvSpPr>
      <xdr:spPr bwMode="auto">
        <a:xfrm>
          <a:off x="3524250" y="13296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C14153A-E1A7-4B0A-B2A4-8DC37C7C153C}"/>
            </a:ext>
          </a:extLst>
        </xdr:cNvPr>
        <xdr:cNvSpPr>
          <a:spLocks/>
        </xdr:cNvSpPr>
      </xdr:nvSpPr>
      <xdr:spPr bwMode="auto">
        <a:xfrm>
          <a:off x="3524250" y="132969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EAD9EF0-553E-46FD-BA72-037D32E259F0}"/>
            </a:ext>
          </a:extLst>
        </xdr:cNvPr>
        <xdr:cNvSpPr>
          <a:spLocks/>
        </xdr:cNvSpPr>
      </xdr:nvSpPr>
      <xdr:spPr bwMode="auto">
        <a:xfrm>
          <a:off x="3562350" y="11563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19050</xdr:colOff>
      <xdr:row>208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59022720-6CD1-425E-9A42-415EB0313105}"/>
            </a:ext>
          </a:extLst>
        </xdr:cNvPr>
        <xdr:cNvSpPr>
          <a:spLocks/>
        </xdr:cNvSpPr>
      </xdr:nvSpPr>
      <xdr:spPr bwMode="auto">
        <a:xfrm>
          <a:off x="3562350" y="11563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19050</xdr:colOff>
      <xdr:row>208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B78EE387-AAAF-4B0A-85A4-640A8192CEB5}"/>
            </a:ext>
          </a:extLst>
        </xdr:cNvPr>
        <xdr:cNvSpPr>
          <a:spLocks/>
        </xdr:cNvSpPr>
      </xdr:nvSpPr>
      <xdr:spPr bwMode="auto">
        <a:xfrm>
          <a:off x="3562350" y="11563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FD49F99-6BCE-4102-ABC1-4FB9FDF88BB2}"/>
            </a:ext>
          </a:extLst>
        </xdr:cNvPr>
        <xdr:cNvSpPr>
          <a:spLocks/>
        </xdr:cNvSpPr>
      </xdr:nvSpPr>
      <xdr:spPr bwMode="auto">
        <a:xfrm>
          <a:off x="4191000" y="5857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3E46164-1743-4009-A756-C1C1C7FE8E3E}"/>
            </a:ext>
          </a:extLst>
        </xdr:cNvPr>
        <xdr:cNvSpPr>
          <a:spLocks/>
        </xdr:cNvSpPr>
      </xdr:nvSpPr>
      <xdr:spPr bwMode="auto">
        <a:xfrm>
          <a:off x="4191000" y="5857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EDA0223F-9B8B-454E-BEC6-086A34686A3F}"/>
            </a:ext>
          </a:extLst>
        </xdr:cNvPr>
        <xdr:cNvSpPr>
          <a:spLocks/>
        </xdr:cNvSpPr>
      </xdr:nvSpPr>
      <xdr:spPr bwMode="auto">
        <a:xfrm>
          <a:off x="4191000" y="58578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3(3)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11.Anexa%20nr.11%20Cap.70.xlsx" TargetMode="External"/><Relationship Id="rId1" Type="http://schemas.openxmlformats.org/officeDocument/2006/relationships/externalLinkPath" Target="11.Anexa%20nr.11%20Cap.70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12.Anexa%20nr.12%20Cap.74.xlsx" TargetMode="External"/><Relationship Id="rId1" Type="http://schemas.openxmlformats.org/officeDocument/2006/relationships/externalLinkPath" Target="12.Anexa%20nr.12%20Cap.74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13.Anexa%20nr.13%20Cap%2083.xlsx" TargetMode="External"/><Relationship Id="rId1" Type="http://schemas.openxmlformats.org/officeDocument/2006/relationships/externalLinkPath" Target="13.Anexa%20nr.13%20Cap%208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14.Anexa%20nr.14%20Cap.84.xlsx" TargetMode="External"/><Relationship Id="rId1" Type="http://schemas.openxmlformats.org/officeDocument/2006/relationships/externalLinkPath" Target="14.Anexa%20nr.14%20Cap.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5.Anexa%20nr.5%20Cap.55.xlsx" TargetMode="External"/><Relationship Id="rId1" Type="http://schemas.openxmlformats.org/officeDocument/2006/relationships/externalLinkPath" Target="5.Anexa%20nr.5%20Cap.5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2%20%20cap%2061...68......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6.Anexa%20nr.6%20Cap.61.xlsx" TargetMode="External"/><Relationship Id="rId1" Type="http://schemas.openxmlformats.org/officeDocument/2006/relationships/externalLinkPath" Target="6.Anexa%20nr.6%20Cap.61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8.Anexa%20nr.%208%20Cap.66.xlsx" TargetMode="External"/><Relationship Id="rId1" Type="http://schemas.openxmlformats.org/officeDocument/2006/relationships/externalLinkPath" Target="8.Anexa%20nr.%208%20Cap.6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3%20%20CAP6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9.Anexa%20nr.%209%20Cap.67.xlsx" TargetMode="External"/><Relationship Id="rId1" Type="http://schemas.openxmlformats.org/officeDocument/2006/relationships/externalLinkPath" Target="9.Anexa%20nr.%209%20Cap.67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10.Anexa%20nr.10%20Cap%2068.xlsx" TargetMode="External"/><Relationship Id="rId1" Type="http://schemas.openxmlformats.org/officeDocument/2006/relationships/externalLinkPath" Target="10.Anexa%20nr.10%20Cap%20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>
        <row r="10">
          <cell r="C10">
            <v>294711736</v>
          </cell>
          <cell r="D10">
            <v>255627428</v>
          </cell>
          <cell r="E10">
            <v>573185823</v>
          </cell>
          <cell r="F10">
            <v>538473508</v>
          </cell>
          <cell r="G10">
            <v>455151788</v>
          </cell>
          <cell r="H10">
            <v>455151788</v>
          </cell>
          <cell r="I10">
            <v>455151788</v>
          </cell>
          <cell r="J10">
            <v>0</v>
          </cell>
        </row>
        <row r="166">
          <cell r="E166">
            <v>3743448</v>
          </cell>
          <cell r="F166">
            <v>4627057</v>
          </cell>
          <cell r="G166">
            <v>4600417</v>
          </cell>
          <cell r="H166">
            <v>4600417</v>
          </cell>
          <cell r="I166">
            <v>4600417</v>
          </cell>
          <cell r="J166">
            <v>0</v>
          </cell>
          <cell r="K166">
            <v>4648169</v>
          </cell>
        </row>
        <row r="167">
          <cell r="E167">
            <v>808876</v>
          </cell>
          <cell r="F167">
            <v>790688</v>
          </cell>
          <cell r="G167">
            <v>687484</v>
          </cell>
          <cell r="H167">
            <v>687484</v>
          </cell>
          <cell r="I167">
            <v>687484</v>
          </cell>
          <cell r="J167">
            <v>0</v>
          </cell>
          <cell r="K167">
            <v>670121</v>
          </cell>
        </row>
        <row r="168">
          <cell r="E168">
            <v>33921257</v>
          </cell>
          <cell r="F168">
            <v>28087312</v>
          </cell>
          <cell r="G168">
            <v>26053051</v>
          </cell>
          <cell r="H168">
            <v>26053051</v>
          </cell>
          <cell r="I168">
            <v>26053051</v>
          </cell>
          <cell r="J168">
            <v>0</v>
          </cell>
          <cell r="K168">
            <v>25694538</v>
          </cell>
        </row>
        <row r="169">
          <cell r="E169">
            <v>7138850</v>
          </cell>
          <cell r="F169">
            <v>9966183</v>
          </cell>
          <cell r="G169">
            <v>9754047</v>
          </cell>
          <cell r="H169">
            <v>9754047</v>
          </cell>
          <cell r="I169">
            <v>9754047</v>
          </cell>
          <cell r="J169">
            <v>0</v>
          </cell>
          <cell r="K169">
            <v>9463907</v>
          </cell>
        </row>
        <row r="170">
          <cell r="E170">
            <v>26782407</v>
          </cell>
          <cell r="F170">
            <v>18121129</v>
          </cell>
          <cell r="G170">
            <v>16299004</v>
          </cell>
          <cell r="H170">
            <v>16299004</v>
          </cell>
          <cell r="I170">
            <v>16299004</v>
          </cell>
          <cell r="J170">
            <v>0</v>
          </cell>
          <cell r="K170">
            <v>16230631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H176">
            <v>0</v>
          </cell>
          <cell r="J176">
            <v>0</v>
          </cell>
        </row>
        <row r="177">
          <cell r="J177">
            <v>0</v>
          </cell>
        </row>
        <row r="178">
          <cell r="E178">
            <v>965419</v>
          </cell>
          <cell r="F178">
            <v>1509643</v>
          </cell>
          <cell r="G178">
            <v>1499695</v>
          </cell>
          <cell r="H178">
            <v>1499695</v>
          </cell>
          <cell r="I178">
            <v>1499695</v>
          </cell>
          <cell r="J178">
            <v>0</v>
          </cell>
          <cell r="K178">
            <v>1499695</v>
          </cell>
        </row>
        <row r="179">
          <cell r="E179">
            <v>277000</v>
          </cell>
          <cell r="F179">
            <v>276790</v>
          </cell>
          <cell r="G179">
            <v>28805</v>
          </cell>
          <cell r="H179">
            <v>28805</v>
          </cell>
          <cell r="I179">
            <v>28805</v>
          </cell>
          <cell r="J179">
            <v>0</v>
          </cell>
          <cell r="K179">
            <v>29015</v>
          </cell>
        </row>
        <row r="288">
          <cell r="E288">
            <v>1138737</v>
          </cell>
          <cell r="F288">
            <v>1585166</v>
          </cell>
          <cell r="G288">
            <v>1515493</v>
          </cell>
          <cell r="H288">
            <v>1515493</v>
          </cell>
          <cell r="I288">
            <v>1515493</v>
          </cell>
          <cell r="J288">
            <v>0</v>
          </cell>
          <cell r="K288">
            <v>5024612</v>
          </cell>
        </row>
        <row r="291">
          <cell r="E291">
            <v>10731398</v>
          </cell>
          <cell r="F291">
            <v>4062951</v>
          </cell>
          <cell r="G291">
            <v>1120389</v>
          </cell>
          <cell r="H291">
            <v>1120389</v>
          </cell>
          <cell r="I291">
            <v>1120389</v>
          </cell>
          <cell r="J291">
            <v>0</v>
          </cell>
          <cell r="K291">
            <v>633140</v>
          </cell>
        </row>
        <row r="292">
          <cell r="E292">
            <v>5180950</v>
          </cell>
          <cell r="F292">
            <v>5833467</v>
          </cell>
          <cell r="G292">
            <v>4087126</v>
          </cell>
          <cell r="H292">
            <v>4087126</v>
          </cell>
          <cell r="I292">
            <v>4087126</v>
          </cell>
          <cell r="J292">
            <v>0</v>
          </cell>
          <cell r="K292">
            <v>844336</v>
          </cell>
        </row>
        <row r="300">
          <cell r="E300">
            <v>53400</v>
          </cell>
          <cell r="F300">
            <v>13400</v>
          </cell>
          <cell r="G300">
            <v>12377</v>
          </cell>
          <cell r="H300">
            <v>12377</v>
          </cell>
          <cell r="I300">
            <v>12377</v>
          </cell>
          <cell r="J300">
            <v>0</v>
          </cell>
          <cell r="K300">
            <v>12377</v>
          </cell>
        </row>
        <row r="301">
          <cell r="E301">
            <v>2822300</v>
          </cell>
          <cell r="F301">
            <v>5007113</v>
          </cell>
          <cell r="G301">
            <v>4072106</v>
          </cell>
          <cell r="H301">
            <v>4072106</v>
          </cell>
          <cell r="I301">
            <v>4072106</v>
          </cell>
          <cell r="J301">
            <v>0</v>
          </cell>
          <cell r="K301">
            <v>22486</v>
          </cell>
        </row>
      </sheetData>
      <sheetData sheetId="5"/>
      <sheetData sheetId="6"/>
      <sheetData sheetId="7">
        <row r="9"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2">
          <cell r="J292">
            <v>23900</v>
          </cell>
          <cell r="K292">
            <v>23900</v>
          </cell>
          <cell r="L292">
            <v>23900</v>
          </cell>
          <cell r="M292">
            <v>23900</v>
          </cell>
          <cell r="N292">
            <v>23900</v>
          </cell>
          <cell r="O292">
            <v>23900</v>
          </cell>
          <cell r="P292">
            <v>23900</v>
          </cell>
          <cell r="Q292">
            <v>0</v>
          </cell>
          <cell r="R292">
            <v>1793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51">
          <cell r="F251">
            <v>0</v>
          </cell>
        </row>
      </sheetData>
      <sheetData sheetId="33"/>
      <sheetData sheetId="34">
        <row r="189">
          <cell r="D189">
            <v>160500</v>
          </cell>
          <cell r="E189">
            <v>12500</v>
          </cell>
          <cell r="F189">
            <v>160500</v>
          </cell>
          <cell r="G189">
            <v>12500</v>
          </cell>
          <cell r="H189">
            <v>7928</v>
          </cell>
          <cell r="I189">
            <v>7928</v>
          </cell>
          <cell r="J189">
            <v>7928</v>
          </cell>
          <cell r="K189">
            <v>0</v>
          </cell>
          <cell r="L189">
            <v>4548</v>
          </cell>
        </row>
      </sheetData>
      <sheetData sheetId="35"/>
      <sheetData sheetId="36">
        <row r="8">
          <cell r="L8">
            <v>5950452</v>
          </cell>
          <cell r="M8">
            <v>5250452</v>
          </cell>
          <cell r="N8">
            <v>3306541</v>
          </cell>
          <cell r="O8">
            <v>3306541</v>
          </cell>
          <cell r="P8">
            <v>3306541</v>
          </cell>
          <cell r="Q8">
            <v>0</v>
          </cell>
          <cell r="R8">
            <v>153150</v>
          </cell>
        </row>
        <row r="53">
          <cell r="L53">
            <v>12161415</v>
          </cell>
          <cell r="M53">
            <v>1132754</v>
          </cell>
          <cell r="N53">
            <v>6000</v>
          </cell>
          <cell r="O53">
            <v>6000</v>
          </cell>
          <cell r="P53">
            <v>6000</v>
          </cell>
          <cell r="Q53">
            <v>0</v>
          </cell>
          <cell r="R53">
            <v>6000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0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4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3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1050000</v>
          </cell>
          <cell r="M6">
            <v>806000</v>
          </cell>
          <cell r="N6">
            <v>39130000</v>
          </cell>
          <cell r="O6">
            <v>40251723</v>
          </cell>
          <cell r="P6">
            <v>40036651</v>
          </cell>
          <cell r="Q6">
            <v>40036651</v>
          </cell>
          <cell r="R6">
            <v>40036651</v>
          </cell>
          <cell r="S6">
            <v>0</v>
          </cell>
          <cell r="T6">
            <v>40326924</v>
          </cell>
        </row>
        <row r="11">
          <cell r="N11">
            <v>31752000</v>
          </cell>
          <cell r="O11">
            <v>32002000</v>
          </cell>
          <cell r="P11">
            <v>31992686</v>
          </cell>
          <cell r="Q11">
            <v>31992686</v>
          </cell>
          <cell r="R11">
            <v>31992686</v>
          </cell>
          <cell r="S11">
            <v>0</v>
          </cell>
          <cell r="T11">
            <v>32588436</v>
          </cell>
        </row>
        <row r="12">
          <cell r="N12">
            <v>580000</v>
          </cell>
          <cell r="O12">
            <v>470000</v>
          </cell>
          <cell r="P12">
            <v>469064</v>
          </cell>
          <cell r="Q12">
            <v>469064</v>
          </cell>
          <cell r="R12">
            <v>469064</v>
          </cell>
          <cell r="S12">
            <v>0</v>
          </cell>
          <cell r="T12">
            <v>475094</v>
          </cell>
        </row>
        <row r="13">
          <cell r="N13">
            <v>38000</v>
          </cell>
          <cell r="O13">
            <v>38000</v>
          </cell>
          <cell r="P13">
            <v>26424</v>
          </cell>
          <cell r="Q13">
            <v>26424</v>
          </cell>
          <cell r="R13">
            <v>26424</v>
          </cell>
          <cell r="S13">
            <v>0</v>
          </cell>
          <cell r="T13">
            <v>26424</v>
          </cell>
        </row>
        <row r="14">
          <cell r="N14">
            <v>940000</v>
          </cell>
          <cell r="O14">
            <v>820000</v>
          </cell>
          <cell r="P14">
            <v>815638</v>
          </cell>
          <cell r="Q14">
            <v>815638</v>
          </cell>
          <cell r="R14">
            <v>815638</v>
          </cell>
          <cell r="S14">
            <v>0</v>
          </cell>
          <cell r="T14">
            <v>794680</v>
          </cell>
        </row>
        <row r="15">
          <cell r="N15">
            <v>100000</v>
          </cell>
          <cell r="O15">
            <v>150000</v>
          </cell>
          <cell r="P15">
            <v>144098</v>
          </cell>
          <cell r="Q15">
            <v>144098</v>
          </cell>
          <cell r="R15">
            <v>144098</v>
          </cell>
          <cell r="S15">
            <v>0</v>
          </cell>
          <cell r="T15">
            <v>141809</v>
          </cell>
        </row>
        <row r="20">
          <cell r="N20">
            <v>590000</v>
          </cell>
          <cell r="O20">
            <v>750000</v>
          </cell>
          <cell r="P20">
            <v>748795</v>
          </cell>
          <cell r="Q20">
            <v>748795</v>
          </cell>
          <cell r="R20">
            <v>748795</v>
          </cell>
          <cell r="S20">
            <v>0</v>
          </cell>
          <cell r="T20">
            <v>764917</v>
          </cell>
        </row>
        <row r="24">
          <cell r="N24">
            <v>250000</v>
          </cell>
          <cell r="O24">
            <v>288000</v>
          </cell>
          <cell r="P24">
            <v>286787</v>
          </cell>
          <cell r="Q24">
            <v>286787</v>
          </cell>
          <cell r="R24">
            <v>286787</v>
          </cell>
          <cell r="S24">
            <v>0</v>
          </cell>
          <cell r="T24">
            <v>265971</v>
          </cell>
        </row>
        <row r="25">
          <cell r="N25">
            <v>40000</v>
          </cell>
          <cell r="O25">
            <v>46000</v>
          </cell>
          <cell r="P25">
            <v>45800</v>
          </cell>
          <cell r="Q25">
            <v>45800</v>
          </cell>
          <cell r="R25">
            <v>45800</v>
          </cell>
          <cell r="S25">
            <v>0</v>
          </cell>
          <cell r="T25">
            <v>45800</v>
          </cell>
        </row>
        <row r="26">
          <cell r="N26">
            <v>500000</v>
          </cell>
          <cell r="O26">
            <v>630200</v>
          </cell>
          <cell r="P26">
            <v>621609</v>
          </cell>
          <cell r="Q26">
            <v>621609</v>
          </cell>
          <cell r="R26">
            <v>621609</v>
          </cell>
          <cell r="S26">
            <v>0</v>
          </cell>
          <cell r="T26">
            <v>621609</v>
          </cell>
        </row>
        <row r="27">
          <cell r="N27">
            <v>40000</v>
          </cell>
          <cell r="O27">
            <v>48000</v>
          </cell>
          <cell r="P27">
            <v>46465</v>
          </cell>
          <cell r="Q27">
            <v>46465</v>
          </cell>
          <cell r="R27">
            <v>46465</v>
          </cell>
          <cell r="S27">
            <v>0</v>
          </cell>
          <cell r="T27">
            <v>46465</v>
          </cell>
        </row>
        <row r="28">
          <cell r="N28">
            <v>140000</v>
          </cell>
          <cell r="O28">
            <v>64000</v>
          </cell>
          <cell r="P28">
            <v>53172</v>
          </cell>
          <cell r="Q28">
            <v>53172</v>
          </cell>
          <cell r="R28">
            <v>53172</v>
          </cell>
          <cell r="S28">
            <v>0</v>
          </cell>
          <cell r="T28">
            <v>53172</v>
          </cell>
        </row>
        <row r="29">
          <cell r="N29">
            <v>100000</v>
          </cell>
          <cell r="O29">
            <v>86000</v>
          </cell>
          <cell r="P29">
            <v>84977</v>
          </cell>
          <cell r="Q29">
            <v>84977</v>
          </cell>
          <cell r="R29">
            <v>84977</v>
          </cell>
          <cell r="S29">
            <v>0</v>
          </cell>
          <cell r="T29">
            <v>82383</v>
          </cell>
        </row>
        <row r="30">
          <cell r="N30">
            <v>850000</v>
          </cell>
          <cell r="O30">
            <v>632000</v>
          </cell>
          <cell r="P30">
            <v>556122</v>
          </cell>
          <cell r="Q30">
            <v>556122</v>
          </cell>
          <cell r="R30">
            <v>556122</v>
          </cell>
          <cell r="S30">
            <v>0</v>
          </cell>
          <cell r="T30">
            <v>554209</v>
          </cell>
        </row>
        <row r="31">
          <cell r="N31">
            <v>450000</v>
          </cell>
          <cell r="O31">
            <v>740000</v>
          </cell>
          <cell r="P31">
            <v>732264</v>
          </cell>
          <cell r="Q31">
            <v>732264</v>
          </cell>
          <cell r="R31">
            <v>732264</v>
          </cell>
          <cell r="S31">
            <v>0</v>
          </cell>
          <cell r="T31">
            <v>728549</v>
          </cell>
        </row>
        <row r="32">
          <cell r="N32">
            <v>400000</v>
          </cell>
          <cell r="O32">
            <v>727000</v>
          </cell>
          <cell r="P32">
            <v>723784</v>
          </cell>
          <cell r="Q32">
            <v>723784</v>
          </cell>
          <cell r="R32">
            <v>723784</v>
          </cell>
          <cell r="S32">
            <v>0</v>
          </cell>
          <cell r="T32">
            <v>703107</v>
          </cell>
        </row>
        <row r="33">
          <cell r="N33">
            <v>350000</v>
          </cell>
          <cell r="O33">
            <v>365000</v>
          </cell>
          <cell r="P33">
            <v>364643</v>
          </cell>
          <cell r="Q33">
            <v>364643</v>
          </cell>
          <cell r="R33">
            <v>364643</v>
          </cell>
          <cell r="S33">
            <v>0</v>
          </cell>
          <cell r="T33">
            <v>364643</v>
          </cell>
        </row>
        <row r="35">
          <cell r="N35">
            <v>5000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N36">
            <v>5000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N38">
            <v>15000</v>
          </cell>
          <cell r="O38">
            <v>45000</v>
          </cell>
          <cell r="P38">
            <v>44110</v>
          </cell>
          <cell r="Q38">
            <v>44110</v>
          </cell>
          <cell r="R38">
            <v>44110</v>
          </cell>
          <cell r="S38">
            <v>0</v>
          </cell>
          <cell r="T38">
            <v>0</v>
          </cell>
        </row>
        <row r="39">
          <cell r="N39">
            <v>200000</v>
          </cell>
          <cell r="O39">
            <v>185000</v>
          </cell>
          <cell r="P39">
            <v>184087</v>
          </cell>
          <cell r="Q39">
            <v>184087</v>
          </cell>
          <cell r="R39">
            <v>184087</v>
          </cell>
          <cell r="S39">
            <v>0</v>
          </cell>
          <cell r="T39">
            <v>181882</v>
          </cell>
        </row>
        <row r="41">
          <cell r="N41">
            <v>40000</v>
          </cell>
          <cell r="O41">
            <v>50000</v>
          </cell>
          <cell r="P41">
            <v>37335</v>
          </cell>
          <cell r="Q41">
            <v>37335</v>
          </cell>
          <cell r="R41">
            <v>37335</v>
          </cell>
          <cell r="S41">
            <v>0</v>
          </cell>
          <cell r="T41">
            <v>37335</v>
          </cell>
        </row>
        <row r="42">
          <cell r="N42">
            <v>40000</v>
          </cell>
          <cell r="O42">
            <v>65000</v>
          </cell>
          <cell r="P42">
            <v>56733</v>
          </cell>
          <cell r="Q42">
            <v>56733</v>
          </cell>
          <cell r="R42">
            <v>56733</v>
          </cell>
          <cell r="S42">
            <v>0</v>
          </cell>
          <cell r="T42">
            <v>56733</v>
          </cell>
        </row>
        <row r="43">
          <cell r="N43">
            <v>5000</v>
          </cell>
          <cell r="O43">
            <v>2000</v>
          </cell>
          <cell r="P43">
            <v>1951</v>
          </cell>
          <cell r="Q43">
            <v>1951</v>
          </cell>
          <cell r="R43">
            <v>1951</v>
          </cell>
          <cell r="S43">
            <v>0</v>
          </cell>
          <cell r="T43">
            <v>0</v>
          </cell>
        </row>
        <row r="44">
          <cell r="N44">
            <v>20000</v>
          </cell>
          <cell r="O44">
            <v>14000</v>
          </cell>
          <cell r="P44">
            <v>13090</v>
          </cell>
          <cell r="Q44">
            <v>13090</v>
          </cell>
          <cell r="R44">
            <v>13090</v>
          </cell>
          <cell r="S44">
            <v>0</v>
          </cell>
          <cell r="T44">
            <v>13090</v>
          </cell>
        </row>
        <row r="45">
          <cell r="N45">
            <v>20000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N47">
            <v>150000</v>
          </cell>
          <cell r="O47">
            <v>43000</v>
          </cell>
          <cell r="P47">
            <v>42025</v>
          </cell>
          <cell r="Q47">
            <v>42025</v>
          </cell>
          <cell r="R47">
            <v>42025</v>
          </cell>
          <cell r="S47">
            <v>0</v>
          </cell>
          <cell r="T47">
            <v>42026</v>
          </cell>
        </row>
        <row r="48">
          <cell r="N48">
            <v>70000</v>
          </cell>
          <cell r="O48">
            <v>10000</v>
          </cell>
          <cell r="P48">
            <v>8360</v>
          </cell>
          <cell r="Q48">
            <v>8360</v>
          </cell>
          <cell r="R48">
            <v>8360</v>
          </cell>
          <cell r="S48">
            <v>0</v>
          </cell>
          <cell r="T48">
            <v>8360</v>
          </cell>
        </row>
        <row r="49">
          <cell r="N49">
            <v>30000</v>
          </cell>
          <cell r="O49">
            <v>38000</v>
          </cell>
          <cell r="P49">
            <v>37825</v>
          </cell>
          <cell r="Q49">
            <v>37825</v>
          </cell>
          <cell r="R49">
            <v>37825</v>
          </cell>
          <cell r="S49">
            <v>0</v>
          </cell>
          <cell r="T49">
            <v>35124</v>
          </cell>
        </row>
        <row r="50">
          <cell r="N50">
            <v>280000</v>
          </cell>
          <cell r="O50">
            <v>428967</v>
          </cell>
          <cell r="P50">
            <v>391869</v>
          </cell>
          <cell r="Q50">
            <v>391869</v>
          </cell>
          <cell r="R50">
            <v>391869</v>
          </cell>
          <cell r="S50">
            <v>0</v>
          </cell>
          <cell r="T50">
            <v>395483</v>
          </cell>
        </row>
        <row r="53">
          <cell r="N53">
            <v>0</v>
          </cell>
          <cell r="O53">
            <v>50000</v>
          </cell>
          <cell r="P53">
            <v>50000</v>
          </cell>
          <cell r="Q53">
            <v>50000</v>
          </cell>
          <cell r="R53">
            <v>50000</v>
          </cell>
          <cell r="S53">
            <v>0</v>
          </cell>
          <cell r="T53">
            <v>50000</v>
          </cell>
        </row>
        <row r="55">
          <cell r="N55">
            <v>80000</v>
          </cell>
          <cell r="O55">
            <v>55500</v>
          </cell>
          <cell r="P55">
            <v>55440</v>
          </cell>
          <cell r="Q55">
            <v>55440</v>
          </cell>
          <cell r="R55">
            <v>55440</v>
          </cell>
          <cell r="S55">
            <v>0</v>
          </cell>
          <cell r="T55">
            <v>63425</v>
          </cell>
        </row>
        <row r="58">
          <cell r="N58">
            <v>0</v>
          </cell>
          <cell r="O58">
            <v>-71944</v>
          </cell>
          <cell r="P58">
            <v>-71944</v>
          </cell>
          <cell r="Q58">
            <v>-71944</v>
          </cell>
          <cell r="R58">
            <v>-71944</v>
          </cell>
          <cell r="S58">
            <v>0</v>
          </cell>
        </row>
        <row r="63">
          <cell r="N63">
            <v>0</v>
          </cell>
          <cell r="O63">
            <v>675000</v>
          </cell>
          <cell r="P63">
            <v>674241</v>
          </cell>
          <cell r="Q63">
            <v>674241</v>
          </cell>
          <cell r="R63">
            <v>674241</v>
          </cell>
          <cell r="S63">
            <v>0</v>
          </cell>
          <cell r="T63">
            <v>674241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3337</v>
          </cell>
        </row>
        <row r="70">
          <cell r="N70">
            <v>1050000</v>
          </cell>
          <cell r="O70">
            <v>806000</v>
          </cell>
          <cell r="P70">
            <v>799201</v>
          </cell>
          <cell r="Q70">
            <v>799201</v>
          </cell>
          <cell r="R70">
            <v>799201</v>
          </cell>
          <cell r="S70">
            <v>0</v>
          </cell>
          <cell r="T70">
            <v>475282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33338</v>
          </cell>
        </row>
      </sheetData>
      <sheetData sheetId="6"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64028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33856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30172</v>
          </cell>
        </row>
        <row r="18">
          <cell r="L18">
            <v>0</v>
          </cell>
          <cell r="M18">
            <v>0</v>
          </cell>
          <cell r="T18">
            <v>34833</v>
          </cell>
        </row>
        <row r="23">
          <cell r="T23">
            <v>0</v>
          </cell>
        </row>
        <row r="24">
          <cell r="T24">
            <v>34833</v>
          </cell>
        </row>
      </sheetData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>
        <row r="8">
          <cell r="L8">
            <v>2746000</v>
          </cell>
          <cell r="M8">
            <v>2751000</v>
          </cell>
          <cell r="N8">
            <v>2743364</v>
          </cell>
          <cell r="O8">
            <v>2743364</v>
          </cell>
          <cell r="P8">
            <v>2743364</v>
          </cell>
          <cell r="Q8">
            <v>0</v>
          </cell>
        </row>
        <row r="13">
          <cell r="L13">
            <v>2504000</v>
          </cell>
          <cell r="M13">
            <v>2547000</v>
          </cell>
          <cell r="N13">
            <v>2546054</v>
          </cell>
          <cell r="O13">
            <v>2546054</v>
          </cell>
          <cell r="P13">
            <v>2546054</v>
          </cell>
          <cell r="Q13">
            <v>0</v>
          </cell>
          <cell r="R13">
            <v>2584217</v>
          </cell>
        </row>
        <row r="14">
          <cell r="L14">
            <v>3000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L15">
            <v>2000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95000</v>
          </cell>
          <cell r="M16">
            <v>73000</v>
          </cell>
          <cell r="N16">
            <v>72620</v>
          </cell>
          <cell r="O16">
            <v>72620</v>
          </cell>
          <cell r="P16">
            <v>72620</v>
          </cell>
          <cell r="Q16">
            <v>0</v>
          </cell>
          <cell r="R16">
            <v>72170</v>
          </cell>
        </row>
        <row r="17">
          <cell r="L17">
            <v>9000</v>
          </cell>
          <cell r="M17">
            <v>1000</v>
          </cell>
          <cell r="N17">
            <v>509</v>
          </cell>
          <cell r="O17">
            <v>509</v>
          </cell>
          <cell r="P17">
            <v>509</v>
          </cell>
          <cell r="Q17">
            <v>0</v>
          </cell>
          <cell r="R17">
            <v>509</v>
          </cell>
        </row>
        <row r="21">
          <cell r="L21">
            <v>87000</v>
          </cell>
          <cell r="M21">
            <v>59000</v>
          </cell>
          <cell r="N21">
            <v>58377</v>
          </cell>
          <cell r="O21">
            <v>58377</v>
          </cell>
          <cell r="P21">
            <v>58377</v>
          </cell>
          <cell r="Q21">
            <v>0</v>
          </cell>
          <cell r="R21">
            <v>59780</v>
          </cell>
        </row>
        <row r="24">
          <cell r="L24">
            <v>30000</v>
          </cell>
          <cell r="M24">
            <v>41682</v>
          </cell>
          <cell r="N24">
            <v>38158</v>
          </cell>
          <cell r="O24">
            <v>38158</v>
          </cell>
          <cell r="P24">
            <v>38158</v>
          </cell>
          <cell r="Q24">
            <v>0</v>
          </cell>
          <cell r="R24">
            <v>38753</v>
          </cell>
        </row>
        <row r="25">
          <cell r="L25">
            <v>1000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L26">
            <v>0</v>
          </cell>
          <cell r="M26">
            <v>4300</v>
          </cell>
          <cell r="N26">
            <v>3732</v>
          </cell>
          <cell r="O26">
            <v>3732</v>
          </cell>
          <cell r="P26">
            <v>3732</v>
          </cell>
          <cell r="Q26">
            <v>0</v>
          </cell>
          <cell r="R26">
            <v>3732</v>
          </cell>
        </row>
        <row r="27">
          <cell r="L27">
            <v>4000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22494</v>
          </cell>
        </row>
        <row r="29">
          <cell r="L29">
            <v>6000</v>
          </cell>
          <cell r="M29">
            <v>23000</v>
          </cell>
          <cell r="N29">
            <v>22909</v>
          </cell>
          <cell r="O29">
            <v>22909</v>
          </cell>
          <cell r="P29">
            <v>22909</v>
          </cell>
          <cell r="Q29">
            <v>0</v>
          </cell>
          <cell r="R29">
            <v>22909</v>
          </cell>
        </row>
        <row r="31">
          <cell r="L31">
            <v>2000</v>
          </cell>
          <cell r="M31">
            <v>1018</v>
          </cell>
          <cell r="N31">
            <v>1005</v>
          </cell>
          <cell r="O31">
            <v>1005</v>
          </cell>
          <cell r="P31">
            <v>1005</v>
          </cell>
          <cell r="Q31">
            <v>0</v>
          </cell>
          <cell r="R31">
            <v>0</v>
          </cell>
        </row>
        <row r="36">
          <cell r="L36">
            <v>2000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L38">
            <v>1000</v>
          </cell>
          <cell r="M38">
            <v>1000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4">
          <cell r="R44">
            <v>191</v>
          </cell>
        </row>
      </sheetData>
      <sheetData sheetId="9"/>
      <sheetData sheetId="10">
        <row r="8">
          <cell r="L8">
            <v>5600000</v>
          </cell>
          <cell r="M8">
            <v>3665000</v>
          </cell>
          <cell r="N8">
            <v>3645289</v>
          </cell>
          <cell r="O8">
            <v>3645289</v>
          </cell>
          <cell r="P8">
            <v>3645289</v>
          </cell>
          <cell r="Q8">
            <v>0</v>
          </cell>
        </row>
        <row r="16">
          <cell r="L16">
            <v>4790000</v>
          </cell>
          <cell r="M16">
            <v>2975000</v>
          </cell>
          <cell r="N16">
            <v>2973500</v>
          </cell>
          <cell r="O16">
            <v>2973500</v>
          </cell>
          <cell r="P16">
            <v>2973500</v>
          </cell>
          <cell r="Q16">
            <v>0</v>
          </cell>
          <cell r="R16">
            <v>2973504</v>
          </cell>
        </row>
        <row r="17">
          <cell r="L17">
            <v>810000</v>
          </cell>
          <cell r="M17">
            <v>690000</v>
          </cell>
          <cell r="N17">
            <v>671789</v>
          </cell>
          <cell r="O17">
            <v>671789</v>
          </cell>
          <cell r="P17">
            <v>671789</v>
          </cell>
          <cell r="Q17">
            <v>0</v>
          </cell>
          <cell r="R17">
            <v>671789</v>
          </cell>
        </row>
      </sheetData>
      <sheetData sheetId="11">
        <row r="6">
          <cell r="B6" t="str">
            <v>la data de  31.12.2023</v>
          </cell>
        </row>
      </sheetData>
      <sheetData sheetId="12">
        <row r="11">
          <cell r="D11">
            <v>681920</v>
          </cell>
          <cell r="E11">
            <v>541797</v>
          </cell>
          <cell r="F11">
            <v>12601920</v>
          </cell>
          <cell r="G11">
            <v>13167950</v>
          </cell>
          <cell r="H11">
            <v>12918380</v>
          </cell>
          <cell r="I11">
            <v>12918380</v>
          </cell>
          <cell r="J11">
            <v>12918380</v>
          </cell>
          <cell r="K11">
            <v>0</v>
          </cell>
        </row>
        <row r="16">
          <cell r="F16">
            <v>9533000</v>
          </cell>
          <cell r="G16">
            <v>10397500</v>
          </cell>
          <cell r="H16">
            <v>10368758</v>
          </cell>
          <cell r="I16">
            <v>10368758</v>
          </cell>
          <cell r="J16">
            <v>10368758</v>
          </cell>
          <cell r="K16">
            <v>0</v>
          </cell>
          <cell r="L16">
            <v>10474720</v>
          </cell>
        </row>
        <row r="21">
          <cell r="F21">
            <v>600000</v>
          </cell>
          <cell r="G21">
            <v>505000</v>
          </cell>
          <cell r="H21">
            <v>501688</v>
          </cell>
          <cell r="I21">
            <v>501688</v>
          </cell>
          <cell r="J21">
            <v>501688</v>
          </cell>
          <cell r="K21">
            <v>0</v>
          </cell>
          <cell r="L21">
            <v>519341</v>
          </cell>
        </row>
        <row r="27">
          <cell r="F27">
            <v>700</v>
          </cell>
          <cell r="G27">
            <v>700</v>
          </cell>
          <cell r="I27">
            <v>0</v>
          </cell>
          <cell r="K27">
            <v>0</v>
          </cell>
        </row>
        <row r="28">
          <cell r="F28">
            <v>15000</v>
          </cell>
          <cell r="G28">
            <v>12500</v>
          </cell>
          <cell r="H28">
            <v>11192</v>
          </cell>
          <cell r="I28">
            <v>11192</v>
          </cell>
          <cell r="J28">
            <v>11192</v>
          </cell>
          <cell r="K28">
            <v>0</v>
          </cell>
          <cell r="L28">
            <v>11192</v>
          </cell>
        </row>
        <row r="32">
          <cell r="F32">
            <v>10000</v>
          </cell>
          <cell r="G32">
            <v>3000</v>
          </cell>
          <cell r="H32">
            <v>2220</v>
          </cell>
          <cell r="I32">
            <v>2220</v>
          </cell>
          <cell r="J32">
            <v>2220</v>
          </cell>
          <cell r="K32">
            <v>0</v>
          </cell>
          <cell r="L32">
            <v>2220</v>
          </cell>
        </row>
        <row r="34">
          <cell r="I34">
            <v>0</v>
          </cell>
          <cell r="K34">
            <v>0</v>
          </cell>
        </row>
        <row r="35">
          <cell r="F35">
            <v>540000</v>
          </cell>
          <cell r="G35">
            <v>460000</v>
          </cell>
          <cell r="H35">
            <v>452554</v>
          </cell>
          <cell r="I35">
            <v>452554</v>
          </cell>
          <cell r="J35">
            <v>452554</v>
          </cell>
          <cell r="K35">
            <v>0</v>
          </cell>
          <cell r="L35">
            <v>450090</v>
          </cell>
        </row>
        <row r="36">
          <cell r="I36">
            <v>0</v>
          </cell>
          <cell r="K36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8">
          <cell r="F48">
            <v>301300</v>
          </cell>
          <cell r="G48">
            <v>246300</v>
          </cell>
          <cell r="H48">
            <v>243479</v>
          </cell>
          <cell r="I48">
            <v>243479</v>
          </cell>
          <cell r="J48">
            <v>243479</v>
          </cell>
          <cell r="K48">
            <v>0</v>
          </cell>
          <cell r="L48">
            <v>247403</v>
          </cell>
        </row>
        <row r="51">
          <cell r="F51">
            <v>22000</v>
          </cell>
          <cell r="G51">
            <v>22000</v>
          </cell>
          <cell r="H51">
            <v>21226</v>
          </cell>
          <cell r="I51">
            <v>21226</v>
          </cell>
          <cell r="J51">
            <v>21226</v>
          </cell>
          <cell r="K51">
            <v>0</v>
          </cell>
          <cell r="L51">
            <v>22849</v>
          </cell>
        </row>
        <row r="52">
          <cell r="F52">
            <v>4500</v>
          </cell>
          <cell r="G52">
            <v>4500</v>
          </cell>
          <cell r="H52">
            <v>2848</v>
          </cell>
          <cell r="I52">
            <v>2848</v>
          </cell>
          <cell r="J52">
            <v>2848</v>
          </cell>
          <cell r="K52">
            <v>0</v>
          </cell>
          <cell r="L52">
            <v>2749</v>
          </cell>
        </row>
        <row r="53">
          <cell r="F53">
            <v>50000</v>
          </cell>
          <cell r="G53">
            <v>167000</v>
          </cell>
          <cell r="H53">
            <v>162184</v>
          </cell>
          <cell r="I53">
            <v>162184</v>
          </cell>
          <cell r="J53">
            <v>162184</v>
          </cell>
          <cell r="K53">
            <v>0</v>
          </cell>
          <cell r="L53">
            <v>162187</v>
          </cell>
        </row>
        <row r="54">
          <cell r="F54">
            <v>7500</v>
          </cell>
          <cell r="G54">
            <v>17500</v>
          </cell>
          <cell r="H54">
            <v>12710</v>
          </cell>
          <cell r="I54">
            <v>12710</v>
          </cell>
          <cell r="J54">
            <v>12710</v>
          </cell>
          <cell r="K54">
            <v>0</v>
          </cell>
          <cell r="L54">
            <v>13679</v>
          </cell>
        </row>
        <row r="55">
          <cell r="F55">
            <v>210000</v>
          </cell>
          <cell r="G55">
            <v>210000</v>
          </cell>
          <cell r="H55">
            <v>207012</v>
          </cell>
          <cell r="I55">
            <v>207012</v>
          </cell>
          <cell r="J55">
            <v>207012</v>
          </cell>
          <cell r="K55">
            <v>0</v>
          </cell>
          <cell r="L55">
            <v>170224</v>
          </cell>
        </row>
        <row r="56">
          <cell r="F56">
            <v>30100</v>
          </cell>
          <cell r="G56">
            <v>23100</v>
          </cell>
          <cell r="H56">
            <v>22709</v>
          </cell>
          <cell r="I56">
            <v>22709</v>
          </cell>
          <cell r="J56">
            <v>22709</v>
          </cell>
          <cell r="K56">
            <v>0</v>
          </cell>
          <cell r="L56">
            <v>25318</v>
          </cell>
        </row>
        <row r="57">
          <cell r="I57">
            <v>0</v>
          </cell>
          <cell r="K57">
            <v>0</v>
          </cell>
        </row>
        <row r="58">
          <cell r="F58">
            <v>20500</v>
          </cell>
          <cell r="G58">
            <v>32500</v>
          </cell>
          <cell r="H58">
            <v>32319</v>
          </cell>
          <cell r="I58">
            <v>32319</v>
          </cell>
          <cell r="J58">
            <v>32319</v>
          </cell>
          <cell r="K58">
            <v>0</v>
          </cell>
          <cell r="L58">
            <v>29477</v>
          </cell>
        </row>
        <row r="59">
          <cell r="F59">
            <v>279000</v>
          </cell>
          <cell r="G59">
            <v>289000</v>
          </cell>
          <cell r="H59">
            <v>281116</v>
          </cell>
          <cell r="I59">
            <v>281116</v>
          </cell>
          <cell r="J59">
            <v>281116</v>
          </cell>
          <cell r="K59">
            <v>0</v>
          </cell>
          <cell r="L59">
            <v>280454</v>
          </cell>
        </row>
        <row r="60">
          <cell r="F60">
            <v>4000</v>
          </cell>
          <cell r="G60">
            <v>4000</v>
          </cell>
          <cell r="H60">
            <v>501</v>
          </cell>
          <cell r="I60">
            <v>501</v>
          </cell>
          <cell r="J60">
            <v>501</v>
          </cell>
          <cell r="K60">
            <v>0</v>
          </cell>
          <cell r="L60">
            <v>517</v>
          </cell>
        </row>
        <row r="61">
          <cell r="F61">
            <v>30000</v>
          </cell>
          <cell r="G61">
            <v>35000</v>
          </cell>
          <cell r="H61">
            <v>34435</v>
          </cell>
          <cell r="I61">
            <v>34435</v>
          </cell>
          <cell r="J61">
            <v>34435</v>
          </cell>
          <cell r="K61">
            <v>0</v>
          </cell>
          <cell r="L61">
            <v>34435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1">
          <cell r="F71">
            <v>98000</v>
          </cell>
          <cell r="G71">
            <v>61000</v>
          </cell>
          <cell r="H71">
            <v>47058</v>
          </cell>
          <cell r="I71">
            <v>47058</v>
          </cell>
          <cell r="J71">
            <v>47058</v>
          </cell>
          <cell r="K71">
            <v>0</v>
          </cell>
          <cell r="L71">
            <v>54309</v>
          </cell>
        </row>
        <row r="72">
          <cell r="I72">
            <v>0</v>
          </cell>
          <cell r="K72">
            <v>0</v>
          </cell>
        </row>
        <row r="73">
          <cell r="F73">
            <v>34000</v>
          </cell>
          <cell r="G73">
            <v>24000</v>
          </cell>
          <cell r="H73">
            <v>4707</v>
          </cell>
          <cell r="I73">
            <v>4707</v>
          </cell>
          <cell r="J73">
            <v>4707</v>
          </cell>
          <cell r="K73">
            <v>0</v>
          </cell>
          <cell r="L73">
            <v>21822</v>
          </cell>
        </row>
        <row r="75">
          <cell r="F75">
            <v>35000</v>
          </cell>
          <cell r="G75">
            <v>20000</v>
          </cell>
          <cell r="H75">
            <v>14435</v>
          </cell>
          <cell r="I75">
            <v>14435</v>
          </cell>
          <cell r="J75">
            <v>14435</v>
          </cell>
          <cell r="K75">
            <v>0</v>
          </cell>
          <cell r="L75">
            <v>14435</v>
          </cell>
        </row>
        <row r="76">
          <cell r="F76">
            <v>6000</v>
          </cell>
          <cell r="G76">
            <v>6000</v>
          </cell>
          <cell r="H76">
            <v>2236</v>
          </cell>
          <cell r="I76">
            <v>2236</v>
          </cell>
          <cell r="J76">
            <v>2236</v>
          </cell>
          <cell r="K76">
            <v>0</v>
          </cell>
          <cell r="L76">
            <v>2236</v>
          </cell>
        </row>
        <row r="79">
          <cell r="F79">
            <v>200</v>
          </cell>
          <cell r="G79">
            <v>200</v>
          </cell>
          <cell r="I79">
            <v>0</v>
          </cell>
          <cell r="K79">
            <v>0</v>
          </cell>
          <cell r="L79">
            <v>350</v>
          </cell>
        </row>
        <row r="80">
          <cell r="I80">
            <v>0</v>
          </cell>
          <cell r="K80">
            <v>0</v>
          </cell>
        </row>
        <row r="81">
          <cell r="F81">
            <v>31200</v>
          </cell>
          <cell r="G81">
            <v>31200</v>
          </cell>
          <cell r="H81">
            <v>26632</v>
          </cell>
          <cell r="I81">
            <v>26632</v>
          </cell>
          <cell r="J81">
            <v>26632</v>
          </cell>
          <cell r="K81">
            <v>0</v>
          </cell>
          <cell r="L81">
            <v>26632</v>
          </cell>
        </row>
        <row r="82">
          <cell r="F82">
            <v>14000</v>
          </cell>
          <cell r="G82">
            <v>14000</v>
          </cell>
          <cell r="H82">
            <v>13404</v>
          </cell>
          <cell r="I82">
            <v>13404</v>
          </cell>
          <cell r="J82">
            <v>13404</v>
          </cell>
          <cell r="K82">
            <v>0</v>
          </cell>
          <cell r="L82">
            <v>13863</v>
          </cell>
        </row>
        <row r="83">
          <cell r="F83">
            <v>500</v>
          </cell>
          <cell r="G83">
            <v>500</v>
          </cell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</row>
        <row r="87">
          <cell r="I87">
            <v>0</v>
          </cell>
          <cell r="K87">
            <v>0</v>
          </cell>
        </row>
        <row r="88">
          <cell r="I88">
            <v>0</v>
          </cell>
          <cell r="K88">
            <v>0</v>
          </cell>
        </row>
        <row r="89">
          <cell r="I89">
            <v>0</v>
          </cell>
          <cell r="K89">
            <v>0</v>
          </cell>
        </row>
        <row r="90">
          <cell r="I90">
            <v>0</v>
          </cell>
          <cell r="K90">
            <v>0</v>
          </cell>
        </row>
        <row r="95">
          <cell r="F95">
            <v>6000</v>
          </cell>
          <cell r="G95">
            <v>6000</v>
          </cell>
          <cell r="H95">
            <v>2860</v>
          </cell>
          <cell r="I95">
            <v>2860</v>
          </cell>
          <cell r="J95">
            <v>2860</v>
          </cell>
          <cell r="K95">
            <v>0</v>
          </cell>
          <cell r="L95">
            <v>2860</v>
          </cell>
        </row>
        <row r="96">
          <cell r="I96">
            <v>0</v>
          </cell>
          <cell r="K96">
            <v>0</v>
          </cell>
        </row>
        <row r="98">
          <cell r="F98">
            <v>1000</v>
          </cell>
          <cell r="G98">
            <v>1000</v>
          </cell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F100">
            <v>27000</v>
          </cell>
          <cell r="G100">
            <v>34000</v>
          </cell>
          <cell r="H100">
            <v>30017</v>
          </cell>
          <cell r="I100">
            <v>30017</v>
          </cell>
          <cell r="J100">
            <v>30017</v>
          </cell>
          <cell r="K100">
            <v>0</v>
          </cell>
          <cell r="L100">
            <v>30017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F105">
            <v>9500</v>
          </cell>
          <cell r="G105">
            <v>9500</v>
          </cell>
          <cell r="H105">
            <v>9081</v>
          </cell>
          <cell r="I105">
            <v>9081</v>
          </cell>
          <cell r="J105">
            <v>9081</v>
          </cell>
          <cell r="K105">
            <v>0</v>
          </cell>
          <cell r="L105">
            <v>9081</v>
          </cell>
        </row>
        <row r="106">
          <cell r="K106">
            <v>0</v>
          </cell>
        </row>
        <row r="182">
          <cell r="H182">
            <v>-10847</v>
          </cell>
          <cell r="I182">
            <v>-10847</v>
          </cell>
          <cell r="J182">
            <v>-10847</v>
          </cell>
        </row>
        <row r="183">
          <cell r="G183">
            <v>-10847</v>
          </cell>
        </row>
        <row r="258">
          <cell r="I258">
            <v>0</v>
          </cell>
          <cell r="K258">
            <v>0</v>
          </cell>
        </row>
        <row r="259">
          <cell r="F259">
            <v>160000</v>
          </cell>
          <cell r="G259">
            <v>160000</v>
          </cell>
          <cell r="H259">
            <v>159160</v>
          </cell>
          <cell r="I259">
            <v>159160</v>
          </cell>
          <cell r="J259">
            <v>159160</v>
          </cell>
          <cell r="K259">
            <v>0</v>
          </cell>
        </row>
        <row r="260">
          <cell r="I260">
            <v>0</v>
          </cell>
          <cell r="K260">
            <v>0</v>
          </cell>
        </row>
        <row r="261">
          <cell r="F261">
            <v>521920</v>
          </cell>
          <cell r="G261">
            <v>381797</v>
          </cell>
          <cell r="H261">
            <v>262686</v>
          </cell>
          <cell r="I261">
            <v>262686</v>
          </cell>
          <cell r="J261">
            <v>262686</v>
          </cell>
          <cell r="K261">
            <v>0</v>
          </cell>
        </row>
      </sheetData>
      <sheetData sheetId="13">
        <row r="11">
          <cell r="D11">
            <v>0</v>
          </cell>
          <cell r="E11">
            <v>0</v>
          </cell>
          <cell r="F11">
            <v>50000</v>
          </cell>
          <cell r="G11">
            <v>58000</v>
          </cell>
          <cell r="H11">
            <v>57561</v>
          </cell>
          <cell r="I11">
            <v>57561</v>
          </cell>
          <cell r="J11">
            <v>57561</v>
          </cell>
          <cell r="K11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F56">
            <v>7500</v>
          </cell>
          <cell r="G56">
            <v>12700</v>
          </cell>
          <cell r="H56">
            <v>12432</v>
          </cell>
          <cell r="I56">
            <v>12432</v>
          </cell>
          <cell r="J56">
            <v>12432</v>
          </cell>
          <cell r="K56">
            <v>0</v>
          </cell>
          <cell r="L56">
            <v>12432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  <cell r="L58">
            <v>0</v>
          </cell>
        </row>
        <row r="59">
          <cell r="F59">
            <v>32300</v>
          </cell>
          <cell r="G59">
            <v>34900</v>
          </cell>
          <cell r="H59">
            <v>34856</v>
          </cell>
          <cell r="I59">
            <v>34856</v>
          </cell>
          <cell r="J59">
            <v>34856</v>
          </cell>
          <cell r="K59">
            <v>0</v>
          </cell>
          <cell r="L59">
            <v>34856</v>
          </cell>
        </row>
        <row r="60">
          <cell r="F60">
            <v>1800</v>
          </cell>
          <cell r="G60">
            <v>2000</v>
          </cell>
          <cell r="H60">
            <v>1955</v>
          </cell>
          <cell r="I60">
            <v>1955</v>
          </cell>
          <cell r="J60">
            <v>1955</v>
          </cell>
          <cell r="K60">
            <v>0</v>
          </cell>
          <cell r="L60">
            <v>1955</v>
          </cell>
        </row>
        <row r="61">
          <cell r="K61">
            <v>0</v>
          </cell>
        </row>
        <row r="67">
          <cell r="F67">
            <v>0</v>
          </cell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</row>
        <row r="73">
          <cell r="F73">
            <v>8400</v>
          </cell>
          <cell r="G73">
            <v>8400</v>
          </cell>
          <cell r="H73">
            <v>8318</v>
          </cell>
          <cell r="I73">
            <v>8318</v>
          </cell>
          <cell r="J73">
            <v>8318</v>
          </cell>
          <cell r="L73">
            <v>0</v>
          </cell>
        </row>
        <row r="75">
          <cell r="K75">
            <v>0</v>
          </cell>
        </row>
        <row r="76">
          <cell r="K76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2">
          <cell r="K92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F105">
            <v>0</v>
          </cell>
          <cell r="I105">
            <v>0</v>
          </cell>
          <cell r="K105">
            <v>0</v>
          </cell>
        </row>
        <row r="106">
          <cell r="K106">
            <v>0</v>
          </cell>
        </row>
        <row r="258">
          <cell r="F258">
            <v>0</v>
          </cell>
          <cell r="G258">
            <v>0</v>
          </cell>
          <cell r="K258">
            <v>0</v>
          </cell>
          <cell r="L258">
            <v>0</v>
          </cell>
        </row>
        <row r="259">
          <cell r="F259">
            <v>0</v>
          </cell>
          <cell r="I259">
            <v>0</v>
          </cell>
          <cell r="K259">
            <v>0</v>
          </cell>
          <cell r="L259">
            <v>8942</v>
          </cell>
        </row>
        <row r="260">
          <cell r="K260">
            <v>0</v>
          </cell>
          <cell r="L260">
            <v>664</v>
          </cell>
        </row>
        <row r="261">
          <cell r="I261">
            <v>0</v>
          </cell>
          <cell r="K261">
            <v>0</v>
          </cell>
          <cell r="L261">
            <v>36581</v>
          </cell>
        </row>
      </sheetData>
      <sheetData sheetId="14">
        <row r="9">
          <cell r="L9">
            <v>174600</v>
          </cell>
          <cell r="M9">
            <v>192200</v>
          </cell>
          <cell r="N9">
            <v>174600</v>
          </cell>
          <cell r="O9">
            <v>192200</v>
          </cell>
          <cell r="P9">
            <v>184960</v>
          </cell>
          <cell r="Q9">
            <v>184960</v>
          </cell>
          <cell r="R9">
            <v>184960</v>
          </cell>
          <cell r="S9">
            <v>0</v>
          </cell>
        </row>
        <row r="14">
          <cell r="N14">
            <v>4800</v>
          </cell>
          <cell r="O14">
            <v>4800</v>
          </cell>
          <cell r="P14">
            <v>4329</v>
          </cell>
          <cell r="Q14">
            <v>4329</v>
          </cell>
          <cell r="R14">
            <v>4329</v>
          </cell>
          <cell r="S14">
            <v>0</v>
          </cell>
          <cell r="T14">
            <v>17994</v>
          </cell>
        </row>
        <row r="15">
          <cell r="N15">
            <v>43200</v>
          </cell>
          <cell r="O15">
            <v>43200</v>
          </cell>
          <cell r="P15">
            <v>38961</v>
          </cell>
          <cell r="Q15">
            <v>38961</v>
          </cell>
          <cell r="R15">
            <v>38961</v>
          </cell>
          <cell r="S15">
            <v>0</v>
          </cell>
          <cell r="T15">
            <v>19358</v>
          </cell>
        </row>
        <row r="16">
          <cell r="N16">
            <v>1600</v>
          </cell>
          <cell r="O16">
            <v>1600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31">
          <cell r="N31">
            <v>125000</v>
          </cell>
          <cell r="O31">
            <v>142600</v>
          </cell>
          <cell r="P31">
            <v>141670</v>
          </cell>
          <cell r="Q31">
            <v>141670</v>
          </cell>
          <cell r="R31">
            <v>141670</v>
          </cell>
          <cell r="T31">
            <v>1715</v>
          </cell>
        </row>
        <row r="33">
          <cell r="T33">
            <v>18617</v>
          </cell>
        </row>
      </sheetData>
      <sheetData sheetId="15"/>
      <sheetData sheetId="16">
        <row r="8">
          <cell r="J8">
            <v>0</v>
          </cell>
          <cell r="K8">
            <v>0</v>
          </cell>
          <cell r="R8">
            <v>0</v>
          </cell>
        </row>
      </sheetData>
      <sheetData sheetId="17">
        <row r="8">
          <cell r="J8">
            <v>0</v>
          </cell>
          <cell r="K8">
            <v>0</v>
          </cell>
          <cell r="L8">
            <v>460000</v>
          </cell>
          <cell r="M8">
            <v>460000</v>
          </cell>
          <cell r="N8">
            <v>386500</v>
          </cell>
          <cell r="O8">
            <v>386500</v>
          </cell>
          <cell r="P8">
            <v>386500</v>
          </cell>
          <cell r="Q8">
            <v>0</v>
          </cell>
          <cell r="R8">
            <v>386500</v>
          </cell>
        </row>
        <row r="13">
          <cell r="L13">
            <v>460000</v>
          </cell>
          <cell r="M13">
            <v>460000</v>
          </cell>
          <cell r="N13">
            <v>386500</v>
          </cell>
          <cell r="O13">
            <v>386500</v>
          </cell>
          <cell r="P13">
            <v>386500</v>
          </cell>
          <cell r="R13">
            <v>386500</v>
          </cell>
        </row>
      </sheetData>
      <sheetData sheetId="18">
        <row r="8">
          <cell r="J8">
            <v>23900</v>
          </cell>
          <cell r="K8">
            <v>23900</v>
          </cell>
          <cell r="L8">
            <v>4813900</v>
          </cell>
          <cell r="M8">
            <v>4711900</v>
          </cell>
          <cell r="N8">
            <v>4621116</v>
          </cell>
          <cell r="O8">
            <v>4621116</v>
          </cell>
          <cell r="P8">
            <v>4621116</v>
          </cell>
          <cell r="Q8">
            <v>0</v>
          </cell>
          <cell r="R8">
            <v>4620897</v>
          </cell>
        </row>
        <row r="13">
          <cell r="L13">
            <v>4345000</v>
          </cell>
          <cell r="M13">
            <v>4223000</v>
          </cell>
          <cell r="N13">
            <v>4168467</v>
          </cell>
          <cell r="O13">
            <v>4168467</v>
          </cell>
          <cell r="P13">
            <v>4168467</v>
          </cell>
          <cell r="Q13">
            <v>0</v>
          </cell>
          <cell r="R13">
            <v>4182640</v>
          </cell>
        </row>
        <row r="26">
          <cell r="O26">
            <v>0</v>
          </cell>
          <cell r="Q26">
            <v>0</v>
          </cell>
        </row>
        <row r="28">
          <cell r="L28">
            <v>210000</v>
          </cell>
          <cell r="M28">
            <v>169000</v>
          </cell>
          <cell r="N28">
            <v>166652</v>
          </cell>
          <cell r="O28">
            <v>166652</v>
          </cell>
          <cell r="P28">
            <v>166652</v>
          </cell>
          <cell r="Q28">
            <v>0</v>
          </cell>
          <cell r="R28">
            <v>166652</v>
          </cell>
        </row>
        <row r="29">
          <cell r="O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47">
          <cell r="L47">
            <v>110000</v>
          </cell>
          <cell r="M47">
            <v>110000</v>
          </cell>
          <cell r="N47">
            <v>97364</v>
          </cell>
          <cell r="O47">
            <v>97364</v>
          </cell>
          <cell r="P47">
            <v>97364</v>
          </cell>
          <cell r="Q47">
            <v>0</v>
          </cell>
          <cell r="R47">
            <v>97726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5">
          <cell r="Q55">
            <v>0</v>
          </cell>
        </row>
        <row r="59">
          <cell r="L59">
            <v>5000</v>
          </cell>
          <cell r="M59">
            <v>54000</v>
          </cell>
          <cell r="N59">
            <v>53484</v>
          </cell>
          <cell r="O59">
            <v>53484</v>
          </cell>
          <cell r="P59">
            <v>53484</v>
          </cell>
          <cell r="Q59">
            <v>0</v>
          </cell>
          <cell r="R59">
            <v>53984</v>
          </cell>
        </row>
        <row r="65">
          <cell r="L65">
            <v>45000</v>
          </cell>
          <cell r="M65">
            <v>53900</v>
          </cell>
          <cell r="N65">
            <v>47181</v>
          </cell>
          <cell r="O65">
            <v>47181</v>
          </cell>
          <cell r="P65">
            <v>47181</v>
          </cell>
          <cell r="Q65">
            <v>0</v>
          </cell>
          <cell r="R65">
            <v>55425</v>
          </cell>
        </row>
        <row r="66">
          <cell r="L66">
            <v>44000</v>
          </cell>
          <cell r="M66">
            <v>61600</v>
          </cell>
          <cell r="N66">
            <v>56678</v>
          </cell>
          <cell r="O66">
            <v>56678</v>
          </cell>
          <cell r="P66">
            <v>56678</v>
          </cell>
          <cell r="Q66">
            <v>0</v>
          </cell>
          <cell r="R66">
            <v>56694</v>
          </cell>
        </row>
        <row r="67">
          <cell r="O67">
            <v>0</v>
          </cell>
          <cell r="Q67">
            <v>0</v>
          </cell>
        </row>
        <row r="68">
          <cell r="M68">
            <v>4000</v>
          </cell>
          <cell r="N68">
            <v>3995</v>
          </cell>
          <cell r="O68">
            <v>3995</v>
          </cell>
          <cell r="P68">
            <v>3995</v>
          </cell>
          <cell r="Q68">
            <v>0</v>
          </cell>
          <cell r="R68">
            <v>4003</v>
          </cell>
        </row>
        <row r="70">
          <cell r="O70">
            <v>0</v>
          </cell>
          <cell r="Q70">
            <v>0</v>
          </cell>
        </row>
        <row r="72">
          <cell r="L72">
            <v>6000</v>
          </cell>
          <cell r="M72">
            <v>6500</v>
          </cell>
          <cell r="N72">
            <v>3196</v>
          </cell>
          <cell r="O72">
            <v>3196</v>
          </cell>
          <cell r="P72">
            <v>3196</v>
          </cell>
          <cell r="Q72">
            <v>0</v>
          </cell>
          <cell r="R72">
            <v>1564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65">
          <cell r="L165">
            <v>25000</v>
          </cell>
          <cell r="M165">
            <v>6000</v>
          </cell>
          <cell r="N165">
            <v>199</v>
          </cell>
          <cell r="O165">
            <v>199</v>
          </cell>
          <cell r="P165">
            <v>199</v>
          </cell>
          <cell r="Q165">
            <v>0</v>
          </cell>
          <cell r="R165">
            <v>416</v>
          </cell>
        </row>
        <row r="295">
          <cell r="L295">
            <v>23900</v>
          </cell>
          <cell r="M295">
            <v>23900</v>
          </cell>
          <cell r="N295">
            <v>23900</v>
          </cell>
          <cell r="O295">
            <v>23900</v>
          </cell>
          <cell r="P295">
            <v>23900</v>
          </cell>
          <cell r="R295">
            <v>1793</v>
          </cell>
        </row>
      </sheetData>
      <sheetData sheetId="19"/>
      <sheetData sheetId="20">
        <row r="9">
          <cell r="D9">
            <v>13064492</v>
          </cell>
          <cell r="E9">
            <v>106000</v>
          </cell>
          <cell r="F9">
            <v>13064492</v>
          </cell>
          <cell r="G9">
            <v>106000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262">
          <cell r="F262">
            <v>10328045</v>
          </cell>
          <cell r="G262">
            <v>1650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>
            <v>774118</v>
          </cell>
          <cell r="G263">
            <v>104000</v>
          </cell>
          <cell r="J263">
            <v>0</v>
          </cell>
          <cell r="L263">
            <v>0</v>
          </cell>
        </row>
        <row r="264">
          <cell r="F264">
            <v>1962329</v>
          </cell>
          <cell r="G264">
            <v>350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</sheetData>
      <sheetData sheetId="21">
        <row r="10">
          <cell r="E10">
            <v>0</v>
          </cell>
          <cell r="F10">
            <v>6800000</v>
          </cell>
          <cell r="G10">
            <v>6465000</v>
          </cell>
          <cell r="H10">
            <v>6381045</v>
          </cell>
          <cell r="I10">
            <v>6381045</v>
          </cell>
          <cell r="J10">
            <v>6381045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20">
          <cell r="I20">
            <v>0</v>
          </cell>
          <cell r="K20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I31">
            <v>0</v>
          </cell>
          <cell r="K31">
            <v>0</v>
          </cell>
        </row>
        <row r="32">
          <cell r="I32">
            <v>0</v>
          </cell>
        </row>
        <row r="39">
          <cell r="I39">
            <v>0</v>
          </cell>
          <cell r="K39">
            <v>0</v>
          </cell>
        </row>
        <row r="48">
          <cell r="I48">
            <v>0</v>
          </cell>
          <cell r="K48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K61">
            <v>0</v>
          </cell>
          <cell r="L61">
            <v>0</v>
          </cell>
        </row>
        <row r="63">
          <cell r="I63">
            <v>0</v>
          </cell>
          <cell r="K63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  <cell r="L72">
            <v>0</v>
          </cell>
        </row>
        <row r="73">
          <cell r="I73">
            <v>0</v>
          </cell>
          <cell r="K73">
            <v>0</v>
          </cell>
        </row>
        <row r="75">
          <cell r="I75">
            <v>0</v>
          </cell>
          <cell r="K75">
            <v>0</v>
          </cell>
        </row>
        <row r="76">
          <cell r="I76">
            <v>0</v>
          </cell>
          <cell r="K76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I81">
            <v>0</v>
          </cell>
          <cell r="K81">
            <v>0</v>
          </cell>
        </row>
        <row r="82">
          <cell r="G82">
            <v>0</v>
          </cell>
          <cell r="I82">
            <v>0</v>
          </cell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98"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I105">
            <v>0</v>
          </cell>
          <cell r="K105">
            <v>0</v>
          </cell>
        </row>
        <row r="132">
          <cell r="F132">
            <v>6800000</v>
          </cell>
          <cell r="G132">
            <v>6465000</v>
          </cell>
          <cell r="H132">
            <v>6381045</v>
          </cell>
          <cell r="I132">
            <v>6381045</v>
          </cell>
          <cell r="J132">
            <v>6381045</v>
          </cell>
          <cell r="K132">
            <v>0</v>
          </cell>
          <cell r="L132">
            <v>6381045</v>
          </cell>
        </row>
        <row r="254">
          <cell r="K254">
            <v>0</v>
          </cell>
          <cell r="L254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  <cell r="L261">
            <v>0</v>
          </cell>
        </row>
        <row r="262">
          <cell r="K262">
            <v>0</v>
          </cell>
        </row>
      </sheetData>
      <sheetData sheetId="22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62">
          <cell r="F162">
            <v>0</v>
          </cell>
          <cell r="I162">
            <v>0</v>
          </cell>
          <cell r="K162">
            <v>0</v>
          </cell>
        </row>
      </sheetData>
      <sheetData sheetId="23">
        <row r="10">
          <cell r="E10">
            <v>0</v>
          </cell>
          <cell r="F10">
            <v>8500000</v>
          </cell>
          <cell r="G10">
            <v>10150000</v>
          </cell>
          <cell r="H10">
            <v>10011400</v>
          </cell>
          <cell r="I10">
            <v>10011400</v>
          </cell>
          <cell r="J10">
            <v>10011400</v>
          </cell>
          <cell r="K10">
            <v>0</v>
          </cell>
        </row>
        <row r="58">
          <cell r="F58">
            <v>8500000</v>
          </cell>
          <cell r="G58">
            <v>10150000</v>
          </cell>
          <cell r="H58">
            <v>10011400</v>
          </cell>
          <cell r="I58">
            <v>10011400</v>
          </cell>
          <cell r="J58">
            <v>10011400</v>
          </cell>
          <cell r="K58">
            <v>0</v>
          </cell>
          <cell r="L58">
            <v>10148709</v>
          </cell>
        </row>
        <row r="182">
          <cell r="I182">
            <v>0</v>
          </cell>
          <cell r="J182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</sheetData>
      <sheetData sheetId="24">
        <row r="10">
          <cell r="D10">
            <v>5300000</v>
          </cell>
          <cell r="E10">
            <v>5930000</v>
          </cell>
          <cell r="F10">
            <v>14900000</v>
          </cell>
          <cell r="G10">
            <v>21956576</v>
          </cell>
          <cell r="H10">
            <v>17441454</v>
          </cell>
          <cell r="I10">
            <v>17441454</v>
          </cell>
          <cell r="J10">
            <v>17441454</v>
          </cell>
          <cell r="K10">
            <v>0</v>
          </cell>
        </row>
        <row r="131">
          <cell r="F131">
            <v>9600000</v>
          </cell>
          <cell r="G131">
            <v>15842431</v>
          </cell>
          <cell r="H131">
            <v>13020102</v>
          </cell>
          <cell r="I131">
            <v>13020102</v>
          </cell>
          <cell r="J131">
            <v>13020102</v>
          </cell>
          <cell r="K131">
            <v>0</v>
          </cell>
          <cell r="L131">
            <v>13020102</v>
          </cell>
        </row>
        <row r="132">
          <cell r="K132">
            <v>0</v>
          </cell>
          <cell r="L132">
            <v>0</v>
          </cell>
        </row>
        <row r="182">
          <cell r="G182">
            <v>-15855</v>
          </cell>
          <cell r="H182">
            <v>-15855</v>
          </cell>
          <cell r="I182">
            <v>-15855</v>
          </cell>
          <cell r="J182">
            <v>-15855</v>
          </cell>
          <cell r="K182">
            <v>0</v>
          </cell>
        </row>
        <row r="194">
          <cell r="G194">
            <v>200000</v>
          </cell>
          <cell r="H194">
            <v>150155</v>
          </cell>
          <cell r="I194">
            <v>150155</v>
          </cell>
          <cell r="J194">
            <v>150155</v>
          </cell>
          <cell r="K194">
            <v>0</v>
          </cell>
          <cell r="L194">
            <v>150155</v>
          </cell>
        </row>
        <row r="236">
          <cell r="L236">
            <v>2261</v>
          </cell>
        </row>
        <row r="239">
          <cell r="D239">
            <v>502000</v>
          </cell>
          <cell r="E239">
            <v>383157</v>
          </cell>
          <cell r="F239">
            <v>502000</v>
          </cell>
          <cell r="G239">
            <v>383157</v>
          </cell>
          <cell r="H239">
            <v>228266</v>
          </cell>
          <cell r="I239">
            <v>228266</v>
          </cell>
          <cell r="J239">
            <v>228266</v>
          </cell>
          <cell r="K239">
            <v>0</v>
          </cell>
          <cell r="L239">
            <v>8376</v>
          </cell>
        </row>
        <row r="240">
          <cell r="D240">
            <v>4498000</v>
          </cell>
          <cell r="E240">
            <v>3433143</v>
          </cell>
          <cell r="F240">
            <v>4498000</v>
          </cell>
          <cell r="G240">
            <v>3433143</v>
          </cell>
          <cell r="H240">
            <v>2045036</v>
          </cell>
          <cell r="I240">
            <v>2045036</v>
          </cell>
          <cell r="J240">
            <v>2045036</v>
          </cell>
          <cell r="K240">
            <v>0</v>
          </cell>
          <cell r="L240">
            <v>106856</v>
          </cell>
        </row>
        <row r="241">
          <cell r="D241">
            <v>300000</v>
          </cell>
          <cell r="E241">
            <v>2113700</v>
          </cell>
          <cell r="F241">
            <v>300000</v>
          </cell>
          <cell r="G241">
            <v>2113700</v>
          </cell>
          <cell r="H241">
            <v>2013750</v>
          </cell>
          <cell r="I241">
            <v>2013750</v>
          </cell>
          <cell r="J241">
            <v>2013750</v>
          </cell>
          <cell r="K241">
            <v>0</v>
          </cell>
          <cell r="L241">
            <v>16739</v>
          </cell>
        </row>
        <row r="257">
          <cell r="K257">
            <v>0</v>
          </cell>
        </row>
        <row r="258">
          <cell r="K258">
            <v>0</v>
          </cell>
          <cell r="L258">
            <v>10776</v>
          </cell>
        </row>
        <row r="259">
          <cell r="K259">
            <v>0</v>
          </cell>
          <cell r="L259">
            <v>0</v>
          </cell>
        </row>
        <row r="260">
          <cell r="K260">
            <v>0</v>
          </cell>
          <cell r="L260">
            <v>3567</v>
          </cell>
        </row>
      </sheetData>
      <sheetData sheetId="25">
        <row r="10">
          <cell r="E10">
            <v>0</v>
          </cell>
          <cell r="F10">
            <v>6000000</v>
          </cell>
          <cell r="G10">
            <v>6750000</v>
          </cell>
          <cell r="H10">
            <v>6408097</v>
          </cell>
          <cell r="I10">
            <v>6408097</v>
          </cell>
          <cell r="J10">
            <v>6408097</v>
          </cell>
          <cell r="K10">
            <v>0</v>
          </cell>
        </row>
        <row r="131">
          <cell r="F131">
            <v>6000000</v>
          </cell>
          <cell r="G131">
            <v>6750000</v>
          </cell>
          <cell r="H131">
            <v>6408097</v>
          </cell>
          <cell r="I131">
            <v>6408097</v>
          </cell>
          <cell r="J131">
            <v>6408097</v>
          </cell>
          <cell r="K131">
            <v>0</v>
          </cell>
          <cell r="L131">
            <v>6408097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82">
          <cell r="K182">
            <v>0</v>
          </cell>
        </row>
        <row r="194">
          <cell r="K194">
            <v>0</v>
          </cell>
          <cell r="L194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46195</v>
          </cell>
        </row>
      </sheetData>
      <sheetData sheetId="26">
        <row r="10">
          <cell r="E10">
            <v>0</v>
          </cell>
          <cell r="F10">
            <v>280000</v>
          </cell>
          <cell r="G10">
            <v>325000</v>
          </cell>
          <cell r="H10">
            <v>316228</v>
          </cell>
          <cell r="I10">
            <v>316228</v>
          </cell>
          <cell r="J10">
            <v>316228</v>
          </cell>
          <cell r="K10">
            <v>0</v>
          </cell>
        </row>
        <row r="56">
          <cell r="F56">
            <v>30000</v>
          </cell>
          <cell r="G56">
            <v>2000</v>
          </cell>
          <cell r="I56">
            <v>0</v>
          </cell>
          <cell r="K56">
            <v>0</v>
          </cell>
        </row>
        <row r="97">
          <cell r="F97">
            <v>10000</v>
          </cell>
          <cell r="G97">
            <v>0</v>
          </cell>
          <cell r="I97">
            <v>0</v>
          </cell>
          <cell r="K97">
            <v>0</v>
          </cell>
          <cell r="L97">
            <v>0</v>
          </cell>
        </row>
        <row r="98">
          <cell r="F98">
            <v>20000</v>
          </cell>
          <cell r="G98">
            <v>48000</v>
          </cell>
          <cell r="H98">
            <v>44228</v>
          </cell>
          <cell r="I98">
            <v>44228</v>
          </cell>
          <cell r="J98">
            <v>44228</v>
          </cell>
          <cell r="K98">
            <v>0</v>
          </cell>
          <cell r="L98">
            <v>44228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F104">
            <v>40000</v>
          </cell>
          <cell r="G104">
            <v>0</v>
          </cell>
          <cell r="I104">
            <v>0</v>
          </cell>
          <cell r="K104">
            <v>0</v>
          </cell>
        </row>
        <row r="155">
          <cell r="F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180000</v>
          </cell>
          <cell r="G161">
            <v>275000</v>
          </cell>
          <cell r="H161">
            <v>272000</v>
          </cell>
          <cell r="I161">
            <v>272000</v>
          </cell>
          <cell r="J161">
            <v>272000</v>
          </cell>
          <cell r="K161">
            <v>0</v>
          </cell>
          <cell r="L161">
            <v>272000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82">
          <cell r="I182">
            <v>0</v>
          </cell>
          <cell r="J182">
            <v>0</v>
          </cell>
        </row>
      </sheetData>
      <sheetData sheetId="2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280">
          <cell r="D280">
            <v>16221377</v>
          </cell>
          <cell r="E280">
            <v>6059300</v>
          </cell>
          <cell r="F280">
            <v>16221377</v>
          </cell>
          <cell r="G280">
            <v>6059300</v>
          </cell>
          <cell r="H280">
            <v>5111121</v>
          </cell>
          <cell r="I280">
            <v>5111121</v>
          </cell>
          <cell r="J280">
            <v>5111121</v>
          </cell>
          <cell r="K280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8">
          <cell r="F298">
            <v>714187</v>
          </cell>
          <cell r="G298">
            <v>1600000</v>
          </cell>
          <cell r="H298">
            <v>1307094</v>
          </cell>
          <cell r="I298">
            <v>1307094</v>
          </cell>
          <cell r="J298">
            <v>1307094</v>
          </cell>
          <cell r="K298">
            <v>0</v>
          </cell>
          <cell r="L298">
            <v>2824</v>
          </cell>
        </row>
        <row r="299">
          <cell r="F299">
            <v>1300000</v>
          </cell>
          <cell r="G299">
            <v>1518600</v>
          </cell>
          <cell r="H299">
            <v>1441108</v>
          </cell>
          <cell r="I299">
            <v>1441108</v>
          </cell>
          <cell r="J299">
            <v>1441108</v>
          </cell>
          <cell r="K299">
            <v>0</v>
          </cell>
          <cell r="L299">
            <v>23009</v>
          </cell>
        </row>
        <row r="300">
          <cell r="F300">
            <v>600000</v>
          </cell>
          <cell r="G300">
            <v>200000</v>
          </cell>
          <cell r="H300">
            <v>53455</v>
          </cell>
          <cell r="I300">
            <v>53455</v>
          </cell>
          <cell r="J300">
            <v>53455</v>
          </cell>
          <cell r="K300">
            <v>0</v>
          </cell>
          <cell r="L300">
            <v>0</v>
          </cell>
        </row>
        <row r="308">
          <cell r="F308">
            <v>1124895</v>
          </cell>
          <cell r="G308">
            <v>94895</v>
          </cell>
          <cell r="H308">
            <v>70723</v>
          </cell>
          <cell r="I308">
            <v>70723</v>
          </cell>
          <cell r="J308">
            <v>70723</v>
          </cell>
          <cell r="K308">
            <v>0</v>
          </cell>
          <cell r="L308">
            <v>0</v>
          </cell>
        </row>
        <row r="309">
          <cell r="F309">
            <v>6374405</v>
          </cell>
          <cell r="G309">
            <v>404405</v>
          </cell>
          <cell r="H309">
            <v>400766</v>
          </cell>
          <cell r="I309">
            <v>400766</v>
          </cell>
          <cell r="J309">
            <v>400766</v>
          </cell>
          <cell r="K309">
            <v>0</v>
          </cell>
          <cell r="L309">
            <v>0</v>
          </cell>
        </row>
        <row r="310">
          <cell r="F310">
            <v>990000</v>
          </cell>
          <cell r="G310">
            <v>22700</v>
          </cell>
          <cell r="H310">
            <v>10428</v>
          </cell>
          <cell r="I310">
            <v>10428</v>
          </cell>
          <cell r="J310">
            <v>10428</v>
          </cell>
          <cell r="K310">
            <v>0</v>
          </cell>
          <cell r="L310">
            <v>0</v>
          </cell>
        </row>
        <row r="318">
          <cell r="F318">
            <v>728470</v>
          </cell>
          <cell r="G318">
            <v>608470</v>
          </cell>
          <cell r="H318">
            <v>608383</v>
          </cell>
          <cell r="I318">
            <v>608383</v>
          </cell>
          <cell r="J318">
            <v>608383</v>
          </cell>
          <cell r="K318">
            <v>0</v>
          </cell>
          <cell r="L318">
            <v>78989</v>
          </cell>
        </row>
        <row r="319">
          <cell r="F319">
            <v>1861330</v>
          </cell>
          <cell r="G319">
            <v>1218730</v>
          </cell>
          <cell r="H319">
            <v>1218664</v>
          </cell>
          <cell r="I319">
            <v>1218664</v>
          </cell>
          <cell r="J319">
            <v>1218664</v>
          </cell>
          <cell r="K319">
            <v>0</v>
          </cell>
          <cell r="L319">
            <v>10564231</v>
          </cell>
        </row>
        <row r="327">
          <cell r="F327">
            <v>2124445</v>
          </cell>
          <cell r="G327">
            <v>329000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>
            <v>0</v>
          </cell>
          <cell r="G328">
            <v>500</v>
          </cell>
          <cell r="H328">
            <v>500</v>
          </cell>
          <cell r="I328">
            <v>500</v>
          </cell>
          <cell r="J328">
            <v>500</v>
          </cell>
          <cell r="K328">
            <v>0</v>
          </cell>
          <cell r="L328">
            <v>500</v>
          </cell>
        </row>
        <row r="329">
          <cell r="F329">
            <v>403645</v>
          </cell>
          <cell r="G329">
            <v>62000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</sheetData>
      <sheetData sheetId="28">
        <row r="10">
          <cell r="D10">
            <v>2870720</v>
          </cell>
          <cell r="E10">
            <v>1533720</v>
          </cell>
          <cell r="F10">
            <v>2870720</v>
          </cell>
          <cell r="G10">
            <v>1533720</v>
          </cell>
          <cell r="H10">
            <v>835571</v>
          </cell>
          <cell r="I10">
            <v>835571</v>
          </cell>
          <cell r="J10">
            <v>835571</v>
          </cell>
          <cell r="K10">
            <v>0</v>
          </cell>
        </row>
        <row r="252">
          <cell r="F252">
            <v>0</v>
          </cell>
          <cell r="G252">
            <v>0</v>
          </cell>
          <cell r="I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I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K254">
            <v>0</v>
          </cell>
          <cell r="L254">
            <v>0</v>
          </cell>
        </row>
        <row r="259">
          <cell r="D259">
            <v>0</v>
          </cell>
          <cell r="E259">
            <v>0</v>
          </cell>
          <cell r="I259">
            <v>0</v>
          </cell>
          <cell r="K259">
            <v>0</v>
          </cell>
        </row>
        <row r="260">
          <cell r="D260">
            <v>0</v>
          </cell>
          <cell r="E260">
            <v>0</v>
          </cell>
          <cell r="I260">
            <v>0</v>
          </cell>
          <cell r="K260">
            <v>0</v>
          </cell>
        </row>
        <row r="261">
          <cell r="D261">
            <v>0</v>
          </cell>
          <cell r="K261">
            <v>0</v>
          </cell>
          <cell r="L261">
            <v>0</v>
          </cell>
        </row>
        <row r="264">
          <cell r="I264">
            <v>0</v>
          </cell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F267">
            <v>2870720</v>
          </cell>
          <cell r="G267">
            <v>1533720</v>
          </cell>
          <cell r="H267">
            <v>835571</v>
          </cell>
          <cell r="I267">
            <v>835571</v>
          </cell>
          <cell r="J267">
            <v>835571</v>
          </cell>
          <cell r="L267">
            <v>189720</v>
          </cell>
        </row>
      </sheetData>
      <sheetData sheetId="29"/>
      <sheetData sheetId="30"/>
      <sheetData sheetId="31">
        <row r="10">
          <cell r="D10">
            <v>52400</v>
          </cell>
          <cell r="E10">
            <v>148700</v>
          </cell>
          <cell r="F10">
            <v>10197400</v>
          </cell>
          <cell r="G10">
            <v>10478676</v>
          </cell>
          <cell r="H10">
            <v>10438359</v>
          </cell>
          <cell r="I10">
            <v>10438359</v>
          </cell>
          <cell r="J10">
            <v>10438359</v>
          </cell>
          <cell r="K10">
            <v>0</v>
          </cell>
        </row>
        <row r="15">
          <cell r="F15">
            <v>6479000</v>
          </cell>
          <cell r="G15">
            <v>6669000</v>
          </cell>
          <cell r="H15">
            <v>6658690</v>
          </cell>
          <cell r="I15">
            <v>6658690</v>
          </cell>
          <cell r="J15">
            <v>6658690</v>
          </cell>
          <cell r="K15">
            <v>0</v>
          </cell>
          <cell r="L15">
            <v>6808875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F27">
            <v>1000</v>
          </cell>
          <cell r="G27">
            <v>1000</v>
          </cell>
          <cell r="H27">
            <v>276</v>
          </cell>
          <cell r="I27">
            <v>276</v>
          </cell>
          <cell r="J27">
            <v>276</v>
          </cell>
          <cell r="K27">
            <v>0</v>
          </cell>
          <cell r="L27">
            <v>276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355000</v>
          </cell>
          <cell r="G31">
            <v>250000</v>
          </cell>
          <cell r="H31">
            <v>247961</v>
          </cell>
          <cell r="I31">
            <v>247961</v>
          </cell>
          <cell r="J31">
            <v>247961</v>
          </cell>
          <cell r="L31">
            <v>247961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I40">
            <v>0</v>
          </cell>
          <cell r="K40">
            <v>0</v>
          </cell>
          <cell r="L40">
            <v>0</v>
          </cell>
        </row>
        <row r="41">
          <cell r="K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165000</v>
          </cell>
          <cell r="G49">
            <v>155000</v>
          </cell>
          <cell r="H49">
            <v>154202</v>
          </cell>
          <cell r="I49">
            <v>154202</v>
          </cell>
          <cell r="J49">
            <v>154202</v>
          </cell>
          <cell r="K49">
            <v>0</v>
          </cell>
          <cell r="L49">
            <v>157668</v>
          </cell>
        </row>
        <row r="52">
          <cell r="F52">
            <v>30000</v>
          </cell>
          <cell r="G52">
            <v>33400</v>
          </cell>
          <cell r="H52">
            <v>33216</v>
          </cell>
          <cell r="I52">
            <v>33216</v>
          </cell>
          <cell r="J52">
            <v>33216</v>
          </cell>
          <cell r="K52">
            <v>0</v>
          </cell>
          <cell r="L52">
            <v>33216</v>
          </cell>
        </row>
        <row r="53">
          <cell r="F53">
            <v>44000</v>
          </cell>
          <cell r="G53">
            <v>42000</v>
          </cell>
          <cell r="H53">
            <v>41904</v>
          </cell>
          <cell r="I53">
            <v>41904</v>
          </cell>
          <cell r="J53">
            <v>41904</v>
          </cell>
          <cell r="K53">
            <v>0</v>
          </cell>
          <cell r="L53">
            <v>48610</v>
          </cell>
        </row>
        <row r="54">
          <cell r="F54">
            <v>250000</v>
          </cell>
          <cell r="G54">
            <v>239000</v>
          </cell>
          <cell r="H54">
            <v>238706</v>
          </cell>
          <cell r="I54">
            <v>238706</v>
          </cell>
          <cell r="J54">
            <v>238706</v>
          </cell>
          <cell r="K54">
            <v>0</v>
          </cell>
          <cell r="L54">
            <v>254455</v>
          </cell>
        </row>
        <row r="55">
          <cell r="F55">
            <v>57000</v>
          </cell>
          <cell r="G55">
            <v>63200</v>
          </cell>
          <cell r="H55">
            <v>62831</v>
          </cell>
          <cell r="I55">
            <v>62831</v>
          </cell>
          <cell r="J55">
            <v>62831</v>
          </cell>
          <cell r="K55">
            <v>0</v>
          </cell>
          <cell r="L55">
            <v>69916</v>
          </cell>
        </row>
        <row r="56">
          <cell r="F56">
            <v>25000</v>
          </cell>
          <cell r="G56">
            <v>25000</v>
          </cell>
          <cell r="H56">
            <v>25000</v>
          </cell>
          <cell r="I56">
            <v>25000</v>
          </cell>
          <cell r="J56">
            <v>25000</v>
          </cell>
          <cell r="K56">
            <v>0</v>
          </cell>
          <cell r="L56">
            <v>15457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45000</v>
          </cell>
          <cell r="G59">
            <v>45100</v>
          </cell>
          <cell r="H59">
            <v>45049</v>
          </cell>
          <cell r="I59">
            <v>45049</v>
          </cell>
          <cell r="J59">
            <v>45049</v>
          </cell>
          <cell r="K59">
            <v>0</v>
          </cell>
          <cell r="L59">
            <v>45315</v>
          </cell>
        </row>
        <row r="60">
          <cell r="F60">
            <v>320000</v>
          </cell>
          <cell r="G60">
            <v>338000</v>
          </cell>
          <cell r="H60">
            <v>337995</v>
          </cell>
          <cell r="I60">
            <v>337995</v>
          </cell>
          <cell r="J60">
            <v>337995</v>
          </cell>
          <cell r="K60">
            <v>0</v>
          </cell>
          <cell r="L60">
            <v>359772</v>
          </cell>
        </row>
        <row r="61">
          <cell r="F61">
            <v>230000</v>
          </cell>
          <cell r="G61">
            <v>313500</v>
          </cell>
          <cell r="H61">
            <v>313378</v>
          </cell>
          <cell r="I61">
            <v>313378</v>
          </cell>
          <cell r="J61">
            <v>313378</v>
          </cell>
          <cell r="K61">
            <v>0</v>
          </cell>
          <cell r="L61">
            <v>474832</v>
          </cell>
        </row>
        <row r="62">
          <cell r="I62">
            <v>0</v>
          </cell>
          <cell r="K62">
            <v>0</v>
          </cell>
        </row>
        <row r="64">
          <cell r="F64">
            <v>145000</v>
          </cell>
          <cell r="G64">
            <v>261000</v>
          </cell>
          <cell r="H64">
            <v>259682</v>
          </cell>
          <cell r="I64">
            <v>259682</v>
          </cell>
          <cell r="J64">
            <v>259682</v>
          </cell>
          <cell r="K64">
            <v>0</v>
          </cell>
          <cell r="L64">
            <v>268595</v>
          </cell>
        </row>
        <row r="65">
          <cell r="K65">
            <v>0</v>
          </cell>
        </row>
        <row r="67">
          <cell r="F67">
            <v>8000</v>
          </cell>
          <cell r="G67">
            <v>10000</v>
          </cell>
          <cell r="H67">
            <v>9940</v>
          </cell>
          <cell r="I67">
            <v>9940</v>
          </cell>
          <cell r="J67">
            <v>9940</v>
          </cell>
          <cell r="K67">
            <v>0</v>
          </cell>
          <cell r="L67">
            <v>9940</v>
          </cell>
        </row>
        <row r="68">
          <cell r="F68">
            <v>3000</v>
          </cell>
          <cell r="G68">
            <v>5000</v>
          </cell>
          <cell r="H68">
            <v>4914</v>
          </cell>
          <cell r="I68">
            <v>4914</v>
          </cell>
          <cell r="J68">
            <v>4914</v>
          </cell>
          <cell r="K68">
            <v>0</v>
          </cell>
          <cell r="L68">
            <v>4914</v>
          </cell>
        </row>
        <row r="69">
          <cell r="I69">
            <v>0</v>
          </cell>
          <cell r="K69">
            <v>0</v>
          </cell>
        </row>
        <row r="70">
          <cell r="F70">
            <v>3000</v>
          </cell>
          <cell r="G70">
            <v>1000</v>
          </cell>
          <cell r="H70">
            <v>908</v>
          </cell>
          <cell r="I70">
            <v>908</v>
          </cell>
          <cell r="J70">
            <v>908</v>
          </cell>
          <cell r="K70">
            <v>0</v>
          </cell>
          <cell r="L70">
            <v>908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F74">
            <v>12000</v>
          </cell>
          <cell r="G74">
            <v>19400</v>
          </cell>
          <cell r="H74">
            <v>19202</v>
          </cell>
          <cell r="I74">
            <v>19202</v>
          </cell>
          <cell r="J74">
            <v>19202</v>
          </cell>
          <cell r="K74">
            <v>0</v>
          </cell>
          <cell r="L74">
            <v>35990</v>
          </cell>
        </row>
        <row r="76">
          <cell r="F76">
            <v>7000</v>
          </cell>
          <cell r="G76">
            <v>4500</v>
          </cell>
          <cell r="H76">
            <v>4453</v>
          </cell>
          <cell r="I76">
            <v>4453</v>
          </cell>
          <cell r="J76">
            <v>4453</v>
          </cell>
          <cell r="K76">
            <v>0</v>
          </cell>
          <cell r="L76">
            <v>4453</v>
          </cell>
        </row>
        <row r="77">
          <cell r="I77">
            <v>0</v>
          </cell>
          <cell r="K77">
            <v>0</v>
          </cell>
        </row>
        <row r="78">
          <cell r="I78">
            <v>0</v>
          </cell>
          <cell r="K78">
            <v>0</v>
          </cell>
        </row>
        <row r="79">
          <cell r="I79">
            <v>0</v>
          </cell>
          <cell r="K79">
            <v>0</v>
          </cell>
        </row>
        <row r="80">
          <cell r="G80">
            <v>1000</v>
          </cell>
          <cell r="H80">
            <v>927</v>
          </cell>
          <cell r="I80">
            <v>927</v>
          </cell>
          <cell r="J80">
            <v>927</v>
          </cell>
          <cell r="K80">
            <v>0</v>
          </cell>
          <cell r="L80">
            <v>9982</v>
          </cell>
        </row>
        <row r="81">
          <cell r="F81">
            <v>12000</v>
          </cell>
          <cell r="I81">
            <v>0</v>
          </cell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</row>
        <row r="87">
          <cell r="I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K88">
            <v>0</v>
          </cell>
          <cell r="L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</row>
        <row r="90">
          <cell r="I90">
            <v>0</v>
          </cell>
          <cell r="K90">
            <v>0</v>
          </cell>
          <cell r="L90">
            <v>0</v>
          </cell>
        </row>
        <row r="91">
          <cell r="I91">
            <v>0</v>
          </cell>
          <cell r="K91">
            <v>0</v>
          </cell>
          <cell r="L91">
            <v>0</v>
          </cell>
        </row>
        <row r="93">
          <cell r="I93">
            <v>0</v>
          </cell>
          <cell r="K93">
            <v>0</v>
          </cell>
          <cell r="L93">
            <v>0</v>
          </cell>
        </row>
        <row r="94">
          <cell r="I94">
            <v>0</v>
          </cell>
          <cell r="K94">
            <v>0</v>
          </cell>
          <cell r="L94">
            <v>0</v>
          </cell>
        </row>
        <row r="95">
          <cell r="I95">
            <v>0</v>
          </cell>
          <cell r="K95">
            <v>0</v>
          </cell>
          <cell r="L95">
            <v>0</v>
          </cell>
        </row>
        <row r="96">
          <cell r="F96">
            <v>1000</v>
          </cell>
          <cell r="G96">
            <v>300</v>
          </cell>
          <cell r="H96">
            <v>300</v>
          </cell>
          <cell r="I96">
            <v>300</v>
          </cell>
          <cell r="J96">
            <v>300</v>
          </cell>
          <cell r="K96">
            <v>0</v>
          </cell>
          <cell r="L96">
            <v>300</v>
          </cell>
        </row>
        <row r="99">
          <cell r="F99">
            <v>6000</v>
          </cell>
          <cell r="G99">
            <v>500</v>
          </cell>
          <cell r="H99">
            <v>411</v>
          </cell>
          <cell r="I99">
            <v>411</v>
          </cell>
          <cell r="J99">
            <v>411</v>
          </cell>
          <cell r="K99">
            <v>0</v>
          </cell>
          <cell r="L99">
            <v>411</v>
          </cell>
        </row>
        <row r="100">
          <cell r="F100">
            <v>6000</v>
          </cell>
          <cell r="G100">
            <v>4500</v>
          </cell>
          <cell r="H100">
            <v>4458</v>
          </cell>
          <cell r="I100">
            <v>4458</v>
          </cell>
          <cell r="J100">
            <v>4458</v>
          </cell>
          <cell r="K100">
            <v>0</v>
          </cell>
          <cell r="L100">
            <v>4458</v>
          </cell>
        </row>
        <row r="101">
          <cell r="F101">
            <v>46000</v>
          </cell>
          <cell r="G101">
            <v>40600</v>
          </cell>
          <cell r="H101">
            <v>40587</v>
          </cell>
          <cell r="I101">
            <v>40587</v>
          </cell>
          <cell r="J101">
            <v>40587</v>
          </cell>
          <cell r="K101">
            <v>0</v>
          </cell>
          <cell r="L101">
            <v>39867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I105">
            <v>0</v>
          </cell>
          <cell r="K105">
            <v>0</v>
          </cell>
        </row>
        <row r="106">
          <cell r="I106">
            <v>0</v>
          </cell>
          <cell r="K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F159">
            <v>1800000</v>
          </cell>
          <cell r="G159">
            <v>1800000</v>
          </cell>
          <cell r="H159">
            <v>1778714</v>
          </cell>
          <cell r="I159">
            <v>1778714</v>
          </cell>
          <cell r="J159">
            <v>1778714</v>
          </cell>
          <cell r="K159">
            <v>0</v>
          </cell>
          <cell r="L159">
            <v>1778714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95000</v>
          </cell>
          <cell r="G165">
            <v>61000</v>
          </cell>
          <cell r="H165">
            <v>60508</v>
          </cell>
          <cell r="I165">
            <v>60508</v>
          </cell>
          <cell r="J165">
            <v>60508</v>
          </cell>
          <cell r="K165">
            <v>0</v>
          </cell>
          <cell r="L165">
            <v>62321</v>
          </cell>
        </row>
        <row r="183">
          <cell r="G183">
            <v>-53024</v>
          </cell>
          <cell r="H183">
            <v>-53410</v>
          </cell>
          <cell r="I183">
            <v>-53410</v>
          </cell>
          <cell r="J183">
            <v>-53410</v>
          </cell>
        </row>
        <row r="184">
          <cell r="G184">
            <v>-53024</v>
          </cell>
        </row>
        <row r="217">
          <cell r="D217">
            <v>0</v>
          </cell>
          <cell r="E217">
            <v>0</v>
          </cell>
          <cell r="I217">
            <v>0</v>
          </cell>
          <cell r="K217">
            <v>0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19">
          <cell r="D219">
            <v>0</v>
          </cell>
          <cell r="E219">
            <v>0</v>
          </cell>
          <cell r="I219">
            <v>0</v>
          </cell>
          <cell r="K219">
            <v>0</v>
          </cell>
        </row>
        <row r="260">
          <cell r="F260">
            <v>52400</v>
          </cell>
          <cell r="G260">
            <v>64900</v>
          </cell>
          <cell r="H260">
            <v>64859</v>
          </cell>
          <cell r="I260">
            <v>64859</v>
          </cell>
          <cell r="J260">
            <v>64859</v>
          </cell>
          <cell r="L260">
            <v>12924</v>
          </cell>
        </row>
        <row r="261">
          <cell r="I261">
            <v>0</v>
          </cell>
          <cell r="L261">
            <v>38197</v>
          </cell>
        </row>
        <row r="262">
          <cell r="G262">
            <v>83800</v>
          </cell>
          <cell r="H262">
            <v>82698</v>
          </cell>
          <cell r="I262">
            <v>82698</v>
          </cell>
          <cell r="J262">
            <v>82698</v>
          </cell>
          <cell r="L262">
            <v>78223</v>
          </cell>
        </row>
      </sheetData>
      <sheetData sheetId="32">
        <row r="10">
          <cell r="D10">
            <v>0</v>
          </cell>
          <cell r="E10">
            <v>3000</v>
          </cell>
          <cell r="F10">
            <v>0</v>
          </cell>
          <cell r="G10">
            <v>3000</v>
          </cell>
          <cell r="H10">
            <v>2106</v>
          </cell>
          <cell r="I10">
            <v>2106</v>
          </cell>
          <cell r="J10">
            <v>2106</v>
          </cell>
          <cell r="K10">
            <v>0</v>
          </cell>
        </row>
        <row r="216">
          <cell r="D216">
            <v>0</v>
          </cell>
          <cell r="E216">
            <v>0</v>
          </cell>
          <cell r="I216">
            <v>0</v>
          </cell>
          <cell r="K216">
            <v>0</v>
          </cell>
          <cell r="L216">
            <v>540</v>
          </cell>
        </row>
        <row r="217">
          <cell r="D217">
            <v>0</v>
          </cell>
          <cell r="E217">
            <v>0</v>
          </cell>
          <cell r="I217">
            <v>0</v>
          </cell>
          <cell r="K217">
            <v>0</v>
          </cell>
          <cell r="L217">
            <v>1928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52">
          <cell r="G252">
            <v>500</v>
          </cell>
          <cell r="H252">
            <v>316</v>
          </cell>
          <cell r="I252">
            <v>316</v>
          </cell>
          <cell r="J252">
            <v>316</v>
          </cell>
          <cell r="K252">
            <v>0</v>
          </cell>
          <cell r="L252">
            <v>316</v>
          </cell>
        </row>
        <row r="253">
          <cell r="G253">
            <v>2500</v>
          </cell>
          <cell r="H253">
            <v>1790</v>
          </cell>
          <cell r="I253">
            <v>1790</v>
          </cell>
          <cell r="J253">
            <v>1790</v>
          </cell>
          <cell r="K253">
            <v>0</v>
          </cell>
          <cell r="L253">
            <v>1790</v>
          </cell>
        </row>
        <row r="254">
          <cell r="K254">
            <v>0</v>
          </cell>
        </row>
      </sheetData>
      <sheetData sheetId="33">
        <row r="10">
          <cell r="F10">
            <v>15905000</v>
          </cell>
          <cell r="G10">
            <v>15438000</v>
          </cell>
          <cell r="H10">
            <v>15434880</v>
          </cell>
          <cell r="I10">
            <v>15434880</v>
          </cell>
          <cell r="J10">
            <v>15434880</v>
          </cell>
          <cell r="K10">
            <v>0</v>
          </cell>
        </row>
        <row r="15">
          <cell r="F15">
            <v>13660000</v>
          </cell>
          <cell r="G15">
            <v>13318700</v>
          </cell>
          <cell r="H15">
            <v>13317720</v>
          </cell>
          <cell r="I15">
            <v>13317720</v>
          </cell>
          <cell r="J15">
            <v>13317720</v>
          </cell>
          <cell r="K15">
            <v>0</v>
          </cell>
          <cell r="L15">
            <v>13560624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1500000</v>
          </cell>
          <cell r="G31">
            <v>1533000</v>
          </cell>
          <cell r="H31">
            <v>1531498</v>
          </cell>
          <cell r="I31">
            <v>1531498</v>
          </cell>
          <cell r="J31">
            <v>1531498</v>
          </cell>
          <cell r="K31">
            <v>0</v>
          </cell>
          <cell r="L31">
            <v>1531498</v>
          </cell>
        </row>
        <row r="32">
          <cell r="G32">
            <v>72300</v>
          </cell>
          <cell r="H32">
            <v>72204</v>
          </cell>
          <cell r="I32">
            <v>72204</v>
          </cell>
          <cell r="J32">
            <v>72204</v>
          </cell>
          <cell r="K32">
            <v>0</v>
          </cell>
          <cell r="L32">
            <v>72204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I40">
            <v>0</v>
          </cell>
          <cell r="K40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K45">
            <v>0</v>
          </cell>
          <cell r="L45">
            <v>0</v>
          </cell>
        </row>
        <row r="46">
          <cell r="I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340000</v>
          </cell>
          <cell r="G49">
            <v>322000</v>
          </cell>
          <cell r="H49">
            <v>321738</v>
          </cell>
          <cell r="I49">
            <v>321738</v>
          </cell>
          <cell r="J49">
            <v>321738</v>
          </cell>
          <cell r="K49">
            <v>0</v>
          </cell>
          <cell r="L49">
            <v>325492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4">
          <cell r="I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I65">
            <v>0</v>
          </cell>
          <cell r="K65">
            <v>0</v>
          </cell>
          <cell r="L65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I159">
            <v>0</v>
          </cell>
          <cell r="K159">
            <v>0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405000</v>
          </cell>
          <cell r="G165">
            <v>192000</v>
          </cell>
          <cell r="H165">
            <v>191720</v>
          </cell>
          <cell r="I165">
            <v>191720</v>
          </cell>
          <cell r="J165">
            <v>191720</v>
          </cell>
          <cell r="K165">
            <v>0</v>
          </cell>
          <cell r="L165">
            <v>161130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</sheetData>
      <sheetData sheetId="34">
        <row r="10">
          <cell r="D10">
            <v>160500</v>
          </cell>
          <cell r="E10">
            <v>12500</v>
          </cell>
          <cell r="F10">
            <v>26335500</v>
          </cell>
          <cell r="G10">
            <v>29500500</v>
          </cell>
          <cell r="H10">
            <v>29475832</v>
          </cell>
          <cell r="I10">
            <v>29475832</v>
          </cell>
          <cell r="J10">
            <v>29475832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47">
          <cell r="I47">
            <v>0</v>
          </cell>
          <cell r="K47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I140">
            <v>0</v>
          </cell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52">
          <cell r="F152">
            <v>26175000</v>
          </cell>
          <cell r="G152">
            <v>29488000</v>
          </cell>
          <cell r="H152">
            <v>29467904</v>
          </cell>
          <cell r="I152">
            <v>29467904</v>
          </cell>
          <cell r="J152">
            <v>29467904</v>
          </cell>
          <cell r="K152">
            <v>0</v>
          </cell>
          <cell r="L152">
            <v>30402771</v>
          </cell>
        </row>
        <row r="158">
          <cell r="I158">
            <v>0</v>
          </cell>
          <cell r="K158">
            <v>0</v>
          </cell>
        </row>
        <row r="159">
          <cell r="K159">
            <v>0</v>
          </cell>
        </row>
        <row r="169">
          <cell r="I169">
            <v>0</v>
          </cell>
          <cell r="K169">
            <v>0</v>
          </cell>
        </row>
        <row r="216">
          <cell r="D216">
            <v>500</v>
          </cell>
          <cell r="E216">
            <v>10500</v>
          </cell>
          <cell r="F216">
            <v>500</v>
          </cell>
          <cell r="G216">
            <v>10500</v>
          </cell>
          <cell r="H216">
            <v>7928</v>
          </cell>
          <cell r="I216">
            <v>7928</v>
          </cell>
          <cell r="J216">
            <v>7928</v>
          </cell>
          <cell r="K216">
            <v>0</v>
          </cell>
          <cell r="L216">
            <v>1726</v>
          </cell>
        </row>
        <row r="217">
          <cell r="D217">
            <v>75</v>
          </cell>
          <cell r="E217">
            <v>75</v>
          </cell>
          <cell r="F217">
            <v>75</v>
          </cell>
          <cell r="G217">
            <v>75</v>
          </cell>
          <cell r="H217">
            <v>75</v>
          </cell>
          <cell r="I217">
            <v>75</v>
          </cell>
          <cell r="J217">
            <v>75</v>
          </cell>
          <cell r="K217">
            <v>0</v>
          </cell>
          <cell r="L217">
            <v>75</v>
          </cell>
        </row>
        <row r="218">
          <cell r="D218">
            <v>425</v>
          </cell>
          <cell r="E218">
            <v>425</v>
          </cell>
          <cell r="F218">
            <v>425</v>
          </cell>
          <cell r="G218">
            <v>425</v>
          </cell>
          <cell r="H218">
            <v>425</v>
          </cell>
          <cell r="I218">
            <v>425</v>
          </cell>
          <cell r="J218">
            <v>425</v>
          </cell>
          <cell r="K218">
            <v>0</v>
          </cell>
          <cell r="L218">
            <v>1651</v>
          </cell>
        </row>
        <row r="219">
          <cell r="D219">
            <v>0</v>
          </cell>
          <cell r="E219">
            <v>10000</v>
          </cell>
          <cell r="F219">
            <v>0</v>
          </cell>
          <cell r="G219">
            <v>10000</v>
          </cell>
          <cell r="H219">
            <v>7428</v>
          </cell>
          <cell r="I219">
            <v>7428</v>
          </cell>
          <cell r="J219">
            <v>7428</v>
          </cell>
          <cell r="K219">
            <v>0</v>
          </cell>
          <cell r="L219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F266">
            <v>160000</v>
          </cell>
          <cell r="G266">
            <v>2000</v>
          </cell>
          <cell r="I266">
            <v>0</v>
          </cell>
          <cell r="K266">
            <v>0</v>
          </cell>
          <cell r="L266">
            <v>2822</v>
          </cell>
        </row>
      </sheetData>
      <sheetData sheetId="35"/>
      <sheetData sheetId="36">
        <row r="8">
          <cell r="J8">
            <v>5950452</v>
          </cell>
          <cell r="K8">
            <v>5250452</v>
          </cell>
          <cell r="L8">
            <v>5950452</v>
          </cell>
          <cell r="M8">
            <v>5250452</v>
          </cell>
          <cell r="N8">
            <v>3306541</v>
          </cell>
          <cell r="O8">
            <v>3306541</v>
          </cell>
          <cell r="P8">
            <v>3306541</v>
          </cell>
          <cell r="Q8">
            <v>0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94924</v>
          </cell>
        </row>
        <row r="22">
          <cell r="L22">
            <v>1000</v>
          </cell>
          <cell r="M22">
            <v>1000</v>
          </cell>
          <cell r="N22">
            <v>1000</v>
          </cell>
          <cell r="O22">
            <v>1000</v>
          </cell>
          <cell r="P22">
            <v>1000</v>
          </cell>
          <cell r="Q22">
            <v>0</v>
          </cell>
          <cell r="R22">
            <v>1000</v>
          </cell>
        </row>
        <row r="26">
          <cell r="L26">
            <v>645500</v>
          </cell>
          <cell r="M26">
            <v>610500</v>
          </cell>
          <cell r="N26">
            <v>605330</v>
          </cell>
          <cell r="O26">
            <v>605330</v>
          </cell>
          <cell r="P26">
            <v>605330</v>
          </cell>
          <cell r="Q26">
            <v>0</v>
          </cell>
          <cell r="R26">
            <v>0</v>
          </cell>
        </row>
        <row r="27">
          <cell r="L27">
            <v>671752</v>
          </cell>
          <cell r="M27">
            <v>346752</v>
          </cell>
          <cell r="N27">
            <v>345210</v>
          </cell>
          <cell r="O27">
            <v>345210</v>
          </cell>
          <cell r="P27">
            <v>345210</v>
          </cell>
          <cell r="Q27">
            <v>0</v>
          </cell>
          <cell r="R27">
            <v>0</v>
          </cell>
        </row>
        <row r="28">
          <cell r="L28">
            <v>431300</v>
          </cell>
          <cell r="M28">
            <v>91300</v>
          </cell>
          <cell r="N28">
            <v>34387</v>
          </cell>
          <cell r="O28">
            <v>34387</v>
          </cell>
          <cell r="P28">
            <v>34387</v>
          </cell>
          <cell r="Q28">
            <v>0</v>
          </cell>
          <cell r="R28">
            <v>500</v>
          </cell>
        </row>
        <row r="32">
          <cell r="L32">
            <v>134750</v>
          </cell>
          <cell r="M32">
            <v>134750</v>
          </cell>
          <cell r="N32">
            <v>118045</v>
          </cell>
          <cell r="O32">
            <v>118045</v>
          </cell>
          <cell r="P32">
            <v>118045</v>
          </cell>
          <cell r="Q32">
            <v>0</v>
          </cell>
          <cell r="R32">
            <v>0</v>
          </cell>
        </row>
        <row r="33">
          <cell r="L33">
            <v>140250</v>
          </cell>
          <cell r="M33">
            <v>140250</v>
          </cell>
          <cell r="N33">
            <v>122863</v>
          </cell>
          <cell r="O33">
            <v>122863</v>
          </cell>
          <cell r="P33">
            <v>122863</v>
          </cell>
          <cell r="Q33">
            <v>0</v>
          </cell>
          <cell r="R33">
            <v>3064</v>
          </cell>
        </row>
        <row r="34">
          <cell r="L34">
            <v>205000</v>
          </cell>
          <cell r="M34">
            <v>205000</v>
          </cell>
          <cell r="N34">
            <v>4386</v>
          </cell>
          <cell r="O34">
            <v>4386</v>
          </cell>
          <cell r="P34">
            <v>4386</v>
          </cell>
          <cell r="Q34">
            <v>0</v>
          </cell>
          <cell r="R34">
            <v>1000</v>
          </cell>
        </row>
        <row r="38">
          <cell r="L38">
            <v>494606</v>
          </cell>
          <cell r="M38">
            <v>494606</v>
          </cell>
          <cell r="N38">
            <v>278461</v>
          </cell>
          <cell r="O38">
            <v>278461</v>
          </cell>
          <cell r="P38">
            <v>278461</v>
          </cell>
          <cell r="Q38">
            <v>0</v>
          </cell>
          <cell r="R38">
            <v>0</v>
          </cell>
        </row>
        <row r="39">
          <cell r="L39">
            <v>514794</v>
          </cell>
          <cell r="M39">
            <v>514794</v>
          </cell>
          <cell r="N39">
            <v>289826</v>
          </cell>
          <cell r="O39">
            <v>289826</v>
          </cell>
          <cell r="P39">
            <v>289826</v>
          </cell>
          <cell r="Q39">
            <v>0</v>
          </cell>
          <cell r="R39">
            <v>2796</v>
          </cell>
        </row>
        <row r="40">
          <cell r="L40">
            <v>590600</v>
          </cell>
          <cell r="M40">
            <v>590600</v>
          </cell>
          <cell r="N40">
            <v>8154</v>
          </cell>
          <cell r="O40">
            <v>8154</v>
          </cell>
          <cell r="P40">
            <v>8154</v>
          </cell>
          <cell r="Q40">
            <v>0</v>
          </cell>
          <cell r="R40">
            <v>1000</v>
          </cell>
        </row>
        <row r="44">
          <cell r="L44">
            <v>882500</v>
          </cell>
          <cell r="M44">
            <v>953432</v>
          </cell>
          <cell r="N44">
            <v>664410</v>
          </cell>
          <cell r="O44">
            <v>664410</v>
          </cell>
          <cell r="P44">
            <v>664410</v>
          </cell>
          <cell r="Q44">
            <v>0</v>
          </cell>
          <cell r="R44">
            <v>0</v>
          </cell>
        </row>
        <row r="45">
          <cell r="L45">
            <v>918400</v>
          </cell>
          <cell r="M45">
            <v>754589</v>
          </cell>
          <cell r="N45">
            <v>421608</v>
          </cell>
          <cell r="O45">
            <v>421608</v>
          </cell>
          <cell r="P45">
            <v>421608</v>
          </cell>
          <cell r="Q45">
            <v>0</v>
          </cell>
          <cell r="R45">
            <v>2731</v>
          </cell>
        </row>
        <row r="46">
          <cell r="L46">
            <v>320000</v>
          </cell>
          <cell r="M46">
            <v>412879</v>
          </cell>
          <cell r="N46">
            <v>412861</v>
          </cell>
          <cell r="O46">
            <v>412861</v>
          </cell>
          <cell r="P46">
            <v>412861</v>
          </cell>
          <cell r="Q46">
            <v>0</v>
          </cell>
          <cell r="R46">
            <v>0</v>
          </cell>
        </row>
        <row r="49">
          <cell r="R49">
            <v>46135</v>
          </cell>
        </row>
        <row r="53">
          <cell r="J53">
            <v>12161415</v>
          </cell>
          <cell r="K53">
            <v>1132754</v>
          </cell>
          <cell r="L53">
            <v>12161415</v>
          </cell>
          <cell r="M53">
            <v>1132754</v>
          </cell>
          <cell r="N53">
            <v>6000</v>
          </cell>
          <cell r="O53">
            <v>6000</v>
          </cell>
          <cell r="P53">
            <v>6000</v>
          </cell>
          <cell r="Q53">
            <v>0</v>
          </cell>
        </row>
        <row r="57">
          <cell r="L57">
            <v>1019817</v>
          </cell>
          <cell r="M57">
            <v>91900</v>
          </cell>
          <cell r="N57">
            <v>500</v>
          </cell>
          <cell r="O57">
            <v>500</v>
          </cell>
          <cell r="P57">
            <v>500</v>
          </cell>
          <cell r="R57">
            <v>500</v>
          </cell>
        </row>
        <row r="59">
          <cell r="L59">
            <v>193765</v>
          </cell>
          <cell r="M59">
            <v>17300</v>
          </cell>
        </row>
        <row r="63">
          <cell r="L63">
            <v>766512</v>
          </cell>
          <cell r="M63">
            <v>210925</v>
          </cell>
          <cell r="N63">
            <v>500</v>
          </cell>
          <cell r="O63">
            <v>500</v>
          </cell>
          <cell r="P63">
            <v>500</v>
          </cell>
          <cell r="Q63">
            <v>0</v>
          </cell>
          <cell r="R63">
            <v>500</v>
          </cell>
        </row>
        <row r="65">
          <cell r="L65">
            <v>145637</v>
          </cell>
          <cell r="M65">
            <v>40075</v>
          </cell>
        </row>
        <row r="69">
          <cell r="L69">
            <v>1038565</v>
          </cell>
          <cell r="M69">
            <v>3861</v>
          </cell>
          <cell r="N69">
            <v>500</v>
          </cell>
          <cell r="O69">
            <v>500</v>
          </cell>
          <cell r="P69">
            <v>500</v>
          </cell>
          <cell r="R69">
            <v>500</v>
          </cell>
        </row>
        <row r="71">
          <cell r="L71">
            <v>197327</v>
          </cell>
          <cell r="M71">
            <v>639</v>
          </cell>
        </row>
        <row r="75">
          <cell r="L75">
            <v>1595461</v>
          </cell>
          <cell r="M75">
            <v>3861</v>
          </cell>
          <cell r="N75">
            <v>500</v>
          </cell>
          <cell r="O75">
            <v>500</v>
          </cell>
          <cell r="P75">
            <v>500</v>
          </cell>
          <cell r="R75">
            <v>500</v>
          </cell>
        </row>
        <row r="77">
          <cell r="L77">
            <v>303138</v>
          </cell>
          <cell r="M77">
            <v>639</v>
          </cell>
        </row>
        <row r="81">
          <cell r="L81">
            <v>695011</v>
          </cell>
          <cell r="M81">
            <v>3861</v>
          </cell>
          <cell r="N81">
            <v>500</v>
          </cell>
          <cell r="O81">
            <v>500</v>
          </cell>
          <cell r="P81">
            <v>500</v>
          </cell>
          <cell r="R81">
            <v>500</v>
          </cell>
        </row>
        <row r="83">
          <cell r="L83">
            <v>132052</v>
          </cell>
          <cell r="M83">
            <v>639</v>
          </cell>
        </row>
        <row r="87">
          <cell r="L87">
            <v>820512</v>
          </cell>
          <cell r="M87">
            <v>88800</v>
          </cell>
          <cell r="N87">
            <v>500</v>
          </cell>
          <cell r="O87">
            <v>500</v>
          </cell>
          <cell r="P87">
            <v>500</v>
          </cell>
          <cell r="R87">
            <v>500</v>
          </cell>
        </row>
        <row r="89">
          <cell r="L89">
            <v>192465</v>
          </cell>
          <cell r="M89">
            <v>16700</v>
          </cell>
        </row>
        <row r="93">
          <cell r="L93">
            <v>1283141</v>
          </cell>
          <cell r="M93">
            <v>4202</v>
          </cell>
          <cell r="N93">
            <v>500</v>
          </cell>
          <cell r="O93">
            <v>500</v>
          </cell>
          <cell r="P93">
            <v>500</v>
          </cell>
          <cell r="R93">
            <v>500</v>
          </cell>
        </row>
        <row r="95">
          <cell r="L95">
            <v>243797</v>
          </cell>
          <cell r="M95">
            <v>798</v>
          </cell>
        </row>
        <row r="99">
          <cell r="L99">
            <v>578796</v>
          </cell>
          <cell r="M99">
            <v>4200</v>
          </cell>
          <cell r="N99">
            <v>500</v>
          </cell>
          <cell r="O99">
            <v>500</v>
          </cell>
          <cell r="P99">
            <v>500</v>
          </cell>
          <cell r="R99">
            <v>500</v>
          </cell>
        </row>
        <row r="101">
          <cell r="L101">
            <v>109971</v>
          </cell>
          <cell r="M101">
            <v>800</v>
          </cell>
        </row>
        <row r="105">
          <cell r="L105">
            <v>693827</v>
          </cell>
          <cell r="M105">
            <v>75290</v>
          </cell>
          <cell r="N105">
            <v>500</v>
          </cell>
          <cell r="O105">
            <v>500</v>
          </cell>
          <cell r="P105">
            <v>500</v>
          </cell>
          <cell r="R105">
            <v>500</v>
          </cell>
        </row>
        <row r="107">
          <cell r="L107">
            <v>131827</v>
          </cell>
          <cell r="M107">
            <v>14210</v>
          </cell>
        </row>
        <row r="111">
          <cell r="L111">
            <v>609171</v>
          </cell>
          <cell r="M111">
            <v>78276</v>
          </cell>
          <cell r="N111">
            <v>500</v>
          </cell>
          <cell r="O111">
            <v>500</v>
          </cell>
          <cell r="P111">
            <v>500</v>
          </cell>
          <cell r="R111">
            <v>500</v>
          </cell>
        </row>
        <row r="113">
          <cell r="L113">
            <v>115743</v>
          </cell>
          <cell r="M113">
            <v>14778</v>
          </cell>
        </row>
        <row r="117">
          <cell r="L117">
            <v>237733</v>
          </cell>
          <cell r="M117">
            <v>66887</v>
          </cell>
          <cell r="N117">
            <v>500</v>
          </cell>
          <cell r="O117">
            <v>500</v>
          </cell>
          <cell r="P117">
            <v>500</v>
          </cell>
          <cell r="R117">
            <v>500</v>
          </cell>
        </row>
        <row r="119">
          <cell r="L119">
            <v>45169</v>
          </cell>
          <cell r="M119">
            <v>12613</v>
          </cell>
        </row>
        <row r="123">
          <cell r="L123">
            <v>846200</v>
          </cell>
          <cell r="M123">
            <v>88800</v>
          </cell>
          <cell r="N123">
            <v>500</v>
          </cell>
          <cell r="O123">
            <v>500</v>
          </cell>
          <cell r="P123">
            <v>500</v>
          </cell>
          <cell r="R123">
            <v>500</v>
          </cell>
        </row>
        <row r="125">
          <cell r="L125">
            <v>160778</v>
          </cell>
          <cell r="M125">
            <v>16700</v>
          </cell>
        </row>
        <row r="129">
          <cell r="L129">
            <v>1000</v>
          </cell>
          <cell r="M129">
            <v>228000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L130">
            <v>2000</v>
          </cell>
          <cell r="M130">
            <v>2000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L131">
            <v>2000</v>
          </cell>
          <cell r="M131">
            <v>46000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</sheetData>
      <sheetData sheetId="37">
        <row r="8">
          <cell r="J8">
            <v>17867600</v>
          </cell>
          <cell r="K8">
            <v>34225443</v>
          </cell>
          <cell r="L8">
            <v>20702600</v>
          </cell>
          <cell r="M8">
            <v>37141443</v>
          </cell>
          <cell r="N8">
            <v>35371208</v>
          </cell>
          <cell r="O8">
            <v>35371208</v>
          </cell>
          <cell r="P8">
            <v>35371208</v>
          </cell>
          <cell r="Q8">
            <v>0</v>
          </cell>
        </row>
        <row r="12">
          <cell r="M12">
            <v>200000</v>
          </cell>
          <cell r="N12">
            <v>200000</v>
          </cell>
          <cell r="O12">
            <v>200000</v>
          </cell>
          <cell r="P12">
            <v>200000</v>
          </cell>
          <cell r="R12">
            <v>200000</v>
          </cell>
        </row>
        <row r="16">
          <cell r="L16">
            <v>2835000</v>
          </cell>
          <cell r="M16">
            <v>2716000</v>
          </cell>
          <cell r="N16">
            <v>2645223</v>
          </cell>
          <cell r="O16">
            <v>2645223</v>
          </cell>
          <cell r="P16">
            <v>2645223</v>
          </cell>
          <cell r="Q16">
            <v>0</v>
          </cell>
          <cell r="R16">
            <v>81388</v>
          </cell>
        </row>
        <row r="22">
          <cell r="L22">
            <v>867600</v>
          </cell>
          <cell r="M22">
            <v>867600</v>
          </cell>
          <cell r="N22">
            <v>867600</v>
          </cell>
          <cell r="O22">
            <v>867600</v>
          </cell>
          <cell r="P22">
            <v>867600</v>
          </cell>
          <cell r="R22">
            <v>867600</v>
          </cell>
        </row>
        <row r="26">
          <cell r="M26">
            <v>2995000</v>
          </cell>
          <cell r="N26">
            <v>1834566</v>
          </cell>
          <cell r="O26">
            <v>1834566</v>
          </cell>
          <cell r="P26">
            <v>1834566</v>
          </cell>
        </row>
        <row r="27">
          <cell r="L27">
            <v>17000000</v>
          </cell>
          <cell r="M27">
            <v>30362843</v>
          </cell>
          <cell r="N27">
            <v>29823819</v>
          </cell>
          <cell r="O27">
            <v>29823819</v>
          </cell>
          <cell r="P27">
            <v>29823819</v>
          </cell>
        </row>
      </sheetData>
      <sheetData sheetId="38">
        <row r="8">
          <cell r="J8">
            <v>8413519</v>
          </cell>
          <cell r="K8">
            <v>8976200</v>
          </cell>
          <cell r="L8">
            <v>20718639</v>
          </cell>
          <cell r="M8">
            <v>19326478</v>
          </cell>
          <cell r="N8">
            <v>18279015</v>
          </cell>
          <cell r="O8">
            <v>18279015</v>
          </cell>
          <cell r="P8">
            <v>18279015</v>
          </cell>
          <cell r="Q8">
            <v>0</v>
          </cell>
        </row>
        <row r="14">
          <cell r="L14">
            <v>12305120</v>
          </cell>
          <cell r="M14">
            <v>10360765</v>
          </cell>
          <cell r="N14">
            <v>10312005</v>
          </cell>
          <cell r="O14">
            <v>10312005</v>
          </cell>
          <cell r="P14">
            <v>10312005</v>
          </cell>
          <cell r="R14">
            <v>10130102</v>
          </cell>
        </row>
        <row r="17">
          <cell r="M17">
            <v>-10487</v>
          </cell>
          <cell r="N17">
            <v>-10487</v>
          </cell>
          <cell r="O17">
            <v>-10487</v>
          </cell>
          <cell r="P17">
            <v>-10487</v>
          </cell>
        </row>
        <row r="23">
          <cell r="L23">
            <v>8413519</v>
          </cell>
          <cell r="M23">
            <v>8831000</v>
          </cell>
          <cell r="N23">
            <v>7977497</v>
          </cell>
          <cell r="O23">
            <v>7977497</v>
          </cell>
          <cell r="P23">
            <v>7977497</v>
          </cell>
          <cell r="R23">
            <v>108685</v>
          </cell>
        </row>
        <row r="24">
          <cell r="L24">
            <v>0</v>
          </cell>
          <cell r="M24">
            <v>145200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35108</v>
          </cell>
        </row>
        <row r="26">
          <cell r="N26">
            <v>0</v>
          </cell>
          <cell r="P26">
            <v>0</v>
          </cell>
        </row>
      </sheetData>
      <sheetData sheetId="39">
        <row r="8">
          <cell r="J8">
            <v>5840667</v>
          </cell>
          <cell r="K8">
            <v>4050155</v>
          </cell>
          <cell r="L8">
            <v>16840667</v>
          </cell>
          <cell r="M8">
            <v>19948224</v>
          </cell>
          <cell r="N8">
            <v>17198496</v>
          </cell>
          <cell r="O8">
            <v>17198496</v>
          </cell>
          <cell r="P8">
            <v>17198496</v>
          </cell>
          <cell r="Q8">
            <v>0</v>
          </cell>
        </row>
        <row r="13">
          <cell r="L13">
            <v>5000</v>
          </cell>
          <cell r="M13">
            <v>1400</v>
          </cell>
          <cell r="N13">
            <v>1382</v>
          </cell>
          <cell r="O13">
            <v>1382</v>
          </cell>
          <cell r="P13">
            <v>1382</v>
          </cell>
          <cell r="Q13">
            <v>0</v>
          </cell>
          <cell r="R13">
            <v>1382</v>
          </cell>
        </row>
        <row r="14">
          <cell r="L14">
            <v>10000</v>
          </cell>
          <cell r="M14">
            <v>10000</v>
          </cell>
          <cell r="N14">
            <v>5033</v>
          </cell>
          <cell r="O14">
            <v>5033</v>
          </cell>
          <cell r="P14">
            <v>5033</v>
          </cell>
          <cell r="Q14">
            <v>0</v>
          </cell>
          <cell r="R14">
            <v>5033</v>
          </cell>
        </row>
        <row r="15">
          <cell r="L15">
            <v>1090000</v>
          </cell>
          <cell r="M15">
            <v>1014000</v>
          </cell>
          <cell r="N15">
            <v>970737</v>
          </cell>
          <cell r="O15">
            <v>970737</v>
          </cell>
          <cell r="P15">
            <v>970737</v>
          </cell>
          <cell r="Q15">
            <v>0</v>
          </cell>
          <cell r="R15">
            <v>970737</v>
          </cell>
        </row>
        <row r="16">
          <cell r="L16">
            <v>2400000</v>
          </cell>
          <cell r="M16">
            <v>5611001</v>
          </cell>
          <cell r="N16">
            <v>5529849</v>
          </cell>
          <cell r="O16">
            <v>5529849</v>
          </cell>
          <cell r="P16">
            <v>5529849</v>
          </cell>
          <cell r="Q16">
            <v>0</v>
          </cell>
          <cell r="R16">
            <v>5894740</v>
          </cell>
        </row>
        <row r="17">
          <cell r="L17">
            <v>30000</v>
          </cell>
          <cell r="M17">
            <v>20000</v>
          </cell>
          <cell r="N17">
            <v>17079</v>
          </cell>
          <cell r="O17">
            <v>17079</v>
          </cell>
          <cell r="P17">
            <v>17079</v>
          </cell>
          <cell r="Q17">
            <v>0</v>
          </cell>
          <cell r="R17">
            <v>17079</v>
          </cell>
        </row>
        <row r="18">
          <cell r="L18">
            <v>15000</v>
          </cell>
          <cell r="M18">
            <v>25000</v>
          </cell>
          <cell r="N18">
            <v>23080</v>
          </cell>
          <cell r="O18">
            <v>23080</v>
          </cell>
          <cell r="P18">
            <v>23080</v>
          </cell>
          <cell r="Q18">
            <v>0</v>
          </cell>
          <cell r="R18">
            <v>23080</v>
          </cell>
        </row>
        <row r="19">
          <cell r="L19">
            <v>40000</v>
          </cell>
          <cell r="M19">
            <v>15000</v>
          </cell>
          <cell r="N19">
            <v>14492</v>
          </cell>
          <cell r="O19">
            <v>14492</v>
          </cell>
          <cell r="P19">
            <v>14492</v>
          </cell>
          <cell r="Q19">
            <v>0</v>
          </cell>
          <cell r="R19">
            <v>15812</v>
          </cell>
        </row>
        <row r="20">
          <cell r="L20">
            <v>300000</v>
          </cell>
          <cell r="M20">
            <v>516000</v>
          </cell>
          <cell r="N20">
            <v>503201</v>
          </cell>
          <cell r="O20">
            <v>503201</v>
          </cell>
          <cell r="P20">
            <v>503201</v>
          </cell>
          <cell r="Q20">
            <v>0</v>
          </cell>
          <cell r="R20">
            <v>503201</v>
          </cell>
        </row>
        <row r="21">
          <cell r="L21">
            <v>2050000</v>
          </cell>
          <cell r="M21">
            <v>3375900</v>
          </cell>
          <cell r="N21">
            <v>2828251</v>
          </cell>
          <cell r="O21">
            <v>2828251</v>
          </cell>
          <cell r="P21">
            <v>2828251</v>
          </cell>
          <cell r="Q21">
            <v>0</v>
          </cell>
          <cell r="R21">
            <v>2952327</v>
          </cell>
        </row>
        <row r="26">
          <cell r="L26">
            <v>150000</v>
          </cell>
          <cell r="M26">
            <v>92850</v>
          </cell>
          <cell r="N26">
            <v>93350</v>
          </cell>
          <cell r="O26">
            <v>93350</v>
          </cell>
          <cell r="P26">
            <v>93350</v>
          </cell>
          <cell r="Q26">
            <v>0</v>
          </cell>
          <cell r="R26">
            <v>0</v>
          </cell>
        </row>
        <row r="27">
          <cell r="L27">
            <v>100000</v>
          </cell>
          <cell r="M27">
            <v>1324825</v>
          </cell>
          <cell r="N27">
            <v>1293668</v>
          </cell>
          <cell r="O27">
            <v>1293668</v>
          </cell>
          <cell r="P27">
            <v>1293668</v>
          </cell>
          <cell r="Q27">
            <v>0</v>
          </cell>
          <cell r="R27">
            <v>1293688</v>
          </cell>
        </row>
        <row r="30">
          <cell r="L30">
            <v>21000</v>
          </cell>
          <cell r="M30">
            <v>21000</v>
          </cell>
          <cell r="N30">
            <v>13184</v>
          </cell>
          <cell r="O30">
            <v>13184</v>
          </cell>
          <cell r="P30">
            <v>13184</v>
          </cell>
          <cell r="Q30">
            <v>0</v>
          </cell>
          <cell r="R30">
            <v>13184</v>
          </cell>
        </row>
        <row r="31">
          <cell r="L31">
            <v>50000</v>
          </cell>
          <cell r="M31">
            <v>51000</v>
          </cell>
          <cell r="N31">
            <v>50987</v>
          </cell>
          <cell r="O31">
            <v>50987</v>
          </cell>
          <cell r="P31">
            <v>50987</v>
          </cell>
          <cell r="Q31">
            <v>0</v>
          </cell>
          <cell r="R31">
            <v>50987</v>
          </cell>
        </row>
        <row r="32">
          <cell r="L32">
            <v>4739000</v>
          </cell>
          <cell r="M32">
            <v>3853535</v>
          </cell>
          <cell r="N32">
            <v>3551956</v>
          </cell>
          <cell r="O32">
            <v>3551956</v>
          </cell>
          <cell r="P32">
            <v>3551956</v>
          </cell>
          <cell r="Q32">
            <v>0</v>
          </cell>
          <cell r="R32">
            <v>3882369</v>
          </cell>
        </row>
        <row r="36">
          <cell r="L36">
            <v>0</v>
          </cell>
          <cell r="M36">
            <v>9000</v>
          </cell>
          <cell r="N36">
            <v>8216</v>
          </cell>
          <cell r="O36">
            <v>8216</v>
          </cell>
          <cell r="P36">
            <v>8216</v>
          </cell>
          <cell r="Q36">
            <v>0</v>
          </cell>
          <cell r="R36">
            <v>0</v>
          </cell>
        </row>
        <row r="39">
          <cell r="L39">
            <v>0</v>
          </cell>
          <cell r="M39">
            <v>-42442</v>
          </cell>
          <cell r="N39">
            <v>-47758</v>
          </cell>
          <cell r="O39">
            <v>-47758</v>
          </cell>
          <cell r="P39">
            <v>-47758</v>
          </cell>
        </row>
        <row r="44">
          <cell r="R44">
            <v>180551</v>
          </cell>
        </row>
        <row r="48">
          <cell r="L48">
            <v>2000</v>
          </cell>
          <cell r="M48">
            <v>2000</v>
          </cell>
          <cell r="N48">
            <v>1000</v>
          </cell>
          <cell r="O48">
            <v>1000</v>
          </cell>
          <cell r="P48">
            <v>1000</v>
          </cell>
          <cell r="Q48">
            <v>0</v>
          </cell>
          <cell r="R48">
            <v>0</v>
          </cell>
        </row>
        <row r="49">
          <cell r="L49">
            <v>793100</v>
          </cell>
          <cell r="M49">
            <v>215000</v>
          </cell>
          <cell r="N49">
            <v>211606</v>
          </cell>
          <cell r="O49">
            <v>211606</v>
          </cell>
          <cell r="P49">
            <v>211606</v>
          </cell>
          <cell r="Q49">
            <v>0</v>
          </cell>
          <cell r="R49">
            <v>176392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12313</v>
          </cell>
        </row>
        <row r="51">
          <cell r="L51">
            <v>5045567</v>
          </cell>
          <cell r="M51">
            <v>3833155</v>
          </cell>
          <cell r="N51">
            <v>2129183</v>
          </cell>
          <cell r="O51">
            <v>2129183</v>
          </cell>
          <cell r="P51">
            <v>2129183</v>
          </cell>
          <cell r="Q51">
            <v>0</v>
          </cell>
          <cell r="R51">
            <v>8941483</v>
          </cell>
        </row>
      </sheetData>
      <sheetData sheetId="40">
        <row r="8">
          <cell r="J8">
            <v>21000</v>
          </cell>
          <cell r="K8">
            <v>10000</v>
          </cell>
          <cell r="L8">
            <v>21000</v>
          </cell>
          <cell r="M8">
            <v>10000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3">
          <cell r="L13">
            <v>3150</v>
          </cell>
          <cell r="M13">
            <v>1500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L14">
            <v>17850</v>
          </cell>
          <cell r="M14">
            <v>8500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3855</v>
          </cell>
        </row>
      </sheetData>
      <sheetData sheetId="41">
        <row r="8">
          <cell r="J8">
            <v>20425000</v>
          </cell>
          <cell r="K8">
            <v>25675000</v>
          </cell>
          <cell r="L8">
            <v>20425000</v>
          </cell>
          <cell r="M8">
            <v>25675000</v>
          </cell>
          <cell r="N8">
            <v>23387308</v>
          </cell>
          <cell r="O8">
            <v>23387308</v>
          </cell>
          <cell r="P8">
            <v>23387308</v>
          </cell>
          <cell r="Q8">
            <v>0</v>
          </cell>
        </row>
        <row r="13">
          <cell r="L13">
            <v>4300000</v>
          </cell>
          <cell r="M13">
            <v>6363420</v>
          </cell>
          <cell r="N13">
            <v>6280825</v>
          </cell>
          <cell r="O13">
            <v>6280825</v>
          </cell>
          <cell r="P13">
            <v>6280825</v>
          </cell>
          <cell r="Q13">
            <v>0</v>
          </cell>
          <cell r="R13">
            <v>1123</v>
          </cell>
        </row>
        <row r="14">
          <cell r="L14">
            <v>10825000</v>
          </cell>
          <cell r="M14">
            <v>12465580</v>
          </cell>
          <cell r="N14">
            <v>12084348</v>
          </cell>
          <cell r="O14">
            <v>12084348</v>
          </cell>
          <cell r="P14">
            <v>12084348</v>
          </cell>
          <cell r="Q14">
            <v>0</v>
          </cell>
          <cell r="R14">
            <v>0</v>
          </cell>
        </row>
        <row r="15">
          <cell r="L15">
            <v>5300000</v>
          </cell>
          <cell r="M15">
            <v>6846000</v>
          </cell>
          <cell r="N15">
            <v>5022135</v>
          </cell>
          <cell r="O15">
            <v>5022135</v>
          </cell>
          <cell r="P15">
            <v>5022135</v>
          </cell>
          <cell r="Q15">
            <v>0</v>
          </cell>
          <cell r="R15">
            <v>0</v>
          </cell>
        </row>
      </sheetData>
      <sheetData sheetId="42">
        <row r="8">
          <cell r="J8">
            <v>510000</v>
          </cell>
          <cell r="K8">
            <v>342000</v>
          </cell>
          <cell r="L8">
            <v>510000</v>
          </cell>
          <cell r="M8">
            <v>342000</v>
          </cell>
          <cell r="N8">
            <v>292049</v>
          </cell>
          <cell r="O8">
            <v>292049</v>
          </cell>
          <cell r="P8">
            <v>292049</v>
          </cell>
          <cell r="Q8">
            <v>0</v>
          </cell>
        </row>
        <row r="13">
          <cell r="L13">
            <v>76500</v>
          </cell>
          <cell r="M13">
            <v>51300</v>
          </cell>
          <cell r="N13">
            <v>43807</v>
          </cell>
          <cell r="O13">
            <v>43807</v>
          </cell>
          <cell r="P13">
            <v>43807</v>
          </cell>
          <cell r="Q13">
            <v>0</v>
          </cell>
          <cell r="R13">
            <v>75</v>
          </cell>
        </row>
        <row r="14">
          <cell r="L14">
            <v>433500</v>
          </cell>
          <cell r="M14">
            <v>290700</v>
          </cell>
          <cell r="N14">
            <v>248242</v>
          </cell>
          <cell r="O14">
            <v>248242</v>
          </cell>
          <cell r="P14">
            <v>248242</v>
          </cell>
          <cell r="Q14">
            <v>0</v>
          </cell>
          <cell r="R14">
            <v>425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5933</v>
          </cell>
        </row>
        <row r="30">
          <cell r="J30">
            <v>11000</v>
          </cell>
          <cell r="K30">
            <v>0</v>
          </cell>
          <cell r="L30">
            <v>11000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4">
          <cell r="L34">
            <v>1650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9350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393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6">
          <cell r="J46">
            <v>832200</v>
          </cell>
          <cell r="K46">
            <v>6000</v>
          </cell>
          <cell r="L46">
            <v>832200</v>
          </cell>
          <cell r="M46">
            <v>6000</v>
          </cell>
          <cell r="N46">
            <v>500</v>
          </cell>
          <cell r="O46">
            <v>500</v>
          </cell>
          <cell r="P46">
            <v>500</v>
          </cell>
          <cell r="Q46">
            <v>0</v>
          </cell>
        </row>
        <row r="47">
          <cell r="L47">
            <v>699327</v>
          </cell>
          <cell r="M47">
            <v>840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L48">
            <v>0</v>
          </cell>
          <cell r="M48">
            <v>5000</v>
          </cell>
          <cell r="N48">
            <v>500</v>
          </cell>
          <cell r="O48">
            <v>500</v>
          </cell>
          <cell r="P48">
            <v>500</v>
          </cell>
          <cell r="Q48">
            <v>0</v>
          </cell>
          <cell r="R48">
            <v>500</v>
          </cell>
        </row>
        <row r="49">
          <cell r="L49">
            <v>132873</v>
          </cell>
          <cell r="M49">
            <v>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</sheetData>
      <sheetData sheetId="43"/>
      <sheetData sheetId="44"/>
      <sheetData sheetId="45">
        <row r="8">
          <cell r="L8">
            <v>6500000</v>
          </cell>
          <cell r="M8">
            <v>6500000</v>
          </cell>
          <cell r="N8">
            <v>6499202</v>
          </cell>
          <cell r="O8">
            <v>6499202</v>
          </cell>
          <cell r="P8">
            <v>6499202</v>
          </cell>
          <cell r="Q8">
            <v>0</v>
          </cell>
        </row>
        <row r="13">
          <cell r="L13">
            <v>5590000</v>
          </cell>
          <cell r="M13">
            <v>5591000</v>
          </cell>
          <cell r="N13">
            <v>5590263</v>
          </cell>
          <cell r="O13">
            <v>5590263</v>
          </cell>
          <cell r="P13">
            <v>5590263</v>
          </cell>
          <cell r="R13">
            <v>5754251</v>
          </cell>
        </row>
        <row r="15">
          <cell r="L15">
            <v>910000</v>
          </cell>
          <cell r="M15">
            <v>909000</v>
          </cell>
          <cell r="N15">
            <v>908939</v>
          </cell>
          <cell r="O15">
            <v>908939</v>
          </cell>
          <cell r="P15">
            <v>908939</v>
          </cell>
          <cell r="R15">
            <v>908939</v>
          </cell>
        </row>
        <row r="17">
          <cell r="L17">
            <v>0</v>
          </cell>
        </row>
      </sheetData>
      <sheetData sheetId="46">
        <row r="8">
          <cell r="K8">
            <v>0</v>
          </cell>
          <cell r="L8">
            <v>24700</v>
          </cell>
          <cell r="M8">
            <v>0</v>
          </cell>
          <cell r="N8">
            <v>24700</v>
          </cell>
          <cell r="O8">
            <v>20501</v>
          </cell>
          <cell r="P8">
            <v>20501</v>
          </cell>
          <cell r="Q8">
            <v>20501</v>
          </cell>
          <cell r="R8">
            <v>0</v>
          </cell>
        </row>
        <row r="13">
          <cell r="M13">
            <v>0</v>
          </cell>
          <cell r="N13">
            <v>3705</v>
          </cell>
          <cell r="O13">
            <v>3075</v>
          </cell>
          <cell r="P13">
            <v>3075</v>
          </cell>
          <cell r="Q13">
            <v>3075</v>
          </cell>
          <cell r="R13">
            <v>0</v>
          </cell>
          <cell r="S13">
            <v>348</v>
          </cell>
        </row>
        <row r="14">
          <cell r="M14">
            <v>0</v>
          </cell>
          <cell r="N14">
            <v>20995</v>
          </cell>
          <cell r="O14">
            <v>17426</v>
          </cell>
          <cell r="P14">
            <v>17426</v>
          </cell>
          <cell r="Q14">
            <v>17426</v>
          </cell>
          <cell r="R14">
            <v>0</v>
          </cell>
          <cell r="S14">
            <v>1972</v>
          </cell>
        </row>
      </sheetData>
      <sheetData sheetId="47"/>
      <sheetData sheetId="48">
        <row r="13">
          <cell r="L13">
            <v>1200000</v>
          </cell>
          <cell r="M13">
            <v>1200000</v>
          </cell>
          <cell r="N13">
            <v>1159696</v>
          </cell>
          <cell r="O13">
            <v>1159696</v>
          </cell>
          <cell r="P13">
            <v>1159696</v>
          </cell>
          <cell r="Q13">
            <v>0</v>
          </cell>
          <cell r="R13">
            <v>1288808</v>
          </cell>
        </row>
      </sheetData>
      <sheetData sheetId="49"/>
      <sheetData sheetId="50">
        <row r="8">
          <cell r="J8">
            <v>7992000</v>
          </cell>
          <cell r="K8">
            <v>8776000</v>
          </cell>
          <cell r="L8">
            <v>7992000</v>
          </cell>
          <cell r="M8">
            <v>8776000</v>
          </cell>
          <cell r="N8">
            <v>6965978</v>
          </cell>
          <cell r="O8">
            <v>6965978</v>
          </cell>
          <cell r="P8">
            <v>6965978</v>
          </cell>
          <cell r="Q8">
            <v>0</v>
          </cell>
        </row>
        <row r="13">
          <cell r="L13">
            <v>1728570</v>
          </cell>
          <cell r="M13">
            <v>2360100</v>
          </cell>
          <cell r="N13">
            <v>1742175</v>
          </cell>
          <cell r="O13">
            <v>1742175</v>
          </cell>
          <cell r="P13">
            <v>1742175</v>
          </cell>
          <cell r="Q13">
            <v>0</v>
          </cell>
          <cell r="R13">
            <v>445017</v>
          </cell>
        </row>
        <row r="14">
          <cell r="L14">
            <v>4878310</v>
          </cell>
          <cell r="M14">
            <v>4885700</v>
          </cell>
          <cell r="N14">
            <v>4872563</v>
          </cell>
          <cell r="O14">
            <v>4872563</v>
          </cell>
          <cell r="P14">
            <v>4872563</v>
          </cell>
          <cell r="Q14">
            <v>0</v>
          </cell>
          <cell r="R14">
            <v>2922446</v>
          </cell>
        </row>
        <row r="15">
          <cell r="L15">
            <v>1385120</v>
          </cell>
          <cell r="M15">
            <v>1530200</v>
          </cell>
          <cell r="N15">
            <v>351240</v>
          </cell>
          <cell r="O15">
            <v>351240</v>
          </cell>
          <cell r="P15">
            <v>351240</v>
          </cell>
          <cell r="Q15">
            <v>0</v>
          </cell>
          <cell r="R15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1698576</v>
          </cell>
        </row>
      </sheetData>
      <sheetData sheetId="51">
        <row r="8">
          <cell r="J8">
            <v>24516300</v>
          </cell>
          <cell r="K8">
            <v>38600500</v>
          </cell>
          <cell r="L8">
            <v>24516300</v>
          </cell>
          <cell r="M8">
            <v>38600500</v>
          </cell>
          <cell r="N8">
            <v>26656072</v>
          </cell>
          <cell r="O8">
            <v>26656072</v>
          </cell>
          <cell r="P8">
            <v>26656072</v>
          </cell>
          <cell r="Q8">
            <v>0</v>
          </cell>
        </row>
        <row r="13">
          <cell r="L13">
            <v>4516300</v>
          </cell>
          <cell r="M13">
            <v>12200000</v>
          </cell>
          <cell r="N13">
            <v>10239964</v>
          </cell>
          <cell r="O13">
            <v>10239964</v>
          </cell>
          <cell r="P13">
            <v>10239964</v>
          </cell>
          <cell r="Q13">
            <v>0</v>
          </cell>
          <cell r="R13">
            <v>0</v>
          </cell>
        </row>
        <row r="14">
          <cell r="L14">
            <v>10000000</v>
          </cell>
          <cell r="M14">
            <v>17400000</v>
          </cell>
          <cell r="N14">
            <v>15637569</v>
          </cell>
          <cell r="O14">
            <v>15637569</v>
          </cell>
          <cell r="P14">
            <v>15637569</v>
          </cell>
          <cell r="Q14">
            <v>0</v>
          </cell>
          <cell r="R14">
            <v>0</v>
          </cell>
        </row>
        <row r="15">
          <cell r="L15">
            <v>10000000</v>
          </cell>
          <cell r="M15">
            <v>9000500</v>
          </cell>
          <cell r="N15">
            <v>778539</v>
          </cell>
          <cell r="O15">
            <v>778539</v>
          </cell>
          <cell r="P15">
            <v>778539</v>
          </cell>
          <cell r="Q15">
            <v>0</v>
          </cell>
          <cell r="R15">
            <v>0</v>
          </cell>
        </row>
      </sheetData>
      <sheetData sheetId="52">
        <row r="8">
          <cell r="J8">
            <v>77103200</v>
          </cell>
          <cell r="K8">
            <v>77103200</v>
          </cell>
          <cell r="L8">
            <v>77103200</v>
          </cell>
          <cell r="M8">
            <v>77115200</v>
          </cell>
          <cell r="N8">
            <v>44590443</v>
          </cell>
          <cell r="O8">
            <v>44590443</v>
          </cell>
          <cell r="P8">
            <v>44590443</v>
          </cell>
          <cell r="Q8">
            <v>0</v>
          </cell>
        </row>
        <row r="13">
          <cell r="L13">
            <v>0</v>
          </cell>
          <cell r="M13">
            <v>12000</v>
          </cell>
          <cell r="N13">
            <v>11911</v>
          </cell>
          <cell r="O13">
            <v>11911</v>
          </cell>
          <cell r="P13">
            <v>11911</v>
          </cell>
        </row>
        <row r="18">
          <cell r="L18">
            <v>77103200</v>
          </cell>
          <cell r="M18">
            <v>77103200</v>
          </cell>
          <cell r="N18">
            <v>44578532</v>
          </cell>
          <cell r="O18">
            <v>44578532</v>
          </cell>
          <cell r="P18">
            <v>44578532</v>
          </cell>
        </row>
      </sheetData>
      <sheetData sheetId="53">
        <row r="8">
          <cell r="J8">
            <v>32112769</v>
          </cell>
          <cell r="K8">
            <v>6000</v>
          </cell>
          <cell r="L8">
            <v>54112769</v>
          </cell>
          <cell r="M8">
            <v>15775114</v>
          </cell>
          <cell r="N8">
            <v>15333541</v>
          </cell>
          <cell r="O8">
            <v>15333541</v>
          </cell>
          <cell r="P8">
            <v>15333541</v>
          </cell>
          <cell r="Q8">
            <v>0</v>
          </cell>
        </row>
        <row r="12">
          <cell r="L12">
            <v>22000000</v>
          </cell>
          <cell r="M12">
            <v>22000000</v>
          </cell>
          <cell r="N12">
            <v>21655482</v>
          </cell>
          <cell r="O12">
            <v>21655482</v>
          </cell>
          <cell r="P12">
            <v>21655482</v>
          </cell>
          <cell r="R12">
            <v>21364373</v>
          </cell>
        </row>
        <row r="18">
          <cell r="M18">
            <v>-6730886</v>
          </cell>
          <cell r="N18">
            <v>-6730886</v>
          </cell>
          <cell r="O18">
            <v>-6730886</v>
          </cell>
          <cell r="P18">
            <v>-6730886</v>
          </cell>
        </row>
        <row r="21">
          <cell r="L21">
            <v>0</v>
          </cell>
          <cell r="M21">
            <v>500000</v>
          </cell>
          <cell r="N21">
            <v>408445</v>
          </cell>
          <cell r="O21">
            <v>408445</v>
          </cell>
          <cell r="P21">
            <v>408445</v>
          </cell>
          <cell r="Q21">
            <v>0</v>
          </cell>
          <cell r="R21">
            <v>408445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150730</v>
          </cell>
        </row>
        <row r="30">
          <cell r="R30">
            <v>2672817</v>
          </cell>
        </row>
        <row r="36">
          <cell r="L36">
            <v>26985520</v>
          </cell>
          <cell r="M36">
            <v>840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0</v>
          </cell>
          <cell r="M37">
            <v>5000</v>
          </cell>
          <cell r="N37">
            <v>500</v>
          </cell>
          <cell r="O37">
            <v>500</v>
          </cell>
          <cell r="P37">
            <v>500</v>
          </cell>
          <cell r="Q37">
            <v>0</v>
          </cell>
          <cell r="R37">
            <v>500</v>
          </cell>
        </row>
        <row r="38">
          <cell r="L38">
            <v>5127249</v>
          </cell>
          <cell r="M38">
            <v>160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  <sheetData sheetId="54">
        <row r="8">
          <cell r="J8">
            <v>14871000</v>
          </cell>
          <cell r="K8">
            <v>14439580</v>
          </cell>
          <cell r="L8">
            <v>50728000</v>
          </cell>
          <cell r="M8">
            <v>50682314</v>
          </cell>
          <cell r="N8">
            <v>43084811</v>
          </cell>
          <cell r="O8">
            <v>43084811</v>
          </cell>
          <cell r="P8">
            <v>43084811</v>
          </cell>
          <cell r="Q8">
            <v>0</v>
          </cell>
        </row>
        <row r="12">
          <cell r="L12">
            <v>32000000</v>
          </cell>
          <cell r="M12">
            <v>32505000</v>
          </cell>
          <cell r="N12">
            <v>31081552</v>
          </cell>
          <cell r="O12">
            <v>31081552</v>
          </cell>
          <cell r="P12">
            <v>31081552</v>
          </cell>
          <cell r="R12">
            <v>32661266</v>
          </cell>
        </row>
        <row r="18">
          <cell r="L18">
            <v>3857000</v>
          </cell>
          <cell r="M18">
            <v>3805000</v>
          </cell>
          <cell r="N18">
            <v>3803379</v>
          </cell>
          <cell r="O18">
            <v>3803379</v>
          </cell>
          <cell r="P18">
            <v>3803379</v>
          </cell>
        </row>
        <row r="21">
          <cell r="M21">
            <v>-67266</v>
          </cell>
          <cell r="N21">
            <v>-67266</v>
          </cell>
          <cell r="O21">
            <v>-67266</v>
          </cell>
          <cell r="P21">
            <v>-67266</v>
          </cell>
        </row>
        <row r="26">
          <cell r="L26">
            <v>14871000</v>
          </cell>
          <cell r="M26">
            <v>14439580</v>
          </cell>
          <cell r="N26">
            <v>8267146</v>
          </cell>
          <cell r="O26">
            <v>8267146</v>
          </cell>
          <cell r="P26">
            <v>8267146</v>
          </cell>
          <cell r="R26">
            <v>2646662</v>
          </cell>
        </row>
        <row r="27">
          <cell r="R27">
            <v>13390</v>
          </cell>
        </row>
      </sheetData>
      <sheetData sheetId="55">
        <row r="8">
          <cell r="J8">
            <v>6556920</v>
          </cell>
          <cell r="K8">
            <v>5150230</v>
          </cell>
          <cell r="L8">
            <v>6556887</v>
          </cell>
          <cell r="M8">
            <v>5150197</v>
          </cell>
          <cell r="N8">
            <v>2873571</v>
          </cell>
          <cell r="O8">
            <v>2873571</v>
          </cell>
          <cell r="P8">
            <v>2873571</v>
          </cell>
          <cell r="Q8">
            <v>0</v>
          </cell>
        </row>
        <row r="13">
          <cell r="L13">
            <v>500000</v>
          </cell>
          <cell r="M13">
            <v>462000</v>
          </cell>
          <cell r="N13">
            <v>460745</v>
          </cell>
          <cell r="O13">
            <v>460745</v>
          </cell>
          <cell r="P13">
            <v>460745</v>
          </cell>
          <cell r="Q13">
            <v>0</v>
          </cell>
          <cell r="R13">
            <v>3731882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250</v>
          </cell>
        </row>
        <row r="15">
          <cell r="L15">
            <v>6056920</v>
          </cell>
          <cell r="M15">
            <v>4688230</v>
          </cell>
          <cell r="N15">
            <v>2412859</v>
          </cell>
          <cell r="O15">
            <v>2412859</v>
          </cell>
          <cell r="P15">
            <v>2412859</v>
          </cell>
          <cell r="Q15">
            <v>0</v>
          </cell>
          <cell r="R15">
            <v>149055</v>
          </cell>
        </row>
        <row r="16">
          <cell r="L16">
            <v>-33</v>
          </cell>
          <cell r="M16">
            <v>-33</v>
          </cell>
          <cell r="N16">
            <v>-33</v>
          </cell>
          <cell r="O16">
            <v>-33</v>
          </cell>
          <cell r="P16">
            <v>-33</v>
          </cell>
          <cell r="Q16">
            <v>0</v>
          </cell>
          <cell r="R16">
            <v>0</v>
          </cell>
        </row>
      </sheetData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5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  <cell r="K19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I63">
            <v>0</v>
          </cell>
          <cell r="K63">
            <v>0</v>
          </cell>
        </row>
        <row r="76">
          <cell r="F76">
            <v>0</v>
          </cell>
          <cell r="I76">
            <v>0</v>
          </cell>
          <cell r="K76">
            <v>0</v>
          </cell>
        </row>
        <row r="77">
          <cell r="I77">
            <v>0</v>
          </cell>
          <cell r="K77">
            <v>0</v>
          </cell>
        </row>
        <row r="90">
          <cell r="I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I92">
            <v>0</v>
          </cell>
          <cell r="K92">
            <v>0</v>
          </cell>
        </row>
        <row r="93">
          <cell r="I93">
            <v>0</v>
          </cell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I263">
            <v>0</v>
          </cell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2"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K63">
            <v>0</v>
          </cell>
        </row>
        <row r="76">
          <cell r="K76">
            <v>0</v>
          </cell>
        </row>
        <row r="77">
          <cell r="K77">
            <v>0</v>
          </cell>
        </row>
        <row r="90"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</row>
        <row r="93"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3"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K64">
            <v>0</v>
          </cell>
        </row>
        <row r="77">
          <cell r="K77">
            <v>0</v>
          </cell>
        </row>
        <row r="78">
          <cell r="K78">
            <v>0</v>
          </cell>
        </row>
        <row r="91"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</row>
        <row r="94">
          <cell r="K94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K133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K157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2">
          <cell r="K182">
            <v>0</v>
          </cell>
          <cell r="L182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</sheetData>
      <sheetData sheetId="4"/>
      <sheetData sheetId="5">
        <row r="95">
          <cell r="H95">
            <v>0</v>
          </cell>
          <cell r="J95">
            <v>0</v>
          </cell>
          <cell r="K95">
            <v>0</v>
          </cell>
        </row>
        <row r="105">
          <cell r="F105">
            <v>0</v>
          </cell>
          <cell r="H105">
            <v>0</v>
          </cell>
          <cell r="J105">
            <v>0</v>
          </cell>
        </row>
        <row r="108">
          <cell r="H108">
            <v>0</v>
          </cell>
          <cell r="J108">
            <v>0</v>
          </cell>
        </row>
        <row r="109">
          <cell r="H109">
            <v>0</v>
          </cell>
          <cell r="J109">
            <v>0</v>
          </cell>
        </row>
        <row r="110">
          <cell r="H110">
            <v>0</v>
          </cell>
          <cell r="J110">
            <v>0</v>
          </cell>
        </row>
        <row r="111">
          <cell r="H111">
            <v>0</v>
          </cell>
          <cell r="J111">
            <v>0</v>
          </cell>
        </row>
        <row r="112">
          <cell r="H112">
            <v>0</v>
          </cell>
          <cell r="J112">
            <v>0</v>
          </cell>
        </row>
        <row r="113">
          <cell r="H113">
            <v>0</v>
          </cell>
          <cell r="J113">
            <v>0</v>
          </cell>
        </row>
        <row r="114">
          <cell r="H114">
            <v>0</v>
          </cell>
          <cell r="J114">
            <v>0</v>
          </cell>
        </row>
        <row r="115">
          <cell r="H115">
            <v>0</v>
          </cell>
          <cell r="J115">
            <v>0</v>
          </cell>
        </row>
        <row r="116">
          <cell r="H116">
            <v>0</v>
          </cell>
          <cell r="J116">
            <v>0</v>
          </cell>
        </row>
        <row r="117">
          <cell r="H117">
            <v>0</v>
          </cell>
          <cell r="J117">
            <v>0</v>
          </cell>
        </row>
        <row r="118">
          <cell r="H118">
            <v>0</v>
          </cell>
          <cell r="J118">
            <v>0</v>
          </cell>
        </row>
        <row r="119">
          <cell r="H119">
            <v>0</v>
          </cell>
          <cell r="J119">
            <v>0</v>
          </cell>
        </row>
        <row r="120">
          <cell r="H120">
            <v>0</v>
          </cell>
          <cell r="J120">
            <v>0</v>
          </cell>
        </row>
        <row r="121">
          <cell r="H121">
            <v>0</v>
          </cell>
          <cell r="J121">
            <v>0</v>
          </cell>
        </row>
        <row r="122">
          <cell r="H122">
            <v>0</v>
          </cell>
          <cell r="J122">
            <v>0</v>
          </cell>
        </row>
        <row r="123">
          <cell r="H123">
            <v>0</v>
          </cell>
          <cell r="J123">
            <v>0</v>
          </cell>
        </row>
        <row r="124">
          <cell r="H124">
            <v>0</v>
          </cell>
          <cell r="J124">
            <v>0</v>
          </cell>
        </row>
        <row r="125">
          <cell r="H125">
            <v>0</v>
          </cell>
          <cell r="J125">
            <v>0</v>
          </cell>
        </row>
        <row r="126">
          <cell r="H126">
            <v>0</v>
          </cell>
          <cell r="J126">
            <v>0</v>
          </cell>
        </row>
        <row r="127">
          <cell r="H127">
            <v>0</v>
          </cell>
          <cell r="J127">
            <v>0</v>
          </cell>
        </row>
        <row r="128">
          <cell r="H128">
            <v>0</v>
          </cell>
          <cell r="J128">
            <v>0</v>
          </cell>
        </row>
        <row r="143">
          <cell r="H143">
            <v>0</v>
          </cell>
          <cell r="J143">
            <v>0</v>
          </cell>
        </row>
        <row r="144">
          <cell r="H144">
            <v>0</v>
          </cell>
          <cell r="J144">
            <v>0</v>
          </cell>
        </row>
        <row r="145">
          <cell r="H145">
            <v>0</v>
          </cell>
          <cell r="J145">
            <v>0</v>
          </cell>
        </row>
        <row r="146">
          <cell r="H146">
            <v>0</v>
          </cell>
          <cell r="J146">
            <v>0</v>
          </cell>
        </row>
        <row r="164">
          <cell r="H164">
            <v>0</v>
          </cell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K182">
            <v>0</v>
          </cell>
        </row>
        <row r="184">
          <cell r="J184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64">
          <cell r="J264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</sheetData>
      <sheetData sheetId="6">
        <row r="95">
          <cell r="K95">
            <v>0</v>
          </cell>
        </row>
        <row r="105">
          <cell r="K105">
            <v>0</v>
          </cell>
          <cell r="L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I164">
            <v>0</v>
          </cell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7">
        <row r="95">
          <cell r="K95">
            <v>0</v>
          </cell>
        </row>
        <row r="105">
          <cell r="K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6703004"/>
      <sheetName val="67020306"/>
      <sheetName val="670250"/>
      <sheetName val="XX"/>
      <sheetName val="YY"/>
    </sheetNames>
    <sheetDataSet>
      <sheetData sheetId="0"/>
      <sheetData sheetId="1">
        <row r="14">
          <cell r="E14">
            <v>0</v>
          </cell>
        </row>
        <row r="15">
          <cell r="E15">
            <v>0</v>
          </cell>
        </row>
        <row r="18">
          <cell r="I18">
            <v>0</v>
          </cell>
          <cell r="K18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33">
          <cell r="I33">
            <v>0</v>
          </cell>
        </row>
        <row r="34">
          <cell r="J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3">
          <cell r="K63">
            <v>0</v>
          </cell>
        </row>
        <row r="64">
          <cell r="F64">
            <v>45131</v>
          </cell>
          <cell r="G64">
            <v>45131</v>
          </cell>
          <cell r="H64">
            <v>37082</v>
          </cell>
          <cell r="I64">
            <v>37082</v>
          </cell>
          <cell r="J64">
            <v>37082</v>
          </cell>
          <cell r="K64">
            <v>0</v>
          </cell>
          <cell r="L64">
            <v>32135</v>
          </cell>
        </row>
        <row r="65">
          <cell r="K65">
            <v>0</v>
          </cell>
        </row>
        <row r="66">
          <cell r="E66">
            <v>0</v>
          </cell>
          <cell r="F66">
            <v>7100</v>
          </cell>
          <cell r="G66">
            <v>7100</v>
          </cell>
          <cell r="H66">
            <v>3982</v>
          </cell>
          <cell r="I66">
            <v>3982</v>
          </cell>
          <cell r="J66">
            <v>3982</v>
          </cell>
          <cell r="K66">
            <v>0</v>
          </cell>
          <cell r="L66">
            <v>3982</v>
          </cell>
        </row>
        <row r="67">
          <cell r="F67">
            <v>5100</v>
          </cell>
          <cell r="G67">
            <v>5100</v>
          </cell>
          <cell r="H67">
            <v>2989</v>
          </cell>
          <cell r="I67">
            <v>2989</v>
          </cell>
          <cell r="J67">
            <v>2989</v>
          </cell>
          <cell r="K67">
            <v>0</v>
          </cell>
          <cell r="L67">
            <v>2989</v>
          </cell>
        </row>
        <row r="68">
          <cell r="F68">
            <v>2000</v>
          </cell>
          <cell r="G68">
            <v>2000</v>
          </cell>
          <cell r="H68">
            <v>993</v>
          </cell>
          <cell r="I68">
            <v>993</v>
          </cell>
          <cell r="J68">
            <v>993</v>
          </cell>
          <cell r="K68">
            <v>0</v>
          </cell>
          <cell r="L68">
            <v>993</v>
          </cell>
        </row>
        <row r="83">
          <cell r="F83">
            <v>3300</v>
          </cell>
          <cell r="G83">
            <v>1680</v>
          </cell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105"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K107">
            <v>0</v>
          </cell>
        </row>
        <row r="108">
          <cell r="E108">
            <v>0</v>
          </cell>
          <cell r="K108">
            <v>0</v>
          </cell>
        </row>
        <row r="109">
          <cell r="E109">
            <v>0</v>
          </cell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E112">
            <v>0</v>
          </cell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E117">
            <v>0</v>
          </cell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64">
          <cell r="F164">
            <v>0</v>
          </cell>
          <cell r="K164">
            <v>0</v>
          </cell>
        </row>
        <row r="165">
          <cell r="F165">
            <v>0</v>
          </cell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  <cell r="L213">
            <v>0</v>
          </cell>
        </row>
        <row r="215"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  <cell r="L217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  <cell r="L221">
            <v>0</v>
          </cell>
        </row>
        <row r="223"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  <cell r="L225">
            <v>0</v>
          </cell>
        </row>
        <row r="227"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  <cell r="L229">
            <v>0</v>
          </cell>
        </row>
        <row r="231"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  <cell r="L233">
            <v>0</v>
          </cell>
        </row>
        <row r="235"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  <cell r="L237">
            <v>0</v>
          </cell>
        </row>
        <row r="239"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  <cell r="L241">
            <v>0</v>
          </cell>
        </row>
        <row r="243"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  <cell r="L245">
            <v>0</v>
          </cell>
        </row>
        <row r="247"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  <cell r="L249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K273">
            <v>0</v>
          </cell>
          <cell r="L273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F105">
            <v>30000</v>
          </cell>
          <cell r="G105">
            <v>30000</v>
          </cell>
          <cell r="H105">
            <v>10059</v>
          </cell>
          <cell r="I105">
            <v>10059</v>
          </cell>
          <cell r="J105">
            <v>10059</v>
          </cell>
          <cell r="K105">
            <v>0</v>
          </cell>
          <cell r="L105">
            <v>10059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I105">
            <v>0</v>
          </cell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10980000</v>
          </cell>
          <cell r="G132">
            <v>6915911</v>
          </cell>
          <cell r="H132">
            <v>10980000</v>
          </cell>
          <cell r="I132">
            <v>10980000</v>
          </cell>
          <cell r="J132">
            <v>6915911</v>
          </cell>
          <cell r="K132">
            <v>4064089</v>
          </cell>
          <cell r="L132">
            <v>6915911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E185">
            <v>0</v>
          </cell>
          <cell r="F185">
            <v>162000</v>
          </cell>
          <cell r="G185">
            <v>162000</v>
          </cell>
          <cell r="H185">
            <v>162000</v>
          </cell>
          <cell r="I185">
            <v>162000</v>
          </cell>
          <cell r="J185">
            <v>162000</v>
          </cell>
          <cell r="K185">
            <v>0</v>
          </cell>
          <cell r="L185">
            <v>162000</v>
          </cell>
        </row>
        <row r="186">
          <cell r="E186">
            <v>0</v>
          </cell>
          <cell r="F186">
            <v>162000</v>
          </cell>
          <cell r="G186">
            <v>162000</v>
          </cell>
          <cell r="H186">
            <v>162000</v>
          </cell>
          <cell r="I186">
            <v>162000</v>
          </cell>
          <cell r="J186">
            <v>162000</v>
          </cell>
          <cell r="K186">
            <v>0</v>
          </cell>
          <cell r="L186">
            <v>162000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3000000</v>
          </cell>
          <cell r="G132">
            <v>2003200</v>
          </cell>
          <cell r="H132">
            <v>3000000</v>
          </cell>
          <cell r="I132">
            <v>3000000</v>
          </cell>
          <cell r="J132">
            <v>2003200</v>
          </cell>
          <cell r="K132">
            <v>996800</v>
          </cell>
          <cell r="L132">
            <v>2003200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188454</v>
          </cell>
          <cell r="G210">
            <v>188454</v>
          </cell>
          <cell r="H210">
            <v>36865</v>
          </cell>
          <cell r="I210">
            <v>36865</v>
          </cell>
          <cell r="J210">
            <v>36865</v>
          </cell>
          <cell r="K210">
            <v>0</v>
          </cell>
          <cell r="L210">
            <v>1514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7">
        <row r="15">
          <cell r="D15">
            <v>0</v>
          </cell>
        </row>
        <row r="16">
          <cell r="D16">
            <v>0</v>
          </cell>
        </row>
        <row r="19">
          <cell r="J19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33">
          <cell r="J33">
            <v>0</v>
          </cell>
        </row>
        <row r="34">
          <cell r="I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  <sheetData sheetId="8">
        <row r="15">
          <cell r="D15">
            <v>0</v>
          </cell>
        </row>
        <row r="16">
          <cell r="D16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7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0935-B98F-4D18-83D1-AC5953FC26B5}">
  <sheetPr>
    <tabColor theme="8" tint="0.59999389629810485"/>
    <pageSetUpPr fitToPage="1"/>
  </sheetPr>
  <dimension ref="A1:L861"/>
  <sheetViews>
    <sheetView view="pageBreakPreview" topLeftCell="A502" zoomScaleNormal="100" zoomScaleSheetLayoutView="100" workbookViewId="0">
      <selection activeCell="A524" sqref="A524:XFD525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customWidth="1"/>
    <col min="8" max="8" width="12.140625" style="1" customWidth="1"/>
    <col min="9" max="9" width="12.28515625" style="1" customWidth="1"/>
    <col min="10" max="10" width="12.28515625" style="434" customWidth="1"/>
    <col min="11" max="11" width="9.140625" style="1" customWidth="1"/>
    <col min="12" max="12" width="13.42578125" style="1" customWidth="1"/>
    <col min="13" max="256" width="9.140625" style="1"/>
    <col min="257" max="257" width="48.5703125" style="1" customWidth="1"/>
    <col min="258" max="258" width="10.85546875" style="1" customWidth="1"/>
    <col min="259" max="259" width="0" style="1" hidden="1" customWidth="1"/>
    <col min="260" max="260" width="12.85546875" style="1" customWidth="1"/>
    <col min="261" max="261" width="12.7109375" style="1" customWidth="1"/>
    <col min="262" max="262" width="12.42578125" style="1" customWidth="1"/>
    <col min="263" max="263" width="0.140625" style="1" customWidth="1"/>
    <col min="264" max="264" width="12.140625" style="1" customWidth="1"/>
    <col min="265" max="266" width="12.28515625" style="1" customWidth="1"/>
    <col min="267" max="267" width="10.85546875" style="1" customWidth="1"/>
    <col min="268" max="268" width="12.42578125" style="1" customWidth="1"/>
    <col min="269" max="512" width="9.140625" style="1"/>
    <col min="513" max="513" width="48.5703125" style="1" customWidth="1"/>
    <col min="514" max="514" width="10.85546875" style="1" customWidth="1"/>
    <col min="515" max="515" width="0" style="1" hidden="1" customWidth="1"/>
    <col min="516" max="516" width="12.85546875" style="1" customWidth="1"/>
    <col min="517" max="517" width="12.7109375" style="1" customWidth="1"/>
    <col min="518" max="518" width="12.42578125" style="1" customWidth="1"/>
    <col min="519" max="519" width="0.140625" style="1" customWidth="1"/>
    <col min="520" max="520" width="12.140625" style="1" customWidth="1"/>
    <col min="521" max="522" width="12.28515625" style="1" customWidth="1"/>
    <col min="523" max="523" width="10.85546875" style="1" customWidth="1"/>
    <col min="524" max="524" width="12.42578125" style="1" customWidth="1"/>
    <col min="525" max="768" width="9.140625" style="1"/>
    <col min="769" max="769" width="48.5703125" style="1" customWidth="1"/>
    <col min="770" max="770" width="10.85546875" style="1" customWidth="1"/>
    <col min="771" max="771" width="0" style="1" hidden="1" customWidth="1"/>
    <col min="772" max="772" width="12.85546875" style="1" customWidth="1"/>
    <col min="773" max="773" width="12.7109375" style="1" customWidth="1"/>
    <col min="774" max="774" width="12.42578125" style="1" customWidth="1"/>
    <col min="775" max="775" width="0.140625" style="1" customWidth="1"/>
    <col min="776" max="776" width="12.140625" style="1" customWidth="1"/>
    <col min="777" max="778" width="12.28515625" style="1" customWidth="1"/>
    <col min="779" max="779" width="10.85546875" style="1" customWidth="1"/>
    <col min="780" max="780" width="12.42578125" style="1" customWidth="1"/>
    <col min="781" max="1024" width="9.140625" style="1"/>
    <col min="1025" max="1025" width="48.5703125" style="1" customWidth="1"/>
    <col min="1026" max="1026" width="10.85546875" style="1" customWidth="1"/>
    <col min="1027" max="1027" width="0" style="1" hidden="1" customWidth="1"/>
    <col min="1028" max="1028" width="12.85546875" style="1" customWidth="1"/>
    <col min="1029" max="1029" width="12.7109375" style="1" customWidth="1"/>
    <col min="1030" max="1030" width="12.42578125" style="1" customWidth="1"/>
    <col min="1031" max="1031" width="0.140625" style="1" customWidth="1"/>
    <col min="1032" max="1032" width="12.140625" style="1" customWidth="1"/>
    <col min="1033" max="1034" width="12.28515625" style="1" customWidth="1"/>
    <col min="1035" max="1035" width="10.85546875" style="1" customWidth="1"/>
    <col min="1036" max="1036" width="12.42578125" style="1" customWidth="1"/>
    <col min="1037" max="1280" width="9.140625" style="1"/>
    <col min="1281" max="1281" width="48.5703125" style="1" customWidth="1"/>
    <col min="1282" max="1282" width="10.85546875" style="1" customWidth="1"/>
    <col min="1283" max="1283" width="0" style="1" hidden="1" customWidth="1"/>
    <col min="1284" max="1284" width="12.85546875" style="1" customWidth="1"/>
    <col min="1285" max="1285" width="12.7109375" style="1" customWidth="1"/>
    <col min="1286" max="1286" width="12.42578125" style="1" customWidth="1"/>
    <col min="1287" max="1287" width="0.140625" style="1" customWidth="1"/>
    <col min="1288" max="1288" width="12.140625" style="1" customWidth="1"/>
    <col min="1289" max="1290" width="12.28515625" style="1" customWidth="1"/>
    <col min="1291" max="1291" width="10.85546875" style="1" customWidth="1"/>
    <col min="1292" max="1292" width="12.42578125" style="1" customWidth="1"/>
    <col min="1293" max="1536" width="9.140625" style="1"/>
    <col min="1537" max="1537" width="48.5703125" style="1" customWidth="1"/>
    <col min="1538" max="1538" width="10.85546875" style="1" customWidth="1"/>
    <col min="1539" max="1539" width="0" style="1" hidden="1" customWidth="1"/>
    <col min="1540" max="1540" width="12.85546875" style="1" customWidth="1"/>
    <col min="1541" max="1541" width="12.7109375" style="1" customWidth="1"/>
    <col min="1542" max="1542" width="12.42578125" style="1" customWidth="1"/>
    <col min="1543" max="1543" width="0.140625" style="1" customWidth="1"/>
    <col min="1544" max="1544" width="12.140625" style="1" customWidth="1"/>
    <col min="1545" max="1546" width="12.28515625" style="1" customWidth="1"/>
    <col min="1547" max="1547" width="10.85546875" style="1" customWidth="1"/>
    <col min="1548" max="1548" width="12.42578125" style="1" customWidth="1"/>
    <col min="1549" max="1792" width="9.140625" style="1"/>
    <col min="1793" max="1793" width="48.5703125" style="1" customWidth="1"/>
    <col min="1794" max="1794" width="10.85546875" style="1" customWidth="1"/>
    <col min="1795" max="1795" width="0" style="1" hidden="1" customWidth="1"/>
    <col min="1796" max="1796" width="12.85546875" style="1" customWidth="1"/>
    <col min="1797" max="1797" width="12.7109375" style="1" customWidth="1"/>
    <col min="1798" max="1798" width="12.42578125" style="1" customWidth="1"/>
    <col min="1799" max="1799" width="0.140625" style="1" customWidth="1"/>
    <col min="1800" max="1800" width="12.140625" style="1" customWidth="1"/>
    <col min="1801" max="1802" width="12.28515625" style="1" customWidth="1"/>
    <col min="1803" max="1803" width="10.85546875" style="1" customWidth="1"/>
    <col min="1804" max="1804" width="12.42578125" style="1" customWidth="1"/>
    <col min="1805" max="2048" width="9.140625" style="1"/>
    <col min="2049" max="2049" width="48.5703125" style="1" customWidth="1"/>
    <col min="2050" max="2050" width="10.85546875" style="1" customWidth="1"/>
    <col min="2051" max="2051" width="0" style="1" hidden="1" customWidth="1"/>
    <col min="2052" max="2052" width="12.85546875" style="1" customWidth="1"/>
    <col min="2053" max="2053" width="12.7109375" style="1" customWidth="1"/>
    <col min="2054" max="2054" width="12.42578125" style="1" customWidth="1"/>
    <col min="2055" max="2055" width="0.140625" style="1" customWidth="1"/>
    <col min="2056" max="2056" width="12.140625" style="1" customWidth="1"/>
    <col min="2057" max="2058" width="12.28515625" style="1" customWidth="1"/>
    <col min="2059" max="2059" width="10.85546875" style="1" customWidth="1"/>
    <col min="2060" max="2060" width="12.42578125" style="1" customWidth="1"/>
    <col min="2061" max="2304" width="9.140625" style="1"/>
    <col min="2305" max="2305" width="48.5703125" style="1" customWidth="1"/>
    <col min="2306" max="2306" width="10.85546875" style="1" customWidth="1"/>
    <col min="2307" max="2307" width="0" style="1" hidden="1" customWidth="1"/>
    <col min="2308" max="2308" width="12.85546875" style="1" customWidth="1"/>
    <col min="2309" max="2309" width="12.7109375" style="1" customWidth="1"/>
    <col min="2310" max="2310" width="12.42578125" style="1" customWidth="1"/>
    <col min="2311" max="2311" width="0.140625" style="1" customWidth="1"/>
    <col min="2312" max="2312" width="12.140625" style="1" customWidth="1"/>
    <col min="2313" max="2314" width="12.28515625" style="1" customWidth="1"/>
    <col min="2315" max="2315" width="10.85546875" style="1" customWidth="1"/>
    <col min="2316" max="2316" width="12.42578125" style="1" customWidth="1"/>
    <col min="2317" max="2560" width="9.140625" style="1"/>
    <col min="2561" max="2561" width="48.5703125" style="1" customWidth="1"/>
    <col min="2562" max="2562" width="10.85546875" style="1" customWidth="1"/>
    <col min="2563" max="2563" width="0" style="1" hidden="1" customWidth="1"/>
    <col min="2564" max="2564" width="12.85546875" style="1" customWidth="1"/>
    <col min="2565" max="2565" width="12.7109375" style="1" customWidth="1"/>
    <col min="2566" max="2566" width="12.42578125" style="1" customWidth="1"/>
    <col min="2567" max="2567" width="0.140625" style="1" customWidth="1"/>
    <col min="2568" max="2568" width="12.140625" style="1" customWidth="1"/>
    <col min="2569" max="2570" width="12.28515625" style="1" customWidth="1"/>
    <col min="2571" max="2571" width="10.85546875" style="1" customWidth="1"/>
    <col min="2572" max="2572" width="12.42578125" style="1" customWidth="1"/>
    <col min="2573" max="2816" width="9.140625" style="1"/>
    <col min="2817" max="2817" width="48.5703125" style="1" customWidth="1"/>
    <col min="2818" max="2818" width="10.85546875" style="1" customWidth="1"/>
    <col min="2819" max="2819" width="0" style="1" hidden="1" customWidth="1"/>
    <col min="2820" max="2820" width="12.85546875" style="1" customWidth="1"/>
    <col min="2821" max="2821" width="12.7109375" style="1" customWidth="1"/>
    <col min="2822" max="2822" width="12.42578125" style="1" customWidth="1"/>
    <col min="2823" max="2823" width="0.140625" style="1" customWidth="1"/>
    <col min="2824" max="2824" width="12.140625" style="1" customWidth="1"/>
    <col min="2825" max="2826" width="12.28515625" style="1" customWidth="1"/>
    <col min="2827" max="2827" width="10.85546875" style="1" customWidth="1"/>
    <col min="2828" max="2828" width="12.42578125" style="1" customWidth="1"/>
    <col min="2829" max="3072" width="9.140625" style="1"/>
    <col min="3073" max="3073" width="48.5703125" style="1" customWidth="1"/>
    <col min="3074" max="3074" width="10.85546875" style="1" customWidth="1"/>
    <col min="3075" max="3075" width="0" style="1" hidden="1" customWidth="1"/>
    <col min="3076" max="3076" width="12.85546875" style="1" customWidth="1"/>
    <col min="3077" max="3077" width="12.7109375" style="1" customWidth="1"/>
    <col min="3078" max="3078" width="12.42578125" style="1" customWidth="1"/>
    <col min="3079" max="3079" width="0.140625" style="1" customWidth="1"/>
    <col min="3080" max="3080" width="12.140625" style="1" customWidth="1"/>
    <col min="3081" max="3082" width="12.28515625" style="1" customWidth="1"/>
    <col min="3083" max="3083" width="10.85546875" style="1" customWidth="1"/>
    <col min="3084" max="3084" width="12.42578125" style="1" customWidth="1"/>
    <col min="3085" max="3328" width="9.140625" style="1"/>
    <col min="3329" max="3329" width="48.5703125" style="1" customWidth="1"/>
    <col min="3330" max="3330" width="10.85546875" style="1" customWidth="1"/>
    <col min="3331" max="3331" width="0" style="1" hidden="1" customWidth="1"/>
    <col min="3332" max="3332" width="12.85546875" style="1" customWidth="1"/>
    <col min="3333" max="3333" width="12.7109375" style="1" customWidth="1"/>
    <col min="3334" max="3334" width="12.42578125" style="1" customWidth="1"/>
    <col min="3335" max="3335" width="0.140625" style="1" customWidth="1"/>
    <col min="3336" max="3336" width="12.140625" style="1" customWidth="1"/>
    <col min="3337" max="3338" width="12.28515625" style="1" customWidth="1"/>
    <col min="3339" max="3339" width="10.85546875" style="1" customWidth="1"/>
    <col min="3340" max="3340" width="12.42578125" style="1" customWidth="1"/>
    <col min="3341" max="3584" width="9.140625" style="1"/>
    <col min="3585" max="3585" width="48.5703125" style="1" customWidth="1"/>
    <col min="3586" max="3586" width="10.85546875" style="1" customWidth="1"/>
    <col min="3587" max="3587" width="0" style="1" hidden="1" customWidth="1"/>
    <col min="3588" max="3588" width="12.85546875" style="1" customWidth="1"/>
    <col min="3589" max="3589" width="12.7109375" style="1" customWidth="1"/>
    <col min="3590" max="3590" width="12.42578125" style="1" customWidth="1"/>
    <col min="3591" max="3591" width="0.140625" style="1" customWidth="1"/>
    <col min="3592" max="3592" width="12.140625" style="1" customWidth="1"/>
    <col min="3593" max="3594" width="12.28515625" style="1" customWidth="1"/>
    <col min="3595" max="3595" width="10.85546875" style="1" customWidth="1"/>
    <col min="3596" max="3596" width="12.42578125" style="1" customWidth="1"/>
    <col min="3597" max="3840" width="9.140625" style="1"/>
    <col min="3841" max="3841" width="48.5703125" style="1" customWidth="1"/>
    <col min="3842" max="3842" width="10.85546875" style="1" customWidth="1"/>
    <col min="3843" max="3843" width="0" style="1" hidden="1" customWidth="1"/>
    <col min="3844" max="3844" width="12.85546875" style="1" customWidth="1"/>
    <col min="3845" max="3845" width="12.7109375" style="1" customWidth="1"/>
    <col min="3846" max="3846" width="12.42578125" style="1" customWidth="1"/>
    <col min="3847" max="3847" width="0.140625" style="1" customWidth="1"/>
    <col min="3848" max="3848" width="12.140625" style="1" customWidth="1"/>
    <col min="3849" max="3850" width="12.28515625" style="1" customWidth="1"/>
    <col min="3851" max="3851" width="10.85546875" style="1" customWidth="1"/>
    <col min="3852" max="3852" width="12.42578125" style="1" customWidth="1"/>
    <col min="3853" max="4096" width="9.140625" style="1"/>
    <col min="4097" max="4097" width="48.5703125" style="1" customWidth="1"/>
    <col min="4098" max="4098" width="10.85546875" style="1" customWidth="1"/>
    <col min="4099" max="4099" width="0" style="1" hidden="1" customWidth="1"/>
    <col min="4100" max="4100" width="12.85546875" style="1" customWidth="1"/>
    <col min="4101" max="4101" width="12.7109375" style="1" customWidth="1"/>
    <col min="4102" max="4102" width="12.42578125" style="1" customWidth="1"/>
    <col min="4103" max="4103" width="0.140625" style="1" customWidth="1"/>
    <col min="4104" max="4104" width="12.140625" style="1" customWidth="1"/>
    <col min="4105" max="4106" width="12.28515625" style="1" customWidth="1"/>
    <col min="4107" max="4107" width="10.85546875" style="1" customWidth="1"/>
    <col min="4108" max="4108" width="12.42578125" style="1" customWidth="1"/>
    <col min="4109" max="4352" width="9.140625" style="1"/>
    <col min="4353" max="4353" width="48.5703125" style="1" customWidth="1"/>
    <col min="4354" max="4354" width="10.85546875" style="1" customWidth="1"/>
    <col min="4355" max="4355" width="0" style="1" hidden="1" customWidth="1"/>
    <col min="4356" max="4356" width="12.85546875" style="1" customWidth="1"/>
    <col min="4357" max="4357" width="12.7109375" style="1" customWidth="1"/>
    <col min="4358" max="4358" width="12.42578125" style="1" customWidth="1"/>
    <col min="4359" max="4359" width="0.140625" style="1" customWidth="1"/>
    <col min="4360" max="4360" width="12.140625" style="1" customWidth="1"/>
    <col min="4361" max="4362" width="12.28515625" style="1" customWidth="1"/>
    <col min="4363" max="4363" width="10.85546875" style="1" customWidth="1"/>
    <col min="4364" max="4364" width="12.42578125" style="1" customWidth="1"/>
    <col min="4365" max="4608" width="9.140625" style="1"/>
    <col min="4609" max="4609" width="48.5703125" style="1" customWidth="1"/>
    <col min="4610" max="4610" width="10.85546875" style="1" customWidth="1"/>
    <col min="4611" max="4611" width="0" style="1" hidden="1" customWidth="1"/>
    <col min="4612" max="4612" width="12.85546875" style="1" customWidth="1"/>
    <col min="4613" max="4613" width="12.7109375" style="1" customWidth="1"/>
    <col min="4614" max="4614" width="12.42578125" style="1" customWidth="1"/>
    <col min="4615" max="4615" width="0.140625" style="1" customWidth="1"/>
    <col min="4616" max="4616" width="12.140625" style="1" customWidth="1"/>
    <col min="4617" max="4618" width="12.28515625" style="1" customWidth="1"/>
    <col min="4619" max="4619" width="10.85546875" style="1" customWidth="1"/>
    <col min="4620" max="4620" width="12.42578125" style="1" customWidth="1"/>
    <col min="4621" max="4864" width="9.140625" style="1"/>
    <col min="4865" max="4865" width="48.5703125" style="1" customWidth="1"/>
    <col min="4866" max="4866" width="10.85546875" style="1" customWidth="1"/>
    <col min="4867" max="4867" width="0" style="1" hidden="1" customWidth="1"/>
    <col min="4868" max="4868" width="12.85546875" style="1" customWidth="1"/>
    <col min="4869" max="4869" width="12.7109375" style="1" customWidth="1"/>
    <col min="4870" max="4870" width="12.42578125" style="1" customWidth="1"/>
    <col min="4871" max="4871" width="0.140625" style="1" customWidth="1"/>
    <col min="4872" max="4872" width="12.140625" style="1" customWidth="1"/>
    <col min="4873" max="4874" width="12.28515625" style="1" customWidth="1"/>
    <col min="4875" max="4875" width="10.85546875" style="1" customWidth="1"/>
    <col min="4876" max="4876" width="12.42578125" style="1" customWidth="1"/>
    <col min="4877" max="5120" width="9.140625" style="1"/>
    <col min="5121" max="5121" width="48.5703125" style="1" customWidth="1"/>
    <col min="5122" max="5122" width="10.85546875" style="1" customWidth="1"/>
    <col min="5123" max="5123" width="0" style="1" hidden="1" customWidth="1"/>
    <col min="5124" max="5124" width="12.85546875" style="1" customWidth="1"/>
    <col min="5125" max="5125" width="12.7109375" style="1" customWidth="1"/>
    <col min="5126" max="5126" width="12.42578125" style="1" customWidth="1"/>
    <col min="5127" max="5127" width="0.140625" style="1" customWidth="1"/>
    <col min="5128" max="5128" width="12.140625" style="1" customWidth="1"/>
    <col min="5129" max="5130" width="12.28515625" style="1" customWidth="1"/>
    <col min="5131" max="5131" width="10.85546875" style="1" customWidth="1"/>
    <col min="5132" max="5132" width="12.42578125" style="1" customWidth="1"/>
    <col min="5133" max="5376" width="9.140625" style="1"/>
    <col min="5377" max="5377" width="48.5703125" style="1" customWidth="1"/>
    <col min="5378" max="5378" width="10.85546875" style="1" customWidth="1"/>
    <col min="5379" max="5379" width="0" style="1" hidden="1" customWidth="1"/>
    <col min="5380" max="5380" width="12.85546875" style="1" customWidth="1"/>
    <col min="5381" max="5381" width="12.7109375" style="1" customWidth="1"/>
    <col min="5382" max="5382" width="12.42578125" style="1" customWidth="1"/>
    <col min="5383" max="5383" width="0.140625" style="1" customWidth="1"/>
    <col min="5384" max="5384" width="12.140625" style="1" customWidth="1"/>
    <col min="5385" max="5386" width="12.28515625" style="1" customWidth="1"/>
    <col min="5387" max="5387" width="10.85546875" style="1" customWidth="1"/>
    <col min="5388" max="5388" width="12.42578125" style="1" customWidth="1"/>
    <col min="5389" max="5632" width="9.140625" style="1"/>
    <col min="5633" max="5633" width="48.5703125" style="1" customWidth="1"/>
    <col min="5634" max="5634" width="10.85546875" style="1" customWidth="1"/>
    <col min="5635" max="5635" width="0" style="1" hidden="1" customWidth="1"/>
    <col min="5636" max="5636" width="12.85546875" style="1" customWidth="1"/>
    <col min="5637" max="5637" width="12.7109375" style="1" customWidth="1"/>
    <col min="5638" max="5638" width="12.42578125" style="1" customWidth="1"/>
    <col min="5639" max="5639" width="0.140625" style="1" customWidth="1"/>
    <col min="5640" max="5640" width="12.140625" style="1" customWidth="1"/>
    <col min="5641" max="5642" width="12.28515625" style="1" customWidth="1"/>
    <col min="5643" max="5643" width="10.85546875" style="1" customWidth="1"/>
    <col min="5644" max="5644" width="12.42578125" style="1" customWidth="1"/>
    <col min="5645" max="5888" width="9.140625" style="1"/>
    <col min="5889" max="5889" width="48.5703125" style="1" customWidth="1"/>
    <col min="5890" max="5890" width="10.85546875" style="1" customWidth="1"/>
    <col min="5891" max="5891" width="0" style="1" hidden="1" customWidth="1"/>
    <col min="5892" max="5892" width="12.85546875" style="1" customWidth="1"/>
    <col min="5893" max="5893" width="12.7109375" style="1" customWidth="1"/>
    <col min="5894" max="5894" width="12.42578125" style="1" customWidth="1"/>
    <col min="5895" max="5895" width="0.140625" style="1" customWidth="1"/>
    <col min="5896" max="5896" width="12.140625" style="1" customWidth="1"/>
    <col min="5897" max="5898" width="12.28515625" style="1" customWidth="1"/>
    <col min="5899" max="5899" width="10.85546875" style="1" customWidth="1"/>
    <col min="5900" max="5900" width="12.42578125" style="1" customWidth="1"/>
    <col min="5901" max="6144" width="9.140625" style="1"/>
    <col min="6145" max="6145" width="48.5703125" style="1" customWidth="1"/>
    <col min="6146" max="6146" width="10.85546875" style="1" customWidth="1"/>
    <col min="6147" max="6147" width="0" style="1" hidden="1" customWidth="1"/>
    <col min="6148" max="6148" width="12.85546875" style="1" customWidth="1"/>
    <col min="6149" max="6149" width="12.7109375" style="1" customWidth="1"/>
    <col min="6150" max="6150" width="12.42578125" style="1" customWidth="1"/>
    <col min="6151" max="6151" width="0.140625" style="1" customWidth="1"/>
    <col min="6152" max="6152" width="12.140625" style="1" customWidth="1"/>
    <col min="6153" max="6154" width="12.28515625" style="1" customWidth="1"/>
    <col min="6155" max="6155" width="10.85546875" style="1" customWidth="1"/>
    <col min="6156" max="6156" width="12.42578125" style="1" customWidth="1"/>
    <col min="6157" max="6400" width="9.140625" style="1"/>
    <col min="6401" max="6401" width="48.5703125" style="1" customWidth="1"/>
    <col min="6402" max="6402" width="10.85546875" style="1" customWidth="1"/>
    <col min="6403" max="6403" width="0" style="1" hidden="1" customWidth="1"/>
    <col min="6404" max="6404" width="12.85546875" style="1" customWidth="1"/>
    <col min="6405" max="6405" width="12.7109375" style="1" customWidth="1"/>
    <col min="6406" max="6406" width="12.42578125" style="1" customWidth="1"/>
    <col min="6407" max="6407" width="0.140625" style="1" customWidth="1"/>
    <col min="6408" max="6408" width="12.140625" style="1" customWidth="1"/>
    <col min="6409" max="6410" width="12.28515625" style="1" customWidth="1"/>
    <col min="6411" max="6411" width="10.85546875" style="1" customWidth="1"/>
    <col min="6412" max="6412" width="12.42578125" style="1" customWidth="1"/>
    <col min="6413" max="6656" width="9.140625" style="1"/>
    <col min="6657" max="6657" width="48.5703125" style="1" customWidth="1"/>
    <col min="6658" max="6658" width="10.85546875" style="1" customWidth="1"/>
    <col min="6659" max="6659" width="0" style="1" hidden="1" customWidth="1"/>
    <col min="6660" max="6660" width="12.85546875" style="1" customWidth="1"/>
    <col min="6661" max="6661" width="12.7109375" style="1" customWidth="1"/>
    <col min="6662" max="6662" width="12.42578125" style="1" customWidth="1"/>
    <col min="6663" max="6663" width="0.140625" style="1" customWidth="1"/>
    <col min="6664" max="6664" width="12.140625" style="1" customWidth="1"/>
    <col min="6665" max="6666" width="12.28515625" style="1" customWidth="1"/>
    <col min="6667" max="6667" width="10.85546875" style="1" customWidth="1"/>
    <col min="6668" max="6668" width="12.42578125" style="1" customWidth="1"/>
    <col min="6669" max="6912" width="9.140625" style="1"/>
    <col min="6913" max="6913" width="48.5703125" style="1" customWidth="1"/>
    <col min="6914" max="6914" width="10.85546875" style="1" customWidth="1"/>
    <col min="6915" max="6915" width="0" style="1" hidden="1" customWidth="1"/>
    <col min="6916" max="6916" width="12.85546875" style="1" customWidth="1"/>
    <col min="6917" max="6917" width="12.7109375" style="1" customWidth="1"/>
    <col min="6918" max="6918" width="12.42578125" style="1" customWidth="1"/>
    <col min="6919" max="6919" width="0.140625" style="1" customWidth="1"/>
    <col min="6920" max="6920" width="12.140625" style="1" customWidth="1"/>
    <col min="6921" max="6922" width="12.28515625" style="1" customWidth="1"/>
    <col min="6923" max="6923" width="10.85546875" style="1" customWidth="1"/>
    <col min="6924" max="6924" width="12.42578125" style="1" customWidth="1"/>
    <col min="6925" max="7168" width="9.140625" style="1"/>
    <col min="7169" max="7169" width="48.5703125" style="1" customWidth="1"/>
    <col min="7170" max="7170" width="10.85546875" style="1" customWidth="1"/>
    <col min="7171" max="7171" width="0" style="1" hidden="1" customWidth="1"/>
    <col min="7172" max="7172" width="12.85546875" style="1" customWidth="1"/>
    <col min="7173" max="7173" width="12.7109375" style="1" customWidth="1"/>
    <col min="7174" max="7174" width="12.42578125" style="1" customWidth="1"/>
    <col min="7175" max="7175" width="0.140625" style="1" customWidth="1"/>
    <col min="7176" max="7176" width="12.140625" style="1" customWidth="1"/>
    <col min="7177" max="7178" width="12.28515625" style="1" customWidth="1"/>
    <col min="7179" max="7179" width="10.85546875" style="1" customWidth="1"/>
    <col min="7180" max="7180" width="12.42578125" style="1" customWidth="1"/>
    <col min="7181" max="7424" width="9.140625" style="1"/>
    <col min="7425" max="7425" width="48.5703125" style="1" customWidth="1"/>
    <col min="7426" max="7426" width="10.85546875" style="1" customWidth="1"/>
    <col min="7427" max="7427" width="0" style="1" hidden="1" customWidth="1"/>
    <col min="7428" max="7428" width="12.85546875" style="1" customWidth="1"/>
    <col min="7429" max="7429" width="12.7109375" style="1" customWidth="1"/>
    <col min="7430" max="7430" width="12.42578125" style="1" customWidth="1"/>
    <col min="7431" max="7431" width="0.140625" style="1" customWidth="1"/>
    <col min="7432" max="7432" width="12.140625" style="1" customWidth="1"/>
    <col min="7433" max="7434" width="12.28515625" style="1" customWidth="1"/>
    <col min="7435" max="7435" width="10.85546875" style="1" customWidth="1"/>
    <col min="7436" max="7436" width="12.42578125" style="1" customWidth="1"/>
    <col min="7437" max="7680" width="9.140625" style="1"/>
    <col min="7681" max="7681" width="48.5703125" style="1" customWidth="1"/>
    <col min="7682" max="7682" width="10.85546875" style="1" customWidth="1"/>
    <col min="7683" max="7683" width="0" style="1" hidden="1" customWidth="1"/>
    <col min="7684" max="7684" width="12.85546875" style="1" customWidth="1"/>
    <col min="7685" max="7685" width="12.7109375" style="1" customWidth="1"/>
    <col min="7686" max="7686" width="12.42578125" style="1" customWidth="1"/>
    <col min="7687" max="7687" width="0.140625" style="1" customWidth="1"/>
    <col min="7688" max="7688" width="12.140625" style="1" customWidth="1"/>
    <col min="7689" max="7690" width="12.28515625" style="1" customWidth="1"/>
    <col min="7691" max="7691" width="10.85546875" style="1" customWidth="1"/>
    <col min="7692" max="7692" width="12.42578125" style="1" customWidth="1"/>
    <col min="7693" max="7936" width="9.140625" style="1"/>
    <col min="7937" max="7937" width="48.5703125" style="1" customWidth="1"/>
    <col min="7938" max="7938" width="10.85546875" style="1" customWidth="1"/>
    <col min="7939" max="7939" width="0" style="1" hidden="1" customWidth="1"/>
    <col min="7940" max="7940" width="12.85546875" style="1" customWidth="1"/>
    <col min="7941" max="7941" width="12.7109375" style="1" customWidth="1"/>
    <col min="7942" max="7942" width="12.42578125" style="1" customWidth="1"/>
    <col min="7943" max="7943" width="0.140625" style="1" customWidth="1"/>
    <col min="7944" max="7944" width="12.140625" style="1" customWidth="1"/>
    <col min="7945" max="7946" width="12.28515625" style="1" customWidth="1"/>
    <col min="7947" max="7947" width="10.85546875" style="1" customWidth="1"/>
    <col min="7948" max="7948" width="12.42578125" style="1" customWidth="1"/>
    <col min="7949" max="8192" width="9.140625" style="1"/>
    <col min="8193" max="8193" width="48.5703125" style="1" customWidth="1"/>
    <col min="8194" max="8194" width="10.85546875" style="1" customWidth="1"/>
    <col min="8195" max="8195" width="0" style="1" hidden="1" customWidth="1"/>
    <col min="8196" max="8196" width="12.85546875" style="1" customWidth="1"/>
    <col min="8197" max="8197" width="12.7109375" style="1" customWidth="1"/>
    <col min="8198" max="8198" width="12.42578125" style="1" customWidth="1"/>
    <col min="8199" max="8199" width="0.140625" style="1" customWidth="1"/>
    <col min="8200" max="8200" width="12.140625" style="1" customWidth="1"/>
    <col min="8201" max="8202" width="12.28515625" style="1" customWidth="1"/>
    <col min="8203" max="8203" width="10.85546875" style="1" customWidth="1"/>
    <col min="8204" max="8204" width="12.42578125" style="1" customWidth="1"/>
    <col min="8205" max="8448" width="9.140625" style="1"/>
    <col min="8449" max="8449" width="48.5703125" style="1" customWidth="1"/>
    <col min="8450" max="8450" width="10.85546875" style="1" customWidth="1"/>
    <col min="8451" max="8451" width="0" style="1" hidden="1" customWidth="1"/>
    <col min="8452" max="8452" width="12.85546875" style="1" customWidth="1"/>
    <col min="8453" max="8453" width="12.7109375" style="1" customWidth="1"/>
    <col min="8454" max="8454" width="12.42578125" style="1" customWidth="1"/>
    <col min="8455" max="8455" width="0.140625" style="1" customWidth="1"/>
    <col min="8456" max="8456" width="12.140625" style="1" customWidth="1"/>
    <col min="8457" max="8458" width="12.28515625" style="1" customWidth="1"/>
    <col min="8459" max="8459" width="10.85546875" style="1" customWidth="1"/>
    <col min="8460" max="8460" width="12.42578125" style="1" customWidth="1"/>
    <col min="8461" max="8704" width="9.140625" style="1"/>
    <col min="8705" max="8705" width="48.5703125" style="1" customWidth="1"/>
    <col min="8706" max="8706" width="10.85546875" style="1" customWidth="1"/>
    <col min="8707" max="8707" width="0" style="1" hidden="1" customWidth="1"/>
    <col min="8708" max="8708" width="12.85546875" style="1" customWidth="1"/>
    <col min="8709" max="8709" width="12.7109375" style="1" customWidth="1"/>
    <col min="8710" max="8710" width="12.42578125" style="1" customWidth="1"/>
    <col min="8711" max="8711" width="0.140625" style="1" customWidth="1"/>
    <col min="8712" max="8712" width="12.140625" style="1" customWidth="1"/>
    <col min="8713" max="8714" width="12.28515625" style="1" customWidth="1"/>
    <col min="8715" max="8715" width="10.85546875" style="1" customWidth="1"/>
    <col min="8716" max="8716" width="12.42578125" style="1" customWidth="1"/>
    <col min="8717" max="8960" width="9.140625" style="1"/>
    <col min="8961" max="8961" width="48.5703125" style="1" customWidth="1"/>
    <col min="8962" max="8962" width="10.85546875" style="1" customWidth="1"/>
    <col min="8963" max="8963" width="0" style="1" hidden="1" customWidth="1"/>
    <col min="8964" max="8964" width="12.85546875" style="1" customWidth="1"/>
    <col min="8965" max="8965" width="12.7109375" style="1" customWidth="1"/>
    <col min="8966" max="8966" width="12.42578125" style="1" customWidth="1"/>
    <col min="8967" max="8967" width="0.140625" style="1" customWidth="1"/>
    <col min="8968" max="8968" width="12.140625" style="1" customWidth="1"/>
    <col min="8969" max="8970" width="12.28515625" style="1" customWidth="1"/>
    <col min="8971" max="8971" width="10.85546875" style="1" customWidth="1"/>
    <col min="8972" max="8972" width="12.42578125" style="1" customWidth="1"/>
    <col min="8973" max="9216" width="9.140625" style="1"/>
    <col min="9217" max="9217" width="48.5703125" style="1" customWidth="1"/>
    <col min="9218" max="9218" width="10.85546875" style="1" customWidth="1"/>
    <col min="9219" max="9219" width="0" style="1" hidden="1" customWidth="1"/>
    <col min="9220" max="9220" width="12.85546875" style="1" customWidth="1"/>
    <col min="9221" max="9221" width="12.7109375" style="1" customWidth="1"/>
    <col min="9222" max="9222" width="12.42578125" style="1" customWidth="1"/>
    <col min="9223" max="9223" width="0.140625" style="1" customWidth="1"/>
    <col min="9224" max="9224" width="12.140625" style="1" customWidth="1"/>
    <col min="9225" max="9226" width="12.28515625" style="1" customWidth="1"/>
    <col min="9227" max="9227" width="10.85546875" style="1" customWidth="1"/>
    <col min="9228" max="9228" width="12.42578125" style="1" customWidth="1"/>
    <col min="9229" max="9472" width="9.140625" style="1"/>
    <col min="9473" max="9473" width="48.5703125" style="1" customWidth="1"/>
    <col min="9474" max="9474" width="10.85546875" style="1" customWidth="1"/>
    <col min="9475" max="9475" width="0" style="1" hidden="1" customWidth="1"/>
    <col min="9476" max="9476" width="12.85546875" style="1" customWidth="1"/>
    <col min="9477" max="9477" width="12.7109375" style="1" customWidth="1"/>
    <col min="9478" max="9478" width="12.42578125" style="1" customWidth="1"/>
    <col min="9479" max="9479" width="0.140625" style="1" customWidth="1"/>
    <col min="9480" max="9480" width="12.140625" style="1" customWidth="1"/>
    <col min="9481" max="9482" width="12.28515625" style="1" customWidth="1"/>
    <col min="9483" max="9483" width="10.85546875" style="1" customWidth="1"/>
    <col min="9484" max="9484" width="12.42578125" style="1" customWidth="1"/>
    <col min="9485" max="9728" width="9.140625" style="1"/>
    <col min="9729" max="9729" width="48.5703125" style="1" customWidth="1"/>
    <col min="9730" max="9730" width="10.85546875" style="1" customWidth="1"/>
    <col min="9731" max="9731" width="0" style="1" hidden="1" customWidth="1"/>
    <col min="9732" max="9732" width="12.85546875" style="1" customWidth="1"/>
    <col min="9733" max="9733" width="12.7109375" style="1" customWidth="1"/>
    <col min="9734" max="9734" width="12.42578125" style="1" customWidth="1"/>
    <col min="9735" max="9735" width="0.140625" style="1" customWidth="1"/>
    <col min="9736" max="9736" width="12.140625" style="1" customWidth="1"/>
    <col min="9737" max="9738" width="12.28515625" style="1" customWidth="1"/>
    <col min="9739" max="9739" width="10.85546875" style="1" customWidth="1"/>
    <col min="9740" max="9740" width="12.42578125" style="1" customWidth="1"/>
    <col min="9741" max="9984" width="9.140625" style="1"/>
    <col min="9985" max="9985" width="48.5703125" style="1" customWidth="1"/>
    <col min="9986" max="9986" width="10.85546875" style="1" customWidth="1"/>
    <col min="9987" max="9987" width="0" style="1" hidden="1" customWidth="1"/>
    <col min="9988" max="9988" width="12.85546875" style="1" customWidth="1"/>
    <col min="9989" max="9989" width="12.7109375" style="1" customWidth="1"/>
    <col min="9990" max="9990" width="12.42578125" style="1" customWidth="1"/>
    <col min="9991" max="9991" width="0.140625" style="1" customWidth="1"/>
    <col min="9992" max="9992" width="12.140625" style="1" customWidth="1"/>
    <col min="9993" max="9994" width="12.28515625" style="1" customWidth="1"/>
    <col min="9995" max="9995" width="10.85546875" style="1" customWidth="1"/>
    <col min="9996" max="9996" width="12.42578125" style="1" customWidth="1"/>
    <col min="9997" max="10240" width="9.140625" style="1"/>
    <col min="10241" max="10241" width="48.5703125" style="1" customWidth="1"/>
    <col min="10242" max="10242" width="10.85546875" style="1" customWidth="1"/>
    <col min="10243" max="10243" width="0" style="1" hidden="1" customWidth="1"/>
    <col min="10244" max="10244" width="12.85546875" style="1" customWidth="1"/>
    <col min="10245" max="10245" width="12.7109375" style="1" customWidth="1"/>
    <col min="10246" max="10246" width="12.42578125" style="1" customWidth="1"/>
    <col min="10247" max="10247" width="0.140625" style="1" customWidth="1"/>
    <col min="10248" max="10248" width="12.140625" style="1" customWidth="1"/>
    <col min="10249" max="10250" width="12.28515625" style="1" customWidth="1"/>
    <col min="10251" max="10251" width="10.85546875" style="1" customWidth="1"/>
    <col min="10252" max="10252" width="12.42578125" style="1" customWidth="1"/>
    <col min="10253" max="10496" width="9.140625" style="1"/>
    <col min="10497" max="10497" width="48.5703125" style="1" customWidth="1"/>
    <col min="10498" max="10498" width="10.85546875" style="1" customWidth="1"/>
    <col min="10499" max="10499" width="0" style="1" hidden="1" customWidth="1"/>
    <col min="10500" max="10500" width="12.85546875" style="1" customWidth="1"/>
    <col min="10501" max="10501" width="12.7109375" style="1" customWidth="1"/>
    <col min="10502" max="10502" width="12.42578125" style="1" customWidth="1"/>
    <col min="10503" max="10503" width="0.140625" style="1" customWidth="1"/>
    <col min="10504" max="10504" width="12.140625" style="1" customWidth="1"/>
    <col min="10505" max="10506" width="12.28515625" style="1" customWidth="1"/>
    <col min="10507" max="10507" width="10.85546875" style="1" customWidth="1"/>
    <col min="10508" max="10508" width="12.42578125" style="1" customWidth="1"/>
    <col min="10509" max="10752" width="9.140625" style="1"/>
    <col min="10753" max="10753" width="48.5703125" style="1" customWidth="1"/>
    <col min="10754" max="10754" width="10.85546875" style="1" customWidth="1"/>
    <col min="10755" max="10755" width="0" style="1" hidden="1" customWidth="1"/>
    <col min="10756" max="10756" width="12.85546875" style="1" customWidth="1"/>
    <col min="10757" max="10757" width="12.7109375" style="1" customWidth="1"/>
    <col min="10758" max="10758" width="12.42578125" style="1" customWidth="1"/>
    <col min="10759" max="10759" width="0.140625" style="1" customWidth="1"/>
    <col min="10760" max="10760" width="12.140625" style="1" customWidth="1"/>
    <col min="10761" max="10762" width="12.28515625" style="1" customWidth="1"/>
    <col min="10763" max="10763" width="10.85546875" style="1" customWidth="1"/>
    <col min="10764" max="10764" width="12.42578125" style="1" customWidth="1"/>
    <col min="10765" max="11008" width="9.140625" style="1"/>
    <col min="11009" max="11009" width="48.5703125" style="1" customWidth="1"/>
    <col min="11010" max="11010" width="10.85546875" style="1" customWidth="1"/>
    <col min="11011" max="11011" width="0" style="1" hidden="1" customWidth="1"/>
    <col min="11012" max="11012" width="12.85546875" style="1" customWidth="1"/>
    <col min="11013" max="11013" width="12.7109375" style="1" customWidth="1"/>
    <col min="11014" max="11014" width="12.42578125" style="1" customWidth="1"/>
    <col min="11015" max="11015" width="0.140625" style="1" customWidth="1"/>
    <col min="11016" max="11016" width="12.140625" style="1" customWidth="1"/>
    <col min="11017" max="11018" width="12.28515625" style="1" customWidth="1"/>
    <col min="11019" max="11019" width="10.85546875" style="1" customWidth="1"/>
    <col min="11020" max="11020" width="12.42578125" style="1" customWidth="1"/>
    <col min="11021" max="11264" width="9.140625" style="1"/>
    <col min="11265" max="11265" width="48.5703125" style="1" customWidth="1"/>
    <col min="11266" max="11266" width="10.85546875" style="1" customWidth="1"/>
    <col min="11267" max="11267" width="0" style="1" hidden="1" customWidth="1"/>
    <col min="11268" max="11268" width="12.85546875" style="1" customWidth="1"/>
    <col min="11269" max="11269" width="12.7109375" style="1" customWidth="1"/>
    <col min="11270" max="11270" width="12.42578125" style="1" customWidth="1"/>
    <col min="11271" max="11271" width="0.140625" style="1" customWidth="1"/>
    <col min="11272" max="11272" width="12.140625" style="1" customWidth="1"/>
    <col min="11273" max="11274" width="12.28515625" style="1" customWidth="1"/>
    <col min="11275" max="11275" width="10.85546875" style="1" customWidth="1"/>
    <col min="11276" max="11276" width="12.42578125" style="1" customWidth="1"/>
    <col min="11277" max="11520" width="9.140625" style="1"/>
    <col min="11521" max="11521" width="48.5703125" style="1" customWidth="1"/>
    <col min="11522" max="11522" width="10.85546875" style="1" customWidth="1"/>
    <col min="11523" max="11523" width="0" style="1" hidden="1" customWidth="1"/>
    <col min="11524" max="11524" width="12.85546875" style="1" customWidth="1"/>
    <col min="11525" max="11525" width="12.7109375" style="1" customWidth="1"/>
    <col min="11526" max="11526" width="12.42578125" style="1" customWidth="1"/>
    <col min="11527" max="11527" width="0.140625" style="1" customWidth="1"/>
    <col min="11528" max="11528" width="12.140625" style="1" customWidth="1"/>
    <col min="11529" max="11530" width="12.28515625" style="1" customWidth="1"/>
    <col min="11531" max="11531" width="10.85546875" style="1" customWidth="1"/>
    <col min="11532" max="11532" width="12.42578125" style="1" customWidth="1"/>
    <col min="11533" max="11776" width="9.140625" style="1"/>
    <col min="11777" max="11777" width="48.5703125" style="1" customWidth="1"/>
    <col min="11778" max="11778" width="10.85546875" style="1" customWidth="1"/>
    <col min="11779" max="11779" width="0" style="1" hidden="1" customWidth="1"/>
    <col min="11780" max="11780" width="12.85546875" style="1" customWidth="1"/>
    <col min="11781" max="11781" width="12.7109375" style="1" customWidth="1"/>
    <col min="11782" max="11782" width="12.42578125" style="1" customWidth="1"/>
    <col min="11783" max="11783" width="0.140625" style="1" customWidth="1"/>
    <col min="11784" max="11784" width="12.140625" style="1" customWidth="1"/>
    <col min="11785" max="11786" width="12.28515625" style="1" customWidth="1"/>
    <col min="11787" max="11787" width="10.85546875" style="1" customWidth="1"/>
    <col min="11788" max="11788" width="12.42578125" style="1" customWidth="1"/>
    <col min="11789" max="12032" width="9.140625" style="1"/>
    <col min="12033" max="12033" width="48.5703125" style="1" customWidth="1"/>
    <col min="12034" max="12034" width="10.85546875" style="1" customWidth="1"/>
    <col min="12035" max="12035" width="0" style="1" hidden="1" customWidth="1"/>
    <col min="12036" max="12036" width="12.85546875" style="1" customWidth="1"/>
    <col min="12037" max="12037" width="12.7109375" style="1" customWidth="1"/>
    <col min="12038" max="12038" width="12.42578125" style="1" customWidth="1"/>
    <col min="12039" max="12039" width="0.140625" style="1" customWidth="1"/>
    <col min="12040" max="12040" width="12.140625" style="1" customWidth="1"/>
    <col min="12041" max="12042" width="12.28515625" style="1" customWidth="1"/>
    <col min="12043" max="12043" width="10.85546875" style="1" customWidth="1"/>
    <col min="12044" max="12044" width="12.42578125" style="1" customWidth="1"/>
    <col min="12045" max="12288" width="9.140625" style="1"/>
    <col min="12289" max="12289" width="48.5703125" style="1" customWidth="1"/>
    <col min="12290" max="12290" width="10.85546875" style="1" customWidth="1"/>
    <col min="12291" max="12291" width="0" style="1" hidden="1" customWidth="1"/>
    <col min="12292" max="12292" width="12.85546875" style="1" customWidth="1"/>
    <col min="12293" max="12293" width="12.7109375" style="1" customWidth="1"/>
    <col min="12294" max="12294" width="12.42578125" style="1" customWidth="1"/>
    <col min="12295" max="12295" width="0.140625" style="1" customWidth="1"/>
    <col min="12296" max="12296" width="12.140625" style="1" customWidth="1"/>
    <col min="12297" max="12298" width="12.28515625" style="1" customWidth="1"/>
    <col min="12299" max="12299" width="10.85546875" style="1" customWidth="1"/>
    <col min="12300" max="12300" width="12.42578125" style="1" customWidth="1"/>
    <col min="12301" max="12544" width="9.140625" style="1"/>
    <col min="12545" max="12545" width="48.5703125" style="1" customWidth="1"/>
    <col min="12546" max="12546" width="10.85546875" style="1" customWidth="1"/>
    <col min="12547" max="12547" width="0" style="1" hidden="1" customWidth="1"/>
    <col min="12548" max="12548" width="12.85546875" style="1" customWidth="1"/>
    <col min="12549" max="12549" width="12.7109375" style="1" customWidth="1"/>
    <col min="12550" max="12550" width="12.42578125" style="1" customWidth="1"/>
    <col min="12551" max="12551" width="0.140625" style="1" customWidth="1"/>
    <col min="12552" max="12552" width="12.140625" style="1" customWidth="1"/>
    <col min="12553" max="12554" width="12.28515625" style="1" customWidth="1"/>
    <col min="12555" max="12555" width="10.85546875" style="1" customWidth="1"/>
    <col min="12556" max="12556" width="12.42578125" style="1" customWidth="1"/>
    <col min="12557" max="12800" width="9.140625" style="1"/>
    <col min="12801" max="12801" width="48.5703125" style="1" customWidth="1"/>
    <col min="12802" max="12802" width="10.85546875" style="1" customWidth="1"/>
    <col min="12803" max="12803" width="0" style="1" hidden="1" customWidth="1"/>
    <col min="12804" max="12804" width="12.85546875" style="1" customWidth="1"/>
    <col min="12805" max="12805" width="12.7109375" style="1" customWidth="1"/>
    <col min="12806" max="12806" width="12.42578125" style="1" customWidth="1"/>
    <col min="12807" max="12807" width="0.140625" style="1" customWidth="1"/>
    <col min="12808" max="12808" width="12.140625" style="1" customWidth="1"/>
    <col min="12809" max="12810" width="12.28515625" style="1" customWidth="1"/>
    <col min="12811" max="12811" width="10.85546875" style="1" customWidth="1"/>
    <col min="12812" max="12812" width="12.42578125" style="1" customWidth="1"/>
    <col min="12813" max="13056" width="9.140625" style="1"/>
    <col min="13057" max="13057" width="48.5703125" style="1" customWidth="1"/>
    <col min="13058" max="13058" width="10.85546875" style="1" customWidth="1"/>
    <col min="13059" max="13059" width="0" style="1" hidden="1" customWidth="1"/>
    <col min="13060" max="13060" width="12.85546875" style="1" customWidth="1"/>
    <col min="13061" max="13061" width="12.7109375" style="1" customWidth="1"/>
    <col min="13062" max="13062" width="12.42578125" style="1" customWidth="1"/>
    <col min="13063" max="13063" width="0.140625" style="1" customWidth="1"/>
    <col min="13064" max="13064" width="12.140625" style="1" customWidth="1"/>
    <col min="13065" max="13066" width="12.28515625" style="1" customWidth="1"/>
    <col min="13067" max="13067" width="10.85546875" style="1" customWidth="1"/>
    <col min="13068" max="13068" width="12.42578125" style="1" customWidth="1"/>
    <col min="13069" max="13312" width="9.140625" style="1"/>
    <col min="13313" max="13313" width="48.5703125" style="1" customWidth="1"/>
    <col min="13314" max="13314" width="10.85546875" style="1" customWidth="1"/>
    <col min="13315" max="13315" width="0" style="1" hidden="1" customWidth="1"/>
    <col min="13316" max="13316" width="12.85546875" style="1" customWidth="1"/>
    <col min="13317" max="13317" width="12.7109375" style="1" customWidth="1"/>
    <col min="13318" max="13318" width="12.42578125" style="1" customWidth="1"/>
    <col min="13319" max="13319" width="0.140625" style="1" customWidth="1"/>
    <col min="13320" max="13320" width="12.140625" style="1" customWidth="1"/>
    <col min="13321" max="13322" width="12.28515625" style="1" customWidth="1"/>
    <col min="13323" max="13323" width="10.85546875" style="1" customWidth="1"/>
    <col min="13324" max="13324" width="12.42578125" style="1" customWidth="1"/>
    <col min="13325" max="13568" width="9.140625" style="1"/>
    <col min="13569" max="13569" width="48.5703125" style="1" customWidth="1"/>
    <col min="13570" max="13570" width="10.85546875" style="1" customWidth="1"/>
    <col min="13571" max="13571" width="0" style="1" hidden="1" customWidth="1"/>
    <col min="13572" max="13572" width="12.85546875" style="1" customWidth="1"/>
    <col min="13573" max="13573" width="12.7109375" style="1" customWidth="1"/>
    <col min="13574" max="13574" width="12.42578125" style="1" customWidth="1"/>
    <col min="13575" max="13575" width="0.140625" style="1" customWidth="1"/>
    <col min="13576" max="13576" width="12.140625" style="1" customWidth="1"/>
    <col min="13577" max="13578" width="12.28515625" style="1" customWidth="1"/>
    <col min="13579" max="13579" width="10.85546875" style="1" customWidth="1"/>
    <col min="13580" max="13580" width="12.42578125" style="1" customWidth="1"/>
    <col min="13581" max="13824" width="9.140625" style="1"/>
    <col min="13825" max="13825" width="48.5703125" style="1" customWidth="1"/>
    <col min="13826" max="13826" width="10.85546875" style="1" customWidth="1"/>
    <col min="13827" max="13827" width="0" style="1" hidden="1" customWidth="1"/>
    <col min="13828" max="13828" width="12.85546875" style="1" customWidth="1"/>
    <col min="13829" max="13829" width="12.7109375" style="1" customWidth="1"/>
    <col min="13830" max="13830" width="12.42578125" style="1" customWidth="1"/>
    <col min="13831" max="13831" width="0.140625" style="1" customWidth="1"/>
    <col min="13832" max="13832" width="12.140625" style="1" customWidth="1"/>
    <col min="13833" max="13834" width="12.28515625" style="1" customWidth="1"/>
    <col min="13835" max="13835" width="10.85546875" style="1" customWidth="1"/>
    <col min="13836" max="13836" width="12.42578125" style="1" customWidth="1"/>
    <col min="13837" max="14080" width="9.140625" style="1"/>
    <col min="14081" max="14081" width="48.5703125" style="1" customWidth="1"/>
    <col min="14082" max="14082" width="10.85546875" style="1" customWidth="1"/>
    <col min="14083" max="14083" width="0" style="1" hidden="1" customWidth="1"/>
    <col min="14084" max="14084" width="12.85546875" style="1" customWidth="1"/>
    <col min="14085" max="14085" width="12.7109375" style="1" customWidth="1"/>
    <col min="14086" max="14086" width="12.42578125" style="1" customWidth="1"/>
    <col min="14087" max="14087" width="0.140625" style="1" customWidth="1"/>
    <col min="14088" max="14088" width="12.140625" style="1" customWidth="1"/>
    <col min="14089" max="14090" width="12.28515625" style="1" customWidth="1"/>
    <col min="14091" max="14091" width="10.85546875" style="1" customWidth="1"/>
    <col min="14092" max="14092" width="12.42578125" style="1" customWidth="1"/>
    <col min="14093" max="14336" width="9.140625" style="1"/>
    <col min="14337" max="14337" width="48.5703125" style="1" customWidth="1"/>
    <col min="14338" max="14338" width="10.85546875" style="1" customWidth="1"/>
    <col min="14339" max="14339" width="0" style="1" hidden="1" customWidth="1"/>
    <col min="14340" max="14340" width="12.85546875" style="1" customWidth="1"/>
    <col min="14341" max="14341" width="12.7109375" style="1" customWidth="1"/>
    <col min="14342" max="14342" width="12.42578125" style="1" customWidth="1"/>
    <col min="14343" max="14343" width="0.140625" style="1" customWidth="1"/>
    <col min="14344" max="14344" width="12.140625" style="1" customWidth="1"/>
    <col min="14345" max="14346" width="12.28515625" style="1" customWidth="1"/>
    <col min="14347" max="14347" width="10.85546875" style="1" customWidth="1"/>
    <col min="14348" max="14348" width="12.42578125" style="1" customWidth="1"/>
    <col min="14349" max="14592" width="9.140625" style="1"/>
    <col min="14593" max="14593" width="48.5703125" style="1" customWidth="1"/>
    <col min="14594" max="14594" width="10.85546875" style="1" customWidth="1"/>
    <col min="14595" max="14595" width="0" style="1" hidden="1" customWidth="1"/>
    <col min="14596" max="14596" width="12.85546875" style="1" customWidth="1"/>
    <col min="14597" max="14597" width="12.7109375" style="1" customWidth="1"/>
    <col min="14598" max="14598" width="12.42578125" style="1" customWidth="1"/>
    <col min="14599" max="14599" width="0.140625" style="1" customWidth="1"/>
    <col min="14600" max="14600" width="12.140625" style="1" customWidth="1"/>
    <col min="14601" max="14602" width="12.28515625" style="1" customWidth="1"/>
    <col min="14603" max="14603" width="10.85546875" style="1" customWidth="1"/>
    <col min="14604" max="14604" width="12.42578125" style="1" customWidth="1"/>
    <col min="14605" max="14848" width="9.140625" style="1"/>
    <col min="14849" max="14849" width="48.5703125" style="1" customWidth="1"/>
    <col min="14850" max="14850" width="10.85546875" style="1" customWidth="1"/>
    <col min="14851" max="14851" width="0" style="1" hidden="1" customWidth="1"/>
    <col min="14852" max="14852" width="12.85546875" style="1" customWidth="1"/>
    <col min="14853" max="14853" width="12.7109375" style="1" customWidth="1"/>
    <col min="14854" max="14854" width="12.42578125" style="1" customWidth="1"/>
    <col min="14855" max="14855" width="0.140625" style="1" customWidth="1"/>
    <col min="14856" max="14856" width="12.140625" style="1" customWidth="1"/>
    <col min="14857" max="14858" width="12.28515625" style="1" customWidth="1"/>
    <col min="14859" max="14859" width="10.85546875" style="1" customWidth="1"/>
    <col min="14860" max="14860" width="12.42578125" style="1" customWidth="1"/>
    <col min="14861" max="15104" width="9.140625" style="1"/>
    <col min="15105" max="15105" width="48.5703125" style="1" customWidth="1"/>
    <col min="15106" max="15106" width="10.85546875" style="1" customWidth="1"/>
    <col min="15107" max="15107" width="0" style="1" hidden="1" customWidth="1"/>
    <col min="15108" max="15108" width="12.85546875" style="1" customWidth="1"/>
    <col min="15109" max="15109" width="12.7109375" style="1" customWidth="1"/>
    <col min="15110" max="15110" width="12.42578125" style="1" customWidth="1"/>
    <col min="15111" max="15111" width="0.140625" style="1" customWidth="1"/>
    <col min="15112" max="15112" width="12.140625" style="1" customWidth="1"/>
    <col min="15113" max="15114" width="12.28515625" style="1" customWidth="1"/>
    <col min="15115" max="15115" width="10.85546875" style="1" customWidth="1"/>
    <col min="15116" max="15116" width="12.42578125" style="1" customWidth="1"/>
    <col min="15117" max="15360" width="9.140625" style="1"/>
    <col min="15361" max="15361" width="48.5703125" style="1" customWidth="1"/>
    <col min="15362" max="15362" width="10.85546875" style="1" customWidth="1"/>
    <col min="15363" max="15363" width="0" style="1" hidden="1" customWidth="1"/>
    <col min="15364" max="15364" width="12.85546875" style="1" customWidth="1"/>
    <col min="15365" max="15365" width="12.7109375" style="1" customWidth="1"/>
    <col min="15366" max="15366" width="12.42578125" style="1" customWidth="1"/>
    <col min="15367" max="15367" width="0.140625" style="1" customWidth="1"/>
    <col min="15368" max="15368" width="12.140625" style="1" customWidth="1"/>
    <col min="15369" max="15370" width="12.28515625" style="1" customWidth="1"/>
    <col min="15371" max="15371" width="10.85546875" style="1" customWidth="1"/>
    <col min="15372" max="15372" width="12.42578125" style="1" customWidth="1"/>
    <col min="15373" max="15616" width="9.140625" style="1"/>
    <col min="15617" max="15617" width="48.5703125" style="1" customWidth="1"/>
    <col min="15618" max="15618" width="10.85546875" style="1" customWidth="1"/>
    <col min="15619" max="15619" width="0" style="1" hidden="1" customWidth="1"/>
    <col min="15620" max="15620" width="12.85546875" style="1" customWidth="1"/>
    <col min="15621" max="15621" width="12.7109375" style="1" customWidth="1"/>
    <col min="15622" max="15622" width="12.42578125" style="1" customWidth="1"/>
    <col min="15623" max="15623" width="0.140625" style="1" customWidth="1"/>
    <col min="15624" max="15624" width="12.140625" style="1" customWidth="1"/>
    <col min="15625" max="15626" width="12.28515625" style="1" customWidth="1"/>
    <col min="15627" max="15627" width="10.85546875" style="1" customWidth="1"/>
    <col min="15628" max="15628" width="12.42578125" style="1" customWidth="1"/>
    <col min="15629" max="15872" width="9.140625" style="1"/>
    <col min="15873" max="15873" width="48.5703125" style="1" customWidth="1"/>
    <col min="15874" max="15874" width="10.85546875" style="1" customWidth="1"/>
    <col min="15875" max="15875" width="0" style="1" hidden="1" customWidth="1"/>
    <col min="15876" max="15876" width="12.85546875" style="1" customWidth="1"/>
    <col min="15877" max="15877" width="12.7109375" style="1" customWidth="1"/>
    <col min="15878" max="15878" width="12.42578125" style="1" customWidth="1"/>
    <col min="15879" max="15879" width="0.140625" style="1" customWidth="1"/>
    <col min="15880" max="15880" width="12.140625" style="1" customWidth="1"/>
    <col min="15881" max="15882" width="12.28515625" style="1" customWidth="1"/>
    <col min="15883" max="15883" width="10.85546875" style="1" customWidth="1"/>
    <col min="15884" max="15884" width="12.42578125" style="1" customWidth="1"/>
    <col min="15885" max="16128" width="9.140625" style="1"/>
    <col min="16129" max="16129" width="48.5703125" style="1" customWidth="1"/>
    <col min="16130" max="16130" width="10.85546875" style="1" customWidth="1"/>
    <col min="16131" max="16131" width="0" style="1" hidden="1" customWidth="1"/>
    <col min="16132" max="16132" width="12.85546875" style="1" customWidth="1"/>
    <col min="16133" max="16133" width="12.7109375" style="1" customWidth="1"/>
    <col min="16134" max="16134" width="12.42578125" style="1" customWidth="1"/>
    <col min="16135" max="16135" width="0.140625" style="1" customWidth="1"/>
    <col min="16136" max="16136" width="12.140625" style="1" customWidth="1"/>
    <col min="16137" max="16138" width="12.28515625" style="1" customWidth="1"/>
    <col min="16139" max="16139" width="10.85546875" style="1" customWidth="1"/>
    <col min="16140" max="16140" width="12.42578125" style="1" customWidth="1"/>
    <col min="16141" max="16384" width="9.140625" style="1"/>
  </cols>
  <sheetData>
    <row r="1" spans="1:12" ht="24" customHeight="1">
      <c r="A1" s="439" t="s">
        <v>515</v>
      </c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36" t="s">
        <v>516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03" t="s">
        <v>517</v>
      </c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4"/>
      <c r="B4" s="5" t="s">
        <v>0</v>
      </c>
      <c r="C4" s="6"/>
      <c r="D4" s="5"/>
      <c r="E4" s="5"/>
      <c r="F4" s="5"/>
      <c r="G4" s="5"/>
      <c r="H4" s="7"/>
      <c r="I4" s="7"/>
      <c r="J4" s="8"/>
      <c r="K4" s="1069" t="s">
        <v>514</v>
      </c>
      <c r="L4" s="1069"/>
    </row>
    <row r="5" spans="1:12">
      <c r="B5" s="9" t="s">
        <v>1</v>
      </c>
      <c r="C5" s="9"/>
      <c r="D5" s="9"/>
      <c r="E5" s="9"/>
      <c r="F5" s="9"/>
      <c r="G5" s="9"/>
      <c r="H5" s="9"/>
      <c r="I5" s="9"/>
      <c r="J5" s="10"/>
      <c r="K5" s="11"/>
      <c r="L5" s="12"/>
    </row>
    <row r="6" spans="1:12" ht="15" thickBot="1">
      <c r="A6" s="13" t="s">
        <v>2</v>
      </c>
      <c r="B6" s="13"/>
      <c r="C6" s="13"/>
      <c r="D6" s="14"/>
      <c r="E6" s="14"/>
      <c r="F6" s="15"/>
      <c r="G6" s="14"/>
      <c r="H6" s="14"/>
      <c r="I6" s="14"/>
      <c r="J6" s="16"/>
      <c r="K6" s="17"/>
      <c r="L6" s="18"/>
    </row>
    <row r="7" spans="1:12" ht="25.5" customHeight="1">
      <c r="A7" s="19"/>
      <c r="B7" s="1028" t="s">
        <v>3</v>
      </c>
      <c r="C7" s="1029"/>
      <c r="D7" s="1032" t="s">
        <v>4</v>
      </c>
      <c r="E7" s="1033"/>
      <c r="F7" s="1032" t="s">
        <v>5</v>
      </c>
      <c r="G7" s="1034"/>
      <c r="H7" s="1034"/>
      <c r="I7" s="1033"/>
      <c r="J7" s="20"/>
      <c r="K7" s="21" t="s">
        <v>6</v>
      </c>
      <c r="L7" s="22"/>
    </row>
    <row r="8" spans="1:12" ht="72" customHeight="1">
      <c r="A8" s="23" t="s">
        <v>7</v>
      </c>
      <c r="B8" s="1030"/>
      <c r="C8" s="1031"/>
      <c r="D8" s="24" t="s">
        <v>8</v>
      </c>
      <c r="E8" s="24" t="s">
        <v>9</v>
      </c>
      <c r="F8" s="25" t="s">
        <v>10</v>
      </c>
      <c r="G8" s="26"/>
      <c r="H8" s="27" t="s">
        <v>11</v>
      </c>
      <c r="I8" s="28" t="s">
        <v>12</v>
      </c>
      <c r="J8" s="29" t="s">
        <v>13</v>
      </c>
      <c r="K8" s="30" t="s">
        <v>14</v>
      </c>
      <c r="L8" s="31" t="s">
        <v>15</v>
      </c>
    </row>
    <row r="9" spans="1:12" ht="22.5" customHeight="1">
      <c r="A9" s="32" t="s">
        <v>16</v>
      </c>
      <c r="B9" s="1035" t="s">
        <v>17</v>
      </c>
      <c r="C9" s="1035"/>
      <c r="D9" s="34">
        <v>1</v>
      </c>
      <c r="E9" s="34">
        <v>2</v>
      </c>
      <c r="F9" s="34" t="s">
        <v>18</v>
      </c>
      <c r="G9" s="35"/>
      <c r="H9" s="36" t="s">
        <v>19</v>
      </c>
      <c r="I9" s="37" t="s">
        <v>20</v>
      </c>
      <c r="J9" s="38">
        <v>6</v>
      </c>
      <c r="K9" s="39">
        <v>7</v>
      </c>
      <c r="L9" s="40" t="s">
        <v>21</v>
      </c>
    </row>
    <row r="10" spans="1:12" ht="26.25" customHeight="1">
      <c r="A10" s="41" t="s">
        <v>22</v>
      </c>
      <c r="B10" s="1036" t="s">
        <v>23</v>
      </c>
      <c r="C10" s="1036"/>
      <c r="D10" s="42">
        <f t="shared" ref="D10:L10" si="0">D12+D114+D121+D131+D196+D243</f>
        <v>566426174</v>
      </c>
      <c r="E10" s="42">
        <f t="shared" si="0"/>
        <v>531719750</v>
      </c>
      <c r="F10" s="42">
        <f>F12+F114+F121+F131+F196+F243</f>
        <v>535963170</v>
      </c>
      <c r="G10" s="42">
        <f t="shared" si="0"/>
        <v>0</v>
      </c>
      <c r="H10" s="43">
        <f t="shared" si="0"/>
        <v>62464636</v>
      </c>
      <c r="I10" s="42">
        <f t="shared" si="0"/>
        <v>473498534</v>
      </c>
      <c r="J10" s="42">
        <f t="shared" si="0"/>
        <v>467256790</v>
      </c>
      <c r="K10" s="42">
        <f t="shared" si="0"/>
        <v>0</v>
      </c>
      <c r="L10" s="42">
        <f t="shared" si="0"/>
        <v>68706380</v>
      </c>
    </row>
    <row r="11" spans="1:12" ht="27" customHeight="1">
      <c r="A11" s="44" t="s">
        <v>24</v>
      </c>
      <c r="B11" s="45" t="s">
        <v>25</v>
      </c>
      <c r="C11" s="45"/>
      <c r="D11" s="46">
        <f>D12-D46-D108+D114+D121+D243</f>
        <v>337224226</v>
      </c>
      <c r="E11" s="46">
        <f t="shared" ref="E11:L11" si="1">E12-E46-E108+E114+E121</f>
        <v>293747022</v>
      </c>
      <c r="F11" s="46">
        <f t="shared" si="1"/>
        <v>359024799</v>
      </c>
      <c r="G11" s="46">
        <f t="shared" si="1"/>
        <v>0</v>
      </c>
      <c r="H11" s="43">
        <f t="shared" si="1"/>
        <v>62464636</v>
      </c>
      <c r="I11" s="46">
        <f t="shared" si="1"/>
        <v>296560163</v>
      </c>
      <c r="J11" s="46">
        <f t="shared" si="1"/>
        <v>292589818</v>
      </c>
      <c r="K11" s="46">
        <f t="shared" si="1"/>
        <v>0</v>
      </c>
      <c r="L11" s="46">
        <f t="shared" si="1"/>
        <v>66434981</v>
      </c>
    </row>
    <row r="12" spans="1:12" ht="20.100000000000001" customHeight="1">
      <c r="A12" s="47" t="s">
        <v>26</v>
      </c>
      <c r="B12" s="1037" t="s">
        <v>27</v>
      </c>
      <c r="C12" s="1037"/>
      <c r="D12" s="46">
        <f t="shared" ref="D12:L12" si="2">D13+D67</f>
        <v>329742206</v>
      </c>
      <c r="E12" s="46">
        <f t="shared" si="2"/>
        <v>356697843</v>
      </c>
      <c r="F12" s="46">
        <f t="shared" si="2"/>
        <v>421510659</v>
      </c>
      <c r="G12" s="46">
        <f t="shared" si="2"/>
        <v>0</v>
      </c>
      <c r="H12" s="43">
        <f t="shared" si="2"/>
        <v>62464636</v>
      </c>
      <c r="I12" s="46">
        <f t="shared" si="2"/>
        <v>359046023</v>
      </c>
      <c r="J12" s="46">
        <f t="shared" si="2"/>
        <v>355075678</v>
      </c>
      <c r="K12" s="46">
        <f t="shared" si="2"/>
        <v>0</v>
      </c>
      <c r="L12" s="46">
        <f t="shared" si="2"/>
        <v>66434981</v>
      </c>
    </row>
    <row r="13" spans="1:12" ht="24.75" customHeight="1">
      <c r="A13" s="47" t="s">
        <v>28</v>
      </c>
      <c r="B13" s="1037" t="s">
        <v>29</v>
      </c>
      <c r="C13" s="1037"/>
      <c r="D13" s="46">
        <f t="shared" ref="D13:L13" si="3">D14+D32+D34+D45+D64</f>
        <v>307533403</v>
      </c>
      <c r="E13" s="46">
        <f t="shared" si="3"/>
        <v>327153094</v>
      </c>
      <c r="F13" s="46">
        <f t="shared" si="3"/>
        <v>374669566</v>
      </c>
      <c r="G13" s="46">
        <f t="shared" si="3"/>
        <v>0</v>
      </c>
      <c r="H13" s="43">
        <f t="shared" si="3"/>
        <v>47130116</v>
      </c>
      <c r="I13" s="46">
        <f t="shared" si="3"/>
        <v>327539450</v>
      </c>
      <c r="J13" s="46">
        <f t="shared" si="3"/>
        <v>325199861</v>
      </c>
      <c r="K13" s="46">
        <f t="shared" si="3"/>
        <v>0</v>
      </c>
      <c r="L13" s="46">
        <f t="shared" si="3"/>
        <v>49469705</v>
      </c>
    </row>
    <row r="14" spans="1:12" ht="25.5" customHeight="1">
      <c r="A14" s="1044" t="s">
        <v>30</v>
      </c>
      <c r="B14" s="1037" t="s">
        <v>31</v>
      </c>
      <c r="C14" s="1037"/>
      <c r="D14" s="1023">
        <f t="shared" ref="D14:L14" si="4">D16+D19+D28</f>
        <v>180901084</v>
      </c>
      <c r="E14" s="1024">
        <f t="shared" si="4"/>
        <v>199505303</v>
      </c>
      <c r="F14" s="46">
        <f t="shared" si="4"/>
        <v>197670987</v>
      </c>
      <c r="G14" s="46">
        <f t="shared" si="4"/>
        <v>0</v>
      </c>
      <c r="H14" s="43">
        <f t="shared" si="4"/>
        <v>145549</v>
      </c>
      <c r="I14" s="46">
        <f t="shared" si="4"/>
        <v>197525438</v>
      </c>
      <c r="J14" s="46">
        <f t="shared" si="4"/>
        <v>197527559</v>
      </c>
      <c r="K14" s="46">
        <f t="shared" si="4"/>
        <v>0</v>
      </c>
      <c r="L14" s="46">
        <f t="shared" si="4"/>
        <v>143428</v>
      </c>
    </row>
    <row r="15" spans="1:12" ht="1.5" hidden="1" customHeight="1">
      <c r="A15" s="1044"/>
      <c r="B15" s="1037"/>
      <c r="C15" s="1037"/>
      <c r="D15" s="1023"/>
      <c r="E15" s="1025"/>
      <c r="F15" s="46">
        <f>H15+I15</f>
        <v>0</v>
      </c>
      <c r="G15" s="46"/>
      <c r="H15" s="43"/>
      <c r="I15" s="46">
        <f>J15</f>
        <v>0</v>
      </c>
      <c r="J15" s="48"/>
      <c r="K15" s="48"/>
      <c r="L15" s="49">
        <f>F15-J15-K15</f>
        <v>0</v>
      </c>
    </row>
    <row r="16" spans="1:12" ht="26.25" customHeight="1">
      <c r="A16" s="47" t="s">
        <v>32</v>
      </c>
      <c r="B16" s="45" t="s">
        <v>33</v>
      </c>
      <c r="C16" s="50"/>
      <c r="D16" s="51">
        <f t="shared" ref="D16:L17" si="5">D17</f>
        <v>11000000</v>
      </c>
      <c r="E16" s="51">
        <f t="shared" si="5"/>
        <v>16200000</v>
      </c>
      <c r="F16" s="51">
        <f t="shared" si="5"/>
        <v>15660976</v>
      </c>
      <c r="G16" s="51">
        <f t="shared" si="5"/>
        <v>0</v>
      </c>
      <c r="H16" s="43">
        <f t="shared" si="5"/>
        <v>0</v>
      </c>
      <c r="I16" s="51">
        <f t="shared" si="5"/>
        <v>15660976</v>
      </c>
      <c r="J16" s="51">
        <f t="shared" si="5"/>
        <v>15660976</v>
      </c>
      <c r="K16" s="51">
        <f t="shared" si="5"/>
        <v>0</v>
      </c>
      <c r="L16" s="51">
        <f t="shared" si="5"/>
        <v>0</v>
      </c>
    </row>
    <row r="17" spans="1:12" ht="14.25" customHeight="1">
      <c r="A17" s="52" t="s">
        <v>34</v>
      </c>
      <c r="B17" s="1026" t="s">
        <v>35</v>
      </c>
      <c r="C17" s="1027"/>
      <c r="D17" s="55">
        <f t="shared" si="5"/>
        <v>11000000</v>
      </c>
      <c r="E17" s="55">
        <f t="shared" si="5"/>
        <v>16200000</v>
      </c>
      <c r="F17" s="55">
        <f t="shared" si="5"/>
        <v>15660976</v>
      </c>
      <c r="G17" s="55">
        <f t="shared" si="5"/>
        <v>0</v>
      </c>
      <c r="H17" s="43">
        <f t="shared" si="5"/>
        <v>0</v>
      </c>
      <c r="I17" s="55">
        <f t="shared" si="5"/>
        <v>15660976</v>
      </c>
      <c r="J17" s="55">
        <f t="shared" si="5"/>
        <v>15660976</v>
      </c>
      <c r="K17" s="55">
        <f t="shared" si="5"/>
        <v>0</v>
      </c>
      <c r="L17" s="55">
        <f t="shared" si="5"/>
        <v>0</v>
      </c>
    </row>
    <row r="18" spans="1:12" ht="14.25" customHeight="1">
      <c r="A18" s="56" t="s">
        <v>36</v>
      </c>
      <c r="B18" s="57" t="s">
        <v>37</v>
      </c>
      <c r="C18" s="58"/>
      <c r="D18" s="59">
        <f>D271</f>
        <v>11000000</v>
      </c>
      <c r="E18" s="59">
        <f>E271</f>
        <v>16200000</v>
      </c>
      <c r="F18" s="59">
        <f t="shared" ref="F18:L18" si="6">F271</f>
        <v>15660976</v>
      </c>
      <c r="G18" s="59">
        <f t="shared" si="6"/>
        <v>0</v>
      </c>
      <c r="H18" s="60">
        <f t="shared" si="6"/>
        <v>0</v>
      </c>
      <c r="I18" s="59">
        <f t="shared" si="6"/>
        <v>15660976</v>
      </c>
      <c r="J18" s="59">
        <f t="shared" si="6"/>
        <v>15660976</v>
      </c>
      <c r="K18" s="59">
        <f t="shared" si="6"/>
        <v>0</v>
      </c>
      <c r="L18" s="59">
        <f t="shared" si="6"/>
        <v>0</v>
      </c>
    </row>
    <row r="19" spans="1:12" s="63" customFormat="1" ht="35.25" customHeight="1">
      <c r="A19" s="47" t="s">
        <v>38</v>
      </c>
      <c r="B19" s="45" t="s">
        <v>39</v>
      </c>
      <c r="C19" s="61"/>
      <c r="D19" s="51">
        <f t="shared" ref="D19:L19" si="7">D20+D23</f>
        <v>167323219</v>
      </c>
      <c r="E19" s="51">
        <f t="shared" si="7"/>
        <v>180707438</v>
      </c>
      <c r="F19" s="51">
        <f t="shared" si="7"/>
        <v>179204206</v>
      </c>
      <c r="G19" s="51">
        <f t="shared" si="7"/>
        <v>0</v>
      </c>
      <c r="H19" s="43">
        <f t="shared" si="7"/>
        <v>0</v>
      </c>
      <c r="I19" s="51">
        <f t="shared" si="7"/>
        <v>179204206</v>
      </c>
      <c r="J19" s="51">
        <f t="shared" si="7"/>
        <v>179204206</v>
      </c>
      <c r="K19" s="51">
        <f t="shared" si="7"/>
        <v>0</v>
      </c>
      <c r="L19" s="62">
        <f t="shared" si="7"/>
        <v>0</v>
      </c>
    </row>
    <row r="20" spans="1:12" ht="24" customHeight="1">
      <c r="A20" s="64" t="s">
        <v>40</v>
      </c>
      <c r="B20" s="65" t="s">
        <v>41</v>
      </c>
      <c r="C20" s="66"/>
      <c r="D20" s="55">
        <f t="shared" ref="D20:L20" si="8">D21+D22</f>
        <v>717219</v>
      </c>
      <c r="E20" s="55">
        <f t="shared" si="8"/>
        <v>3050000</v>
      </c>
      <c r="F20" s="55">
        <f t="shared" si="8"/>
        <v>3015827</v>
      </c>
      <c r="G20" s="55">
        <f t="shared" si="8"/>
        <v>0</v>
      </c>
      <c r="H20" s="43">
        <f t="shared" si="8"/>
        <v>0</v>
      </c>
      <c r="I20" s="55">
        <f t="shared" si="8"/>
        <v>3015827</v>
      </c>
      <c r="J20" s="55">
        <f t="shared" si="8"/>
        <v>3015827</v>
      </c>
      <c r="K20" s="55">
        <f t="shared" si="8"/>
        <v>0</v>
      </c>
      <c r="L20" s="55">
        <f t="shared" si="8"/>
        <v>0</v>
      </c>
    </row>
    <row r="21" spans="1:12" ht="18.75" customHeight="1">
      <c r="A21" s="67" t="s">
        <v>42</v>
      </c>
      <c r="B21" s="68" t="s">
        <v>43</v>
      </c>
      <c r="C21" s="68"/>
      <c r="D21" s="69">
        <f>D274</f>
        <v>0</v>
      </c>
      <c r="E21" s="69">
        <f>E274</f>
        <v>0</v>
      </c>
      <c r="F21" s="69">
        <f t="shared" ref="F21:L22" si="9">F274</f>
        <v>0</v>
      </c>
      <c r="G21" s="69">
        <f t="shared" si="9"/>
        <v>0</v>
      </c>
      <c r="H21" s="70">
        <f t="shared" si="9"/>
        <v>0</v>
      </c>
      <c r="I21" s="69">
        <f t="shared" si="9"/>
        <v>0</v>
      </c>
      <c r="J21" s="69">
        <f t="shared" si="9"/>
        <v>0</v>
      </c>
      <c r="K21" s="69">
        <v>0</v>
      </c>
      <c r="L21" s="69">
        <f t="shared" si="9"/>
        <v>0</v>
      </c>
    </row>
    <row r="22" spans="1:12" ht="29.25" customHeight="1">
      <c r="A22" s="71" t="s">
        <v>44</v>
      </c>
      <c r="B22" s="72" t="s">
        <v>45</v>
      </c>
      <c r="C22" s="68"/>
      <c r="D22" s="69">
        <f>D275</f>
        <v>717219</v>
      </c>
      <c r="E22" s="69">
        <f>E275</f>
        <v>3050000</v>
      </c>
      <c r="F22" s="69">
        <f t="shared" si="9"/>
        <v>3015827</v>
      </c>
      <c r="G22" s="69">
        <f t="shared" si="9"/>
        <v>0</v>
      </c>
      <c r="H22" s="70">
        <f t="shared" si="9"/>
        <v>0</v>
      </c>
      <c r="I22" s="69">
        <f t="shared" si="9"/>
        <v>3015827</v>
      </c>
      <c r="J22" s="69">
        <f t="shared" si="9"/>
        <v>3015827</v>
      </c>
      <c r="K22" s="69">
        <f t="shared" si="9"/>
        <v>0</v>
      </c>
      <c r="L22" s="69">
        <f t="shared" si="9"/>
        <v>0</v>
      </c>
    </row>
    <row r="23" spans="1:12" ht="27.75" customHeight="1">
      <c r="A23" s="73" t="s">
        <v>46</v>
      </c>
      <c r="B23" s="53" t="s">
        <v>47</v>
      </c>
      <c r="C23" s="54"/>
      <c r="D23" s="74">
        <f>D24+D25+D26+D27</f>
        <v>166606000</v>
      </c>
      <c r="E23" s="74">
        <f t="shared" ref="E23:L23" si="10">E24+E25+E26+E27</f>
        <v>177657438</v>
      </c>
      <c r="F23" s="74">
        <f t="shared" si="10"/>
        <v>176188379</v>
      </c>
      <c r="G23" s="74">
        <f t="shared" si="10"/>
        <v>0</v>
      </c>
      <c r="H23" s="74">
        <f t="shared" si="10"/>
        <v>0</v>
      </c>
      <c r="I23" s="74">
        <f t="shared" si="10"/>
        <v>176188379</v>
      </c>
      <c r="J23" s="74">
        <f t="shared" si="10"/>
        <v>176188379</v>
      </c>
      <c r="K23" s="74">
        <f t="shared" si="10"/>
        <v>0</v>
      </c>
      <c r="L23" s="74">
        <f t="shared" si="10"/>
        <v>0</v>
      </c>
    </row>
    <row r="24" spans="1:12" ht="15" customHeight="1">
      <c r="A24" s="75" t="s">
        <v>48</v>
      </c>
      <c r="B24" s="72" t="s">
        <v>49</v>
      </c>
      <c r="C24" s="68"/>
      <c r="D24" s="69">
        <f t="shared" ref="D24:L27" si="11">D277</f>
        <v>161606000</v>
      </c>
      <c r="E24" s="69">
        <f t="shared" si="11"/>
        <v>161606000</v>
      </c>
      <c r="F24" s="69">
        <f t="shared" si="11"/>
        <v>160136942</v>
      </c>
      <c r="G24" s="69">
        <f t="shared" si="11"/>
        <v>0</v>
      </c>
      <c r="H24" s="70">
        <f t="shared" si="11"/>
        <v>0</v>
      </c>
      <c r="I24" s="69">
        <f t="shared" si="11"/>
        <v>160136942</v>
      </c>
      <c r="J24" s="69">
        <f t="shared" si="11"/>
        <v>160136942</v>
      </c>
      <c r="K24" s="69">
        <f t="shared" si="11"/>
        <v>0</v>
      </c>
      <c r="L24" s="69">
        <f t="shared" si="11"/>
        <v>0</v>
      </c>
    </row>
    <row r="25" spans="1:12" ht="28.5" customHeight="1">
      <c r="A25" s="75" t="s">
        <v>50</v>
      </c>
      <c r="B25" s="72" t="s">
        <v>51</v>
      </c>
      <c r="C25" s="68"/>
      <c r="D25" s="69">
        <f t="shared" si="11"/>
        <v>0</v>
      </c>
      <c r="E25" s="69">
        <f t="shared" si="11"/>
        <v>0</v>
      </c>
      <c r="F25" s="69">
        <f t="shared" si="11"/>
        <v>0</v>
      </c>
      <c r="G25" s="69">
        <f t="shared" si="11"/>
        <v>0</v>
      </c>
      <c r="H25" s="70">
        <f t="shared" si="11"/>
        <v>0</v>
      </c>
      <c r="I25" s="69">
        <f t="shared" si="11"/>
        <v>0</v>
      </c>
      <c r="J25" s="69">
        <f t="shared" si="11"/>
        <v>0</v>
      </c>
      <c r="K25" s="69">
        <f t="shared" si="11"/>
        <v>0</v>
      </c>
      <c r="L25" s="69">
        <f t="shared" si="11"/>
        <v>0</v>
      </c>
    </row>
    <row r="26" spans="1:12" ht="28.5" customHeight="1">
      <c r="A26" s="75" t="s">
        <v>52</v>
      </c>
      <c r="B26" s="76" t="s">
        <v>53</v>
      </c>
      <c r="C26" s="68"/>
      <c r="D26" s="69">
        <f t="shared" si="11"/>
        <v>5000000</v>
      </c>
      <c r="E26" s="69">
        <f t="shared" si="11"/>
        <v>5112973</v>
      </c>
      <c r="F26" s="69">
        <f t="shared" si="11"/>
        <v>5112973</v>
      </c>
      <c r="G26" s="69">
        <f t="shared" si="11"/>
        <v>0</v>
      </c>
      <c r="H26" s="70">
        <f t="shared" si="11"/>
        <v>0</v>
      </c>
      <c r="I26" s="69">
        <f t="shared" si="11"/>
        <v>5112973</v>
      </c>
      <c r="J26" s="69">
        <f t="shared" si="11"/>
        <v>5112973</v>
      </c>
      <c r="K26" s="69">
        <f t="shared" si="11"/>
        <v>0</v>
      </c>
      <c r="L26" s="69">
        <f t="shared" si="11"/>
        <v>0</v>
      </c>
    </row>
    <row r="27" spans="1:12" ht="28.5" customHeight="1">
      <c r="A27" s="75" t="s">
        <v>54</v>
      </c>
      <c r="B27" s="76" t="s">
        <v>55</v>
      </c>
      <c r="C27" s="68"/>
      <c r="D27" s="69">
        <f>D280</f>
        <v>0</v>
      </c>
      <c r="E27" s="69">
        <f t="shared" si="11"/>
        <v>10938465</v>
      </c>
      <c r="F27" s="69">
        <f t="shared" si="11"/>
        <v>10938464</v>
      </c>
      <c r="G27" s="69">
        <f t="shared" si="11"/>
        <v>0</v>
      </c>
      <c r="H27" s="69">
        <f t="shared" si="11"/>
        <v>0</v>
      </c>
      <c r="I27" s="69">
        <f t="shared" si="11"/>
        <v>10938464</v>
      </c>
      <c r="J27" s="69">
        <f t="shared" si="11"/>
        <v>10938464</v>
      </c>
      <c r="K27" s="69">
        <f t="shared" si="11"/>
        <v>0</v>
      </c>
      <c r="L27" s="69">
        <f t="shared" si="11"/>
        <v>0</v>
      </c>
    </row>
    <row r="28" spans="1:12" ht="24.75" customHeight="1">
      <c r="A28" s="77" t="s">
        <v>56</v>
      </c>
      <c r="B28" s="45" t="s">
        <v>57</v>
      </c>
      <c r="C28" s="61"/>
      <c r="D28" s="51">
        <f t="shared" ref="D28:L29" si="12">D29</f>
        <v>2577865</v>
      </c>
      <c r="E28" s="51">
        <f t="shared" si="12"/>
        <v>2597865</v>
      </c>
      <c r="F28" s="51">
        <f t="shared" si="12"/>
        <v>2805805</v>
      </c>
      <c r="G28" s="51">
        <f t="shared" si="12"/>
        <v>0</v>
      </c>
      <c r="H28" s="43">
        <f t="shared" si="12"/>
        <v>145549</v>
      </c>
      <c r="I28" s="51">
        <f t="shared" si="12"/>
        <v>2660256</v>
      </c>
      <c r="J28" s="51">
        <f t="shared" si="12"/>
        <v>2662377</v>
      </c>
      <c r="K28" s="51">
        <f t="shared" si="12"/>
        <v>0</v>
      </c>
      <c r="L28" s="51">
        <f t="shared" si="12"/>
        <v>143428</v>
      </c>
    </row>
    <row r="29" spans="1:12" ht="28.5" customHeight="1">
      <c r="A29" s="52" t="s">
        <v>58</v>
      </c>
      <c r="B29" s="53" t="s">
        <v>59</v>
      </c>
      <c r="C29" s="66"/>
      <c r="D29" s="55">
        <f t="shared" si="12"/>
        <v>2577865</v>
      </c>
      <c r="E29" s="55">
        <f t="shared" si="12"/>
        <v>2597865</v>
      </c>
      <c r="F29" s="55">
        <f t="shared" si="12"/>
        <v>2805805</v>
      </c>
      <c r="G29" s="55">
        <f t="shared" si="12"/>
        <v>0</v>
      </c>
      <c r="H29" s="43">
        <f t="shared" si="12"/>
        <v>145549</v>
      </c>
      <c r="I29" s="55">
        <f t="shared" si="12"/>
        <v>2660256</v>
      </c>
      <c r="J29" s="55">
        <f t="shared" si="12"/>
        <v>2662377</v>
      </c>
      <c r="K29" s="55">
        <f t="shared" si="12"/>
        <v>0</v>
      </c>
      <c r="L29" s="78">
        <f t="shared" si="12"/>
        <v>143428</v>
      </c>
    </row>
    <row r="30" spans="1:12" ht="17.25" customHeight="1">
      <c r="A30" s="79" t="s">
        <v>60</v>
      </c>
      <c r="B30" s="72" t="s">
        <v>61</v>
      </c>
      <c r="C30" s="68"/>
      <c r="D30" s="69">
        <f>D283</f>
        <v>2577865</v>
      </c>
      <c r="E30" s="69">
        <f>E283</f>
        <v>2597865</v>
      </c>
      <c r="F30" s="69">
        <f t="shared" ref="F30:L30" si="13">F283</f>
        <v>2805805</v>
      </c>
      <c r="G30" s="69">
        <f t="shared" si="13"/>
        <v>0</v>
      </c>
      <c r="H30" s="70">
        <f t="shared" si="13"/>
        <v>145549</v>
      </c>
      <c r="I30" s="69">
        <f t="shared" si="13"/>
        <v>2660256</v>
      </c>
      <c r="J30" s="69">
        <f t="shared" si="13"/>
        <v>2662377</v>
      </c>
      <c r="K30" s="69">
        <f t="shared" si="13"/>
        <v>0</v>
      </c>
      <c r="L30" s="69">
        <f t="shared" si="13"/>
        <v>143428</v>
      </c>
    </row>
    <row r="31" spans="1:12" ht="27.75" customHeight="1">
      <c r="A31" s="80" t="s">
        <v>62</v>
      </c>
      <c r="B31" s="81"/>
      <c r="C31" s="82"/>
      <c r="D31" s="83"/>
      <c r="E31" s="84"/>
      <c r="F31" s="69">
        <f>H31+I31</f>
        <v>0</v>
      </c>
      <c r="G31" s="84"/>
      <c r="H31" s="85"/>
      <c r="I31" s="69">
        <f>J31</f>
        <v>0</v>
      </c>
      <c r="J31" s="86"/>
      <c r="K31" s="86">
        <v>0</v>
      </c>
      <c r="L31" s="87">
        <f>F31-J31-K31</f>
        <v>0</v>
      </c>
    </row>
    <row r="32" spans="1:12" ht="27.75" hidden="1" customHeight="1">
      <c r="A32" s="88" t="s">
        <v>63</v>
      </c>
      <c r="B32" s="89" t="s">
        <v>64</v>
      </c>
      <c r="C32" s="90"/>
      <c r="D32" s="91">
        <f t="shared" ref="D32:L32" si="14">D33</f>
        <v>0</v>
      </c>
      <c r="E32" s="91">
        <f t="shared" si="14"/>
        <v>0</v>
      </c>
      <c r="F32" s="91">
        <f t="shared" si="14"/>
        <v>0</v>
      </c>
      <c r="G32" s="91">
        <f t="shared" si="14"/>
        <v>0</v>
      </c>
      <c r="H32" s="92">
        <f t="shared" si="14"/>
        <v>0</v>
      </c>
      <c r="I32" s="91">
        <f t="shared" si="14"/>
        <v>0</v>
      </c>
      <c r="J32" s="91">
        <f t="shared" si="14"/>
        <v>0</v>
      </c>
      <c r="K32" s="91">
        <f t="shared" si="14"/>
        <v>0</v>
      </c>
      <c r="L32" s="93">
        <f t="shared" si="14"/>
        <v>0</v>
      </c>
    </row>
    <row r="33" spans="1:12" ht="27" hidden="1" customHeight="1">
      <c r="A33" s="75" t="s">
        <v>65</v>
      </c>
      <c r="B33" s="72" t="s">
        <v>66</v>
      </c>
      <c r="C33" s="82"/>
      <c r="D33" s="94">
        <f>D286</f>
        <v>0</v>
      </c>
      <c r="E33" s="94">
        <f>E286</f>
        <v>0</v>
      </c>
      <c r="F33" s="95">
        <f>H33+I33</f>
        <v>0</v>
      </c>
      <c r="G33" s="94">
        <f>G286</f>
        <v>0</v>
      </c>
      <c r="H33" s="92">
        <f>H286</f>
        <v>0</v>
      </c>
      <c r="I33" s="95">
        <f>J33</f>
        <v>0</v>
      </c>
      <c r="J33" s="94">
        <f>J286</f>
        <v>0</v>
      </c>
      <c r="K33" s="94">
        <f>K286</f>
        <v>0</v>
      </c>
      <c r="L33" s="96">
        <f>F33-J33-K33</f>
        <v>0</v>
      </c>
    </row>
    <row r="34" spans="1:12" ht="17.25" customHeight="1">
      <c r="A34" s="77" t="s">
        <v>67</v>
      </c>
      <c r="B34" s="1037" t="s">
        <v>68</v>
      </c>
      <c r="C34" s="1037"/>
      <c r="D34" s="46">
        <f t="shared" ref="D34:L34" si="15">D35</f>
        <v>46908160</v>
      </c>
      <c r="E34" s="46">
        <f t="shared" si="15"/>
        <v>48255340</v>
      </c>
      <c r="F34" s="46">
        <f t="shared" si="15"/>
        <v>82293079</v>
      </c>
      <c r="G34" s="46">
        <f t="shared" si="15"/>
        <v>0</v>
      </c>
      <c r="H34" s="43">
        <f t="shared" si="15"/>
        <v>31079611</v>
      </c>
      <c r="I34" s="46">
        <f t="shared" si="15"/>
        <v>51213468</v>
      </c>
      <c r="J34" s="46">
        <f t="shared" si="15"/>
        <v>48573132</v>
      </c>
      <c r="K34" s="46">
        <f t="shared" si="15"/>
        <v>0</v>
      </c>
      <c r="L34" s="46">
        <f t="shared" si="15"/>
        <v>33719947</v>
      </c>
    </row>
    <row r="35" spans="1:12" ht="27" customHeight="1">
      <c r="A35" s="52" t="s">
        <v>69</v>
      </c>
      <c r="B35" s="53" t="s">
        <v>70</v>
      </c>
      <c r="C35" s="54"/>
      <c r="D35" s="55">
        <f t="shared" ref="D35:L35" si="16">D36+D39+D43+D44</f>
        <v>46908160</v>
      </c>
      <c r="E35" s="55">
        <f t="shared" si="16"/>
        <v>48255340</v>
      </c>
      <c r="F35" s="97">
        <f>F36+F39+F43+F44</f>
        <v>82293079</v>
      </c>
      <c r="G35" s="55">
        <f t="shared" si="16"/>
        <v>0</v>
      </c>
      <c r="H35" s="43">
        <f t="shared" si="16"/>
        <v>31079611</v>
      </c>
      <c r="I35" s="55">
        <f t="shared" si="16"/>
        <v>51213468</v>
      </c>
      <c r="J35" s="55">
        <f t="shared" si="16"/>
        <v>48573132</v>
      </c>
      <c r="K35" s="55">
        <f t="shared" si="16"/>
        <v>0</v>
      </c>
      <c r="L35" s="55">
        <f t="shared" si="16"/>
        <v>33719947</v>
      </c>
    </row>
    <row r="36" spans="1:12" ht="18.75" customHeight="1">
      <c r="A36" s="98" t="s">
        <v>71</v>
      </c>
      <c r="B36" s="99" t="s">
        <v>72</v>
      </c>
      <c r="C36" s="100"/>
      <c r="D36" s="101">
        <f t="shared" ref="D36:L36" si="17">D37+D38</f>
        <v>37827392</v>
      </c>
      <c r="E36" s="101">
        <f t="shared" si="17"/>
        <v>39390340</v>
      </c>
      <c r="F36" s="101">
        <f t="shared" si="17"/>
        <v>67642569</v>
      </c>
      <c r="G36" s="101">
        <f t="shared" si="17"/>
        <v>0</v>
      </c>
      <c r="H36" s="92">
        <f t="shared" si="17"/>
        <v>26012358</v>
      </c>
      <c r="I36" s="101">
        <f t="shared" si="17"/>
        <v>41630211</v>
      </c>
      <c r="J36" s="101">
        <f t="shared" si="17"/>
        <v>39612295</v>
      </c>
      <c r="K36" s="101">
        <f t="shared" si="17"/>
        <v>0</v>
      </c>
      <c r="L36" s="101">
        <f t="shared" si="17"/>
        <v>28030274</v>
      </c>
    </row>
    <row r="37" spans="1:12" ht="15.75" customHeight="1">
      <c r="A37" s="75" t="s">
        <v>73</v>
      </c>
      <c r="B37" s="1038" t="s">
        <v>74</v>
      </c>
      <c r="C37" s="1039"/>
      <c r="D37" s="69">
        <f>D290</f>
        <v>13640340</v>
      </c>
      <c r="E37" s="69">
        <f>E290</f>
        <v>13640340</v>
      </c>
      <c r="F37" s="69">
        <f t="shared" ref="F37:L38" si="18">F290</f>
        <v>18802361</v>
      </c>
      <c r="G37" s="69">
        <f t="shared" si="18"/>
        <v>0</v>
      </c>
      <c r="H37" s="70">
        <f t="shared" si="18"/>
        <v>4515213</v>
      </c>
      <c r="I37" s="69">
        <f t="shared" si="18"/>
        <v>14287148</v>
      </c>
      <c r="J37" s="69">
        <f t="shared" si="18"/>
        <v>13868047</v>
      </c>
      <c r="K37" s="69">
        <f t="shared" si="18"/>
        <v>0</v>
      </c>
      <c r="L37" s="69">
        <f t="shared" si="18"/>
        <v>4934314</v>
      </c>
    </row>
    <row r="38" spans="1:12" ht="16.5" customHeight="1">
      <c r="A38" s="75" t="s">
        <v>75</v>
      </c>
      <c r="B38" s="102" t="s">
        <v>76</v>
      </c>
      <c r="C38" s="103"/>
      <c r="D38" s="69">
        <f>D291</f>
        <v>24187052</v>
      </c>
      <c r="E38" s="69">
        <f>E291</f>
        <v>25750000</v>
      </c>
      <c r="F38" s="69">
        <f t="shared" si="18"/>
        <v>48840208</v>
      </c>
      <c r="G38" s="69">
        <f t="shared" si="18"/>
        <v>0</v>
      </c>
      <c r="H38" s="70">
        <f t="shared" si="18"/>
        <v>21497145</v>
      </c>
      <c r="I38" s="69">
        <f t="shared" si="18"/>
        <v>27343063</v>
      </c>
      <c r="J38" s="69">
        <f t="shared" si="18"/>
        <v>25744248</v>
      </c>
      <c r="K38" s="69">
        <f t="shared" si="18"/>
        <v>0</v>
      </c>
      <c r="L38" s="69">
        <f t="shared" si="18"/>
        <v>23095960</v>
      </c>
    </row>
    <row r="39" spans="1:12" ht="42.75" customHeight="1">
      <c r="A39" s="104" t="s">
        <v>77</v>
      </c>
      <c r="B39" s="1040" t="s">
        <v>78</v>
      </c>
      <c r="C39" s="1041"/>
      <c r="D39" s="105">
        <f t="shared" ref="D39:L39" si="19">D40+D41+D42</f>
        <v>6620245</v>
      </c>
      <c r="E39" s="105">
        <f t="shared" si="19"/>
        <v>6865000</v>
      </c>
      <c r="F39" s="105">
        <f t="shared" si="19"/>
        <v>12157491</v>
      </c>
      <c r="G39" s="105">
        <f t="shared" si="19"/>
        <v>0</v>
      </c>
      <c r="H39" s="106">
        <f t="shared" si="19"/>
        <v>4754486</v>
      </c>
      <c r="I39" s="105">
        <f t="shared" si="19"/>
        <v>7403005</v>
      </c>
      <c r="J39" s="105">
        <f t="shared" si="19"/>
        <v>6976190</v>
      </c>
      <c r="K39" s="105">
        <f t="shared" si="19"/>
        <v>0</v>
      </c>
      <c r="L39" s="107">
        <f t="shared" si="19"/>
        <v>5181301</v>
      </c>
    </row>
    <row r="40" spans="1:12" ht="17.25" customHeight="1">
      <c r="A40" s="75" t="s">
        <v>79</v>
      </c>
      <c r="B40" s="1038" t="s">
        <v>80</v>
      </c>
      <c r="C40" s="1039"/>
      <c r="D40" s="69">
        <f t="shared" ref="D40:L44" si="20">D293</f>
        <v>3469135</v>
      </c>
      <c r="E40" s="69">
        <f t="shared" si="20"/>
        <v>3510000</v>
      </c>
      <c r="F40" s="69">
        <f t="shared" si="20"/>
        <v>4909323</v>
      </c>
      <c r="G40" s="69">
        <f t="shared" si="20"/>
        <v>0</v>
      </c>
      <c r="H40" s="70">
        <f t="shared" si="20"/>
        <v>1344011</v>
      </c>
      <c r="I40" s="69">
        <f t="shared" si="20"/>
        <v>3565312</v>
      </c>
      <c r="J40" s="69">
        <f t="shared" si="20"/>
        <v>3577044</v>
      </c>
      <c r="K40" s="69">
        <f t="shared" si="20"/>
        <v>0</v>
      </c>
      <c r="L40" s="69">
        <f t="shared" si="20"/>
        <v>1332279</v>
      </c>
    </row>
    <row r="41" spans="1:12" ht="14.25" customHeight="1">
      <c r="A41" s="75" t="s">
        <v>81</v>
      </c>
      <c r="B41" s="102" t="s">
        <v>82</v>
      </c>
      <c r="C41" s="103"/>
      <c r="D41" s="69">
        <f t="shared" si="20"/>
        <v>2182400</v>
      </c>
      <c r="E41" s="69">
        <f t="shared" si="20"/>
        <v>2310000</v>
      </c>
      <c r="F41" s="69">
        <f t="shared" si="20"/>
        <v>5504613</v>
      </c>
      <c r="G41" s="69">
        <f t="shared" si="20"/>
        <v>0</v>
      </c>
      <c r="H41" s="70">
        <f t="shared" si="20"/>
        <v>2791803</v>
      </c>
      <c r="I41" s="69">
        <f t="shared" si="20"/>
        <v>2712810</v>
      </c>
      <c r="J41" s="69">
        <f t="shared" si="20"/>
        <v>2320540</v>
      </c>
      <c r="K41" s="69">
        <f t="shared" si="20"/>
        <v>0</v>
      </c>
      <c r="L41" s="69">
        <f t="shared" si="20"/>
        <v>3184073</v>
      </c>
    </row>
    <row r="42" spans="1:12" ht="30.75" customHeight="1">
      <c r="A42" s="75" t="s">
        <v>83</v>
      </c>
      <c r="B42" s="102" t="s">
        <v>84</v>
      </c>
      <c r="C42" s="103"/>
      <c r="D42" s="69">
        <f>D295</f>
        <v>968710</v>
      </c>
      <c r="E42" s="69">
        <f t="shared" si="20"/>
        <v>1045000</v>
      </c>
      <c r="F42" s="69">
        <f t="shared" si="20"/>
        <v>1743555</v>
      </c>
      <c r="G42" s="69">
        <f t="shared" si="20"/>
        <v>0</v>
      </c>
      <c r="H42" s="70">
        <f t="shared" si="20"/>
        <v>618672</v>
      </c>
      <c r="I42" s="69">
        <f t="shared" si="20"/>
        <v>1124883</v>
      </c>
      <c r="J42" s="69">
        <f t="shared" si="20"/>
        <v>1078606</v>
      </c>
      <c r="K42" s="69">
        <f t="shared" si="20"/>
        <v>0</v>
      </c>
      <c r="L42" s="69">
        <f t="shared" si="20"/>
        <v>664949</v>
      </c>
    </row>
    <row r="43" spans="1:12" ht="14.25" customHeight="1">
      <c r="A43" s="75" t="s">
        <v>85</v>
      </c>
      <c r="B43" s="102" t="s">
        <v>86</v>
      </c>
      <c r="C43" s="103"/>
      <c r="D43" s="69">
        <f t="shared" si="20"/>
        <v>2460523</v>
      </c>
      <c r="E43" s="69">
        <f t="shared" si="20"/>
        <v>2000000</v>
      </c>
      <c r="F43" s="69">
        <f t="shared" si="20"/>
        <v>2493019</v>
      </c>
      <c r="G43" s="69">
        <f t="shared" si="20"/>
        <v>0</v>
      </c>
      <c r="H43" s="70">
        <f t="shared" si="20"/>
        <v>312767</v>
      </c>
      <c r="I43" s="69">
        <f t="shared" si="20"/>
        <v>2180252</v>
      </c>
      <c r="J43" s="69">
        <f t="shared" si="20"/>
        <v>1984647</v>
      </c>
      <c r="K43" s="69">
        <f t="shared" si="20"/>
        <v>0</v>
      </c>
      <c r="L43" s="69">
        <f t="shared" si="20"/>
        <v>508372</v>
      </c>
    </row>
    <row r="44" spans="1:12" ht="15" customHeight="1">
      <c r="A44" s="75" t="s">
        <v>87</v>
      </c>
      <c r="B44" s="102" t="s">
        <v>88</v>
      </c>
      <c r="C44" s="103"/>
      <c r="D44" s="69">
        <f t="shared" si="20"/>
        <v>0</v>
      </c>
      <c r="E44" s="69">
        <f t="shared" si="20"/>
        <v>0</v>
      </c>
      <c r="F44" s="69">
        <f t="shared" si="20"/>
        <v>0</v>
      </c>
      <c r="G44" s="69">
        <f t="shared" si="20"/>
        <v>0</v>
      </c>
      <c r="H44" s="70">
        <f t="shared" si="20"/>
        <v>0</v>
      </c>
      <c r="I44" s="69">
        <f t="shared" si="20"/>
        <v>0</v>
      </c>
      <c r="J44" s="69">
        <f t="shared" si="20"/>
        <v>0</v>
      </c>
      <c r="K44" s="69">
        <f t="shared" si="20"/>
        <v>0</v>
      </c>
      <c r="L44" s="69">
        <f t="shared" si="20"/>
        <v>0</v>
      </c>
    </row>
    <row r="45" spans="1:12" ht="25.5" customHeight="1">
      <c r="A45" s="47" t="s">
        <v>89</v>
      </c>
      <c r="B45" s="1037" t="s">
        <v>90</v>
      </c>
      <c r="C45" s="1037"/>
      <c r="D45" s="51">
        <f t="shared" ref="D45:L45" si="21">D46+D53+D55+D58</f>
        <v>79721518</v>
      </c>
      <c r="E45" s="51">
        <f t="shared" si="21"/>
        <v>79389810</v>
      </c>
      <c r="F45" s="51">
        <f t="shared" si="21"/>
        <v>94435045</v>
      </c>
      <c r="G45" s="51">
        <f t="shared" si="21"/>
        <v>0</v>
      </c>
      <c r="H45" s="43">
        <f t="shared" si="21"/>
        <v>15634501</v>
      </c>
      <c r="I45" s="51">
        <f t="shared" si="21"/>
        <v>78800544</v>
      </c>
      <c r="J45" s="51">
        <f t="shared" si="21"/>
        <v>79099170</v>
      </c>
      <c r="K45" s="51">
        <f t="shared" si="21"/>
        <v>0</v>
      </c>
      <c r="L45" s="51">
        <f t="shared" si="21"/>
        <v>15335875</v>
      </c>
    </row>
    <row r="46" spans="1:12" ht="29.25" customHeight="1">
      <c r="A46" s="52" t="s">
        <v>91</v>
      </c>
      <c r="B46" s="1042" t="s">
        <v>92</v>
      </c>
      <c r="C46" s="1043"/>
      <c r="D46" s="55">
        <f t="shared" ref="D46:I46" si="22">D47+D48+D49+D50+D51+D52</f>
        <v>65281000</v>
      </c>
      <c r="E46" s="55">
        <f t="shared" si="22"/>
        <v>64768650</v>
      </c>
      <c r="F46" s="55">
        <f t="shared" si="22"/>
        <v>64303690</v>
      </c>
      <c r="G46" s="55">
        <f t="shared" si="22"/>
        <v>0</v>
      </c>
      <c r="H46" s="43">
        <f t="shared" si="22"/>
        <v>0</v>
      </c>
      <c r="I46" s="55">
        <f t="shared" si="22"/>
        <v>64303690</v>
      </c>
      <c r="J46" s="55">
        <f>J47+J48+J49+J50+J51+J52</f>
        <v>64303690</v>
      </c>
      <c r="K46" s="55">
        <f>K47+K48+K49+K50+K51</f>
        <v>0</v>
      </c>
      <c r="L46" s="78">
        <f>L47+L48+L49+L50+L51</f>
        <v>0</v>
      </c>
    </row>
    <row r="47" spans="1:12" ht="24.95" customHeight="1">
      <c r="A47" s="109" t="s">
        <v>93</v>
      </c>
      <c r="B47" s="1038" t="s">
        <v>94</v>
      </c>
      <c r="C47" s="1039"/>
      <c r="D47" s="69">
        <f t="shared" ref="D47:L50" si="23">D300</f>
        <v>0</v>
      </c>
      <c r="E47" s="69">
        <f t="shared" si="23"/>
        <v>0</v>
      </c>
      <c r="F47" s="69">
        <f t="shared" si="23"/>
        <v>0</v>
      </c>
      <c r="G47" s="69">
        <f t="shared" si="23"/>
        <v>0</v>
      </c>
      <c r="H47" s="70">
        <f t="shared" si="23"/>
        <v>0</v>
      </c>
      <c r="I47" s="69">
        <f t="shared" si="23"/>
        <v>0</v>
      </c>
      <c r="J47" s="69">
        <f t="shared" si="23"/>
        <v>0</v>
      </c>
      <c r="K47" s="69">
        <f t="shared" si="23"/>
        <v>0</v>
      </c>
      <c r="L47" s="69">
        <f t="shared" si="23"/>
        <v>0</v>
      </c>
    </row>
    <row r="48" spans="1:12" ht="24.95" customHeight="1">
      <c r="A48" s="109" t="s">
        <v>95</v>
      </c>
      <c r="B48" s="1047" t="s">
        <v>96</v>
      </c>
      <c r="C48" s="1048"/>
      <c r="D48" s="69">
        <f t="shared" si="23"/>
        <v>63453000</v>
      </c>
      <c r="E48" s="69">
        <f t="shared" si="23"/>
        <v>59678000</v>
      </c>
      <c r="F48" s="69">
        <f t="shared" si="23"/>
        <v>59218946</v>
      </c>
      <c r="G48" s="69">
        <f t="shared" si="23"/>
        <v>0</v>
      </c>
      <c r="H48" s="70">
        <f t="shared" si="23"/>
        <v>0</v>
      </c>
      <c r="I48" s="69">
        <f t="shared" si="23"/>
        <v>59218946</v>
      </c>
      <c r="J48" s="69">
        <f t="shared" si="23"/>
        <v>59218946</v>
      </c>
      <c r="K48" s="69">
        <f t="shared" si="23"/>
        <v>0</v>
      </c>
      <c r="L48" s="69">
        <f t="shared" si="23"/>
        <v>0</v>
      </c>
    </row>
    <row r="49" spans="1:12" ht="24.95" customHeight="1">
      <c r="A49" s="109" t="s">
        <v>97</v>
      </c>
      <c r="B49" s="110" t="s">
        <v>98</v>
      </c>
      <c r="C49" s="33"/>
      <c r="D49" s="69">
        <f t="shared" si="23"/>
        <v>0</v>
      </c>
      <c r="E49" s="69">
        <f t="shared" si="23"/>
        <v>0</v>
      </c>
      <c r="F49" s="69">
        <f t="shared" si="23"/>
        <v>0</v>
      </c>
      <c r="G49" s="69">
        <f t="shared" si="23"/>
        <v>0</v>
      </c>
      <c r="H49" s="70">
        <f t="shared" si="23"/>
        <v>0</v>
      </c>
      <c r="I49" s="69">
        <f t="shared" si="23"/>
        <v>0</v>
      </c>
      <c r="J49" s="69">
        <f t="shared" si="23"/>
        <v>0</v>
      </c>
      <c r="K49" s="69">
        <f t="shared" si="23"/>
        <v>0</v>
      </c>
      <c r="L49" s="69">
        <f t="shared" si="23"/>
        <v>0</v>
      </c>
    </row>
    <row r="50" spans="1:12" ht="24.95" customHeight="1">
      <c r="A50" s="109" t="s">
        <v>99</v>
      </c>
      <c r="B50" s="110" t="s">
        <v>100</v>
      </c>
      <c r="C50" s="33"/>
      <c r="D50" s="69">
        <f t="shared" si="23"/>
        <v>945000</v>
      </c>
      <c r="E50" s="69">
        <f t="shared" si="23"/>
        <v>4141650</v>
      </c>
      <c r="F50" s="69">
        <f t="shared" si="23"/>
        <v>4141650</v>
      </c>
      <c r="G50" s="69">
        <f t="shared" si="23"/>
        <v>0</v>
      </c>
      <c r="H50" s="70">
        <f t="shared" si="23"/>
        <v>0</v>
      </c>
      <c r="I50" s="69">
        <f t="shared" si="23"/>
        <v>4141650</v>
      </c>
      <c r="J50" s="69">
        <f t="shared" si="23"/>
        <v>4141650</v>
      </c>
      <c r="K50" s="69">
        <f t="shared" si="23"/>
        <v>0</v>
      </c>
      <c r="L50" s="69">
        <f t="shared" si="23"/>
        <v>0</v>
      </c>
    </row>
    <row r="51" spans="1:12" ht="24.95" customHeight="1">
      <c r="A51" s="109" t="s">
        <v>101</v>
      </c>
      <c r="B51" s="110" t="s">
        <v>102</v>
      </c>
      <c r="C51" s="33"/>
      <c r="D51" s="69">
        <f>D398</f>
        <v>0</v>
      </c>
      <c r="E51" s="69">
        <f>E398</f>
        <v>0</v>
      </c>
      <c r="F51" s="69">
        <f t="shared" ref="F51:L51" si="24">F398</f>
        <v>0</v>
      </c>
      <c r="G51" s="69">
        <f t="shared" si="24"/>
        <v>0</v>
      </c>
      <c r="H51" s="70">
        <f t="shared" si="24"/>
        <v>0</v>
      </c>
      <c r="I51" s="69">
        <f t="shared" si="24"/>
        <v>0</v>
      </c>
      <c r="J51" s="69">
        <f t="shared" si="24"/>
        <v>0</v>
      </c>
      <c r="K51" s="69">
        <f t="shared" si="24"/>
        <v>0</v>
      </c>
      <c r="L51" s="69">
        <f t="shared" si="24"/>
        <v>0</v>
      </c>
    </row>
    <row r="52" spans="1:12" ht="24.95" customHeight="1">
      <c r="A52" s="112" t="s">
        <v>103</v>
      </c>
      <c r="B52" s="76" t="s">
        <v>104</v>
      </c>
      <c r="C52" s="33"/>
      <c r="D52" s="69">
        <f>D304</f>
        <v>883000</v>
      </c>
      <c r="E52" s="69">
        <f>E304</f>
        <v>949000</v>
      </c>
      <c r="F52" s="69">
        <f t="shared" ref="F52:L52" si="25">F304</f>
        <v>943094</v>
      </c>
      <c r="G52" s="69">
        <f t="shared" si="25"/>
        <v>0</v>
      </c>
      <c r="H52" s="70">
        <f t="shared" si="25"/>
        <v>0</v>
      </c>
      <c r="I52" s="69">
        <f t="shared" si="25"/>
        <v>943094</v>
      </c>
      <c r="J52" s="69">
        <f t="shared" si="25"/>
        <v>943094</v>
      </c>
      <c r="K52" s="69">
        <f t="shared" si="25"/>
        <v>0</v>
      </c>
      <c r="L52" s="69">
        <f t="shared" si="25"/>
        <v>0</v>
      </c>
    </row>
    <row r="53" spans="1:12" ht="31.5" customHeight="1">
      <c r="A53" s="113" t="s">
        <v>105</v>
      </c>
      <c r="B53" s="114" t="s">
        <v>106</v>
      </c>
      <c r="C53" s="115"/>
      <c r="D53" s="116">
        <f t="shared" ref="D53:L53" si="26">D54</f>
        <v>0</v>
      </c>
      <c r="E53" s="116">
        <f t="shared" si="26"/>
        <v>0</v>
      </c>
      <c r="F53" s="116">
        <f t="shared" si="26"/>
        <v>1147</v>
      </c>
      <c r="G53" s="116">
        <f t="shared" si="26"/>
        <v>0</v>
      </c>
      <c r="H53" s="117">
        <f t="shared" si="26"/>
        <v>1147</v>
      </c>
      <c r="I53" s="116">
        <f t="shared" si="26"/>
        <v>0</v>
      </c>
      <c r="J53" s="116">
        <f t="shared" si="26"/>
        <v>0</v>
      </c>
      <c r="K53" s="116">
        <f t="shared" si="26"/>
        <v>0</v>
      </c>
      <c r="L53" s="118">
        <f t="shared" si="26"/>
        <v>1147</v>
      </c>
    </row>
    <row r="54" spans="1:12" ht="22.5" customHeight="1">
      <c r="A54" s="75" t="s">
        <v>107</v>
      </c>
      <c r="B54" s="110" t="s">
        <v>108</v>
      </c>
      <c r="C54" s="33"/>
      <c r="D54" s="69">
        <f t="shared" ref="D54:K54" si="27">D306</f>
        <v>0</v>
      </c>
      <c r="E54" s="69">
        <f t="shared" si="27"/>
        <v>0</v>
      </c>
      <c r="F54" s="69">
        <f t="shared" si="27"/>
        <v>1147</v>
      </c>
      <c r="G54" s="69">
        <f t="shared" si="27"/>
        <v>0</v>
      </c>
      <c r="H54" s="70">
        <f t="shared" si="27"/>
        <v>1147</v>
      </c>
      <c r="I54" s="119">
        <f t="shared" si="27"/>
        <v>0</v>
      </c>
      <c r="J54" s="69">
        <f t="shared" si="27"/>
        <v>0</v>
      </c>
      <c r="K54" s="69">
        <f t="shared" si="27"/>
        <v>0</v>
      </c>
      <c r="L54" s="87">
        <f>F54-J54-K54</f>
        <v>1147</v>
      </c>
    </row>
    <row r="55" spans="1:12" ht="15" customHeight="1">
      <c r="A55" s="52" t="s">
        <v>109</v>
      </c>
      <c r="B55" s="114" t="s">
        <v>110</v>
      </c>
      <c r="C55" s="115"/>
      <c r="D55" s="55">
        <f t="shared" ref="D55:L55" si="28">D56+D57</f>
        <v>106446</v>
      </c>
      <c r="E55" s="55">
        <f t="shared" si="28"/>
        <v>136000</v>
      </c>
      <c r="F55" s="55">
        <f t="shared" si="28"/>
        <v>141529</v>
      </c>
      <c r="G55" s="55">
        <f t="shared" si="28"/>
        <v>0</v>
      </c>
      <c r="H55" s="43">
        <f t="shared" si="28"/>
        <v>0</v>
      </c>
      <c r="I55" s="55">
        <f t="shared" si="28"/>
        <v>141529</v>
      </c>
      <c r="J55" s="55">
        <f t="shared" si="28"/>
        <v>141529</v>
      </c>
      <c r="K55" s="55">
        <f t="shared" si="28"/>
        <v>0</v>
      </c>
      <c r="L55" s="78">
        <f t="shared" si="28"/>
        <v>0</v>
      </c>
    </row>
    <row r="56" spans="1:12" ht="18.75" customHeight="1">
      <c r="A56" s="75" t="s">
        <v>111</v>
      </c>
      <c r="B56" s="110" t="s">
        <v>112</v>
      </c>
      <c r="C56" s="33"/>
      <c r="D56" s="120">
        <f>D308</f>
        <v>106446</v>
      </c>
      <c r="E56" s="120">
        <f>E308</f>
        <v>136000</v>
      </c>
      <c r="F56" s="120">
        <f t="shared" ref="F56:L56" si="29">F308</f>
        <v>141529</v>
      </c>
      <c r="G56" s="120">
        <f t="shared" si="29"/>
        <v>0</v>
      </c>
      <c r="H56" s="121">
        <f t="shared" si="29"/>
        <v>0</v>
      </c>
      <c r="I56" s="120">
        <f t="shared" si="29"/>
        <v>141529</v>
      </c>
      <c r="J56" s="120">
        <f t="shared" si="29"/>
        <v>141529</v>
      </c>
      <c r="K56" s="120">
        <f t="shared" si="29"/>
        <v>0</v>
      </c>
      <c r="L56" s="120">
        <f t="shared" si="29"/>
        <v>0</v>
      </c>
    </row>
    <row r="57" spans="1:12" ht="19.5" customHeight="1">
      <c r="A57" s="75" t="s">
        <v>113</v>
      </c>
      <c r="B57" s="110" t="s">
        <v>114</v>
      </c>
      <c r="C57" s="33"/>
      <c r="D57" s="120">
        <f>D309</f>
        <v>0</v>
      </c>
      <c r="E57" s="120">
        <f>E309</f>
        <v>0</v>
      </c>
      <c r="F57" s="120">
        <f>H57+I57</f>
        <v>0</v>
      </c>
      <c r="G57" s="120">
        <f>G309</f>
        <v>0</v>
      </c>
      <c r="H57" s="121">
        <f>H309</f>
        <v>0</v>
      </c>
      <c r="I57" s="120">
        <f>J57</f>
        <v>0</v>
      </c>
      <c r="J57" s="120">
        <f>J309</f>
        <v>0</v>
      </c>
      <c r="K57" s="120">
        <f>K309</f>
        <v>0</v>
      </c>
      <c r="L57" s="122">
        <f>F57-J57-K57</f>
        <v>0</v>
      </c>
    </row>
    <row r="58" spans="1:12" ht="42" customHeight="1">
      <c r="A58" s="52" t="s">
        <v>115</v>
      </c>
      <c r="B58" s="114" t="s">
        <v>116</v>
      </c>
      <c r="C58" s="115"/>
      <c r="D58" s="123">
        <f t="shared" ref="D58:L58" si="30">D59+D62+D63</f>
        <v>14334072</v>
      </c>
      <c r="E58" s="123">
        <f>E59+E62+E63</f>
        <v>14485160</v>
      </c>
      <c r="F58" s="123">
        <f>F59+F62+F63</f>
        <v>29988679</v>
      </c>
      <c r="G58" s="123">
        <f t="shared" si="30"/>
        <v>0</v>
      </c>
      <c r="H58" s="124">
        <f t="shared" si="30"/>
        <v>15633354</v>
      </c>
      <c r="I58" s="123">
        <f t="shared" si="30"/>
        <v>14355325</v>
      </c>
      <c r="J58" s="123">
        <f t="shared" si="30"/>
        <v>14653951</v>
      </c>
      <c r="K58" s="123">
        <f t="shared" si="30"/>
        <v>0</v>
      </c>
      <c r="L58" s="125">
        <f t="shared" si="30"/>
        <v>15334728</v>
      </c>
    </row>
    <row r="59" spans="1:12" ht="27" customHeight="1">
      <c r="A59" s="126" t="s">
        <v>117</v>
      </c>
      <c r="B59" s="127" t="s">
        <v>118</v>
      </c>
      <c r="C59" s="128"/>
      <c r="D59" s="129">
        <f t="shared" ref="D59:K59" si="31">D60+D61</f>
        <v>13792287</v>
      </c>
      <c r="E59" s="129">
        <f t="shared" si="31"/>
        <v>13805160</v>
      </c>
      <c r="F59" s="129">
        <f t="shared" si="31"/>
        <v>29313693</v>
      </c>
      <c r="G59" s="129">
        <f t="shared" si="31"/>
        <v>0</v>
      </c>
      <c r="H59" s="130">
        <f t="shared" si="31"/>
        <v>15632545</v>
      </c>
      <c r="I59" s="129">
        <f t="shared" si="31"/>
        <v>13681148</v>
      </c>
      <c r="J59" s="129">
        <f t="shared" si="31"/>
        <v>13979800</v>
      </c>
      <c r="K59" s="129">
        <f t="shared" si="31"/>
        <v>0</v>
      </c>
      <c r="L59" s="131">
        <f>F59-J59-K59</f>
        <v>15333893</v>
      </c>
    </row>
    <row r="60" spans="1:12" ht="28.5" customHeight="1">
      <c r="A60" s="75" t="s">
        <v>119</v>
      </c>
      <c r="B60" s="110" t="s">
        <v>120</v>
      </c>
      <c r="C60" s="33"/>
      <c r="D60" s="120">
        <f t="shared" ref="D60:L63" si="32">D312</f>
        <v>9225160</v>
      </c>
      <c r="E60" s="120">
        <f t="shared" si="32"/>
        <v>9225160</v>
      </c>
      <c r="F60" s="120">
        <f t="shared" si="32"/>
        <v>17405150</v>
      </c>
      <c r="G60" s="120">
        <f t="shared" si="32"/>
        <v>0</v>
      </c>
      <c r="H60" s="121">
        <f t="shared" si="32"/>
        <v>8857883</v>
      </c>
      <c r="I60" s="120">
        <f t="shared" si="32"/>
        <v>8547267</v>
      </c>
      <c r="J60" s="120">
        <f t="shared" si="32"/>
        <v>9350003</v>
      </c>
      <c r="K60" s="120">
        <f t="shared" si="32"/>
        <v>0</v>
      </c>
      <c r="L60" s="120">
        <f t="shared" si="32"/>
        <v>8055147</v>
      </c>
    </row>
    <row r="61" spans="1:12" ht="26.25" customHeight="1">
      <c r="A61" s="75" t="s">
        <v>121</v>
      </c>
      <c r="B61" s="110" t="s">
        <v>122</v>
      </c>
      <c r="C61" s="33"/>
      <c r="D61" s="120">
        <f t="shared" si="32"/>
        <v>4567127</v>
      </c>
      <c r="E61" s="120">
        <f t="shared" si="32"/>
        <v>4580000</v>
      </c>
      <c r="F61" s="120">
        <f t="shared" si="32"/>
        <v>11908543</v>
      </c>
      <c r="G61" s="120">
        <f t="shared" si="32"/>
        <v>0</v>
      </c>
      <c r="H61" s="121">
        <f t="shared" si="32"/>
        <v>6774662</v>
      </c>
      <c r="I61" s="120">
        <f t="shared" si="32"/>
        <v>5133881</v>
      </c>
      <c r="J61" s="120">
        <f t="shared" si="32"/>
        <v>4629797</v>
      </c>
      <c r="K61" s="120">
        <f t="shared" si="32"/>
        <v>0</v>
      </c>
      <c r="L61" s="120">
        <f t="shared" si="32"/>
        <v>7278746</v>
      </c>
    </row>
    <row r="62" spans="1:12" ht="25.5">
      <c r="A62" s="75" t="s">
        <v>123</v>
      </c>
      <c r="B62" s="110" t="s">
        <v>124</v>
      </c>
      <c r="C62" s="33"/>
      <c r="D62" s="120">
        <f t="shared" si="32"/>
        <v>541785</v>
      </c>
      <c r="E62" s="120">
        <f t="shared" si="32"/>
        <v>680000</v>
      </c>
      <c r="F62" s="120">
        <f t="shared" si="32"/>
        <v>674986</v>
      </c>
      <c r="G62" s="120">
        <f t="shared" si="32"/>
        <v>0</v>
      </c>
      <c r="H62" s="121">
        <f t="shared" si="32"/>
        <v>809</v>
      </c>
      <c r="I62" s="120">
        <f t="shared" si="32"/>
        <v>674177</v>
      </c>
      <c r="J62" s="120">
        <f t="shared" si="32"/>
        <v>674151</v>
      </c>
      <c r="K62" s="120">
        <f t="shared" si="32"/>
        <v>0</v>
      </c>
      <c r="L62" s="120">
        <f t="shared" si="32"/>
        <v>835</v>
      </c>
    </row>
    <row r="63" spans="1:12" ht="25.5">
      <c r="A63" s="75" t="s">
        <v>125</v>
      </c>
      <c r="B63" s="110" t="s">
        <v>126</v>
      </c>
      <c r="C63" s="33"/>
      <c r="D63" s="120">
        <f t="shared" si="32"/>
        <v>0</v>
      </c>
      <c r="E63" s="120">
        <f t="shared" si="32"/>
        <v>0</v>
      </c>
      <c r="F63" s="120">
        <f t="shared" si="32"/>
        <v>0</v>
      </c>
      <c r="G63" s="120">
        <f t="shared" si="32"/>
        <v>0</v>
      </c>
      <c r="H63" s="121">
        <f t="shared" si="32"/>
        <v>0</v>
      </c>
      <c r="I63" s="120">
        <f t="shared" si="32"/>
        <v>0</v>
      </c>
      <c r="J63" s="120">
        <f t="shared" si="32"/>
        <v>0</v>
      </c>
      <c r="K63" s="120">
        <f t="shared" si="32"/>
        <v>0</v>
      </c>
      <c r="L63" s="120">
        <f t="shared" si="32"/>
        <v>0</v>
      </c>
    </row>
    <row r="64" spans="1:12" ht="15">
      <c r="A64" s="77" t="s">
        <v>127</v>
      </c>
      <c r="B64" s="1037" t="s">
        <v>128</v>
      </c>
      <c r="C64" s="1037"/>
      <c r="D64" s="51">
        <f t="shared" ref="D64:L65" si="33">D65</f>
        <v>2641</v>
      </c>
      <c r="E64" s="51">
        <f t="shared" si="33"/>
        <v>2641</v>
      </c>
      <c r="F64" s="51">
        <f t="shared" si="33"/>
        <v>270455</v>
      </c>
      <c r="G64" s="51">
        <f t="shared" si="33"/>
        <v>0</v>
      </c>
      <c r="H64" s="43">
        <f t="shared" si="33"/>
        <v>270455</v>
      </c>
      <c r="I64" s="51">
        <f t="shared" si="33"/>
        <v>0</v>
      </c>
      <c r="J64" s="51">
        <f t="shared" si="33"/>
        <v>0</v>
      </c>
      <c r="K64" s="51">
        <f t="shared" si="33"/>
        <v>0</v>
      </c>
      <c r="L64" s="62">
        <f t="shared" si="33"/>
        <v>270455</v>
      </c>
    </row>
    <row r="65" spans="1:12" ht="15">
      <c r="A65" s="52" t="s">
        <v>129</v>
      </c>
      <c r="B65" s="1026" t="s">
        <v>130</v>
      </c>
      <c r="C65" s="1027"/>
      <c r="D65" s="55">
        <f t="shared" si="33"/>
        <v>2641</v>
      </c>
      <c r="E65" s="55">
        <f t="shared" si="33"/>
        <v>2641</v>
      </c>
      <c r="F65" s="55">
        <f t="shared" si="33"/>
        <v>270455</v>
      </c>
      <c r="G65" s="55">
        <f t="shared" si="33"/>
        <v>0</v>
      </c>
      <c r="H65" s="43">
        <f t="shared" si="33"/>
        <v>270455</v>
      </c>
      <c r="I65" s="55">
        <f t="shared" si="33"/>
        <v>0</v>
      </c>
      <c r="J65" s="55">
        <f t="shared" si="33"/>
        <v>0</v>
      </c>
      <c r="K65" s="55">
        <f t="shared" si="33"/>
        <v>0</v>
      </c>
      <c r="L65" s="78">
        <f t="shared" si="33"/>
        <v>270455</v>
      </c>
    </row>
    <row r="66" spans="1:12" ht="18" customHeight="1">
      <c r="A66" s="75" t="s">
        <v>131</v>
      </c>
      <c r="B66" s="1038" t="s">
        <v>132</v>
      </c>
      <c r="C66" s="1039"/>
      <c r="D66" s="69">
        <f t="shared" ref="D66:L66" si="34">D318</f>
        <v>2641</v>
      </c>
      <c r="E66" s="69">
        <f t="shared" si="34"/>
        <v>2641</v>
      </c>
      <c r="F66" s="69">
        <f t="shared" si="34"/>
        <v>270455</v>
      </c>
      <c r="G66" s="69">
        <f t="shared" si="34"/>
        <v>0</v>
      </c>
      <c r="H66" s="69">
        <f t="shared" si="34"/>
        <v>270455</v>
      </c>
      <c r="I66" s="69">
        <f t="shared" si="34"/>
        <v>0</v>
      </c>
      <c r="J66" s="119">
        <f t="shared" si="34"/>
        <v>0</v>
      </c>
      <c r="K66" s="119">
        <f t="shared" si="34"/>
        <v>0</v>
      </c>
      <c r="L66" s="119">
        <f t="shared" si="34"/>
        <v>270455</v>
      </c>
    </row>
    <row r="67" spans="1:12" ht="15" customHeight="1">
      <c r="A67" s="77" t="s">
        <v>133</v>
      </c>
      <c r="B67" s="1037" t="s">
        <v>134</v>
      </c>
      <c r="C67" s="1037"/>
      <c r="D67" s="51">
        <f t="shared" ref="D67:L67" si="35">D68+D79</f>
        <v>22208803</v>
      </c>
      <c r="E67" s="51">
        <f t="shared" si="35"/>
        <v>29544749</v>
      </c>
      <c r="F67" s="51">
        <f t="shared" si="35"/>
        <v>46841093</v>
      </c>
      <c r="G67" s="51">
        <f t="shared" si="35"/>
        <v>0</v>
      </c>
      <c r="H67" s="43">
        <f t="shared" si="35"/>
        <v>15334520</v>
      </c>
      <c r="I67" s="51">
        <f t="shared" si="35"/>
        <v>31506573</v>
      </c>
      <c r="J67" s="51">
        <f t="shared" si="35"/>
        <v>29875817</v>
      </c>
      <c r="K67" s="51">
        <f t="shared" si="35"/>
        <v>0</v>
      </c>
      <c r="L67" s="62">
        <f t="shared" si="35"/>
        <v>16965276</v>
      </c>
    </row>
    <row r="68" spans="1:12" ht="15">
      <c r="A68" s="77" t="s">
        <v>135</v>
      </c>
      <c r="B68" s="1037" t="s">
        <v>136</v>
      </c>
      <c r="C68" s="1037"/>
      <c r="D68" s="51">
        <f t="shared" ref="D68:L68" si="36">D69+D77</f>
        <v>12437686</v>
      </c>
      <c r="E68" s="51">
        <f t="shared" si="36"/>
        <v>15947955</v>
      </c>
      <c r="F68" s="51">
        <f t="shared" si="36"/>
        <v>18773597</v>
      </c>
      <c r="G68" s="51">
        <f t="shared" si="36"/>
        <v>0</v>
      </c>
      <c r="H68" s="43">
        <f t="shared" si="36"/>
        <v>2951546</v>
      </c>
      <c r="I68" s="51">
        <f t="shared" si="36"/>
        <v>15822051</v>
      </c>
      <c r="J68" s="51">
        <f t="shared" si="36"/>
        <v>16077033</v>
      </c>
      <c r="K68" s="51">
        <f t="shared" si="36"/>
        <v>0</v>
      </c>
      <c r="L68" s="62">
        <f t="shared" si="36"/>
        <v>2696564</v>
      </c>
    </row>
    <row r="69" spans="1:12" ht="25.5">
      <c r="A69" s="52" t="s">
        <v>137</v>
      </c>
      <c r="B69" s="114" t="s">
        <v>138</v>
      </c>
      <c r="C69" s="33"/>
      <c r="D69" s="55">
        <f t="shared" ref="D69:L69" si="37">D70+D71+D72+D74+D76</f>
        <v>12437686</v>
      </c>
      <c r="E69" s="55">
        <f t="shared" si="37"/>
        <v>15947955</v>
      </c>
      <c r="F69" s="55">
        <f t="shared" si="37"/>
        <v>18773597</v>
      </c>
      <c r="G69" s="55">
        <f t="shared" si="37"/>
        <v>0</v>
      </c>
      <c r="H69" s="43">
        <f t="shared" si="37"/>
        <v>2951546</v>
      </c>
      <c r="I69" s="55">
        <f t="shared" si="37"/>
        <v>15822051</v>
      </c>
      <c r="J69" s="55">
        <f t="shared" si="37"/>
        <v>16077033</v>
      </c>
      <c r="K69" s="55">
        <f t="shared" si="37"/>
        <v>0</v>
      </c>
      <c r="L69" s="78">
        <f t="shared" si="37"/>
        <v>2696564</v>
      </c>
    </row>
    <row r="70" spans="1:12" ht="27.75" customHeight="1">
      <c r="A70" s="75" t="s">
        <v>139</v>
      </c>
      <c r="B70" s="1045" t="s">
        <v>140</v>
      </c>
      <c r="C70" s="1046"/>
      <c r="D70" s="132">
        <f t="shared" ref="D70:L73" si="38">D322</f>
        <v>0</v>
      </c>
      <c r="E70" s="132">
        <f t="shared" si="38"/>
        <v>0</v>
      </c>
      <c r="F70" s="132">
        <f t="shared" si="38"/>
        <v>0</v>
      </c>
      <c r="G70" s="132">
        <f t="shared" si="38"/>
        <v>0</v>
      </c>
      <c r="H70" s="43">
        <f t="shared" si="38"/>
        <v>0</v>
      </c>
      <c r="I70" s="132">
        <f t="shared" si="38"/>
        <v>0</v>
      </c>
      <c r="J70" s="132">
        <f t="shared" si="38"/>
        <v>0</v>
      </c>
      <c r="K70" s="132">
        <f t="shared" si="38"/>
        <v>0</v>
      </c>
      <c r="L70" s="132">
        <f t="shared" si="38"/>
        <v>0</v>
      </c>
    </row>
    <row r="71" spans="1:12" ht="30.75" customHeight="1">
      <c r="A71" s="75" t="s">
        <v>141</v>
      </c>
      <c r="B71" s="1045" t="s">
        <v>142</v>
      </c>
      <c r="C71" s="1046"/>
      <c r="D71" s="132">
        <f t="shared" si="38"/>
        <v>0</v>
      </c>
      <c r="E71" s="132">
        <f t="shared" si="38"/>
        <v>0</v>
      </c>
      <c r="F71" s="132">
        <f t="shared" si="38"/>
        <v>0</v>
      </c>
      <c r="G71" s="132">
        <f t="shared" si="38"/>
        <v>0</v>
      </c>
      <c r="H71" s="43">
        <f t="shared" si="38"/>
        <v>0</v>
      </c>
      <c r="I71" s="132">
        <f t="shared" si="38"/>
        <v>0</v>
      </c>
      <c r="J71" s="132">
        <f t="shared" si="38"/>
        <v>0</v>
      </c>
      <c r="K71" s="132">
        <f t="shared" si="38"/>
        <v>0</v>
      </c>
      <c r="L71" s="132">
        <f t="shared" si="38"/>
        <v>0</v>
      </c>
    </row>
    <row r="72" spans="1:12" ht="18.75" customHeight="1">
      <c r="A72" s="75" t="s">
        <v>143</v>
      </c>
      <c r="B72" s="1038" t="s">
        <v>144</v>
      </c>
      <c r="C72" s="1039"/>
      <c r="D72" s="133">
        <f t="shared" si="38"/>
        <v>6437686</v>
      </c>
      <c r="E72" s="133">
        <f t="shared" si="38"/>
        <v>1784955</v>
      </c>
      <c r="F72" s="133">
        <f t="shared" si="38"/>
        <v>4610754</v>
      </c>
      <c r="G72" s="133">
        <f t="shared" si="38"/>
        <v>0</v>
      </c>
      <c r="H72" s="43">
        <f>H73</f>
        <v>2951546</v>
      </c>
      <c r="I72" s="133">
        <f t="shared" si="38"/>
        <v>1659208</v>
      </c>
      <c r="J72" s="133">
        <f t="shared" si="38"/>
        <v>1914190</v>
      </c>
      <c r="K72" s="133">
        <f t="shared" si="38"/>
        <v>0</v>
      </c>
      <c r="L72" s="133">
        <f t="shared" si="38"/>
        <v>2696564</v>
      </c>
    </row>
    <row r="73" spans="1:12" ht="26.25" customHeight="1">
      <c r="A73" s="134" t="s">
        <v>145</v>
      </c>
      <c r="B73" s="102" t="s">
        <v>146</v>
      </c>
      <c r="C73" s="103"/>
      <c r="D73" s="132">
        <f>D325</f>
        <v>6437686</v>
      </c>
      <c r="E73" s="132">
        <f t="shared" si="38"/>
        <v>1784955</v>
      </c>
      <c r="F73" s="132">
        <f t="shared" si="38"/>
        <v>4610754</v>
      </c>
      <c r="G73" s="132">
        <f t="shared" si="38"/>
        <v>0</v>
      </c>
      <c r="H73" s="132">
        <f t="shared" si="38"/>
        <v>2951546</v>
      </c>
      <c r="I73" s="132">
        <f t="shared" si="38"/>
        <v>1659208</v>
      </c>
      <c r="J73" s="132">
        <f t="shared" si="38"/>
        <v>1914190</v>
      </c>
      <c r="K73" s="132">
        <f t="shared" si="38"/>
        <v>0</v>
      </c>
      <c r="L73" s="132">
        <f t="shared" si="38"/>
        <v>2696564</v>
      </c>
    </row>
    <row r="74" spans="1:12" ht="15">
      <c r="A74" s="75" t="s">
        <v>147</v>
      </c>
      <c r="B74" s="1047" t="s">
        <v>148</v>
      </c>
      <c r="C74" s="1048"/>
      <c r="D74" s="69">
        <f>D75</f>
        <v>6000000</v>
      </c>
      <c r="E74" s="69">
        <f>E75</f>
        <v>14163000</v>
      </c>
      <c r="F74" s="69">
        <f t="shared" ref="F74:L74" si="39">F75</f>
        <v>14162843</v>
      </c>
      <c r="G74" s="69">
        <f t="shared" si="39"/>
        <v>0</v>
      </c>
      <c r="H74" s="43">
        <f t="shared" si="39"/>
        <v>0</v>
      </c>
      <c r="I74" s="69">
        <f t="shared" si="39"/>
        <v>14162843</v>
      </c>
      <c r="J74" s="69">
        <f t="shared" si="39"/>
        <v>14162843</v>
      </c>
      <c r="K74" s="69">
        <f t="shared" si="39"/>
        <v>0</v>
      </c>
      <c r="L74" s="69">
        <f t="shared" si="39"/>
        <v>0</v>
      </c>
    </row>
    <row r="75" spans="1:12" ht="15">
      <c r="A75" s="135" t="s">
        <v>149</v>
      </c>
      <c r="B75" s="111" t="s">
        <v>150</v>
      </c>
      <c r="C75" s="111"/>
      <c r="D75" s="69">
        <f>D327</f>
        <v>6000000</v>
      </c>
      <c r="E75" s="69">
        <f>E327</f>
        <v>14163000</v>
      </c>
      <c r="F75" s="69">
        <f t="shared" ref="F75:L76" si="40">F327</f>
        <v>14162843</v>
      </c>
      <c r="G75" s="69">
        <f t="shared" si="40"/>
        <v>0</v>
      </c>
      <c r="H75" s="43">
        <f t="shared" si="40"/>
        <v>0</v>
      </c>
      <c r="I75" s="69">
        <f t="shared" si="40"/>
        <v>14162843</v>
      </c>
      <c r="J75" s="69">
        <f t="shared" si="40"/>
        <v>14162843</v>
      </c>
      <c r="K75" s="69">
        <f t="shared" si="40"/>
        <v>0</v>
      </c>
      <c r="L75" s="69">
        <f t="shared" si="40"/>
        <v>0</v>
      </c>
    </row>
    <row r="76" spans="1:12" ht="15">
      <c r="A76" s="75" t="s">
        <v>151</v>
      </c>
      <c r="B76" s="1038" t="s">
        <v>152</v>
      </c>
      <c r="C76" s="1039"/>
      <c r="D76" s="69">
        <f>D328</f>
        <v>0</v>
      </c>
      <c r="E76" s="69">
        <f>E328</f>
        <v>0</v>
      </c>
      <c r="F76" s="69">
        <f t="shared" si="40"/>
        <v>0</v>
      </c>
      <c r="G76" s="69">
        <f t="shared" si="40"/>
        <v>0</v>
      </c>
      <c r="H76" s="43">
        <f t="shared" si="40"/>
        <v>0</v>
      </c>
      <c r="I76" s="69">
        <f t="shared" si="40"/>
        <v>0</v>
      </c>
      <c r="J76" s="69">
        <f t="shared" si="40"/>
        <v>0</v>
      </c>
      <c r="K76" s="69">
        <f t="shared" si="40"/>
        <v>0</v>
      </c>
      <c r="L76" s="69">
        <f t="shared" si="40"/>
        <v>0</v>
      </c>
    </row>
    <row r="77" spans="1:12" ht="15">
      <c r="A77" s="52" t="s">
        <v>153</v>
      </c>
      <c r="B77" s="1042" t="s">
        <v>154</v>
      </c>
      <c r="C77" s="1043"/>
      <c r="D77" s="74">
        <f t="shared" ref="D77:L77" si="41">D78</f>
        <v>0</v>
      </c>
      <c r="E77" s="74">
        <f t="shared" si="41"/>
        <v>0</v>
      </c>
      <c r="F77" s="74">
        <f t="shared" si="41"/>
        <v>0</v>
      </c>
      <c r="G77" s="74">
        <f t="shared" si="41"/>
        <v>0</v>
      </c>
      <c r="H77" s="43">
        <f t="shared" si="41"/>
        <v>0</v>
      </c>
      <c r="I77" s="74">
        <f t="shared" si="41"/>
        <v>0</v>
      </c>
      <c r="J77" s="74">
        <f t="shared" si="41"/>
        <v>0</v>
      </c>
      <c r="K77" s="74">
        <f t="shared" si="41"/>
        <v>0</v>
      </c>
      <c r="L77" s="136">
        <f t="shared" si="41"/>
        <v>0</v>
      </c>
    </row>
    <row r="78" spans="1:12" ht="16.5" customHeight="1">
      <c r="A78" s="75" t="s">
        <v>155</v>
      </c>
      <c r="B78" s="1047" t="s">
        <v>156</v>
      </c>
      <c r="C78" s="1048"/>
      <c r="D78" s="69">
        <f t="shared" ref="D78:L78" si="42">D330</f>
        <v>0</v>
      </c>
      <c r="E78" s="69">
        <f t="shared" si="42"/>
        <v>0</v>
      </c>
      <c r="F78" s="69">
        <f t="shared" si="42"/>
        <v>0</v>
      </c>
      <c r="G78" s="69">
        <f t="shared" si="42"/>
        <v>0</v>
      </c>
      <c r="H78" s="70">
        <f t="shared" si="42"/>
        <v>0</v>
      </c>
      <c r="I78" s="69">
        <f t="shared" si="42"/>
        <v>0</v>
      </c>
      <c r="J78" s="69">
        <f t="shared" si="42"/>
        <v>0</v>
      </c>
      <c r="K78" s="69">
        <f t="shared" si="42"/>
        <v>0</v>
      </c>
      <c r="L78" s="69">
        <f t="shared" si="42"/>
        <v>0</v>
      </c>
    </row>
    <row r="79" spans="1:12" ht="25.5" customHeight="1">
      <c r="A79" s="77" t="s">
        <v>157</v>
      </c>
      <c r="B79" s="1037" t="s">
        <v>158</v>
      </c>
      <c r="C79" s="1037"/>
      <c r="D79" s="51">
        <f t="shared" ref="D79:L79" si="43">D80+D88+D91+D96+D108</f>
        <v>9771117</v>
      </c>
      <c r="E79" s="51">
        <f t="shared" si="43"/>
        <v>13596794</v>
      </c>
      <c r="F79" s="51">
        <f t="shared" si="43"/>
        <v>28067496</v>
      </c>
      <c r="G79" s="51">
        <f t="shared" si="43"/>
        <v>0</v>
      </c>
      <c r="H79" s="43">
        <f t="shared" si="43"/>
        <v>12382974</v>
      </c>
      <c r="I79" s="51">
        <f t="shared" si="43"/>
        <v>15684522</v>
      </c>
      <c r="J79" s="51">
        <f t="shared" si="43"/>
        <v>13798784</v>
      </c>
      <c r="K79" s="51">
        <f t="shared" si="43"/>
        <v>0</v>
      </c>
      <c r="L79" s="62">
        <f t="shared" si="43"/>
        <v>14268712</v>
      </c>
    </row>
    <row r="80" spans="1:12" ht="37.5" customHeight="1">
      <c r="A80" s="52" t="s">
        <v>159</v>
      </c>
      <c r="B80" s="1049" t="s">
        <v>160</v>
      </c>
      <c r="C80" s="1050"/>
      <c r="D80" s="55">
        <f t="shared" ref="D80:L80" si="44">D81+D82+D83+D84+D85+D86+D87</f>
        <v>458908</v>
      </c>
      <c r="E80" s="55">
        <f t="shared" si="44"/>
        <v>525000</v>
      </c>
      <c r="F80" s="55">
        <f t="shared" si="44"/>
        <v>6049603</v>
      </c>
      <c r="G80" s="55">
        <f t="shared" si="44"/>
        <v>0</v>
      </c>
      <c r="H80" s="43">
        <f t="shared" si="44"/>
        <v>5526276</v>
      </c>
      <c r="I80" s="55">
        <f t="shared" si="44"/>
        <v>523327</v>
      </c>
      <c r="J80" s="55">
        <f t="shared" si="44"/>
        <v>531231</v>
      </c>
      <c r="K80" s="55">
        <f t="shared" si="44"/>
        <v>0</v>
      </c>
      <c r="L80" s="78">
        <f t="shared" si="44"/>
        <v>5518372</v>
      </c>
    </row>
    <row r="81" spans="1:12" ht="15" customHeight="1">
      <c r="A81" s="75" t="s">
        <v>161</v>
      </c>
      <c r="B81" s="1038" t="s">
        <v>162</v>
      </c>
      <c r="C81" s="1039"/>
      <c r="D81" s="69">
        <f t="shared" ref="D81:L87" si="45">D333</f>
        <v>0</v>
      </c>
      <c r="E81" s="69">
        <f t="shared" si="45"/>
        <v>0</v>
      </c>
      <c r="F81" s="69">
        <f t="shared" si="45"/>
        <v>0</v>
      </c>
      <c r="G81" s="69">
        <f t="shared" si="45"/>
        <v>0</v>
      </c>
      <c r="H81" s="43">
        <f t="shared" si="45"/>
        <v>0</v>
      </c>
      <c r="I81" s="69">
        <f t="shared" si="45"/>
        <v>0</v>
      </c>
      <c r="J81" s="69">
        <f t="shared" si="45"/>
        <v>0</v>
      </c>
      <c r="K81" s="69">
        <f t="shared" si="45"/>
        <v>0</v>
      </c>
      <c r="L81" s="69">
        <f t="shared" si="45"/>
        <v>0</v>
      </c>
    </row>
    <row r="82" spans="1:12" ht="30" customHeight="1">
      <c r="A82" s="75" t="s">
        <v>163</v>
      </c>
      <c r="B82" s="1047" t="s">
        <v>164</v>
      </c>
      <c r="C82" s="1048"/>
      <c r="D82" s="69">
        <f t="shared" si="45"/>
        <v>435038</v>
      </c>
      <c r="E82" s="69">
        <f t="shared" si="45"/>
        <v>462000</v>
      </c>
      <c r="F82" s="69">
        <f t="shared" si="45"/>
        <v>468192</v>
      </c>
      <c r="G82" s="69">
        <f t="shared" si="45"/>
        <v>0</v>
      </c>
      <c r="H82" s="70">
        <f t="shared" si="45"/>
        <v>0</v>
      </c>
      <c r="I82" s="69">
        <f t="shared" si="45"/>
        <v>468192</v>
      </c>
      <c r="J82" s="69">
        <f t="shared" si="45"/>
        <v>468192</v>
      </c>
      <c r="K82" s="69">
        <f t="shared" si="45"/>
        <v>0</v>
      </c>
      <c r="L82" s="69">
        <f t="shared" si="45"/>
        <v>0</v>
      </c>
    </row>
    <row r="83" spans="1:12" ht="25.5" hidden="1" customHeight="1">
      <c r="A83" s="75" t="s">
        <v>165</v>
      </c>
      <c r="B83" s="1038" t="s">
        <v>166</v>
      </c>
      <c r="C83" s="1039"/>
      <c r="D83" s="69">
        <f t="shared" si="45"/>
        <v>0</v>
      </c>
      <c r="E83" s="69">
        <f t="shared" si="45"/>
        <v>0</v>
      </c>
      <c r="F83" s="69">
        <f t="shared" si="45"/>
        <v>0</v>
      </c>
      <c r="G83" s="69">
        <f t="shared" si="45"/>
        <v>0</v>
      </c>
      <c r="H83" s="70">
        <f t="shared" si="45"/>
        <v>0</v>
      </c>
      <c r="I83" s="69">
        <f t="shared" si="45"/>
        <v>0</v>
      </c>
      <c r="J83" s="69">
        <f t="shared" si="45"/>
        <v>0</v>
      </c>
      <c r="K83" s="69">
        <f t="shared" si="45"/>
        <v>0</v>
      </c>
      <c r="L83" s="69">
        <f t="shared" si="45"/>
        <v>0</v>
      </c>
    </row>
    <row r="84" spans="1:12" ht="15.75" hidden="1" customHeight="1">
      <c r="A84" s="75" t="s">
        <v>167</v>
      </c>
      <c r="B84" s="1038" t="s">
        <v>168</v>
      </c>
      <c r="C84" s="1039"/>
      <c r="D84" s="69">
        <f t="shared" si="45"/>
        <v>0</v>
      </c>
      <c r="E84" s="69">
        <f t="shared" si="45"/>
        <v>0</v>
      </c>
      <c r="F84" s="69">
        <f t="shared" si="45"/>
        <v>0</v>
      </c>
      <c r="G84" s="69">
        <f t="shared" si="45"/>
        <v>0</v>
      </c>
      <c r="H84" s="70">
        <f t="shared" si="45"/>
        <v>0</v>
      </c>
      <c r="I84" s="69">
        <f t="shared" si="45"/>
        <v>0</v>
      </c>
      <c r="J84" s="69">
        <f t="shared" si="45"/>
        <v>0</v>
      </c>
      <c r="K84" s="69">
        <f t="shared" si="45"/>
        <v>0</v>
      </c>
      <c r="L84" s="69">
        <f t="shared" si="45"/>
        <v>0</v>
      </c>
    </row>
    <row r="85" spans="1:12" ht="30" hidden="1" customHeight="1">
      <c r="A85" s="75" t="s">
        <v>169</v>
      </c>
      <c r="B85" s="1038" t="s">
        <v>170</v>
      </c>
      <c r="C85" s="1039"/>
      <c r="D85" s="69">
        <f t="shared" si="45"/>
        <v>0</v>
      </c>
      <c r="E85" s="69">
        <f t="shared" si="45"/>
        <v>0</v>
      </c>
      <c r="F85" s="69">
        <f t="shared" si="45"/>
        <v>0</v>
      </c>
      <c r="G85" s="69">
        <f t="shared" si="45"/>
        <v>0</v>
      </c>
      <c r="H85" s="70">
        <f t="shared" si="45"/>
        <v>0</v>
      </c>
      <c r="I85" s="69">
        <f t="shared" si="45"/>
        <v>0</v>
      </c>
      <c r="J85" s="69">
        <f t="shared" si="45"/>
        <v>0</v>
      </c>
      <c r="K85" s="69">
        <f t="shared" si="45"/>
        <v>0</v>
      </c>
      <c r="L85" s="69">
        <f t="shared" si="45"/>
        <v>0</v>
      </c>
    </row>
    <row r="86" spans="1:12" ht="29.25" customHeight="1">
      <c r="A86" s="75" t="s">
        <v>171</v>
      </c>
      <c r="B86" s="1038" t="s">
        <v>172</v>
      </c>
      <c r="C86" s="1039"/>
      <c r="D86" s="69">
        <f t="shared" si="45"/>
        <v>13983</v>
      </c>
      <c r="E86" s="69">
        <f t="shared" si="45"/>
        <v>26000</v>
      </c>
      <c r="F86" s="69">
        <f t="shared" si="45"/>
        <v>5544264</v>
      </c>
      <c r="G86" s="69">
        <f t="shared" si="45"/>
        <v>0</v>
      </c>
      <c r="H86" s="70">
        <f t="shared" si="45"/>
        <v>5526276</v>
      </c>
      <c r="I86" s="69">
        <f t="shared" si="45"/>
        <v>17988</v>
      </c>
      <c r="J86" s="69">
        <f t="shared" si="45"/>
        <v>25892</v>
      </c>
      <c r="K86" s="69">
        <f t="shared" si="45"/>
        <v>0</v>
      </c>
      <c r="L86" s="69">
        <f t="shared" si="45"/>
        <v>5518372</v>
      </c>
    </row>
    <row r="87" spans="1:12" ht="13.5" customHeight="1">
      <c r="A87" s="75" t="s">
        <v>173</v>
      </c>
      <c r="B87" s="1045" t="s">
        <v>174</v>
      </c>
      <c r="C87" s="1046"/>
      <c r="D87" s="69">
        <f t="shared" si="45"/>
        <v>9887</v>
      </c>
      <c r="E87" s="69">
        <f t="shared" si="45"/>
        <v>37000</v>
      </c>
      <c r="F87" s="69">
        <f t="shared" si="45"/>
        <v>37147</v>
      </c>
      <c r="G87" s="69">
        <f t="shared" si="45"/>
        <v>0</v>
      </c>
      <c r="H87" s="70">
        <f t="shared" si="45"/>
        <v>0</v>
      </c>
      <c r="I87" s="69">
        <f t="shared" si="45"/>
        <v>37147</v>
      </c>
      <c r="J87" s="69">
        <f t="shared" si="45"/>
        <v>37147</v>
      </c>
      <c r="K87" s="69">
        <f t="shared" si="45"/>
        <v>0</v>
      </c>
      <c r="L87" s="69">
        <f t="shared" si="45"/>
        <v>0</v>
      </c>
    </row>
    <row r="88" spans="1:12" ht="32.25" customHeight="1">
      <c r="A88" s="52" t="s">
        <v>175</v>
      </c>
      <c r="B88" s="1042" t="s">
        <v>176</v>
      </c>
      <c r="C88" s="1043"/>
      <c r="D88" s="55">
        <f t="shared" ref="D88:L88" si="46">D89+D90</f>
        <v>133138</v>
      </c>
      <c r="E88" s="55">
        <f t="shared" si="46"/>
        <v>131410</v>
      </c>
      <c r="F88" s="55">
        <f t="shared" si="46"/>
        <v>126397</v>
      </c>
      <c r="G88" s="55">
        <f t="shared" si="46"/>
        <v>0</v>
      </c>
      <c r="H88" s="43">
        <f t="shared" si="46"/>
        <v>0</v>
      </c>
      <c r="I88" s="55">
        <f t="shared" si="46"/>
        <v>126397</v>
      </c>
      <c r="J88" s="55">
        <f t="shared" si="46"/>
        <v>126397</v>
      </c>
      <c r="K88" s="55">
        <f t="shared" si="46"/>
        <v>0</v>
      </c>
      <c r="L88" s="78">
        <f t="shared" si="46"/>
        <v>0</v>
      </c>
    </row>
    <row r="89" spans="1:12" ht="18.75" customHeight="1">
      <c r="A89" s="75" t="s">
        <v>177</v>
      </c>
      <c r="B89" s="1038" t="s">
        <v>178</v>
      </c>
      <c r="C89" s="1039"/>
      <c r="D89" s="69">
        <f t="shared" ref="D89:K90" si="47">D341</f>
        <v>4728</v>
      </c>
      <c r="E89" s="69">
        <f t="shared" si="47"/>
        <v>3000</v>
      </c>
      <c r="F89" s="69">
        <f t="shared" si="47"/>
        <v>2858</v>
      </c>
      <c r="G89" s="69">
        <f t="shared" si="47"/>
        <v>0</v>
      </c>
      <c r="H89" s="70">
        <f t="shared" si="47"/>
        <v>0</v>
      </c>
      <c r="I89" s="69">
        <f t="shared" si="47"/>
        <v>2858</v>
      </c>
      <c r="J89" s="69">
        <f t="shared" si="47"/>
        <v>2858</v>
      </c>
      <c r="K89" s="69">
        <f t="shared" si="47"/>
        <v>0</v>
      </c>
      <c r="L89" s="69">
        <f>F89-J89-K89</f>
        <v>0</v>
      </c>
    </row>
    <row r="90" spans="1:12" ht="13.5" customHeight="1">
      <c r="A90" s="75" t="s">
        <v>179</v>
      </c>
      <c r="B90" s="1038" t="s">
        <v>180</v>
      </c>
      <c r="C90" s="1039"/>
      <c r="D90" s="69">
        <f t="shared" si="47"/>
        <v>128410</v>
      </c>
      <c r="E90" s="69">
        <f t="shared" si="47"/>
        <v>128410</v>
      </c>
      <c r="F90" s="69">
        <f t="shared" si="47"/>
        <v>123539</v>
      </c>
      <c r="G90" s="69">
        <f t="shared" si="47"/>
        <v>0</v>
      </c>
      <c r="H90" s="70">
        <f t="shared" si="47"/>
        <v>0</v>
      </c>
      <c r="I90" s="69">
        <f t="shared" si="47"/>
        <v>123539</v>
      </c>
      <c r="J90" s="69">
        <f t="shared" si="47"/>
        <v>123539</v>
      </c>
      <c r="K90" s="69">
        <f t="shared" si="47"/>
        <v>0</v>
      </c>
      <c r="L90" s="69">
        <f>F90-J90-K90</f>
        <v>0</v>
      </c>
    </row>
    <row r="91" spans="1:12" ht="29.25" customHeight="1">
      <c r="A91" s="52" t="s">
        <v>181</v>
      </c>
      <c r="B91" s="1042" t="s">
        <v>182</v>
      </c>
      <c r="C91" s="1043"/>
      <c r="D91" s="116">
        <f t="shared" ref="D91:L91" si="48">D92+D93+D94+D95</f>
        <v>4324093</v>
      </c>
      <c r="E91" s="116">
        <f t="shared" si="48"/>
        <v>4371683</v>
      </c>
      <c r="F91" s="116">
        <f t="shared" si="48"/>
        <v>12860956</v>
      </c>
      <c r="G91" s="116">
        <f t="shared" si="48"/>
        <v>0</v>
      </c>
      <c r="H91" s="117">
        <f t="shared" si="48"/>
        <v>6420364</v>
      </c>
      <c r="I91" s="116">
        <f t="shared" si="48"/>
        <v>6440592</v>
      </c>
      <c r="J91" s="116">
        <f t="shared" si="48"/>
        <v>4441951</v>
      </c>
      <c r="K91" s="116">
        <f t="shared" si="48"/>
        <v>0</v>
      </c>
      <c r="L91" s="118">
        <f t="shared" si="48"/>
        <v>8419005</v>
      </c>
    </row>
    <row r="92" spans="1:12" ht="27" customHeight="1">
      <c r="A92" s="75" t="s">
        <v>183</v>
      </c>
      <c r="B92" s="1051" t="s">
        <v>184</v>
      </c>
      <c r="C92" s="1052"/>
      <c r="D92" s="69">
        <f t="shared" ref="D92:L95" si="49">D344</f>
        <v>4321443</v>
      </c>
      <c r="E92" s="69">
        <f t="shared" si="49"/>
        <v>4321443</v>
      </c>
      <c r="F92" s="69">
        <f t="shared" si="49"/>
        <v>11008853</v>
      </c>
      <c r="G92" s="69">
        <f t="shared" si="49"/>
        <v>0</v>
      </c>
      <c r="H92" s="70">
        <f t="shared" si="49"/>
        <v>4568261</v>
      </c>
      <c r="I92" s="69">
        <f t="shared" si="49"/>
        <v>6440592</v>
      </c>
      <c r="J92" s="69">
        <f t="shared" si="49"/>
        <v>4395273</v>
      </c>
      <c r="K92" s="69">
        <f t="shared" si="49"/>
        <v>0</v>
      </c>
      <c r="L92" s="69">
        <f t="shared" si="49"/>
        <v>6613580</v>
      </c>
    </row>
    <row r="93" spans="1:12" ht="25.5">
      <c r="A93" s="75" t="s">
        <v>185</v>
      </c>
      <c r="B93" s="1038" t="s">
        <v>186</v>
      </c>
      <c r="C93" s="1039"/>
      <c r="D93" s="69">
        <f t="shared" si="49"/>
        <v>0</v>
      </c>
      <c r="E93" s="69">
        <f t="shared" si="49"/>
        <v>0</v>
      </c>
      <c r="F93" s="69">
        <f t="shared" si="49"/>
        <v>0</v>
      </c>
      <c r="G93" s="69">
        <f t="shared" si="49"/>
        <v>0</v>
      </c>
      <c r="H93" s="70">
        <f t="shared" si="49"/>
        <v>0</v>
      </c>
      <c r="I93" s="69">
        <f t="shared" si="49"/>
        <v>0</v>
      </c>
      <c r="J93" s="69">
        <f t="shared" si="49"/>
        <v>0</v>
      </c>
      <c r="K93" s="69">
        <f t="shared" si="49"/>
        <v>0</v>
      </c>
      <c r="L93" s="69">
        <f t="shared" si="49"/>
        <v>0</v>
      </c>
    </row>
    <row r="94" spans="1:12" ht="38.25">
      <c r="A94" s="75" t="s">
        <v>187</v>
      </c>
      <c r="B94" s="1038" t="s">
        <v>188</v>
      </c>
      <c r="C94" s="1039"/>
      <c r="D94" s="69">
        <f t="shared" si="49"/>
        <v>240</v>
      </c>
      <c r="E94" s="69">
        <f t="shared" si="49"/>
        <v>240</v>
      </c>
      <c r="F94" s="69">
        <f t="shared" si="49"/>
        <v>0</v>
      </c>
      <c r="G94" s="69">
        <f t="shared" si="49"/>
        <v>0</v>
      </c>
      <c r="H94" s="70">
        <f t="shared" si="49"/>
        <v>0</v>
      </c>
      <c r="I94" s="69">
        <f t="shared" si="49"/>
        <v>0</v>
      </c>
      <c r="J94" s="69">
        <f t="shared" si="49"/>
        <v>0</v>
      </c>
      <c r="K94" s="69">
        <f t="shared" si="49"/>
        <v>0</v>
      </c>
      <c r="L94" s="69">
        <f t="shared" si="49"/>
        <v>0</v>
      </c>
    </row>
    <row r="95" spans="1:12" ht="15">
      <c r="A95" s="75" t="s">
        <v>189</v>
      </c>
      <c r="B95" s="1047" t="s">
        <v>190</v>
      </c>
      <c r="C95" s="1048"/>
      <c r="D95" s="69">
        <f t="shared" si="49"/>
        <v>2410</v>
      </c>
      <c r="E95" s="69">
        <f t="shared" si="49"/>
        <v>50000</v>
      </c>
      <c r="F95" s="69">
        <f t="shared" si="49"/>
        <v>1852103</v>
      </c>
      <c r="G95" s="69">
        <f t="shared" si="49"/>
        <v>0</v>
      </c>
      <c r="H95" s="70">
        <f t="shared" si="49"/>
        <v>1852103</v>
      </c>
      <c r="I95" s="69">
        <f t="shared" si="49"/>
        <v>0</v>
      </c>
      <c r="J95" s="69">
        <f t="shared" si="49"/>
        <v>46678</v>
      </c>
      <c r="K95" s="69">
        <f t="shared" si="49"/>
        <v>0</v>
      </c>
      <c r="L95" s="69">
        <f t="shared" si="49"/>
        <v>1805425</v>
      </c>
    </row>
    <row r="96" spans="1:12" ht="25.5">
      <c r="A96" s="52" t="s">
        <v>191</v>
      </c>
      <c r="B96" s="114" t="s">
        <v>192</v>
      </c>
      <c r="C96" s="137"/>
      <c r="D96" s="116">
        <f t="shared" ref="D96:L96" si="50">D97+D98+D99+D100+D101+D107+D102+D103+D105+D106</f>
        <v>4854978</v>
      </c>
      <c r="E96" s="116">
        <f t="shared" si="50"/>
        <v>8420000</v>
      </c>
      <c r="F96" s="116">
        <f t="shared" si="50"/>
        <v>8881839</v>
      </c>
      <c r="G96" s="116">
        <f t="shared" si="50"/>
        <v>0</v>
      </c>
      <c r="H96" s="117">
        <f t="shared" si="50"/>
        <v>436334</v>
      </c>
      <c r="I96" s="116">
        <f t="shared" si="50"/>
        <v>8445505</v>
      </c>
      <c r="J96" s="116">
        <f t="shared" si="50"/>
        <v>8550504</v>
      </c>
      <c r="K96" s="116">
        <f t="shared" si="50"/>
        <v>0</v>
      </c>
      <c r="L96" s="116">
        <f t="shared" si="50"/>
        <v>331335</v>
      </c>
    </row>
    <row r="97" spans="1:12" ht="15" customHeight="1">
      <c r="A97" s="75" t="s">
        <v>193</v>
      </c>
      <c r="B97" s="111" t="s">
        <v>194</v>
      </c>
      <c r="C97" s="111"/>
      <c r="D97" s="69">
        <f t="shared" ref="D97:L99" si="51">D349</f>
        <v>0</v>
      </c>
      <c r="E97" s="69">
        <f t="shared" si="51"/>
        <v>0</v>
      </c>
      <c r="F97" s="69">
        <f t="shared" si="51"/>
        <v>0</v>
      </c>
      <c r="G97" s="69">
        <f t="shared" si="51"/>
        <v>0</v>
      </c>
      <c r="H97" s="43">
        <f t="shared" si="51"/>
        <v>0</v>
      </c>
      <c r="I97" s="69">
        <f t="shared" si="51"/>
        <v>0</v>
      </c>
      <c r="J97" s="69">
        <f t="shared" si="51"/>
        <v>0</v>
      </c>
      <c r="K97" s="69">
        <f t="shared" si="51"/>
        <v>0</v>
      </c>
      <c r="L97" s="69">
        <f t="shared" si="51"/>
        <v>0</v>
      </c>
    </row>
    <row r="98" spans="1:12" ht="15" customHeight="1">
      <c r="A98" s="75" t="s">
        <v>195</v>
      </c>
      <c r="B98" s="102" t="s">
        <v>196</v>
      </c>
      <c r="C98" s="103"/>
      <c r="D98" s="69">
        <f t="shared" si="51"/>
        <v>0</v>
      </c>
      <c r="E98" s="69">
        <f t="shared" si="51"/>
        <v>0</v>
      </c>
      <c r="F98" s="69">
        <f t="shared" si="51"/>
        <v>0</v>
      </c>
      <c r="G98" s="69">
        <f t="shared" si="51"/>
        <v>0</v>
      </c>
      <c r="H98" s="43">
        <f t="shared" si="51"/>
        <v>0</v>
      </c>
      <c r="I98" s="69">
        <f t="shared" si="51"/>
        <v>0</v>
      </c>
      <c r="J98" s="69">
        <f t="shared" si="51"/>
        <v>0</v>
      </c>
      <c r="K98" s="69">
        <f t="shared" si="51"/>
        <v>0</v>
      </c>
      <c r="L98" s="69">
        <f t="shared" si="51"/>
        <v>0</v>
      </c>
    </row>
    <row r="99" spans="1:12" ht="15" customHeight="1">
      <c r="A99" s="75" t="s">
        <v>197</v>
      </c>
      <c r="B99" s="103" t="s">
        <v>198</v>
      </c>
      <c r="C99" s="103"/>
      <c r="D99" s="69">
        <f t="shared" si="51"/>
        <v>454515</v>
      </c>
      <c r="E99" s="69">
        <f t="shared" si="51"/>
        <v>591000</v>
      </c>
      <c r="F99" s="69">
        <f t="shared" si="51"/>
        <v>905400</v>
      </c>
      <c r="G99" s="69">
        <f t="shared" si="51"/>
        <v>0</v>
      </c>
      <c r="H99" s="70">
        <f t="shared" si="51"/>
        <v>351571</v>
      </c>
      <c r="I99" s="69">
        <f t="shared" si="51"/>
        <v>553829</v>
      </c>
      <c r="J99" s="69">
        <f t="shared" si="51"/>
        <v>612527</v>
      </c>
      <c r="K99" s="69">
        <f t="shared" si="51"/>
        <v>0</v>
      </c>
      <c r="L99" s="69">
        <f t="shared" si="51"/>
        <v>292873</v>
      </c>
    </row>
    <row r="100" spans="1:12" ht="15" customHeight="1">
      <c r="A100" s="75" t="s">
        <v>199</v>
      </c>
      <c r="B100" s="103" t="s">
        <v>200</v>
      </c>
      <c r="C100" s="103"/>
      <c r="D100" s="69">
        <f>D402</f>
        <v>0</v>
      </c>
      <c r="E100" s="69">
        <f>E402</f>
        <v>0</v>
      </c>
      <c r="F100" s="69">
        <f t="shared" ref="F100:L100" si="52">F402</f>
        <v>0</v>
      </c>
      <c r="G100" s="69">
        <f t="shared" si="52"/>
        <v>0</v>
      </c>
      <c r="H100" s="70">
        <f t="shared" si="52"/>
        <v>0</v>
      </c>
      <c r="I100" s="69">
        <f t="shared" si="52"/>
        <v>0</v>
      </c>
      <c r="J100" s="69">
        <f t="shared" si="52"/>
        <v>0</v>
      </c>
      <c r="K100" s="69">
        <f t="shared" si="52"/>
        <v>0</v>
      </c>
      <c r="L100" s="69">
        <f t="shared" si="52"/>
        <v>0</v>
      </c>
    </row>
    <row r="101" spans="1:12" ht="15" customHeight="1">
      <c r="A101" s="75" t="s">
        <v>201</v>
      </c>
      <c r="B101" s="1038" t="s">
        <v>202</v>
      </c>
      <c r="C101" s="1039"/>
      <c r="D101" s="69">
        <f>D352</f>
        <v>0</v>
      </c>
      <c r="E101" s="69">
        <f>E352</f>
        <v>0</v>
      </c>
      <c r="F101" s="69">
        <f t="shared" ref="F101:L101" si="53">F352</f>
        <v>0</v>
      </c>
      <c r="G101" s="69">
        <f t="shared" si="53"/>
        <v>0</v>
      </c>
      <c r="H101" s="70">
        <f t="shared" si="53"/>
        <v>0</v>
      </c>
      <c r="I101" s="69">
        <f t="shared" si="53"/>
        <v>0</v>
      </c>
      <c r="J101" s="69">
        <f t="shared" si="53"/>
        <v>0</v>
      </c>
      <c r="K101" s="69">
        <f t="shared" si="53"/>
        <v>0</v>
      </c>
      <c r="L101" s="69">
        <f t="shared" si="53"/>
        <v>0</v>
      </c>
    </row>
    <row r="102" spans="1:12" ht="30" customHeight="1">
      <c r="A102" s="75" t="s">
        <v>203</v>
      </c>
      <c r="B102" s="103" t="s">
        <v>204</v>
      </c>
      <c r="C102" s="103"/>
      <c r="D102" s="138">
        <f>D403</f>
        <v>0</v>
      </c>
      <c r="E102" s="138">
        <f>E403</f>
        <v>0</v>
      </c>
      <c r="F102" s="138">
        <f t="shared" ref="F102:L103" si="54">F403</f>
        <v>0</v>
      </c>
      <c r="G102" s="138">
        <f t="shared" si="54"/>
        <v>0</v>
      </c>
      <c r="H102" s="139">
        <f t="shared" si="54"/>
        <v>0</v>
      </c>
      <c r="I102" s="138">
        <f t="shared" si="54"/>
        <v>0</v>
      </c>
      <c r="J102" s="138">
        <f t="shared" si="54"/>
        <v>0</v>
      </c>
      <c r="K102" s="138">
        <f t="shared" si="54"/>
        <v>0</v>
      </c>
      <c r="L102" s="138">
        <f t="shared" si="54"/>
        <v>0</v>
      </c>
    </row>
    <row r="103" spans="1:12" ht="30" customHeight="1">
      <c r="A103" s="75" t="s">
        <v>205</v>
      </c>
      <c r="B103" s="103" t="s">
        <v>206</v>
      </c>
      <c r="C103" s="103"/>
      <c r="D103" s="138">
        <f>D404</f>
        <v>0</v>
      </c>
      <c r="E103" s="138">
        <f>E404</f>
        <v>169000</v>
      </c>
      <c r="F103" s="138">
        <f>F404</f>
        <v>168772</v>
      </c>
      <c r="G103" s="138">
        <f t="shared" si="54"/>
        <v>0</v>
      </c>
      <c r="H103" s="139">
        <f t="shared" si="54"/>
        <v>0</v>
      </c>
      <c r="I103" s="138">
        <f t="shared" si="54"/>
        <v>168772</v>
      </c>
      <c r="J103" s="138">
        <f t="shared" si="54"/>
        <v>168772</v>
      </c>
      <c r="K103" s="138">
        <f t="shared" si="54"/>
        <v>0</v>
      </c>
      <c r="L103" s="138">
        <f t="shared" si="54"/>
        <v>0</v>
      </c>
    </row>
    <row r="104" spans="1:12" ht="30" hidden="1" customHeight="1">
      <c r="A104" s="140" t="s">
        <v>207</v>
      </c>
      <c r="B104" s="141" t="s">
        <v>208</v>
      </c>
      <c r="C104" s="141"/>
      <c r="D104" s="142">
        <f>D105</f>
        <v>0</v>
      </c>
      <c r="E104" s="142">
        <f t="shared" ref="E104:L104" si="55">E105</f>
        <v>0</v>
      </c>
      <c r="F104" s="142">
        <f t="shared" si="55"/>
        <v>0</v>
      </c>
      <c r="G104" s="142">
        <f t="shared" si="55"/>
        <v>0</v>
      </c>
      <c r="H104" s="143">
        <f t="shared" si="55"/>
        <v>0</v>
      </c>
      <c r="I104" s="142">
        <f t="shared" si="55"/>
        <v>0</v>
      </c>
      <c r="J104" s="142">
        <f t="shared" si="55"/>
        <v>0</v>
      </c>
      <c r="K104" s="142">
        <f t="shared" si="55"/>
        <v>0</v>
      </c>
      <c r="L104" s="142">
        <f t="shared" si="55"/>
        <v>0</v>
      </c>
    </row>
    <row r="105" spans="1:12" ht="30" hidden="1" customHeight="1">
      <c r="A105" s="75" t="s">
        <v>209</v>
      </c>
      <c r="B105" s="103" t="s">
        <v>210</v>
      </c>
      <c r="C105" s="103"/>
      <c r="D105" s="138">
        <f>D353</f>
        <v>0</v>
      </c>
      <c r="E105" s="138">
        <f>E353</f>
        <v>0</v>
      </c>
      <c r="F105" s="138">
        <f t="shared" ref="F105:L105" si="56">F353</f>
        <v>0</v>
      </c>
      <c r="G105" s="138">
        <f t="shared" si="56"/>
        <v>0</v>
      </c>
      <c r="H105" s="139">
        <f t="shared" si="56"/>
        <v>0</v>
      </c>
      <c r="I105" s="138">
        <f t="shared" si="56"/>
        <v>0</v>
      </c>
      <c r="J105" s="138">
        <f t="shared" si="56"/>
        <v>0</v>
      </c>
      <c r="K105" s="138">
        <f t="shared" si="56"/>
        <v>0</v>
      </c>
      <c r="L105" s="138">
        <f t="shared" si="56"/>
        <v>0</v>
      </c>
    </row>
    <row r="106" spans="1:12" ht="30" customHeight="1">
      <c r="A106" s="75" t="s">
        <v>211</v>
      </c>
      <c r="B106" s="103" t="s">
        <v>212</v>
      </c>
      <c r="C106" s="103"/>
      <c r="D106" s="138">
        <f>D405</f>
        <v>0</v>
      </c>
      <c r="E106" s="138">
        <f t="shared" ref="E106:L106" si="57">E405</f>
        <v>0</v>
      </c>
      <c r="F106" s="138">
        <f t="shared" si="57"/>
        <v>0</v>
      </c>
      <c r="G106" s="138">
        <f t="shared" si="57"/>
        <v>0</v>
      </c>
      <c r="H106" s="139">
        <f t="shared" si="57"/>
        <v>0</v>
      </c>
      <c r="I106" s="138">
        <f t="shared" si="57"/>
        <v>0</v>
      </c>
      <c r="J106" s="138">
        <f t="shared" si="57"/>
        <v>0</v>
      </c>
      <c r="K106" s="138">
        <f t="shared" si="57"/>
        <v>0</v>
      </c>
      <c r="L106" s="138">
        <f t="shared" si="57"/>
        <v>0</v>
      </c>
    </row>
    <row r="107" spans="1:12" ht="15" customHeight="1">
      <c r="A107" s="75" t="s">
        <v>213</v>
      </c>
      <c r="B107" s="1038" t="s">
        <v>214</v>
      </c>
      <c r="C107" s="1039"/>
      <c r="D107" s="138">
        <f>D354</f>
        <v>4400463</v>
      </c>
      <c r="E107" s="138">
        <f>E354</f>
        <v>7660000</v>
      </c>
      <c r="F107" s="138">
        <f t="shared" ref="F107:L107" si="58">F354</f>
        <v>7807667</v>
      </c>
      <c r="G107" s="138">
        <f t="shared" si="58"/>
        <v>0</v>
      </c>
      <c r="H107" s="139">
        <f t="shared" si="58"/>
        <v>84763</v>
      </c>
      <c r="I107" s="138">
        <f t="shared" si="58"/>
        <v>7722904</v>
      </c>
      <c r="J107" s="138">
        <f>J354</f>
        <v>7769205</v>
      </c>
      <c r="K107" s="138">
        <f t="shared" si="58"/>
        <v>0</v>
      </c>
      <c r="L107" s="138">
        <f t="shared" si="58"/>
        <v>38462</v>
      </c>
    </row>
    <row r="108" spans="1:12" ht="26.25" customHeight="1">
      <c r="A108" s="52" t="s">
        <v>215</v>
      </c>
      <c r="B108" s="108" t="s">
        <v>216</v>
      </c>
      <c r="C108" s="144"/>
      <c r="D108" s="55">
        <f>D109+D110+D111+D113+D112</f>
        <v>0</v>
      </c>
      <c r="E108" s="55">
        <f t="shared" ref="E108:L108" si="59">E109+E110+E111+E113+E112</f>
        <v>148701</v>
      </c>
      <c r="F108" s="55">
        <f t="shared" si="59"/>
        <v>148701</v>
      </c>
      <c r="G108" s="55">
        <f t="shared" si="59"/>
        <v>0</v>
      </c>
      <c r="H108" s="55">
        <f t="shared" si="59"/>
        <v>0</v>
      </c>
      <c r="I108" s="55">
        <f t="shared" si="59"/>
        <v>148701</v>
      </c>
      <c r="J108" s="55">
        <f t="shared" si="59"/>
        <v>148701</v>
      </c>
      <c r="K108" s="55">
        <f t="shared" si="59"/>
        <v>0</v>
      </c>
      <c r="L108" s="55">
        <f t="shared" si="59"/>
        <v>0</v>
      </c>
    </row>
    <row r="109" spans="1:12" ht="13.5" customHeight="1">
      <c r="A109" s="75" t="s">
        <v>217</v>
      </c>
      <c r="B109" s="102" t="s">
        <v>218</v>
      </c>
      <c r="C109" s="103"/>
      <c r="D109" s="69">
        <f>D356</f>
        <v>0</v>
      </c>
      <c r="E109" s="69">
        <f>E356</f>
        <v>0</v>
      </c>
      <c r="F109" s="69">
        <f t="shared" ref="F109:L110" si="60">F356</f>
        <v>0</v>
      </c>
      <c r="G109" s="69">
        <f t="shared" si="60"/>
        <v>0</v>
      </c>
      <c r="H109" s="70">
        <f t="shared" si="60"/>
        <v>0</v>
      </c>
      <c r="I109" s="69">
        <f t="shared" si="60"/>
        <v>0</v>
      </c>
      <c r="J109" s="69">
        <f t="shared" si="60"/>
        <v>0</v>
      </c>
      <c r="K109" s="69">
        <f t="shared" si="60"/>
        <v>0</v>
      </c>
      <c r="L109" s="69">
        <f t="shared" si="60"/>
        <v>0</v>
      </c>
    </row>
    <row r="110" spans="1:12" ht="39" customHeight="1">
      <c r="A110" s="75" t="s">
        <v>219</v>
      </c>
      <c r="B110" s="103" t="s">
        <v>220</v>
      </c>
      <c r="C110" s="103"/>
      <c r="D110" s="69">
        <f>D357</f>
        <v>-56643086</v>
      </c>
      <c r="E110" s="69">
        <f>E357</f>
        <v>-80267029</v>
      </c>
      <c r="F110" s="69">
        <f t="shared" si="60"/>
        <v>-80267028</v>
      </c>
      <c r="G110" s="69">
        <f t="shared" si="60"/>
        <v>0</v>
      </c>
      <c r="H110" s="70">
        <f t="shared" si="60"/>
        <v>0</v>
      </c>
      <c r="I110" s="69">
        <f t="shared" si="60"/>
        <v>-80267028</v>
      </c>
      <c r="J110" s="69">
        <f t="shared" si="60"/>
        <v>-80267028</v>
      </c>
      <c r="K110" s="69">
        <f t="shared" si="60"/>
        <v>0</v>
      </c>
      <c r="L110" s="69">
        <f t="shared" si="60"/>
        <v>0</v>
      </c>
    </row>
    <row r="111" spans="1:12" ht="13.5" customHeight="1">
      <c r="A111" s="75" t="s">
        <v>221</v>
      </c>
      <c r="B111" s="103" t="s">
        <v>222</v>
      </c>
      <c r="C111" s="103"/>
      <c r="D111" s="69">
        <f>D407</f>
        <v>56643086</v>
      </c>
      <c r="E111" s="69">
        <f>E407</f>
        <v>80267029</v>
      </c>
      <c r="F111" s="69">
        <f t="shared" ref="F111:L111" si="61">F407</f>
        <v>80267028</v>
      </c>
      <c r="G111" s="69">
        <f t="shared" si="61"/>
        <v>0</v>
      </c>
      <c r="H111" s="70">
        <f t="shared" si="61"/>
        <v>0</v>
      </c>
      <c r="I111" s="69">
        <f t="shared" si="61"/>
        <v>80267028</v>
      </c>
      <c r="J111" s="69">
        <f t="shared" si="61"/>
        <v>80267028</v>
      </c>
      <c r="K111" s="69">
        <f t="shared" si="61"/>
        <v>0</v>
      </c>
      <c r="L111" s="69">
        <f t="shared" si="61"/>
        <v>0</v>
      </c>
    </row>
    <row r="112" spans="1:12" ht="24.75" customHeight="1">
      <c r="A112" s="75" t="s">
        <v>223</v>
      </c>
      <c r="B112" s="103" t="s">
        <v>224</v>
      </c>
      <c r="C112" s="103"/>
      <c r="D112" s="69">
        <f>D408</f>
        <v>0</v>
      </c>
      <c r="E112" s="69">
        <f t="shared" ref="E112:L112" si="62">E408</f>
        <v>148701</v>
      </c>
      <c r="F112" s="69">
        <f t="shared" si="62"/>
        <v>148701</v>
      </c>
      <c r="G112" s="69">
        <f t="shared" si="62"/>
        <v>0</v>
      </c>
      <c r="H112" s="69">
        <f t="shared" si="62"/>
        <v>0</v>
      </c>
      <c r="I112" s="69">
        <f t="shared" si="62"/>
        <v>148701</v>
      </c>
      <c r="J112" s="69">
        <f t="shared" si="62"/>
        <v>148701</v>
      </c>
      <c r="K112" s="69">
        <f t="shared" si="62"/>
        <v>0</v>
      </c>
      <c r="L112" s="69">
        <f t="shared" si="62"/>
        <v>0</v>
      </c>
    </row>
    <row r="113" spans="1:12" ht="16.5" customHeight="1">
      <c r="A113" s="75" t="s">
        <v>225</v>
      </c>
      <c r="B113" s="102" t="s">
        <v>226</v>
      </c>
      <c r="C113" s="103"/>
      <c r="D113" s="145">
        <f>D358</f>
        <v>0</v>
      </c>
      <c r="E113" s="69">
        <f>E358</f>
        <v>0</v>
      </c>
      <c r="F113" s="69">
        <f t="shared" ref="F113:L113" si="63">F358</f>
        <v>0</v>
      </c>
      <c r="G113" s="69">
        <f t="shared" si="63"/>
        <v>0</v>
      </c>
      <c r="H113" s="43">
        <f t="shared" si="63"/>
        <v>0</v>
      </c>
      <c r="I113" s="69">
        <f t="shared" si="63"/>
        <v>0</v>
      </c>
      <c r="J113" s="69">
        <f t="shared" si="63"/>
        <v>0</v>
      </c>
      <c r="K113" s="69">
        <f t="shared" si="63"/>
        <v>0</v>
      </c>
      <c r="L113" s="69">
        <f t="shared" si="63"/>
        <v>0</v>
      </c>
    </row>
    <row r="114" spans="1:12" ht="18.75" customHeight="1">
      <c r="A114" s="146" t="s">
        <v>227</v>
      </c>
      <c r="B114" s="1037" t="s">
        <v>228</v>
      </c>
      <c r="C114" s="1037"/>
      <c r="D114" s="147">
        <f t="shared" ref="D114:L114" si="64">D115</f>
        <v>0</v>
      </c>
      <c r="E114" s="147">
        <f t="shared" si="64"/>
        <v>1966530</v>
      </c>
      <c r="F114" s="147">
        <f t="shared" si="64"/>
        <v>1966531</v>
      </c>
      <c r="G114" s="147">
        <f t="shared" si="64"/>
        <v>0</v>
      </c>
      <c r="H114" s="148">
        <f t="shared" si="64"/>
        <v>0</v>
      </c>
      <c r="I114" s="147">
        <f t="shared" si="64"/>
        <v>1966531</v>
      </c>
      <c r="J114" s="147">
        <f t="shared" si="64"/>
        <v>1966531</v>
      </c>
      <c r="K114" s="147">
        <f t="shared" si="64"/>
        <v>0</v>
      </c>
      <c r="L114" s="149">
        <f t="shared" si="64"/>
        <v>0</v>
      </c>
    </row>
    <row r="115" spans="1:12" ht="24" customHeight="1">
      <c r="A115" s="52" t="s">
        <v>229</v>
      </c>
      <c r="B115" s="114" t="s">
        <v>230</v>
      </c>
      <c r="C115" s="115"/>
      <c r="D115" s="74">
        <f t="shared" ref="D115:L115" si="65">D116+D117+D118+D119+D120</f>
        <v>0</v>
      </c>
      <c r="E115" s="74">
        <f t="shared" si="65"/>
        <v>1966530</v>
      </c>
      <c r="F115" s="74">
        <f t="shared" si="65"/>
        <v>1966531</v>
      </c>
      <c r="G115" s="74">
        <f t="shared" si="65"/>
        <v>0</v>
      </c>
      <c r="H115" s="43">
        <f t="shared" si="65"/>
        <v>0</v>
      </c>
      <c r="I115" s="74">
        <f t="shared" si="65"/>
        <v>1966531</v>
      </c>
      <c r="J115" s="74">
        <f t="shared" si="65"/>
        <v>1966531</v>
      </c>
      <c r="K115" s="74">
        <f t="shared" si="65"/>
        <v>0</v>
      </c>
      <c r="L115" s="136">
        <f t="shared" si="65"/>
        <v>0</v>
      </c>
    </row>
    <row r="116" spans="1:12" ht="25.5" customHeight="1">
      <c r="A116" s="75" t="s">
        <v>231</v>
      </c>
      <c r="B116" s="1047" t="s">
        <v>232</v>
      </c>
      <c r="C116" s="1048"/>
      <c r="D116" s="69">
        <f t="shared" ref="D116:L120" si="66">D411</f>
        <v>0</v>
      </c>
      <c r="E116" s="69">
        <f t="shared" si="66"/>
        <v>40764</v>
      </c>
      <c r="F116" s="69">
        <f t="shared" si="66"/>
        <v>40764</v>
      </c>
      <c r="G116" s="69">
        <f t="shared" si="66"/>
        <v>0</v>
      </c>
      <c r="H116" s="70">
        <f t="shared" si="66"/>
        <v>0</v>
      </c>
      <c r="I116" s="69">
        <f t="shared" si="66"/>
        <v>40764</v>
      </c>
      <c r="J116" s="69">
        <f t="shared" si="66"/>
        <v>40764</v>
      </c>
      <c r="K116" s="69">
        <f t="shared" si="66"/>
        <v>0</v>
      </c>
      <c r="L116" s="69">
        <f t="shared" si="66"/>
        <v>0</v>
      </c>
    </row>
    <row r="117" spans="1:12" ht="24.75" customHeight="1">
      <c r="A117" s="75" t="s">
        <v>233</v>
      </c>
      <c r="B117" s="1047" t="s">
        <v>234</v>
      </c>
      <c r="C117" s="1048"/>
      <c r="D117" s="69">
        <f t="shared" si="66"/>
        <v>0</v>
      </c>
      <c r="E117" s="69">
        <f t="shared" si="66"/>
        <v>117324</v>
      </c>
      <c r="F117" s="69">
        <f t="shared" si="66"/>
        <v>117324</v>
      </c>
      <c r="G117" s="69">
        <f t="shared" si="66"/>
        <v>0</v>
      </c>
      <c r="H117" s="70">
        <f t="shared" si="66"/>
        <v>0</v>
      </c>
      <c r="I117" s="69">
        <f t="shared" si="66"/>
        <v>117324</v>
      </c>
      <c r="J117" s="69">
        <f t="shared" si="66"/>
        <v>117324</v>
      </c>
      <c r="K117" s="69">
        <f t="shared" si="66"/>
        <v>0</v>
      </c>
      <c r="L117" s="69">
        <f t="shared" si="66"/>
        <v>0</v>
      </c>
    </row>
    <row r="118" spans="1:12" ht="12.75" customHeight="1">
      <c r="A118" s="75" t="s">
        <v>235</v>
      </c>
      <c r="B118" s="1047" t="s">
        <v>236</v>
      </c>
      <c r="C118" s="1048"/>
      <c r="D118" s="69">
        <f t="shared" si="66"/>
        <v>0</v>
      </c>
      <c r="E118" s="69">
        <f t="shared" si="66"/>
        <v>0</v>
      </c>
      <c r="F118" s="69">
        <f t="shared" si="66"/>
        <v>0</v>
      </c>
      <c r="G118" s="69">
        <f t="shared" si="66"/>
        <v>0</v>
      </c>
      <c r="H118" s="70">
        <f t="shared" si="66"/>
        <v>0</v>
      </c>
      <c r="I118" s="69">
        <f t="shared" si="66"/>
        <v>0</v>
      </c>
      <c r="J118" s="69">
        <f t="shared" si="66"/>
        <v>0</v>
      </c>
      <c r="K118" s="69">
        <f t="shared" si="66"/>
        <v>0</v>
      </c>
      <c r="L118" s="69">
        <f t="shared" si="66"/>
        <v>0</v>
      </c>
    </row>
    <row r="119" spans="1:12" ht="24.75" customHeight="1">
      <c r="A119" s="75" t="s">
        <v>237</v>
      </c>
      <c r="B119" s="1047" t="s">
        <v>238</v>
      </c>
      <c r="C119" s="1048"/>
      <c r="D119" s="69">
        <f t="shared" si="66"/>
        <v>0</v>
      </c>
      <c r="E119" s="69">
        <f t="shared" si="66"/>
        <v>1808442</v>
      </c>
      <c r="F119" s="69">
        <f t="shared" si="66"/>
        <v>1808443</v>
      </c>
      <c r="G119" s="69">
        <f t="shared" si="66"/>
        <v>0</v>
      </c>
      <c r="H119" s="70">
        <f t="shared" si="66"/>
        <v>0</v>
      </c>
      <c r="I119" s="69">
        <f t="shared" si="66"/>
        <v>1808443</v>
      </c>
      <c r="J119" s="69">
        <f t="shared" si="66"/>
        <v>1808443</v>
      </c>
      <c r="K119" s="69">
        <f t="shared" si="66"/>
        <v>0</v>
      </c>
      <c r="L119" s="69">
        <f t="shared" si="66"/>
        <v>0</v>
      </c>
    </row>
    <row r="120" spans="1:12" ht="24.75" customHeight="1">
      <c r="A120" s="75" t="s">
        <v>239</v>
      </c>
      <c r="B120" s="111" t="s">
        <v>240</v>
      </c>
      <c r="C120" s="111"/>
      <c r="D120" s="69">
        <f t="shared" si="66"/>
        <v>0</v>
      </c>
      <c r="E120" s="69">
        <f t="shared" si="66"/>
        <v>0</v>
      </c>
      <c r="F120" s="69">
        <f t="shared" si="66"/>
        <v>0</v>
      </c>
      <c r="G120" s="69">
        <f t="shared" si="66"/>
        <v>0</v>
      </c>
      <c r="H120" s="70">
        <f t="shared" si="66"/>
        <v>0</v>
      </c>
      <c r="I120" s="69">
        <f t="shared" si="66"/>
        <v>0</v>
      </c>
      <c r="J120" s="69">
        <f t="shared" si="66"/>
        <v>0</v>
      </c>
      <c r="K120" s="69">
        <f t="shared" si="66"/>
        <v>0</v>
      </c>
      <c r="L120" s="69">
        <f t="shared" si="66"/>
        <v>0</v>
      </c>
    </row>
    <row r="121" spans="1:12" ht="14.25" customHeight="1">
      <c r="A121" s="47" t="s">
        <v>241</v>
      </c>
      <c r="B121" s="45" t="s">
        <v>242</v>
      </c>
      <c r="C121" s="150"/>
      <c r="D121" s="151">
        <f t="shared" ref="D121:L121" si="67">D122</f>
        <v>0</v>
      </c>
      <c r="E121" s="151">
        <f t="shared" si="67"/>
        <v>0</v>
      </c>
      <c r="F121" s="151">
        <f t="shared" si="67"/>
        <v>0</v>
      </c>
      <c r="G121" s="151">
        <f t="shared" si="67"/>
        <v>0</v>
      </c>
      <c r="H121" s="117">
        <f t="shared" si="67"/>
        <v>0</v>
      </c>
      <c r="I121" s="151">
        <f t="shared" si="67"/>
        <v>0</v>
      </c>
      <c r="J121" s="151">
        <f t="shared" si="67"/>
        <v>0</v>
      </c>
      <c r="K121" s="151">
        <f t="shared" si="67"/>
        <v>0</v>
      </c>
      <c r="L121" s="152">
        <f t="shared" si="67"/>
        <v>0</v>
      </c>
    </row>
    <row r="122" spans="1:12" ht="41.25" customHeight="1">
      <c r="A122" s="153" t="s">
        <v>243</v>
      </c>
      <c r="B122" s="114" t="s">
        <v>244</v>
      </c>
      <c r="C122" s="115"/>
      <c r="D122" s="119">
        <f t="shared" ref="D122:L122" si="68">D123+D124+D125+D126+D127+D128+D130+D129</f>
        <v>0</v>
      </c>
      <c r="E122" s="119">
        <f t="shared" si="68"/>
        <v>0</v>
      </c>
      <c r="F122" s="119">
        <f t="shared" si="68"/>
        <v>0</v>
      </c>
      <c r="G122" s="119">
        <f t="shared" si="68"/>
        <v>0</v>
      </c>
      <c r="H122" s="70">
        <f t="shared" si="68"/>
        <v>0</v>
      </c>
      <c r="I122" s="119">
        <f t="shared" si="68"/>
        <v>0</v>
      </c>
      <c r="J122" s="119">
        <f t="shared" si="68"/>
        <v>0</v>
      </c>
      <c r="K122" s="119">
        <f t="shared" si="68"/>
        <v>0</v>
      </c>
      <c r="L122" s="119">
        <f t="shared" si="68"/>
        <v>0</v>
      </c>
    </row>
    <row r="123" spans="1:12" ht="39" hidden="1" customHeight="1">
      <c r="A123" s="75" t="s">
        <v>245</v>
      </c>
      <c r="B123" s="110" t="s">
        <v>246</v>
      </c>
      <c r="C123" s="33"/>
      <c r="D123" s="69">
        <f t="shared" ref="D123:E126" si="69">D361</f>
        <v>0</v>
      </c>
      <c r="E123" s="69">
        <f t="shared" si="69"/>
        <v>0</v>
      </c>
      <c r="F123" s="95">
        <f t="shared" ref="F123:F128" si="70">H123+I123</f>
        <v>0</v>
      </c>
      <c r="G123" s="95">
        <f t="shared" ref="G123:H126" si="71">G361</f>
        <v>0</v>
      </c>
      <c r="H123" s="43">
        <f t="shared" si="71"/>
        <v>0</v>
      </c>
      <c r="I123" s="95">
        <f t="shared" ref="I123:I128" si="72">J123</f>
        <v>0</v>
      </c>
      <c r="J123" s="95">
        <f t="shared" ref="J123:K126" si="73">J361</f>
        <v>0</v>
      </c>
      <c r="K123" s="69">
        <f t="shared" si="73"/>
        <v>0</v>
      </c>
      <c r="L123" s="87">
        <f t="shared" ref="L123:L128" si="74">F123-J123-K123</f>
        <v>0</v>
      </c>
    </row>
    <row r="124" spans="1:12" ht="27" hidden="1" customHeight="1">
      <c r="A124" s="75" t="s">
        <v>247</v>
      </c>
      <c r="B124" s="110" t="s">
        <v>248</v>
      </c>
      <c r="C124" s="33"/>
      <c r="D124" s="69">
        <f t="shared" si="69"/>
        <v>0</v>
      </c>
      <c r="E124" s="69">
        <f t="shared" si="69"/>
        <v>0</v>
      </c>
      <c r="F124" s="95">
        <f t="shared" si="70"/>
        <v>0</v>
      </c>
      <c r="G124" s="95">
        <f t="shared" si="71"/>
        <v>0</v>
      </c>
      <c r="H124" s="43">
        <f t="shared" si="71"/>
        <v>0</v>
      </c>
      <c r="I124" s="95">
        <f t="shared" si="72"/>
        <v>0</v>
      </c>
      <c r="J124" s="95">
        <f t="shared" si="73"/>
        <v>0</v>
      </c>
      <c r="K124" s="69">
        <f t="shared" si="73"/>
        <v>0</v>
      </c>
      <c r="L124" s="87">
        <f t="shared" si="74"/>
        <v>0</v>
      </c>
    </row>
    <row r="125" spans="1:12" ht="15.75" hidden="1" customHeight="1">
      <c r="A125" s="75" t="s">
        <v>249</v>
      </c>
      <c r="B125" s="154" t="s">
        <v>250</v>
      </c>
      <c r="C125" s="155"/>
      <c r="D125" s="69">
        <f t="shared" si="69"/>
        <v>0</v>
      </c>
      <c r="E125" s="69">
        <f t="shared" si="69"/>
        <v>0</v>
      </c>
      <c r="F125" s="95">
        <f t="shared" si="70"/>
        <v>0</v>
      </c>
      <c r="G125" s="95">
        <f t="shared" si="71"/>
        <v>0</v>
      </c>
      <c r="H125" s="43">
        <f t="shared" si="71"/>
        <v>0</v>
      </c>
      <c r="I125" s="95">
        <f t="shared" si="72"/>
        <v>0</v>
      </c>
      <c r="J125" s="95">
        <f t="shared" si="73"/>
        <v>0</v>
      </c>
      <c r="K125" s="69">
        <f t="shared" si="73"/>
        <v>0</v>
      </c>
      <c r="L125" s="87">
        <f t="shared" si="74"/>
        <v>0</v>
      </c>
    </row>
    <row r="126" spans="1:12" ht="39" hidden="1" customHeight="1">
      <c r="A126" s="75" t="s">
        <v>251</v>
      </c>
      <c r="B126" s="154" t="s">
        <v>252</v>
      </c>
      <c r="C126" s="155"/>
      <c r="D126" s="69">
        <f t="shared" si="69"/>
        <v>0</v>
      </c>
      <c r="E126" s="69">
        <f t="shared" si="69"/>
        <v>0</v>
      </c>
      <c r="F126" s="95">
        <f t="shared" si="70"/>
        <v>0</v>
      </c>
      <c r="G126" s="95">
        <f t="shared" si="71"/>
        <v>0</v>
      </c>
      <c r="H126" s="43">
        <f t="shared" si="71"/>
        <v>0</v>
      </c>
      <c r="I126" s="95">
        <f t="shared" si="72"/>
        <v>0</v>
      </c>
      <c r="J126" s="95">
        <f t="shared" si="73"/>
        <v>0</v>
      </c>
      <c r="K126" s="69">
        <f t="shared" si="73"/>
        <v>0</v>
      </c>
      <c r="L126" s="87">
        <f t="shared" si="74"/>
        <v>0</v>
      </c>
    </row>
    <row r="127" spans="1:12" ht="30" customHeight="1">
      <c r="A127" s="75" t="s">
        <v>253</v>
      </c>
      <c r="B127" s="111" t="s">
        <v>254</v>
      </c>
      <c r="C127" s="155"/>
      <c r="D127" s="69">
        <f t="shared" ref="D127:E129" si="75">D418</f>
        <v>0</v>
      </c>
      <c r="E127" s="69">
        <f t="shared" si="75"/>
        <v>0</v>
      </c>
      <c r="F127" s="95">
        <f t="shared" si="70"/>
        <v>0</v>
      </c>
      <c r="G127" s="95">
        <f t="shared" ref="G127:H129" si="76">G418</f>
        <v>0</v>
      </c>
      <c r="H127" s="43">
        <f t="shared" si="76"/>
        <v>0</v>
      </c>
      <c r="I127" s="95">
        <f t="shared" si="72"/>
        <v>0</v>
      </c>
      <c r="J127" s="95">
        <f t="shared" ref="J127:K129" si="77">J418</f>
        <v>0</v>
      </c>
      <c r="K127" s="69">
        <f t="shared" si="77"/>
        <v>0</v>
      </c>
      <c r="L127" s="87">
        <f t="shared" si="74"/>
        <v>0</v>
      </c>
    </row>
    <row r="128" spans="1:12" ht="30" customHeight="1">
      <c r="A128" s="75" t="s">
        <v>255</v>
      </c>
      <c r="B128" s="111" t="s">
        <v>256</v>
      </c>
      <c r="C128" s="155"/>
      <c r="D128" s="69">
        <f t="shared" si="75"/>
        <v>0</v>
      </c>
      <c r="E128" s="69">
        <f t="shared" si="75"/>
        <v>0</v>
      </c>
      <c r="F128" s="95">
        <f t="shared" si="70"/>
        <v>0</v>
      </c>
      <c r="G128" s="95">
        <f t="shared" si="76"/>
        <v>0</v>
      </c>
      <c r="H128" s="43">
        <f t="shared" si="76"/>
        <v>0</v>
      </c>
      <c r="I128" s="95">
        <f t="shared" si="72"/>
        <v>0</v>
      </c>
      <c r="J128" s="95">
        <f t="shared" si="77"/>
        <v>0</v>
      </c>
      <c r="K128" s="69">
        <f t="shared" si="77"/>
        <v>0</v>
      </c>
      <c r="L128" s="87">
        <f t="shared" si="74"/>
        <v>0</v>
      </c>
    </row>
    <row r="129" spans="1:12" ht="30" hidden="1" customHeight="1">
      <c r="A129" s="75" t="s">
        <v>257</v>
      </c>
      <c r="B129" s="111" t="s">
        <v>258</v>
      </c>
      <c r="C129" s="155"/>
      <c r="D129" s="69">
        <f t="shared" si="75"/>
        <v>0</v>
      </c>
      <c r="E129" s="69">
        <f t="shared" si="75"/>
        <v>0</v>
      </c>
      <c r="F129" s="95">
        <f>F420</f>
        <v>0</v>
      </c>
      <c r="G129" s="95">
        <f t="shared" si="76"/>
        <v>0</v>
      </c>
      <c r="H129" s="43">
        <f t="shared" si="76"/>
        <v>0</v>
      </c>
      <c r="I129" s="95">
        <f>I420</f>
        <v>0</v>
      </c>
      <c r="J129" s="95">
        <f t="shared" si="77"/>
        <v>0</v>
      </c>
      <c r="K129" s="69">
        <f t="shared" si="77"/>
        <v>0</v>
      </c>
      <c r="L129" s="69">
        <f>L420</f>
        <v>0</v>
      </c>
    </row>
    <row r="130" spans="1:12" ht="15.75" hidden="1" customHeight="1">
      <c r="A130" s="75" t="s">
        <v>259</v>
      </c>
      <c r="B130" s="154" t="s">
        <v>260</v>
      </c>
      <c r="C130" s="155"/>
      <c r="D130" s="69">
        <f>D365</f>
        <v>0</v>
      </c>
      <c r="E130" s="69">
        <f>E365</f>
        <v>0</v>
      </c>
      <c r="F130" s="95">
        <f>H130+I130</f>
        <v>0</v>
      </c>
      <c r="G130" s="95">
        <f>G365</f>
        <v>0</v>
      </c>
      <c r="H130" s="43">
        <f>H365</f>
        <v>0</v>
      </c>
      <c r="I130" s="95">
        <f>J130</f>
        <v>0</v>
      </c>
      <c r="J130" s="95">
        <f>J365</f>
        <v>0</v>
      </c>
      <c r="K130" s="69">
        <f>K365</f>
        <v>0</v>
      </c>
      <c r="L130" s="87">
        <f>F130-J130-K130</f>
        <v>0</v>
      </c>
    </row>
    <row r="131" spans="1:12" ht="16.5" customHeight="1">
      <c r="A131" s="77" t="s">
        <v>261</v>
      </c>
      <c r="B131" s="1037" t="s">
        <v>262</v>
      </c>
      <c r="C131" s="1037"/>
      <c r="D131" s="156">
        <f t="shared" ref="D131:L131" si="78">D132</f>
        <v>163920948</v>
      </c>
      <c r="E131" s="156">
        <f t="shared" si="78"/>
        <v>103104833</v>
      </c>
      <c r="F131" s="156">
        <f t="shared" si="78"/>
        <v>57071331</v>
      </c>
      <c r="G131" s="156">
        <f t="shared" si="78"/>
        <v>0</v>
      </c>
      <c r="H131" s="157">
        <f t="shared" si="78"/>
        <v>0</v>
      </c>
      <c r="I131" s="156">
        <f t="shared" si="78"/>
        <v>57071331</v>
      </c>
      <c r="J131" s="156">
        <f t="shared" si="78"/>
        <v>57071331</v>
      </c>
      <c r="K131" s="156">
        <f t="shared" si="78"/>
        <v>0</v>
      </c>
      <c r="L131" s="158">
        <f t="shared" si="78"/>
        <v>0</v>
      </c>
    </row>
    <row r="132" spans="1:12" ht="31.5" customHeight="1">
      <c r="A132" s="77" t="s">
        <v>263</v>
      </c>
      <c r="B132" s="1057" t="s">
        <v>264</v>
      </c>
      <c r="C132" s="1057"/>
      <c r="D132" s="160">
        <f t="shared" ref="D132:L132" si="79">D133+D187</f>
        <v>163920948</v>
      </c>
      <c r="E132" s="160">
        <f t="shared" si="79"/>
        <v>103104833</v>
      </c>
      <c r="F132" s="160">
        <f t="shared" si="79"/>
        <v>57071331</v>
      </c>
      <c r="G132" s="160">
        <f t="shared" si="79"/>
        <v>0</v>
      </c>
      <c r="H132" s="117">
        <f t="shared" si="79"/>
        <v>0</v>
      </c>
      <c r="I132" s="160">
        <f t="shared" si="79"/>
        <v>57071331</v>
      </c>
      <c r="J132" s="160">
        <f t="shared" si="79"/>
        <v>57071331</v>
      </c>
      <c r="K132" s="160">
        <f t="shared" si="79"/>
        <v>0</v>
      </c>
      <c r="L132" s="161">
        <f t="shared" si="79"/>
        <v>0</v>
      </c>
    </row>
    <row r="133" spans="1:12" ht="50.1" customHeight="1">
      <c r="A133" s="162" t="s">
        <v>265</v>
      </c>
      <c r="B133" s="163" t="s">
        <v>266</v>
      </c>
      <c r="C133" s="164"/>
      <c r="D133" s="165">
        <f>D134+D135+D136+D137+D138+D139+D140+D144+D145+D146+D147+D148+D149+D153+D154+D158+D159+D160+D161+D162+D163+D164+D165+D166+D167+D168+D169+D170+D172+D173++D174+D175+D176+D177+D179+D183+D171+D178</f>
        <v>163020948</v>
      </c>
      <c r="E133" s="165">
        <f t="shared" ref="E133:L133" si="80">E134+E135+E136+E137+E138+E139+E140+E144+E145+E146+E147+E148+E149+E153+E154+E158+E159+E160+E161+E162+E163+E164+E165+E166+E167+E168+E169+E170+E172+E173++E174+E175+E176+E177+E179+E183+E171+E178</f>
        <v>101541933</v>
      </c>
      <c r="F133" s="165">
        <f t="shared" si="80"/>
        <v>56925747</v>
      </c>
      <c r="G133" s="165">
        <f t="shared" si="80"/>
        <v>0</v>
      </c>
      <c r="H133" s="165">
        <f t="shared" si="80"/>
        <v>0</v>
      </c>
      <c r="I133" s="165">
        <f t="shared" si="80"/>
        <v>56925747</v>
      </c>
      <c r="J133" s="165">
        <f t="shared" si="80"/>
        <v>56925747</v>
      </c>
      <c r="K133" s="165">
        <f t="shared" si="80"/>
        <v>0</v>
      </c>
      <c r="L133" s="165">
        <f t="shared" si="80"/>
        <v>0</v>
      </c>
    </row>
    <row r="134" spans="1:12" ht="24" hidden="1" customHeight="1">
      <c r="A134" s="75" t="s">
        <v>267</v>
      </c>
      <c r="B134" s="154" t="s">
        <v>268</v>
      </c>
      <c r="C134" s="155"/>
      <c r="D134" s="166">
        <f t="shared" ref="D134:L139" si="81">D424</f>
        <v>0</v>
      </c>
      <c r="E134" s="166">
        <f t="shared" si="81"/>
        <v>0</v>
      </c>
      <c r="F134" s="166">
        <f t="shared" si="81"/>
        <v>0</v>
      </c>
      <c r="G134" s="166">
        <f t="shared" si="81"/>
        <v>0</v>
      </c>
      <c r="H134" s="117">
        <f t="shared" si="81"/>
        <v>0</v>
      </c>
      <c r="I134" s="166">
        <f t="shared" si="81"/>
        <v>0</v>
      </c>
      <c r="J134" s="166">
        <f t="shared" si="81"/>
        <v>0</v>
      </c>
      <c r="K134" s="166">
        <f t="shared" si="81"/>
        <v>0</v>
      </c>
      <c r="L134" s="166">
        <f t="shared" si="81"/>
        <v>0</v>
      </c>
    </row>
    <row r="135" spans="1:12" ht="18.75" hidden="1" customHeight="1">
      <c r="A135" s="75" t="s">
        <v>269</v>
      </c>
      <c r="B135" s="155" t="s">
        <v>270</v>
      </c>
      <c r="C135" s="155"/>
      <c r="D135" s="166">
        <f t="shared" si="81"/>
        <v>0</v>
      </c>
      <c r="E135" s="166">
        <f t="shared" si="81"/>
        <v>0</v>
      </c>
      <c r="F135" s="166">
        <f t="shared" si="81"/>
        <v>0</v>
      </c>
      <c r="G135" s="166">
        <f t="shared" si="81"/>
        <v>0</v>
      </c>
      <c r="H135" s="117">
        <f t="shared" si="81"/>
        <v>0</v>
      </c>
      <c r="I135" s="166">
        <f t="shared" si="81"/>
        <v>0</v>
      </c>
      <c r="J135" s="166">
        <f t="shared" si="81"/>
        <v>0</v>
      </c>
      <c r="K135" s="166">
        <f t="shared" si="81"/>
        <v>0</v>
      </c>
      <c r="L135" s="166">
        <f t="shared" si="81"/>
        <v>0</v>
      </c>
    </row>
    <row r="136" spans="1:12" ht="15.75" hidden="1" customHeight="1">
      <c r="A136" s="75" t="s">
        <v>271</v>
      </c>
      <c r="B136" s="155" t="s">
        <v>272</v>
      </c>
      <c r="C136" s="155"/>
      <c r="D136" s="166">
        <f t="shared" si="81"/>
        <v>0</v>
      </c>
      <c r="E136" s="166">
        <f t="shared" si="81"/>
        <v>0</v>
      </c>
      <c r="F136" s="166">
        <f t="shared" si="81"/>
        <v>0</v>
      </c>
      <c r="G136" s="166">
        <f t="shared" si="81"/>
        <v>0</v>
      </c>
      <c r="H136" s="117">
        <f t="shared" si="81"/>
        <v>0</v>
      </c>
      <c r="I136" s="166">
        <f t="shared" si="81"/>
        <v>0</v>
      </c>
      <c r="J136" s="166">
        <f t="shared" si="81"/>
        <v>0</v>
      </c>
      <c r="K136" s="166">
        <f t="shared" si="81"/>
        <v>0</v>
      </c>
      <c r="L136" s="166">
        <f t="shared" si="81"/>
        <v>0</v>
      </c>
    </row>
    <row r="137" spans="1:12" ht="17.25" hidden="1" customHeight="1">
      <c r="A137" s="75" t="s">
        <v>273</v>
      </c>
      <c r="B137" s="1058" t="s">
        <v>274</v>
      </c>
      <c r="C137" s="1059"/>
      <c r="D137" s="167">
        <f t="shared" si="81"/>
        <v>0</v>
      </c>
      <c r="E137" s="167">
        <f t="shared" si="81"/>
        <v>0</v>
      </c>
      <c r="F137" s="167">
        <f t="shared" si="81"/>
        <v>0</v>
      </c>
      <c r="G137" s="167">
        <f t="shared" si="81"/>
        <v>0</v>
      </c>
      <c r="H137" s="168">
        <f t="shared" si="81"/>
        <v>0</v>
      </c>
      <c r="I137" s="167">
        <f t="shared" si="81"/>
        <v>0</v>
      </c>
      <c r="J137" s="167">
        <f t="shared" si="81"/>
        <v>0</v>
      </c>
      <c r="K137" s="167">
        <f t="shared" si="81"/>
        <v>0</v>
      </c>
      <c r="L137" s="167">
        <f t="shared" si="81"/>
        <v>0</v>
      </c>
    </row>
    <row r="138" spans="1:12" ht="26.25" hidden="1" customHeight="1">
      <c r="A138" s="75" t="s">
        <v>275</v>
      </c>
      <c r="B138" s="155" t="s">
        <v>276</v>
      </c>
      <c r="C138" s="155"/>
      <c r="D138" s="166">
        <f t="shared" si="81"/>
        <v>0</v>
      </c>
      <c r="E138" s="166">
        <f t="shared" si="81"/>
        <v>0</v>
      </c>
      <c r="F138" s="166">
        <f t="shared" si="81"/>
        <v>0</v>
      </c>
      <c r="G138" s="166">
        <f t="shared" si="81"/>
        <v>0</v>
      </c>
      <c r="H138" s="168">
        <f t="shared" si="81"/>
        <v>0</v>
      </c>
      <c r="I138" s="166">
        <f t="shared" si="81"/>
        <v>0</v>
      </c>
      <c r="J138" s="166">
        <f t="shared" si="81"/>
        <v>0</v>
      </c>
      <c r="K138" s="166">
        <f t="shared" si="81"/>
        <v>0</v>
      </c>
      <c r="L138" s="166">
        <f t="shared" si="81"/>
        <v>0</v>
      </c>
    </row>
    <row r="139" spans="1:12" ht="24.75" hidden="1" customHeight="1">
      <c r="A139" s="75" t="s">
        <v>277</v>
      </c>
      <c r="B139" s="155" t="s">
        <v>278</v>
      </c>
      <c r="C139" s="155"/>
      <c r="D139" s="166">
        <f t="shared" si="81"/>
        <v>0</v>
      </c>
      <c r="E139" s="166">
        <f t="shared" si="81"/>
        <v>0</v>
      </c>
      <c r="F139" s="166">
        <f t="shared" si="81"/>
        <v>0</v>
      </c>
      <c r="G139" s="166">
        <f t="shared" si="81"/>
        <v>0</v>
      </c>
      <c r="H139" s="168">
        <f t="shared" si="81"/>
        <v>0</v>
      </c>
      <c r="I139" s="166">
        <f t="shared" si="81"/>
        <v>0</v>
      </c>
      <c r="J139" s="166">
        <f t="shared" si="81"/>
        <v>0</v>
      </c>
      <c r="K139" s="166">
        <f t="shared" si="81"/>
        <v>0</v>
      </c>
      <c r="L139" s="166">
        <f t="shared" si="81"/>
        <v>0</v>
      </c>
    </row>
    <row r="140" spans="1:12" ht="40.5" hidden="1" customHeight="1">
      <c r="A140" s="169" t="s">
        <v>279</v>
      </c>
      <c r="B140" s="170" t="s">
        <v>280</v>
      </c>
      <c r="C140" s="171"/>
      <c r="D140" s="172">
        <f t="shared" ref="D140:L140" si="82">D141+D142+D143</f>
        <v>0</v>
      </c>
      <c r="E140" s="172">
        <f t="shared" si="82"/>
        <v>0</v>
      </c>
      <c r="F140" s="172">
        <f t="shared" si="82"/>
        <v>0</v>
      </c>
      <c r="G140" s="172">
        <f t="shared" si="82"/>
        <v>0</v>
      </c>
      <c r="H140" s="173">
        <f t="shared" si="82"/>
        <v>0</v>
      </c>
      <c r="I140" s="172">
        <f t="shared" si="82"/>
        <v>0</v>
      </c>
      <c r="J140" s="172">
        <f t="shared" si="82"/>
        <v>0</v>
      </c>
      <c r="K140" s="172">
        <f t="shared" si="82"/>
        <v>0</v>
      </c>
      <c r="L140" s="174">
        <f t="shared" si="82"/>
        <v>0</v>
      </c>
    </row>
    <row r="141" spans="1:12" ht="38.25" hidden="1" customHeight="1">
      <c r="A141" s="75" t="s">
        <v>281</v>
      </c>
      <c r="B141" s="111" t="s">
        <v>282</v>
      </c>
      <c r="C141" s="111"/>
      <c r="D141" s="166">
        <f t="shared" ref="D141:L148" si="83">D431</f>
        <v>0</v>
      </c>
      <c r="E141" s="166">
        <f t="shared" si="83"/>
        <v>0</v>
      </c>
      <c r="F141" s="166">
        <f t="shared" si="83"/>
        <v>0</v>
      </c>
      <c r="G141" s="166">
        <f t="shared" si="83"/>
        <v>0</v>
      </c>
      <c r="H141" s="168">
        <f t="shared" si="83"/>
        <v>0</v>
      </c>
      <c r="I141" s="166">
        <f t="shared" si="83"/>
        <v>0</v>
      </c>
      <c r="J141" s="166">
        <f t="shared" si="83"/>
        <v>0</v>
      </c>
      <c r="K141" s="166">
        <f t="shared" si="83"/>
        <v>0</v>
      </c>
      <c r="L141" s="166">
        <f t="shared" si="83"/>
        <v>0</v>
      </c>
    </row>
    <row r="142" spans="1:12" ht="27" hidden="1" customHeight="1">
      <c r="A142" s="75" t="s">
        <v>283</v>
      </c>
      <c r="B142" s="111" t="s">
        <v>284</v>
      </c>
      <c r="C142" s="111"/>
      <c r="D142" s="166">
        <f t="shared" si="83"/>
        <v>0</v>
      </c>
      <c r="E142" s="166">
        <f t="shared" si="83"/>
        <v>0</v>
      </c>
      <c r="F142" s="166">
        <f t="shared" si="83"/>
        <v>0</v>
      </c>
      <c r="G142" s="166">
        <f t="shared" si="83"/>
        <v>0</v>
      </c>
      <c r="H142" s="168">
        <f t="shared" si="83"/>
        <v>0</v>
      </c>
      <c r="I142" s="166">
        <f t="shared" si="83"/>
        <v>0</v>
      </c>
      <c r="J142" s="166">
        <f t="shared" si="83"/>
        <v>0</v>
      </c>
      <c r="K142" s="166">
        <f t="shared" si="83"/>
        <v>0</v>
      </c>
      <c r="L142" s="166">
        <f t="shared" si="83"/>
        <v>0</v>
      </c>
    </row>
    <row r="143" spans="1:12" ht="27" hidden="1" customHeight="1">
      <c r="A143" s="75" t="s">
        <v>285</v>
      </c>
      <c r="B143" s="111" t="s">
        <v>286</v>
      </c>
      <c r="C143" s="111"/>
      <c r="D143" s="166">
        <f t="shared" si="83"/>
        <v>0</v>
      </c>
      <c r="E143" s="166">
        <f t="shared" si="83"/>
        <v>0</v>
      </c>
      <c r="F143" s="166">
        <f t="shared" si="83"/>
        <v>0</v>
      </c>
      <c r="G143" s="166">
        <f t="shared" si="83"/>
        <v>0</v>
      </c>
      <c r="H143" s="168">
        <f t="shared" si="83"/>
        <v>0</v>
      </c>
      <c r="I143" s="166">
        <f t="shared" si="83"/>
        <v>0</v>
      </c>
      <c r="J143" s="166">
        <f t="shared" si="83"/>
        <v>0</v>
      </c>
      <c r="K143" s="166">
        <f t="shared" si="83"/>
        <v>0</v>
      </c>
      <c r="L143" s="166">
        <f t="shared" si="83"/>
        <v>0</v>
      </c>
    </row>
    <row r="144" spans="1:12" ht="30" hidden="1" customHeight="1">
      <c r="A144" s="75" t="s">
        <v>287</v>
      </c>
      <c r="B144" s="110" t="s">
        <v>288</v>
      </c>
      <c r="C144" s="111"/>
      <c r="D144" s="166">
        <f t="shared" si="83"/>
        <v>0</v>
      </c>
      <c r="E144" s="166">
        <f t="shared" si="83"/>
        <v>0</v>
      </c>
      <c r="F144" s="166">
        <f t="shared" si="83"/>
        <v>0</v>
      </c>
      <c r="G144" s="166">
        <f t="shared" si="83"/>
        <v>0</v>
      </c>
      <c r="H144" s="168">
        <f t="shared" si="83"/>
        <v>0</v>
      </c>
      <c r="I144" s="166">
        <f t="shared" si="83"/>
        <v>0</v>
      </c>
      <c r="J144" s="166">
        <f t="shared" si="83"/>
        <v>0</v>
      </c>
      <c r="K144" s="166">
        <f t="shared" si="83"/>
        <v>0</v>
      </c>
      <c r="L144" s="166">
        <f t="shared" si="83"/>
        <v>0</v>
      </c>
    </row>
    <row r="145" spans="1:12" ht="18.75" hidden="1" customHeight="1">
      <c r="A145" s="175" t="s">
        <v>289</v>
      </c>
      <c r="B145" s="111" t="s">
        <v>290</v>
      </c>
      <c r="C145" s="111"/>
      <c r="D145" s="166">
        <f t="shared" si="83"/>
        <v>0</v>
      </c>
      <c r="E145" s="166">
        <f t="shared" si="83"/>
        <v>0</v>
      </c>
      <c r="F145" s="166">
        <f t="shared" si="83"/>
        <v>0</v>
      </c>
      <c r="G145" s="166">
        <f t="shared" si="83"/>
        <v>0</v>
      </c>
      <c r="H145" s="168">
        <f t="shared" si="83"/>
        <v>0</v>
      </c>
      <c r="I145" s="166">
        <f t="shared" si="83"/>
        <v>0</v>
      </c>
      <c r="J145" s="166">
        <f t="shared" si="83"/>
        <v>0</v>
      </c>
      <c r="K145" s="166">
        <f t="shared" si="83"/>
        <v>0</v>
      </c>
      <c r="L145" s="166">
        <f t="shared" si="83"/>
        <v>0</v>
      </c>
    </row>
    <row r="146" spans="1:12" ht="26.25" hidden="1" customHeight="1">
      <c r="A146" s="75" t="s">
        <v>291</v>
      </c>
      <c r="B146" s="111" t="s">
        <v>292</v>
      </c>
      <c r="C146" s="111"/>
      <c r="D146" s="167">
        <f t="shared" si="83"/>
        <v>0</v>
      </c>
      <c r="E146" s="167">
        <f t="shared" si="83"/>
        <v>0</v>
      </c>
      <c r="F146" s="167">
        <f t="shared" si="83"/>
        <v>0</v>
      </c>
      <c r="G146" s="167">
        <f t="shared" si="83"/>
        <v>0</v>
      </c>
      <c r="H146" s="168">
        <f t="shared" si="83"/>
        <v>0</v>
      </c>
      <c r="I146" s="167">
        <f t="shared" si="83"/>
        <v>0</v>
      </c>
      <c r="J146" s="167">
        <f t="shared" si="83"/>
        <v>0</v>
      </c>
      <c r="K146" s="167">
        <f t="shared" si="83"/>
        <v>0</v>
      </c>
      <c r="L146" s="167">
        <f t="shared" si="83"/>
        <v>0</v>
      </c>
    </row>
    <row r="147" spans="1:12" ht="27.75" hidden="1" customHeight="1">
      <c r="A147" s="75" t="s">
        <v>293</v>
      </c>
      <c r="B147" s="111" t="s">
        <v>294</v>
      </c>
      <c r="C147" s="111"/>
      <c r="D147" s="166">
        <f t="shared" si="83"/>
        <v>0</v>
      </c>
      <c r="E147" s="166">
        <f t="shared" si="83"/>
        <v>0</v>
      </c>
      <c r="F147" s="166">
        <f t="shared" si="83"/>
        <v>0</v>
      </c>
      <c r="G147" s="166">
        <f t="shared" si="83"/>
        <v>0</v>
      </c>
      <c r="H147" s="168">
        <f t="shared" si="83"/>
        <v>0</v>
      </c>
      <c r="I147" s="166">
        <f t="shared" si="83"/>
        <v>0</v>
      </c>
      <c r="J147" s="166">
        <f t="shared" si="83"/>
        <v>0</v>
      </c>
      <c r="K147" s="166">
        <f t="shared" si="83"/>
        <v>0</v>
      </c>
      <c r="L147" s="166">
        <f t="shared" si="83"/>
        <v>0</v>
      </c>
    </row>
    <row r="148" spans="1:12" ht="18.75" hidden="1" customHeight="1">
      <c r="A148" s="75" t="s">
        <v>295</v>
      </c>
      <c r="B148" s="111" t="s">
        <v>296</v>
      </c>
      <c r="C148" s="111"/>
      <c r="D148" s="166">
        <f t="shared" si="83"/>
        <v>0</v>
      </c>
      <c r="E148" s="166">
        <f t="shared" si="83"/>
        <v>0</v>
      </c>
      <c r="F148" s="166">
        <f t="shared" si="83"/>
        <v>0</v>
      </c>
      <c r="G148" s="166">
        <f t="shared" si="83"/>
        <v>0</v>
      </c>
      <c r="H148" s="168">
        <f t="shared" si="83"/>
        <v>0</v>
      </c>
      <c r="I148" s="166">
        <f t="shared" si="83"/>
        <v>0</v>
      </c>
      <c r="J148" s="166">
        <f t="shared" si="83"/>
        <v>0</v>
      </c>
      <c r="K148" s="166">
        <f t="shared" si="83"/>
        <v>0</v>
      </c>
      <c r="L148" s="166">
        <f t="shared" si="83"/>
        <v>0</v>
      </c>
    </row>
    <row r="149" spans="1:12" ht="39.75" hidden="1" customHeight="1">
      <c r="A149" s="176" t="s">
        <v>297</v>
      </c>
      <c r="B149" s="177" t="s">
        <v>298</v>
      </c>
      <c r="C149" s="177"/>
      <c r="D149" s="178">
        <f t="shared" ref="D149:L149" si="84">D150+D151+D152</f>
        <v>0</v>
      </c>
      <c r="E149" s="178">
        <f t="shared" si="84"/>
        <v>0</v>
      </c>
      <c r="F149" s="178">
        <f t="shared" si="84"/>
        <v>0</v>
      </c>
      <c r="G149" s="178">
        <f t="shared" si="84"/>
        <v>0</v>
      </c>
      <c r="H149" s="173">
        <f t="shared" si="84"/>
        <v>0</v>
      </c>
      <c r="I149" s="178">
        <f t="shared" si="84"/>
        <v>0</v>
      </c>
      <c r="J149" s="178">
        <f t="shared" si="84"/>
        <v>0</v>
      </c>
      <c r="K149" s="178">
        <f t="shared" si="84"/>
        <v>0</v>
      </c>
      <c r="L149" s="179">
        <f t="shared" si="84"/>
        <v>0</v>
      </c>
    </row>
    <row r="150" spans="1:12" ht="41.25" hidden="1" customHeight="1">
      <c r="A150" s="75" t="s">
        <v>299</v>
      </c>
      <c r="B150" s="111" t="s">
        <v>300</v>
      </c>
      <c r="C150" s="111"/>
      <c r="D150" s="166">
        <f t="shared" ref="D150:L153" si="85">D440</f>
        <v>0</v>
      </c>
      <c r="E150" s="166">
        <f t="shared" si="85"/>
        <v>0</v>
      </c>
      <c r="F150" s="166">
        <f t="shared" si="85"/>
        <v>0</v>
      </c>
      <c r="G150" s="166">
        <f t="shared" si="85"/>
        <v>0</v>
      </c>
      <c r="H150" s="168">
        <f t="shared" si="85"/>
        <v>0</v>
      </c>
      <c r="I150" s="166">
        <f t="shared" si="85"/>
        <v>0</v>
      </c>
      <c r="J150" s="166">
        <f t="shared" si="85"/>
        <v>0</v>
      </c>
      <c r="K150" s="166">
        <f t="shared" si="85"/>
        <v>0</v>
      </c>
      <c r="L150" s="166">
        <f t="shared" si="85"/>
        <v>0</v>
      </c>
    </row>
    <row r="151" spans="1:12" ht="26.25" hidden="1" customHeight="1">
      <c r="A151" s="75" t="s">
        <v>301</v>
      </c>
      <c r="B151" s="111" t="s">
        <v>302</v>
      </c>
      <c r="C151" s="111"/>
      <c r="D151" s="166">
        <f t="shared" si="85"/>
        <v>0</v>
      </c>
      <c r="E151" s="166">
        <f t="shared" si="85"/>
        <v>0</v>
      </c>
      <c r="F151" s="166">
        <f t="shared" si="85"/>
        <v>0</v>
      </c>
      <c r="G151" s="166">
        <f t="shared" si="85"/>
        <v>0</v>
      </c>
      <c r="H151" s="168">
        <f t="shared" si="85"/>
        <v>0</v>
      </c>
      <c r="I151" s="166">
        <f t="shared" si="85"/>
        <v>0</v>
      </c>
      <c r="J151" s="166">
        <f t="shared" si="85"/>
        <v>0</v>
      </c>
      <c r="K151" s="166">
        <f t="shared" si="85"/>
        <v>0</v>
      </c>
      <c r="L151" s="166">
        <f t="shared" si="85"/>
        <v>0</v>
      </c>
    </row>
    <row r="152" spans="1:12" ht="26.25" hidden="1" customHeight="1">
      <c r="A152" s="75" t="s">
        <v>303</v>
      </c>
      <c r="B152" s="111" t="s">
        <v>304</v>
      </c>
      <c r="C152" s="111"/>
      <c r="D152" s="166">
        <f t="shared" si="85"/>
        <v>0</v>
      </c>
      <c r="E152" s="166">
        <f t="shared" si="85"/>
        <v>0</v>
      </c>
      <c r="F152" s="166">
        <f t="shared" si="85"/>
        <v>0</v>
      </c>
      <c r="G152" s="166">
        <f t="shared" si="85"/>
        <v>0</v>
      </c>
      <c r="H152" s="168">
        <f t="shared" si="85"/>
        <v>0</v>
      </c>
      <c r="I152" s="166">
        <f t="shared" si="85"/>
        <v>0</v>
      </c>
      <c r="J152" s="166">
        <f t="shared" si="85"/>
        <v>0</v>
      </c>
      <c r="K152" s="166">
        <f t="shared" si="85"/>
        <v>0</v>
      </c>
      <c r="L152" s="166">
        <f t="shared" si="85"/>
        <v>0</v>
      </c>
    </row>
    <row r="153" spans="1:12" ht="26.25" hidden="1" customHeight="1">
      <c r="A153" s="75" t="s">
        <v>305</v>
      </c>
      <c r="B153" s="111" t="s">
        <v>306</v>
      </c>
      <c r="C153" s="111"/>
      <c r="D153" s="166">
        <f t="shared" si="85"/>
        <v>0</v>
      </c>
      <c r="E153" s="166">
        <f t="shared" si="85"/>
        <v>0</v>
      </c>
      <c r="F153" s="166">
        <f t="shared" si="85"/>
        <v>0</v>
      </c>
      <c r="G153" s="166">
        <f t="shared" si="85"/>
        <v>0</v>
      </c>
      <c r="H153" s="168">
        <f t="shared" si="85"/>
        <v>0</v>
      </c>
      <c r="I153" s="166">
        <f t="shared" si="85"/>
        <v>0</v>
      </c>
      <c r="J153" s="166">
        <f t="shared" si="85"/>
        <v>0</v>
      </c>
      <c r="K153" s="166">
        <f t="shared" si="85"/>
        <v>0</v>
      </c>
      <c r="L153" s="166">
        <f t="shared" si="85"/>
        <v>0</v>
      </c>
    </row>
    <row r="154" spans="1:12" ht="42" hidden="1" customHeight="1">
      <c r="A154" s="176" t="s">
        <v>307</v>
      </c>
      <c r="B154" s="177" t="s">
        <v>308</v>
      </c>
      <c r="C154" s="177"/>
      <c r="D154" s="178">
        <f t="shared" ref="D154:L154" si="86">D155+D156+D157</f>
        <v>0</v>
      </c>
      <c r="E154" s="178">
        <f t="shared" si="86"/>
        <v>0</v>
      </c>
      <c r="F154" s="178">
        <f t="shared" si="86"/>
        <v>0</v>
      </c>
      <c r="G154" s="178">
        <f t="shared" si="86"/>
        <v>0</v>
      </c>
      <c r="H154" s="173">
        <f t="shared" si="86"/>
        <v>0</v>
      </c>
      <c r="I154" s="178">
        <f t="shared" si="86"/>
        <v>0</v>
      </c>
      <c r="J154" s="178">
        <f t="shared" si="86"/>
        <v>0</v>
      </c>
      <c r="K154" s="178">
        <f t="shared" si="86"/>
        <v>0</v>
      </c>
      <c r="L154" s="179">
        <f t="shared" si="86"/>
        <v>0</v>
      </c>
    </row>
    <row r="155" spans="1:12" ht="37.5" hidden="1" customHeight="1">
      <c r="A155" s="75" t="s">
        <v>309</v>
      </c>
      <c r="B155" s="111" t="s">
        <v>310</v>
      </c>
      <c r="C155" s="111"/>
      <c r="D155" s="166">
        <f t="shared" ref="D155:L159" si="87">D445</f>
        <v>0</v>
      </c>
      <c r="E155" s="166">
        <f t="shared" si="87"/>
        <v>0</v>
      </c>
      <c r="F155" s="166">
        <f t="shared" si="87"/>
        <v>0</v>
      </c>
      <c r="G155" s="166">
        <f t="shared" si="87"/>
        <v>0</v>
      </c>
      <c r="H155" s="168">
        <f t="shared" si="87"/>
        <v>0</v>
      </c>
      <c r="I155" s="166">
        <f t="shared" si="87"/>
        <v>0</v>
      </c>
      <c r="J155" s="166">
        <f t="shared" si="87"/>
        <v>0</v>
      </c>
      <c r="K155" s="166">
        <f t="shared" si="87"/>
        <v>0</v>
      </c>
      <c r="L155" s="166">
        <f t="shared" si="87"/>
        <v>0</v>
      </c>
    </row>
    <row r="156" spans="1:12" ht="37.5" hidden="1" customHeight="1">
      <c r="A156" s="75" t="s">
        <v>311</v>
      </c>
      <c r="B156" s="111" t="s">
        <v>312</v>
      </c>
      <c r="C156" s="111"/>
      <c r="D156" s="166">
        <f t="shared" si="87"/>
        <v>0</v>
      </c>
      <c r="E156" s="166">
        <f t="shared" si="87"/>
        <v>0</v>
      </c>
      <c r="F156" s="166">
        <f t="shared" si="87"/>
        <v>0</v>
      </c>
      <c r="G156" s="166">
        <f t="shared" si="87"/>
        <v>0</v>
      </c>
      <c r="H156" s="168">
        <f t="shared" si="87"/>
        <v>0</v>
      </c>
      <c r="I156" s="166">
        <f t="shared" si="87"/>
        <v>0</v>
      </c>
      <c r="J156" s="166">
        <f t="shared" si="87"/>
        <v>0</v>
      </c>
      <c r="K156" s="166">
        <f t="shared" si="87"/>
        <v>0</v>
      </c>
      <c r="L156" s="166">
        <f t="shared" si="87"/>
        <v>0</v>
      </c>
    </row>
    <row r="157" spans="1:12" ht="39.75" hidden="1" customHeight="1">
      <c r="A157" s="75" t="s">
        <v>313</v>
      </c>
      <c r="B157" s="111" t="s">
        <v>314</v>
      </c>
      <c r="C157" s="111"/>
      <c r="D157" s="166">
        <f t="shared" si="87"/>
        <v>0</v>
      </c>
      <c r="E157" s="166">
        <f t="shared" si="87"/>
        <v>0</v>
      </c>
      <c r="F157" s="166">
        <f t="shared" si="87"/>
        <v>0</v>
      </c>
      <c r="G157" s="166">
        <f t="shared" si="87"/>
        <v>0</v>
      </c>
      <c r="H157" s="168">
        <f t="shared" si="87"/>
        <v>0</v>
      </c>
      <c r="I157" s="166">
        <f t="shared" si="87"/>
        <v>0</v>
      </c>
      <c r="J157" s="166">
        <f t="shared" si="87"/>
        <v>0</v>
      </c>
      <c r="K157" s="166">
        <f t="shared" si="87"/>
        <v>0</v>
      </c>
      <c r="L157" s="166">
        <f t="shared" si="87"/>
        <v>0</v>
      </c>
    </row>
    <row r="158" spans="1:12" ht="53.25" hidden="1" customHeight="1">
      <c r="A158" s="75" t="s">
        <v>315</v>
      </c>
      <c r="B158" s="111" t="s">
        <v>316</v>
      </c>
      <c r="C158" s="111"/>
      <c r="D158" s="166">
        <f t="shared" si="87"/>
        <v>0</v>
      </c>
      <c r="E158" s="166">
        <f t="shared" si="87"/>
        <v>0</v>
      </c>
      <c r="F158" s="166">
        <f t="shared" si="87"/>
        <v>0</v>
      </c>
      <c r="G158" s="166">
        <f t="shared" si="87"/>
        <v>0</v>
      </c>
      <c r="H158" s="168">
        <f>H448</f>
        <v>0</v>
      </c>
      <c r="I158" s="166">
        <f t="shared" si="87"/>
        <v>0</v>
      </c>
      <c r="J158" s="166">
        <f t="shared" si="87"/>
        <v>0</v>
      </c>
      <c r="K158" s="166">
        <f t="shared" si="87"/>
        <v>0</v>
      </c>
      <c r="L158" s="166">
        <f t="shared" si="87"/>
        <v>0</v>
      </c>
    </row>
    <row r="159" spans="1:12" ht="37.5" hidden="1" customHeight="1">
      <c r="A159" s="75" t="s">
        <v>317</v>
      </c>
      <c r="B159" s="111" t="s">
        <v>318</v>
      </c>
      <c r="C159" s="111"/>
      <c r="D159" s="166">
        <f t="shared" si="87"/>
        <v>0</v>
      </c>
      <c r="E159" s="166">
        <f t="shared" si="87"/>
        <v>0</v>
      </c>
      <c r="F159" s="166">
        <f t="shared" si="87"/>
        <v>0</v>
      </c>
      <c r="G159" s="166">
        <f t="shared" si="87"/>
        <v>0</v>
      </c>
      <c r="H159" s="168">
        <f t="shared" si="87"/>
        <v>0</v>
      </c>
      <c r="I159" s="166">
        <f t="shared" si="87"/>
        <v>0</v>
      </c>
      <c r="J159" s="166">
        <f t="shared" si="87"/>
        <v>0</v>
      </c>
      <c r="K159" s="166">
        <f t="shared" si="87"/>
        <v>0</v>
      </c>
      <c r="L159" s="166">
        <f t="shared" si="87"/>
        <v>0</v>
      </c>
    </row>
    <row r="160" spans="1:12" ht="17.25" hidden="1" customHeight="1">
      <c r="A160" s="75" t="s">
        <v>319</v>
      </c>
      <c r="B160" s="154" t="s">
        <v>320</v>
      </c>
      <c r="C160" s="155"/>
      <c r="D160" s="166">
        <f>D369</f>
        <v>0</v>
      </c>
      <c r="E160" s="166">
        <f>E369</f>
        <v>0</v>
      </c>
      <c r="F160" s="166">
        <f t="shared" ref="F160:L161" si="88">F369</f>
        <v>0</v>
      </c>
      <c r="G160" s="166">
        <f t="shared" si="88"/>
        <v>0</v>
      </c>
      <c r="H160" s="168">
        <f t="shared" si="88"/>
        <v>0</v>
      </c>
      <c r="I160" s="166">
        <f t="shared" si="88"/>
        <v>0</v>
      </c>
      <c r="J160" s="166">
        <f t="shared" si="88"/>
        <v>0</v>
      </c>
      <c r="K160" s="166">
        <f t="shared" si="88"/>
        <v>0</v>
      </c>
      <c r="L160" s="166">
        <f t="shared" si="88"/>
        <v>0</v>
      </c>
    </row>
    <row r="161" spans="1:12" ht="13.5" hidden="1" customHeight="1">
      <c r="A161" s="75" t="s">
        <v>321</v>
      </c>
      <c r="B161" s="154" t="s">
        <v>322</v>
      </c>
      <c r="C161" s="155"/>
      <c r="D161" s="166">
        <f>D370</f>
        <v>0</v>
      </c>
      <c r="E161" s="166">
        <f>E370</f>
        <v>0</v>
      </c>
      <c r="F161" s="166">
        <f t="shared" si="88"/>
        <v>0</v>
      </c>
      <c r="G161" s="166">
        <f t="shared" si="88"/>
        <v>0</v>
      </c>
      <c r="H161" s="168">
        <f t="shared" si="88"/>
        <v>0</v>
      </c>
      <c r="I161" s="166">
        <f t="shared" si="88"/>
        <v>0</v>
      </c>
      <c r="J161" s="166">
        <f t="shared" si="88"/>
        <v>0</v>
      </c>
      <c r="K161" s="166">
        <f t="shared" si="88"/>
        <v>0</v>
      </c>
      <c r="L161" s="166">
        <f t="shared" si="88"/>
        <v>0</v>
      </c>
    </row>
    <row r="162" spans="1:12" ht="15.75" hidden="1" customHeight="1">
      <c r="A162" s="75" t="s">
        <v>323</v>
      </c>
      <c r="B162" s="154" t="s">
        <v>324</v>
      </c>
      <c r="C162" s="155"/>
      <c r="D162" s="166">
        <f>D450</f>
        <v>0</v>
      </c>
      <c r="E162" s="166">
        <f>E450</f>
        <v>0</v>
      </c>
      <c r="F162" s="166">
        <f t="shared" ref="F162:L162" si="89">F450</f>
        <v>0</v>
      </c>
      <c r="G162" s="166">
        <f t="shared" si="89"/>
        <v>0</v>
      </c>
      <c r="H162" s="168">
        <f t="shared" si="89"/>
        <v>0</v>
      </c>
      <c r="I162" s="166">
        <f t="shared" si="89"/>
        <v>0</v>
      </c>
      <c r="J162" s="166">
        <f t="shared" si="89"/>
        <v>0</v>
      </c>
      <c r="K162" s="166">
        <f t="shared" si="89"/>
        <v>0</v>
      </c>
      <c r="L162" s="166">
        <f t="shared" si="89"/>
        <v>0</v>
      </c>
    </row>
    <row r="163" spans="1:12" ht="28.5" hidden="1" customHeight="1">
      <c r="A163" s="75" t="s">
        <v>325</v>
      </c>
      <c r="B163" s="155" t="s">
        <v>326</v>
      </c>
      <c r="C163" s="155"/>
      <c r="D163" s="166">
        <f t="shared" ref="D163:L168" si="90">D371</f>
        <v>0</v>
      </c>
      <c r="E163" s="166">
        <f t="shared" si="90"/>
        <v>0</v>
      </c>
      <c r="F163" s="166">
        <f t="shared" si="90"/>
        <v>0</v>
      </c>
      <c r="G163" s="166">
        <f t="shared" si="90"/>
        <v>0</v>
      </c>
      <c r="H163" s="168">
        <f t="shared" si="90"/>
        <v>0</v>
      </c>
      <c r="I163" s="166">
        <f t="shared" si="90"/>
        <v>0</v>
      </c>
      <c r="J163" s="166">
        <f t="shared" si="90"/>
        <v>0</v>
      </c>
      <c r="K163" s="166">
        <f t="shared" si="90"/>
        <v>0</v>
      </c>
      <c r="L163" s="166">
        <f t="shared" si="90"/>
        <v>0</v>
      </c>
    </row>
    <row r="164" spans="1:12" ht="15.75" hidden="1" customHeight="1">
      <c r="A164" s="75" t="s">
        <v>327</v>
      </c>
      <c r="B164" s="155" t="s">
        <v>328</v>
      </c>
      <c r="C164" s="155"/>
      <c r="D164" s="166">
        <f t="shared" si="90"/>
        <v>0</v>
      </c>
      <c r="E164" s="166">
        <f t="shared" si="90"/>
        <v>0</v>
      </c>
      <c r="F164" s="166">
        <f t="shared" si="90"/>
        <v>0</v>
      </c>
      <c r="G164" s="166">
        <f t="shared" si="90"/>
        <v>0</v>
      </c>
      <c r="H164" s="168">
        <f t="shared" si="90"/>
        <v>0</v>
      </c>
      <c r="I164" s="166">
        <f t="shared" si="90"/>
        <v>0</v>
      </c>
      <c r="J164" s="166">
        <f t="shared" si="90"/>
        <v>0</v>
      </c>
      <c r="K164" s="166">
        <f t="shared" si="90"/>
        <v>0</v>
      </c>
      <c r="L164" s="166">
        <f t="shared" si="90"/>
        <v>0</v>
      </c>
    </row>
    <row r="165" spans="1:12" ht="31.5" customHeight="1">
      <c r="A165" s="75" t="s">
        <v>329</v>
      </c>
      <c r="B165" s="155" t="s">
        <v>330</v>
      </c>
      <c r="C165" s="155"/>
      <c r="D165" s="167">
        <f t="shared" si="90"/>
        <v>125000</v>
      </c>
      <c r="E165" s="167">
        <f t="shared" si="90"/>
        <v>200000</v>
      </c>
      <c r="F165" s="167">
        <f t="shared" si="90"/>
        <v>198184</v>
      </c>
      <c r="G165" s="167">
        <f t="shared" si="90"/>
        <v>0</v>
      </c>
      <c r="H165" s="168">
        <f t="shared" si="90"/>
        <v>0</v>
      </c>
      <c r="I165" s="167">
        <f t="shared" si="90"/>
        <v>198184</v>
      </c>
      <c r="J165" s="167">
        <f t="shared" si="90"/>
        <v>198184</v>
      </c>
      <c r="K165" s="167">
        <f t="shared" si="90"/>
        <v>0</v>
      </c>
      <c r="L165" s="167">
        <f t="shared" si="90"/>
        <v>0</v>
      </c>
    </row>
    <row r="166" spans="1:12" ht="28.5" hidden="1" customHeight="1">
      <c r="A166" s="75" t="s">
        <v>331</v>
      </c>
      <c r="B166" s="155" t="s">
        <v>332</v>
      </c>
      <c r="C166" s="155"/>
      <c r="D166" s="166">
        <f t="shared" si="90"/>
        <v>0</v>
      </c>
      <c r="E166" s="166">
        <f t="shared" si="90"/>
        <v>0</v>
      </c>
      <c r="F166" s="166">
        <f t="shared" si="90"/>
        <v>0</v>
      </c>
      <c r="G166" s="166">
        <f t="shared" si="90"/>
        <v>0</v>
      </c>
      <c r="H166" s="168">
        <f t="shared" si="90"/>
        <v>0</v>
      </c>
      <c r="I166" s="166">
        <f t="shared" si="90"/>
        <v>0</v>
      </c>
      <c r="J166" s="166">
        <f t="shared" si="90"/>
        <v>0</v>
      </c>
      <c r="K166" s="166">
        <f t="shared" si="90"/>
        <v>0</v>
      </c>
      <c r="L166" s="166">
        <f t="shared" si="90"/>
        <v>0</v>
      </c>
    </row>
    <row r="167" spans="1:12" ht="15.75" hidden="1" customHeight="1">
      <c r="A167" s="75" t="s">
        <v>333</v>
      </c>
      <c r="B167" s="111" t="s">
        <v>334</v>
      </c>
      <c r="C167" s="111"/>
      <c r="D167" s="166">
        <f t="shared" si="90"/>
        <v>0</v>
      </c>
      <c r="E167" s="166">
        <f t="shared" si="90"/>
        <v>0</v>
      </c>
      <c r="F167" s="166">
        <f t="shared" si="90"/>
        <v>0</v>
      </c>
      <c r="G167" s="166">
        <f t="shared" si="90"/>
        <v>0</v>
      </c>
      <c r="H167" s="117">
        <f t="shared" si="90"/>
        <v>0</v>
      </c>
      <c r="I167" s="166">
        <f t="shared" si="90"/>
        <v>0</v>
      </c>
      <c r="J167" s="166">
        <f t="shared" si="90"/>
        <v>0</v>
      </c>
      <c r="K167" s="166">
        <f t="shared" si="90"/>
        <v>0</v>
      </c>
      <c r="L167" s="166">
        <f t="shared" si="90"/>
        <v>0</v>
      </c>
    </row>
    <row r="168" spans="1:12" ht="29.25" hidden="1" customHeight="1">
      <c r="A168" s="75" t="s">
        <v>335</v>
      </c>
      <c r="B168" s="111" t="s">
        <v>336</v>
      </c>
      <c r="C168" s="111"/>
      <c r="D168" s="166">
        <f t="shared" si="90"/>
        <v>0</v>
      </c>
      <c r="E168" s="166">
        <f t="shared" si="90"/>
        <v>0</v>
      </c>
      <c r="F168" s="166">
        <f t="shared" si="90"/>
        <v>0</v>
      </c>
      <c r="G168" s="166">
        <f t="shared" si="90"/>
        <v>0</v>
      </c>
      <c r="H168" s="117">
        <f t="shared" si="90"/>
        <v>0</v>
      </c>
      <c r="I168" s="166">
        <f t="shared" si="90"/>
        <v>0</v>
      </c>
      <c r="J168" s="166">
        <f t="shared" si="90"/>
        <v>0</v>
      </c>
      <c r="K168" s="166">
        <f t="shared" si="90"/>
        <v>0</v>
      </c>
      <c r="L168" s="166">
        <f t="shared" si="90"/>
        <v>0</v>
      </c>
    </row>
    <row r="169" spans="1:12" ht="32.25" hidden="1" customHeight="1">
      <c r="A169" s="75" t="s">
        <v>337</v>
      </c>
      <c r="B169" s="111" t="s">
        <v>338</v>
      </c>
      <c r="C169" s="111"/>
      <c r="D169" s="166">
        <f>D451</f>
        <v>0</v>
      </c>
      <c r="E169" s="166">
        <f>E451</f>
        <v>0</v>
      </c>
      <c r="F169" s="166">
        <f t="shared" ref="F169:L169" si="91">F451</f>
        <v>0</v>
      </c>
      <c r="G169" s="166">
        <f t="shared" si="91"/>
        <v>0</v>
      </c>
      <c r="H169" s="117">
        <f t="shared" si="91"/>
        <v>0</v>
      </c>
      <c r="I169" s="166">
        <f t="shared" si="91"/>
        <v>0</v>
      </c>
      <c r="J169" s="166">
        <f t="shared" si="91"/>
        <v>0</v>
      </c>
      <c r="K169" s="166">
        <f t="shared" si="91"/>
        <v>0</v>
      </c>
      <c r="L169" s="166">
        <f t="shared" si="91"/>
        <v>0</v>
      </c>
    </row>
    <row r="170" spans="1:12" ht="17.25" hidden="1" customHeight="1">
      <c r="A170" s="75" t="s">
        <v>339</v>
      </c>
      <c r="B170" s="111" t="s">
        <v>340</v>
      </c>
      <c r="C170" s="111"/>
      <c r="D170" s="167">
        <f t="shared" ref="D170:L171" si="92">D377</f>
        <v>0</v>
      </c>
      <c r="E170" s="167">
        <f t="shared" si="92"/>
        <v>0</v>
      </c>
      <c r="F170" s="167">
        <f t="shared" si="92"/>
        <v>0</v>
      </c>
      <c r="G170" s="167">
        <f t="shared" si="92"/>
        <v>0</v>
      </c>
      <c r="H170" s="168">
        <f t="shared" si="92"/>
        <v>0</v>
      </c>
      <c r="I170" s="167">
        <f t="shared" si="92"/>
        <v>0</v>
      </c>
      <c r="J170" s="167">
        <f t="shared" si="92"/>
        <v>0</v>
      </c>
      <c r="K170" s="167">
        <f t="shared" si="92"/>
        <v>0</v>
      </c>
      <c r="L170" s="167">
        <f t="shared" si="92"/>
        <v>0</v>
      </c>
    </row>
    <row r="171" spans="1:12" ht="28.5" customHeight="1">
      <c r="A171" s="109" t="s">
        <v>341</v>
      </c>
      <c r="B171" s="111" t="s">
        <v>342</v>
      </c>
      <c r="C171" s="111"/>
      <c r="D171" s="167">
        <f>D378</f>
        <v>4790000</v>
      </c>
      <c r="E171" s="167">
        <f t="shared" si="92"/>
        <v>4548000</v>
      </c>
      <c r="F171" s="167">
        <f t="shared" si="92"/>
        <v>4458684</v>
      </c>
      <c r="G171" s="167">
        <f t="shared" si="92"/>
        <v>0</v>
      </c>
      <c r="H171" s="167">
        <f t="shared" si="92"/>
        <v>0</v>
      </c>
      <c r="I171" s="167">
        <f t="shared" si="92"/>
        <v>4458684</v>
      </c>
      <c r="J171" s="167">
        <f t="shared" si="92"/>
        <v>4458684</v>
      </c>
      <c r="K171" s="167">
        <f t="shared" si="92"/>
        <v>0</v>
      </c>
      <c r="L171" s="167">
        <f t="shared" si="92"/>
        <v>0</v>
      </c>
    </row>
    <row r="172" spans="1:12" ht="27" hidden="1" customHeight="1">
      <c r="A172" s="109" t="s">
        <v>343</v>
      </c>
      <c r="B172" s="111" t="s">
        <v>344</v>
      </c>
      <c r="C172" s="111"/>
      <c r="D172" s="166">
        <f t="shared" ref="D172:L175" si="93">D379</f>
        <v>0</v>
      </c>
      <c r="E172" s="166">
        <f t="shared" si="93"/>
        <v>0</v>
      </c>
      <c r="F172" s="166">
        <f t="shared" si="93"/>
        <v>0</v>
      </c>
      <c r="G172" s="166">
        <f t="shared" si="93"/>
        <v>0</v>
      </c>
      <c r="H172" s="168">
        <f t="shared" si="93"/>
        <v>0</v>
      </c>
      <c r="I172" s="166">
        <f t="shared" si="93"/>
        <v>0</v>
      </c>
      <c r="J172" s="166">
        <f t="shared" si="93"/>
        <v>0</v>
      </c>
      <c r="K172" s="166">
        <f t="shared" si="93"/>
        <v>0</v>
      </c>
      <c r="L172" s="166">
        <f t="shared" si="93"/>
        <v>0</v>
      </c>
    </row>
    <row r="173" spans="1:12" ht="27" hidden="1" customHeight="1">
      <c r="A173" s="109" t="s">
        <v>345</v>
      </c>
      <c r="B173" s="111" t="s">
        <v>346</v>
      </c>
      <c r="C173" s="111"/>
      <c r="D173" s="166">
        <f t="shared" si="93"/>
        <v>0</v>
      </c>
      <c r="E173" s="166">
        <f t="shared" si="93"/>
        <v>0</v>
      </c>
      <c r="F173" s="166">
        <f t="shared" si="93"/>
        <v>0</v>
      </c>
      <c r="G173" s="166">
        <f t="shared" si="93"/>
        <v>0</v>
      </c>
      <c r="H173" s="168">
        <f t="shared" si="93"/>
        <v>0</v>
      </c>
      <c r="I173" s="166">
        <f t="shared" si="93"/>
        <v>0</v>
      </c>
      <c r="J173" s="166">
        <f t="shared" si="93"/>
        <v>0</v>
      </c>
      <c r="K173" s="166">
        <f t="shared" si="93"/>
        <v>0</v>
      </c>
      <c r="L173" s="166">
        <f t="shared" si="93"/>
        <v>0</v>
      </c>
    </row>
    <row r="174" spans="1:12" ht="27" hidden="1" customHeight="1">
      <c r="A174" s="109" t="s">
        <v>347</v>
      </c>
      <c r="B174" s="111" t="s">
        <v>348</v>
      </c>
      <c r="C174" s="111"/>
      <c r="D174" s="166">
        <f t="shared" si="93"/>
        <v>0</v>
      </c>
      <c r="E174" s="166">
        <f t="shared" si="93"/>
        <v>0</v>
      </c>
      <c r="F174" s="166">
        <f t="shared" si="93"/>
        <v>0</v>
      </c>
      <c r="G174" s="166">
        <f t="shared" si="93"/>
        <v>0</v>
      </c>
      <c r="H174" s="168">
        <f t="shared" si="93"/>
        <v>0</v>
      </c>
      <c r="I174" s="166">
        <f t="shared" si="93"/>
        <v>0</v>
      </c>
      <c r="J174" s="166">
        <f t="shared" si="93"/>
        <v>0</v>
      </c>
      <c r="K174" s="166">
        <f t="shared" si="93"/>
        <v>0</v>
      </c>
      <c r="L174" s="166">
        <f t="shared" si="93"/>
        <v>0</v>
      </c>
    </row>
    <row r="175" spans="1:12" ht="38.25" hidden="1" customHeight="1">
      <c r="A175" s="75" t="s">
        <v>349</v>
      </c>
      <c r="B175" s="111" t="s">
        <v>350</v>
      </c>
      <c r="C175" s="111"/>
      <c r="D175" s="166">
        <f t="shared" si="93"/>
        <v>0</v>
      </c>
      <c r="E175" s="166">
        <f t="shared" si="93"/>
        <v>0</v>
      </c>
      <c r="F175" s="166">
        <f t="shared" si="93"/>
        <v>0</v>
      </c>
      <c r="G175" s="166">
        <f t="shared" si="93"/>
        <v>0</v>
      </c>
      <c r="H175" s="168">
        <f t="shared" si="93"/>
        <v>0</v>
      </c>
      <c r="I175" s="166">
        <f t="shared" si="93"/>
        <v>0</v>
      </c>
      <c r="J175" s="166">
        <f t="shared" si="93"/>
        <v>0</v>
      </c>
      <c r="K175" s="166">
        <f t="shared" si="93"/>
        <v>0</v>
      </c>
      <c r="L175" s="166">
        <f t="shared" si="93"/>
        <v>0</v>
      </c>
    </row>
    <row r="176" spans="1:12" ht="18" customHeight="1">
      <c r="A176" s="75" t="s">
        <v>351</v>
      </c>
      <c r="B176" s="111" t="s">
        <v>352</v>
      </c>
      <c r="C176" s="111"/>
      <c r="D176" s="167">
        <f>D452</f>
        <v>77102200</v>
      </c>
      <c r="E176" s="167">
        <f>E452</f>
        <v>77102200</v>
      </c>
      <c r="F176" s="167">
        <f t="shared" ref="F176:L177" si="94">F452</f>
        <v>45205065</v>
      </c>
      <c r="G176" s="167">
        <f t="shared" si="94"/>
        <v>0</v>
      </c>
      <c r="H176" s="168">
        <f t="shared" si="94"/>
        <v>0</v>
      </c>
      <c r="I176" s="167">
        <f t="shared" si="94"/>
        <v>45205065</v>
      </c>
      <c r="J176" s="167">
        <f t="shared" si="94"/>
        <v>45205065</v>
      </c>
      <c r="K176" s="167">
        <f t="shared" si="94"/>
        <v>0</v>
      </c>
      <c r="L176" s="167">
        <f t="shared" si="94"/>
        <v>0</v>
      </c>
    </row>
    <row r="177" spans="1:12" ht="38.25" customHeight="1">
      <c r="A177" s="75" t="str">
        <f>A453</f>
        <v xml:space="preserve">Subventii de la bugetul de stat catre bugetele locale necesare sustinerii derularii proiectelor finantate din fonduri externe  nerambursabile (FEN) postaderare aferente perioadei de programare 2014-2020 </v>
      </c>
      <c r="B177" s="180" t="s">
        <v>353</v>
      </c>
      <c r="C177" s="75">
        <f>C453</f>
        <v>0</v>
      </c>
      <c r="D177" s="181">
        <f>D453</f>
        <v>13000000</v>
      </c>
      <c r="E177" s="181">
        <f>E453</f>
        <v>11755883</v>
      </c>
      <c r="F177" s="181">
        <f t="shared" si="94"/>
        <v>5804634</v>
      </c>
      <c r="G177" s="181">
        <f t="shared" si="94"/>
        <v>0</v>
      </c>
      <c r="H177" s="182">
        <f t="shared" si="94"/>
        <v>0</v>
      </c>
      <c r="I177" s="181">
        <f t="shared" si="94"/>
        <v>5804634</v>
      </c>
      <c r="J177" s="181">
        <f t="shared" si="94"/>
        <v>5804634</v>
      </c>
      <c r="K177" s="183">
        <f t="shared" si="94"/>
        <v>0</v>
      </c>
      <c r="L177" s="184">
        <f t="shared" si="94"/>
        <v>0</v>
      </c>
    </row>
    <row r="178" spans="1:12" ht="38.25" customHeight="1">
      <c r="A178" s="185" t="s">
        <v>354</v>
      </c>
      <c r="B178" s="186" t="s">
        <v>355</v>
      </c>
      <c r="C178" s="187"/>
      <c r="D178" s="188">
        <f>D499</f>
        <v>0</v>
      </c>
      <c r="E178" s="188">
        <f t="shared" ref="E178:L178" si="95">E499</f>
        <v>7355080</v>
      </c>
      <c r="F178" s="188">
        <f t="shared" si="95"/>
        <v>678743</v>
      </c>
      <c r="G178" s="188">
        <f t="shared" si="95"/>
        <v>0</v>
      </c>
      <c r="H178" s="188">
        <f t="shared" si="95"/>
        <v>0</v>
      </c>
      <c r="I178" s="188">
        <f t="shared" si="95"/>
        <v>678743</v>
      </c>
      <c r="J178" s="188">
        <f t="shared" si="95"/>
        <v>678743</v>
      </c>
      <c r="K178" s="188">
        <f t="shared" si="95"/>
        <v>0</v>
      </c>
      <c r="L178" s="188">
        <f t="shared" si="95"/>
        <v>0</v>
      </c>
    </row>
    <row r="179" spans="1:12" ht="38.25" customHeight="1">
      <c r="A179" s="189" t="s">
        <v>356</v>
      </c>
      <c r="B179" s="190" t="s">
        <v>357</v>
      </c>
      <c r="C179" s="187"/>
      <c r="D179" s="191">
        <f>D180+D181+D182</f>
        <v>47705351</v>
      </c>
      <c r="E179" s="191">
        <f t="shared" ref="E179:L179" si="96">E180+E181+E182</f>
        <v>98770</v>
      </c>
      <c r="F179" s="191">
        <f t="shared" si="96"/>
        <v>98770</v>
      </c>
      <c r="G179" s="191">
        <f t="shared" si="96"/>
        <v>0</v>
      </c>
      <c r="H179" s="191">
        <f t="shared" si="96"/>
        <v>0</v>
      </c>
      <c r="I179" s="191">
        <f t="shared" si="96"/>
        <v>98770</v>
      </c>
      <c r="J179" s="191">
        <f t="shared" si="96"/>
        <v>98770</v>
      </c>
      <c r="K179" s="191">
        <f t="shared" si="96"/>
        <v>0</v>
      </c>
      <c r="L179" s="191">
        <f t="shared" si="96"/>
        <v>0</v>
      </c>
    </row>
    <row r="180" spans="1:12" ht="15" customHeight="1">
      <c r="A180" s="192" t="s">
        <v>358</v>
      </c>
      <c r="B180" s="193" t="s">
        <v>359</v>
      </c>
      <c r="C180" s="187"/>
      <c r="D180" s="194">
        <f>D501</f>
        <v>39438010</v>
      </c>
      <c r="E180" s="194">
        <f t="shared" ref="E180:L182" si="97">E501</f>
        <v>83000</v>
      </c>
      <c r="F180" s="194">
        <f t="shared" si="97"/>
        <v>83000</v>
      </c>
      <c r="G180" s="194">
        <f t="shared" si="97"/>
        <v>0</v>
      </c>
      <c r="H180" s="194">
        <f t="shared" si="97"/>
        <v>0</v>
      </c>
      <c r="I180" s="194">
        <f t="shared" si="97"/>
        <v>83000</v>
      </c>
      <c r="J180" s="194">
        <f t="shared" si="97"/>
        <v>83000</v>
      </c>
      <c r="K180" s="194">
        <f t="shared" si="97"/>
        <v>0</v>
      </c>
      <c r="L180" s="194">
        <f t="shared" si="97"/>
        <v>0</v>
      </c>
    </row>
    <row r="181" spans="1:12" ht="15" customHeight="1">
      <c r="A181" s="192" t="s">
        <v>360</v>
      </c>
      <c r="B181" s="193" t="s">
        <v>361</v>
      </c>
      <c r="C181" s="187"/>
      <c r="D181" s="194">
        <f>D502</f>
        <v>774118</v>
      </c>
      <c r="E181" s="194">
        <f t="shared" si="97"/>
        <v>0</v>
      </c>
      <c r="F181" s="194">
        <f t="shared" si="97"/>
        <v>0</v>
      </c>
      <c r="G181" s="194">
        <f t="shared" si="97"/>
        <v>0</v>
      </c>
      <c r="H181" s="194">
        <f t="shared" si="97"/>
        <v>0</v>
      </c>
      <c r="I181" s="194">
        <f t="shared" si="97"/>
        <v>0</v>
      </c>
      <c r="J181" s="194">
        <f t="shared" si="97"/>
        <v>0</v>
      </c>
      <c r="K181" s="194">
        <f t="shared" si="97"/>
        <v>0</v>
      </c>
      <c r="L181" s="194">
        <f t="shared" si="97"/>
        <v>0</v>
      </c>
    </row>
    <row r="182" spans="1:12" ht="15" customHeight="1">
      <c r="A182" s="192" t="s">
        <v>362</v>
      </c>
      <c r="B182" s="193" t="s">
        <v>363</v>
      </c>
      <c r="C182" s="187"/>
      <c r="D182" s="194">
        <f>D503</f>
        <v>7493223</v>
      </c>
      <c r="E182" s="194">
        <f t="shared" si="97"/>
        <v>15770</v>
      </c>
      <c r="F182" s="194">
        <f t="shared" si="97"/>
        <v>15770</v>
      </c>
      <c r="G182" s="194">
        <f t="shared" si="97"/>
        <v>0</v>
      </c>
      <c r="H182" s="194">
        <f t="shared" si="97"/>
        <v>0</v>
      </c>
      <c r="I182" s="194">
        <f t="shared" si="97"/>
        <v>15770</v>
      </c>
      <c r="J182" s="194">
        <f t="shared" si="97"/>
        <v>15770</v>
      </c>
      <c r="K182" s="194">
        <f t="shared" si="97"/>
        <v>0</v>
      </c>
      <c r="L182" s="194">
        <f t="shared" si="97"/>
        <v>0</v>
      </c>
    </row>
    <row r="183" spans="1:12" ht="38.25" customHeight="1">
      <c r="A183" s="189" t="s">
        <v>364</v>
      </c>
      <c r="B183" s="190" t="s">
        <v>365</v>
      </c>
      <c r="C183" s="187"/>
      <c r="D183" s="191">
        <f>D184+D185+D186</f>
        <v>20298397</v>
      </c>
      <c r="E183" s="191">
        <f t="shared" ref="E183:L183" si="98">E184+E185+E186</f>
        <v>482000</v>
      </c>
      <c r="F183" s="191">
        <f t="shared" si="98"/>
        <v>481667</v>
      </c>
      <c r="G183" s="191">
        <f t="shared" si="98"/>
        <v>0</v>
      </c>
      <c r="H183" s="191">
        <f t="shared" si="98"/>
        <v>0</v>
      </c>
      <c r="I183" s="191">
        <f t="shared" si="98"/>
        <v>481667</v>
      </c>
      <c r="J183" s="191">
        <f t="shared" si="98"/>
        <v>481667</v>
      </c>
      <c r="K183" s="191">
        <f t="shared" si="98"/>
        <v>0</v>
      </c>
      <c r="L183" s="191">
        <f t="shared" si="98"/>
        <v>0</v>
      </c>
    </row>
    <row r="184" spans="1:12" ht="15" customHeight="1">
      <c r="A184" s="192" t="s">
        <v>366</v>
      </c>
      <c r="B184" s="193" t="s">
        <v>367</v>
      </c>
      <c r="C184" s="187"/>
      <c r="D184" s="194">
        <f>D505</f>
        <v>17026748</v>
      </c>
      <c r="E184" s="194">
        <f t="shared" ref="E184:L186" si="99">E505</f>
        <v>406000</v>
      </c>
      <c r="F184" s="194">
        <f t="shared" si="99"/>
        <v>405720</v>
      </c>
      <c r="G184" s="194">
        <f t="shared" si="99"/>
        <v>0</v>
      </c>
      <c r="H184" s="194">
        <f t="shared" si="99"/>
        <v>0</v>
      </c>
      <c r="I184" s="194">
        <f t="shared" si="99"/>
        <v>405720</v>
      </c>
      <c r="J184" s="194">
        <f t="shared" si="99"/>
        <v>405720</v>
      </c>
      <c r="K184" s="194">
        <f t="shared" si="99"/>
        <v>0</v>
      </c>
      <c r="L184" s="194">
        <f t="shared" si="99"/>
        <v>0</v>
      </c>
    </row>
    <row r="185" spans="1:12" ht="15" customHeight="1">
      <c r="A185" s="192" t="s">
        <v>360</v>
      </c>
      <c r="B185" s="193" t="s">
        <v>368</v>
      </c>
      <c r="C185" s="187"/>
      <c r="D185" s="194">
        <f>D506</f>
        <v>0</v>
      </c>
      <c r="E185" s="194">
        <f t="shared" si="99"/>
        <v>0</v>
      </c>
      <c r="F185" s="194">
        <f t="shared" si="99"/>
        <v>0</v>
      </c>
      <c r="G185" s="194">
        <f t="shared" si="99"/>
        <v>0</v>
      </c>
      <c r="H185" s="194">
        <f t="shared" si="99"/>
        <v>0</v>
      </c>
      <c r="I185" s="194">
        <f t="shared" si="99"/>
        <v>0</v>
      </c>
      <c r="J185" s="194">
        <f t="shared" si="99"/>
        <v>0</v>
      </c>
      <c r="K185" s="194">
        <f t="shared" si="99"/>
        <v>0</v>
      </c>
      <c r="L185" s="194">
        <f t="shared" si="99"/>
        <v>0</v>
      </c>
    </row>
    <row r="186" spans="1:12" ht="15" customHeight="1">
      <c r="A186" s="192" t="s">
        <v>362</v>
      </c>
      <c r="B186" s="193" t="s">
        <v>369</v>
      </c>
      <c r="C186" s="187"/>
      <c r="D186" s="194">
        <f>D507</f>
        <v>3271649</v>
      </c>
      <c r="E186" s="194">
        <f t="shared" si="99"/>
        <v>76000</v>
      </c>
      <c r="F186" s="194">
        <f t="shared" si="99"/>
        <v>75947</v>
      </c>
      <c r="G186" s="194">
        <f t="shared" si="99"/>
        <v>0</v>
      </c>
      <c r="H186" s="194">
        <f t="shared" si="99"/>
        <v>0</v>
      </c>
      <c r="I186" s="194">
        <f t="shared" si="99"/>
        <v>75947</v>
      </c>
      <c r="J186" s="194">
        <f t="shared" si="99"/>
        <v>75947</v>
      </c>
      <c r="K186" s="194">
        <f t="shared" si="99"/>
        <v>0</v>
      </c>
      <c r="L186" s="194">
        <f t="shared" si="99"/>
        <v>0</v>
      </c>
    </row>
    <row r="187" spans="1:12" ht="24.75" customHeight="1">
      <c r="A187" s="52" t="s">
        <v>370</v>
      </c>
      <c r="B187" s="195" t="s">
        <v>371</v>
      </c>
      <c r="C187" s="196"/>
      <c r="D187" s="116">
        <f>D188+D189+D190+D191+D192+D194+D195+D193+D241+D242</f>
        <v>900000</v>
      </c>
      <c r="E187" s="116">
        <f t="shared" ref="E187:L187" si="100">E188+E189+E190+E191+E192+E194+E195+E193+E241+E242</f>
        <v>1562900</v>
      </c>
      <c r="F187" s="116">
        <f t="shared" si="100"/>
        <v>145584</v>
      </c>
      <c r="G187" s="116">
        <f t="shared" si="100"/>
        <v>0</v>
      </c>
      <c r="H187" s="116">
        <f t="shared" si="100"/>
        <v>0</v>
      </c>
      <c r="I187" s="116">
        <f t="shared" si="100"/>
        <v>145584</v>
      </c>
      <c r="J187" s="116">
        <f t="shared" si="100"/>
        <v>145584</v>
      </c>
      <c r="K187" s="116">
        <f t="shared" si="100"/>
        <v>0</v>
      </c>
      <c r="L187" s="116">
        <f t="shared" si="100"/>
        <v>0</v>
      </c>
    </row>
    <row r="188" spans="1:12" ht="24.95" customHeight="1">
      <c r="A188" s="109" t="s">
        <v>372</v>
      </c>
      <c r="B188" s="154" t="s">
        <v>373</v>
      </c>
      <c r="C188" s="155"/>
      <c r="D188" s="166">
        <f t="shared" ref="D188:L195" si="101">D384</f>
        <v>0</v>
      </c>
      <c r="E188" s="166">
        <f t="shared" si="101"/>
        <v>0</v>
      </c>
      <c r="F188" s="166">
        <f t="shared" si="101"/>
        <v>0</v>
      </c>
      <c r="G188" s="166">
        <f t="shared" si="101"/>
        <v>0</v>
      </c>
      <c r="H188" s="117">
        <f t="shared" si="101"/>
        <v>0</v>
      </c>
      <c r="I188" s="166">
        <f t="shared" si="101"/>
        <v>0</v>
      </c>
      <c r="J188" s="166">
        <f t="shared" si="101"/>
        <v>0</v>
      </c>
      <c r="K188" s="166">
        <f t="shared" si="101"/>
        <v>0</v>
      </c>
      <c r="L188" s="166">
        <f t="shared" si="101"/>
        <v>0</v>
      </c>
    </row>
    <row r="189" spans="1:12" ht="24.95" hidden="1" customHeight="1">
      <c r="A189" s="109" t="s">
        <v>374</v>
      </c>
      <c r="B189" s="154" t="s">
        <v>375</v>
      </c>
      <c r="C189" s="155"/>
      <c r="D189" s="166">
        <f t="shared" si="101"/>
        <v>0</v>
      </c>
      <c r="E189" s="166">
        <f t="shared" si="101"/>
        <v>0</v>
      </c>
      <c r="F189" s="166">
        <f t="shared" si="101"/>
        <v>0</v>
      </c>
      <c r="G189" s="166">
        <f t="shared" si="101"/>
        <v>0</v>
      </c>
      <c r="H189" s="117">
        <f t="shared" si="101"/>
        <v>0</v>
      </c>
      <c r="I189" s="166">
        <f t="shared" si="101"/>
        <v>0</v>
      </c>
      <c r="J189" s="166">
        <f t="shared" si="101"/>
        <v>0</v>
      </c>
      <c r="K189" s="166">
        <f t="shared" si="101"/>
        <v>0</v>
      </c>
      <c r="L189" s="166">
        <f t="shared" si="101"/>
        <v>0</v>
      </c>
    </row>
    <row r="190" spans="1:12" ht="24.95" hidden="1" customHeight="1">
      <c r="A190" s="109" t="s">
        <v>376</v>
      </c>
      <c r="B190" s="154" t="s">
        <v>377</v>
      </c>
      <c r="C190" s="155"/>
      <c r="D190" s="166">
        <f t="shared" si="101"/>
        <v>0</v>
      </c>
      <c r="E190" s="166">
        <f t="shared" si="101"/>
        <v>0</v>
      </c>
      <c r="F190" s="166">
        <f t="shared" si="101"/>
        <v>0</v>
      </c>
      <c r="G190" s="166">
        <f t="shared" si="101"/>
        <v>0</v>
      </c>
      <c r="H190" s="117">
        <f t="shared" si="101"/>
        <v>0</v>
      </c>
      <c r="I190" s="166">
        <f t="shared" si="101"/>
        <v>0</v>
      </c>
      <c r="J190" s="166">
        <f t="shared" si="101"/>
        <v>0</v>
      </c>
      <c r="K190" s="166">
        <f t="shared" si="101"/>
        <v>0</v>
      </c>
      <c r="L190" s="166">
        <f t="shared" si="101"/>
        <v>0</v>
      </c>
    </row>
    <row r="191" spans="1:12" ht="24.95" hidden="1" customHeight="1">
      <c r="A191" s="109" t="s">
        <v>378</v>
      </c>
      <c r="B191" s="154" t="s">
        <v>379</v>
      </c>
      <c r="C191" s="155"/>
      <c r="D191" s="166">
        <f t="shared" si="101"/>
        <v>0</v>
      </c>
      <c r="E191" s="166">
        <f t="shared" si="101"/>
        <v>0</v>
      </c>
      <c r="F191" s="166">
        <f t="shared" si="101"/>
        <v>0</v>
      </c>
      <c r="G191" s="166">
        <f t="shared" si="101"/>
        <v>0</v>
      </c>
      <c r="H191" s="117">
        <f t="shared" si="101"/>
        <v>0</v>
      </c>
      <c r="I191" s="166">
        <f t="shared" si="101"/>
        <v>0</v>
      </c>
      <c r="J191" s="166">
        <f t="shared" si="101"/>
        <v>0</v>
      </c>
      <c r="K191" s="166">
        <f t="shared" si="101"/>
        <v>0</v>
      </c>
      <c r="L191" s="166">
        <f t="shared" si="101"/>
        <v>0</v>
      </c>
    </row>
    <row r="192" spans="1:12" ht="24.95" customHeight="1">
      <c r="A192" s="109" t="s">
        <v>380</v>
      </c>
      <c r="B192" s="155" t="s">
        <v>381</v>
      </c>
      <c r="C192" s="155"/>
      <c r="D192" s="166">
        <f t="shared" si="101"/>
        <v>0</v>
      </c>
      <c r="E192" s="166">
        <f t="shared" si="101"/>
        <v>0</v>
      </c>
      <c r="F192" s="166">
        <f t="shared" si="101"/>
        <v>0</v>
      </c>
      <c r="G192" s="166">
        <f t="shared" si="101"/>
        <v>0</v>
      </c>
      <c r="H192" s="117">
        <f t="shared" si="101"/>
        <v>0</v>
      </c>
      <c r="I192" s="166">
        <f t="shared" si="101"/>
        <v>0</v>
      </c>
      <c r="J192" s="166">
        <f t="shared" si="101"/>
        <v>0</v>
      </c>
      <c r="K192" s="166">
        <f t="shared" si="101"/>
        <v>0</v>
      </c>
      <c r="L192" s="166">
        <f t="shared" si="101"/>
        <v>0</v>
      </c>
    </row>
    <row r="193" spans="1:12" ht="24.95" customHeight="1">
      <c r="A193" s="197" t="s">
        <v>382</v>
      </c>
      <c r="B193" s="198" t="s">
        <v>383</v>
      </c>
      <c r="C193" s="155"/>
      <c r="D193" s="166">
        <f>D509</f>
        <v>900000</v>
      </c>
      <c r="E193" s="166">
        <f t="shared" ref="E193:L193" si="102">E509</f>
        <v>1412900</v>
      </c>
      <c r="F193" s="166">
        <f t="shared" si="102"/>
        <v>0</v>
      </c>
      <c r="G193" s="166">
        <f t="shared" si="102"/>
        <v>0</v>
      </c>
      <c r="H193" s="166">
        <f t="shared" si="102"/>
        <v>0</v>
      </c>
      <c r="I193" s="166">
        <f t="shared" si="102"/>
        <v>0</v>
      </c>
      <c r="J193" s="166">
        <f t="shared" si="102"/>
        <v>0</v>
      </c>
      <c r="K193" s="166">
        <f t="shared" si="102"/>
        <v>0</v>
      </c>
      <c r="L193" s="166">
        <f t="shared" si="102"/>
        <v>0</v>
      </c>
    </row>
    <row r="194" spans="1:12" ht="35.1" hidden="1" customHeight="1">
      <c r="A194" s="199" t="s">
        <v>384</v>
      </c>
      <c r="B194" s="155" t="s">
        <v>385</v>
      </c>
      <c r="C194" s="155"/>
      <c r="D194" s="166">
        <f t="shared" si="101"/>
        <v>0</v>
      </c>
      <c r="E194" s="166">
        <f t="shared" si="101"/>
        <v>0</v>
      </c>
      <c r="F194" s="166">
        <f t="shared" si="101"/>
        <v>0</v>
      </c>
      <c r="G194" s="166">
        <f t="shared" si="101"/>
        <v>0</v>
      </c>
      <c r="H194" s="117">
        <f t="shared" si="101"/>
        <v>0</v>
      </c>
      <c r="I194" s="166">
        <f t="shared" si="101"/>
        <v>0</v>
      </c>
      <c r="J194" s="166">
        <f t="shared" si="101"/>
        <v>0</v>
      </c>
      <c r="K194" s="166">
        <f t="shared" si="101"/>
        <v>0</v>
      </c>
      <c r="L194" s="166">
        <f t="shared" si="101"/>
        <v>0</v>
      </c>
    </row>
    <row r="195" spans="1:12" ht="24.95" hidden="1" customHeight="1">
      <c r="A195" s="200" t="s">
        <v>386</v>
      </c>
      <c r="B195" s="201" t="s">
        <v>387</v>
      </c>
      <c r="C195" s="155"/>
      <c r="D195" s="166">
        <f t="shared" si="101"/>
        <v>0</v>
      </c>
      <c r="E195" s="166">
        <f t="shared" si="101"/>
        <v>0</v>
      </c>
      <c r="F195" s="166">
        <f t="shared" si="101"/>
        <v>0</v>
      </c>
      <c r="G195" s="166">
        <f t="shared" si="101"/>
        <v>0</v>
      </c>
      <c r="H195" s="117">
        <f t="shared" si="101"/>
        <v>0</v>
      </c>
      <c r="I195" s="166">
        <f t="shared" si="101"/>
        <v>0</v>
      </c>
      <c r="J195" s="166">
        <f t="shared" si="101"/>
        <v>0</v>
      </c>
      <c r="K195" s="166">
        <f t="shared" si="101"/>
        <v>0</v>
      </c>
      <c r="L195" s="166">
        <f t="shared" si="101"/>
        <v>0</v>
      </c>
    </row>
    <row r="196" spans="1:12" ht="40.5" hidden="1" customHeight="1">
      <c r="A196" s="77" t="s">
        <v>388</v>
      </c>
      <c r="B196" s="202" t="s">
        <v>389</v>
      </c>
      <c r="C196" s="202"/>
      <c r="D196" s="160">
        <f>D197+D201+D205+D209+D213+D217+D221+D225+D229+D233+D237</f>
        <v>0</v>
      </c>
      <c r="E196" s="160">
        <f>E197+E201+E205+E209+E213+E217+E221+E225+E229+E233+E237</f>
        <v>0</v>
      </c>
      <c r="F196" s="46">
        <f>H196+I196</f>
        <v>0</v>
      </c>
      <c r="G196" s="160">
        <f>G197+G201+G205+G209+G213+G217+G221+G225+G229+G233+G237</f>
        <v>0</v>
      </c>
      <c r="H196" s="117">
        <f>H197+H201+H205+H209+H213+H217+H221+H225+H229+H233+H237</f>
        <v>0</v>
      </c>
      <c r="I196" s="46">
        <f>J196</f>
        <v>0</v>
      </c>
      <c r="J196" s="160">
        <f>J197+J201+J205+J209+J213+J217+J221+J225+J229+J233+J237</f>
        <v>0</v>
      </c>
      <c r="K196" s="160">
        <f>K197+K201+K205+K209+K213+K217+K221+K225+K229+K233+K237</f>
        <v>0</v>
      </c>
      <c r="L196" s="49">
        <f>F196-J196-K196</f>
        <v>0</v>
      </c>
    </row>
    <row r="197" spans="1:12" ht="24" hidden="1" customHeight="1">
      <c r="A197" s="203" t="s">
        <v>390</v>
      </c>
      <c r="B197" s="204" t="s">
        <v>391</v>
      </c>
      <c r="C197" s="204"/>
      <c r="D197" s="205">
        <f t="shared" ref="D197:L212" si="103">D455</f>
        <v>0</v>
      </c>
      <c r="E197" s="205">
        <f t="shared" si="103"/>
        <v>0</v>
      </c>
      <c r="F197" s="205">
        <f t="shared" ca="1" si="103"/>
        <v>0</v>
      </c>
      <c r="G197" s="205">
        <f t="shared" si="103"/>
        <v>0</v>
      </c>
      <c r="H197" s="117">
        <f t="shared" si="103"/>
        <v>0</v>
      </c>
      <c r="I197" s="205">
        <f t="shared" ca="1" si="103"/>
        <v>0</v>
      </c>
      <c r="J197" s="205">
        <f t="shared" si="103"/>
        <v>0</v>
      </c>
      <c r="K197" s="205">
        <f t="shared" si="103"/>
        <v>0</v>
      </c>
      <c r="L197" s="206">
        <f t="shared" ca="1" si="103"/>
        <v>0</v>
      </c>
    </row>
    <row r="198" spans="1:12" ht="14.25" hidden="1" customHeight="1">
      <c r="A198" s="75" t="s">
        <v>392</v>
      </c>
      <c r="B198" s="155" t="s">
        <v>393</v>
      </c>
      <c r="C198" s="155"/>
      <c r="D198" s="166">
        <f t="shared" si="103"/>
        <v>0</v>
      </c>
      <c r="E198" s="166">
        <f t="shared" si="103"/>
        <v>0</v>
      </c>
      <c r="F198" s="166">
        <f t="shared" ca="1" si="103"/>
        <v>0</v>
      </c>
      <c r="G198" s="166">
        <f t="shared" si="103"/>
        <v>0</v>
      </c>
      <c r="H198" s="117">
        <f t="shared" si="103"/>
        <v>0</v>
      </c>
      <c r="I198" s="166">
        <f t="shared" ca="1" si="103"/>
        <v>0</v>
      </c>
      <c r="J198" s="166">
        <f t="shared" si="103"/>
        <v>0</v>
      </c>
      <c r="K198" s="166">
        <f t="shared" si="103"/>
        <v>0</v>
      </c>
      <c r="L198" s="166">
        <f t="shared" ca="1" si="103"/>
        <v>0</v>
      </c>
    </row>
    <row r="199" spans="1:12" ht="14.25" hidden="1" customHeight="1">
      <c r="A199" s="75" t="s">
        <v>394</v>
      </c>
      <c r="B199" s="155" t="s">
        <v>395</v>
      </c>
      <c r="C199" s="155"/>
      <c r="D199" s="166">
        <f t="shared" si="103"/>
        <v>0</v>
      </c>
      <c r="E199" s="166">
        <f t="shared" si="103"/>
        <v>0</v>
      </c>
      <c r="F199" s="166">
        <f t="shared" ca="1" si="103"/>
        <v>0</v>
      </c>
      <c r="G199" s="166">
        <f t="shared" si="103"/>
        <v>0</v>
      </c>
      <c r="H199" s="117">
        <f t="shared" si="103"/>
        <v>0</v>
      </c>
      <c r="I199" s="166">
        <f t="shared" ca="1" si="103"/>
        <v>0</v>
      </c>
      <c r="J199" s="166">
        <f t="shared" si="103"/>
        <v>0</v>
      </c>
      <c r="K199" s="166">
        <f t="shared" si="103"/>
        <v>0</v>
      </c>
      <c r="L199" s="166">
        <f t="shared" ca="1" si="103"/>
        <v>0</v>
      </c>
    </row>
    <row r="200" spans="1:12" ht="14.25" hidden="1" customHeight="1">
      <c r="A200" s="75" t="s">
        <v>396</v>
      </c>
      <c r="B200" s="155" t="s">
        <v>397</v>
      </c>
      <c r="C200" s="155"/>
      <c r="D200" s="166">
        <f t="shared" si="103"/>
        <v>0</v>
      </c>
      <c r="E200" s="166">
        <f t="shared" si="103"/>
        <v>0</v>
      </c>
      <c r="F200" s="166">
        <f t="shared" ca="1" si="103"/>
        <v>0</v>
      </c>
      <c r="G200" s="166">
        <f t="shared" si="103"/>
        <v>0</v>
      </c>
      <c r="H200" s="117">
        <f t="shared" si="103"/>
        <v>0</v>
      </c>
      <c r="I200" s="166">
        <f t="shared" ca="1" si="103"/>
        <v>0</v>
      </c>
      <c r="J200" s="166">
        <f t="shared" si="103"/>
        <v>0</v>
      </c>
      <c r="K200" s="166">
        <f t="shared" si="103"/>
        <v>0</v>
      </c>
      <c r="L200" s="166">
        <f t="shared" ca="1" si="103"/>
        <v>0</v>
      </c>
    </row>
    <row r="201" spans="1:12" ht="17.25" hidden="1" customHeight="1">
      <c r="A201" s="203" t="s">
        <v>398</v>
      </c>
      <c r="B201" s="204" t="s">
        <v>399</v>
      </c>
      <c r="C201" s="204"/>
      <c r="D201" s="205">
        <f t="shared" si="103"/>
        <v>0</v>
      </c>
      <c r="E201" s="205">
        <f t="shared" si="103"/>
        <v>0</v>
      </c>
      <c r="F201" s="205">
        <f ca="1">F459</f>
        <v>0</v>
      </c>
      <c r="G201" s="205">
        <f t="shared" si="103"/>
        <v>0</v>
      </c>
      <c r="H201" s="117">
        <f t="shared" si="103"/>
        <v>0</v>
      </c>
      <c r="I201" s="205">
        <f ca="1">I459</f>
        <v>0</v>
      </c>
      <c r="J201" s="205">
        <f t="shared" si="103"/>
        <v>0</v>
      </c>
      <c r="K201" s="205">
        <f t="shared" si="103"/>
        <v>0</v>
      </c>
      <c r="L201" s="206">
        <f ca="1">L459</f>
        <v>0</v>
      </c>
    </row>
    <row r="202" spans="1:12" ht="12.75" hidden="1" customHeight="1">
      <c r="A202" s="75" t="s">
        <v>392</v>
      </c>
      <c r="B202" s="155" t="s">
        <v>400</v>
      </c>
      <c r="C202" s="155"/>
      <c r="D202" s="166">
        <f t="shared" si="103"/>
        <v>0</v>
      </c>
      <c r="E202" s="166">
        <f t="shared" si="103"/>
        <v>0</v>
      </c>
      <c r="F202" s="166">
        <f t="shared" ca="1" si="103"/>
        <v>0</v>
      </c>
      <c r="G202" s="166">
        <f t="shared" si="103"/>
        <v>0</v>
      </c>
      <c r="H202" s="117">
        <f t="shared" si="103"/>
        <v>0</v>
      </c>
      <c r="I202" s="166">
        <f t="shared" ca="1" si="103"/>
        <v>0</v>
      </c>
      <c r="J202" s="166">
        <f t="shared" si="103"/>
        <v>0</v>
      </c>
      <c r="K202" s="166">
        <f t="shared" si="103"/>
        <v>0</v>
      </c>
      <c r="L202" s="166">
        <f t="shared" ca="1" si="103"/>
        <v>0</v>
      </c>
    </row>
    <row r="203" spans="1:12" ht="12.75" hidden="1" customHeight="1">
      <c r="A203" s="75" t="s">
        <v>394</v>
      </c>
      <c r="B203" s="155" t="s">
        <v>401</v>
      </c>
      <c r="C203" s="155"/>
      <c r="D203" s="207">
        <f t="shared" si="103"/>
        <v>0</v>
      </c>
      <c r="E203" s="207">
        <f t="shared" si="103"/>
        <v>0</v>
      </c>
      <c r="F203" s="207">
        <f t="shared" ca="1" si="103"/>
        <v>0</v>
      </c>
      <c r="G203" s="207">
        <f t="shared" si="103"/>
        <v>0</v>
      </c>
      <c r="H203" s="117">
        <f t="shared" si="103"/>
        <v>0</v>
      </c>
      <c r="I203" s="207">
        <f t="shared" ca="1" si="103"/>
        <v>0</v>
      </c>
      <c r="J203" s="207">
        <f t="shared" si="103"/>
        <v>0</v>
      </c>
      <c r="K203" s="207">
        <f t="shared" si="103"/>
        <v>0</v>
      </c>
      <c r="L203" s="207">
        <f t="shared" ca="1" si="103"/>
        <v>0</v>
      </c>
    </row>
    <row r="204" spans="1:12" ht="12.75" hidden="1" customHeight="1">
      <c r="A204" s="75" t="s">
        <v>396</v>
      </c>
      <c r="B204" s="155" t="s">
        <v>402</v>
      </c>
      <c r="C204" s="155"/>
      <c r="D204" s="166">
        <f t="shared" si="103"/>
        <v>0</v>
      </c>
      <c r="E204" s="166">
        <f t="shared" si="103"/>
        <v>0</v>
      </c>
      <c r="F204" s="166">
        <f t="shared" ca="1" si="103"/>
        <v>0</v>
      </c>
      <c r="G204" s="166">
        <f t="shared" si="103"/>
        <v>0</v>
      </c>
      <c r="H204" s="117">
        <f t="shared" si="103"/>
        <v>0</v>
      </c>
      <c r="I204" s="166">
        <f t="shared" ca="1" si="103"/>
        <v>0</v>
      </c>
      <c r="J204" s="166">
        <f t="shared" si="103"/>
        <v>0</v>
      </c>
      <c r="K204" s="166">
        <f t="shared" si="103"/>
        <v>0</v>
      </c>
      <c r="L204" s="166">
        <f t="shared" ca="1" si="103"/>
        <v>0</v>
      </c>
    </row>
    <row r="205" spans="1:12" ht="25.5" hidden="1">
      <c r="A205" s="203" t="s">
        <v>403</v>
      </c>
      <c r="B205" s="204" t="s">
        <v>404</v>
      </c>
      <c r="C205" s="204"/>
      <c r="D205" s="205">
        <f t="shared" si="103"/>
        <v>0</v>
      </c>
      <c r="E205" s="205">
        <f t="shared" si="103"/>
        <v>0</v>
      </c>
      <c r="F205" s="205">
        <f ca="1">F463</f>
        <v>0</v>
      </c>
      <c r="G205" s="205">
        <f t="shared" si="103"/>
        <v>0</v>
      </c>
      <c r="H205" s="117">
        <f t="shared" si="103"/>
        <v>0</v>
      </c>
      <c r="I205" s="205">
        <f ca="1">I463</f>
        <v>0</v>
      </c>
      <c r="J205" s="205">
        <f t="shared" si="103"/>
        <v>0</v>
      </c>
      <c r="K205" s="205">
        <f t="shared" si="103"/>
        <v>0</v>
      </c>
      <c r="L205" s="206">
        <f ca="1">L463</f>
        <v>0</v>
      </c>
    </row>
    <row r="206" spans="1:12" ht="15" hidden="1">
      <c r="A206" s="75" t="s">
        <v>392</v>
      </c>
      <c r="B206" s="155" t="s">
        <v>405</v>
      </c>
      <c r="C206" s="155"/>
      <c r="D206" s="166">
        <f t="shared" si="103"/>
        <v>0</v>
      </c>
      <c r="E206" s="166">
        <f t="shared" si="103"/>
        <v>0</v>
      </c>
      <c r="F206" s="208">
        <f>H206+I206</f>
        <v>0</v>
      </c>
      <c r="G206" s="166">
        <f t="shared" si="103"/>
        <v>0</v>
      </c>
      <c r="H206" s="117">
        <f t="shared" si="103"/>
        <v>0</v>
      </c>
      <c r="I206" s="209">
        <f>J206</f>
        <v>0</v>
      </c>
      <c r="J206" s="166">
        <f t="shared" si="103"/>
        <v>0</v>
      </c>
      <c r="K206" s="166">
        <f t="shared" si="103"/>
        <v>0</v>
      </c>
      <c r="L206" s="87">
        <f>F206-J206-K206</f>
        <v>0</v>
      </c>
    </row>
    <row r="207" spans="1:12" ht="12.75" hidden="1" customHeight="1">
      <c r="A207" s="75" t="s">
        <v>394</v>
      </c>
      <c r="B207" s="155" t="s">
        <v>406</v>
      </c>
      <c r="C207" s="155"/>
      <c r="D207" s="166">
        <f t="shared" si="103"/>
        <v>0</v>
      </c>
      <c r="E207" s="166">
        <f t="shared" si="103"/>
        <v>0</v>
      </c>
      <c r="F207" s="208">
        <f>H207+I207</f>
        <v>0</v>
      </c>
      <c r="G207" s="166">
        <f t="shared" si="103"/>
        <v>0</v>
      </c>
      <c r="H207" s="117">
        <f t="shared" si="103"/>
        <v>0</v>
      </c>
      <c r="I207" s="209">
        <f>J207</f>
        <v>0</v>
      </c>
      <c r="J207" s="166">
        <f t="shared" si="103"/>
        <v>0</v>
      </c>
      <c r="K207" s="166">
        <f t="shared" si="103"/>
        <v>0</v>
      </c>
      <c r="L207" s="87">
        <f>F207-J207-K207</f>
        <v>0</v>
      </c>
    </row>
    <row r="208" spans="1:12" ht="12.75" hidden="1" customHeight="1">
      <c r="A208" s="75" t="s">
        <v>396</v>
      </c>
      <c r="B208" s="155" t="s">
        <v>407</v>
      </c>
      <c r="C208" s="155"/>
      <c r="D208" s="166">
        <f t="shared" si="103"/>
        <v>0</v>
      </c>
      <c r="E208" s="166">
        <f t="shared" si="103"/>
        <v>0</v>
      </c>
      <c r="F208" s="208">
        <f>H208+I208</f>
        <v>0</v>
      </c>
      <c r="G208" s="166">
        <f t="shared" si="103"/>
        <v>0</v>
      </c>
      <c r="H208" s="117">
        <f t="shared" si="103"/>
        <v>0</v>
      </c>
      <c r="I208" s="209">
        <f>J208</f>
        <v>0</v>
      </c>
      <c r="J208" s="166">
        <f t="shared" si="103"/>
        <v>0</v>
      </c>
      <c r="K208" s="166">
        <f t="shared" si="103"/>
        <v>0</v>
      </c>
      <c r="L208" s="87">
        <f>F208-J208-K208</f>
        <v>0</v>
      </c>
    </row>
    <row r="209" spans="1:12" ht="26.25" hidden="1" customHeight="1">
      <c r="A209" s="203" t="s">
        <v>408</v>
      </c>
      <c r="B209" s="204" t="s">
        <v>409</v>
      </c>
      <c r="C209" s="204"/>
      <c r="D209" s="205">
        <f t="shared" si="103"/>
        <v>0</v>
      </c>
      <c r="E209" s="205">
        <f t="shared" si="103"/>
        <v>0</v>
      </c>
      <c r="F209" s="205">
        <f ca="1">F467</f>
        <v>0</v>
      </c>
      <c r="G209" s="205">
        <f t="shared" si="103"/>
        <v>0</v>
      </c>
      <c r="H209" s="117">
        <f t="shared" si="103"/>
        <v>0</v>
      </c>
      <c r="I209" s="205">
        <f ca="1">I467</f>
        <v>0</v>
      </c>
      <c r="J209" s="205">
        <f t="shared" si="103"/>
        <v>0</v>
      </c>
      <c r="K209" s="205">
        <f t="shared" si="103"/>
        <v>0</v>
      </c>
      <c r="L209" s="206">
        <f ca="1">L467</f>
        <v>0</v>
      </c>
    </row>
    <row r="210" spans="1:12" ht="19.5" hidden="1" customHeight="1">
      <c r="A210" s="75" t="s">
        <v>392</v>
      </c>
      <c r="B210" s="155" t="s">
        <v>410</v>
      </c>
      <c r="C210" s="155"/>
      <c r="D210" s="166">
        <f t="shared" si="103"/>
        <v>0</v>
      </c>
      <c r="E210" s="166">
        <f t="shared" si="103"/>
        <v>0</v>
      </c>
      <c r="F210" s="208">
        <f>H210+I210</f>
        <v>0</v>
      </c>
      <c r="G210" s="166">
        <f t="shared" si="103"/>
        <v>0</v>
      </c>
      <c r="H210" s="117">
        <f t="shared" si="103"/>
        <v>0</v>
      </c>
      <c r="I210" s="209">
        <f>J210</f>
        <v>0</v>
      </c>
      <c r="J210" s="166">
        <f t="shared" si="103"/>
        <v>0</v>
      </c>
      <c r="K210" s="166">
        <f t="shared" si="103"/>
        <v>0</v>
      </c>
      <c r="L210" s="87">
        <f>F210-J210-K210</f>
        <v>0</v>
      </c>
    </row>
    <row r="211" spans="1:12" ht="15" hidden="1" customHeight="1">
      <c r="A211" s="75" t="s">
        <v>394</v>
      </c>
      <c r="B211" s="155" t="s">
        <v>411</v>
      </c>
      <c r="C211" s="155"/>
      <c r="D211" s="166">
        <f t="shared" si="103"/>
        <v>0</v>
      </c>
      <c r="E211" s="166">
        <f t="shared" si="103"/>
        <v>0</v>
      </c>
      <c r="F211" s="208">
        <f>H211+I211</f>
        <v>0</v>
      </c>
      <c r="G211" s="166">
        <f t="shared" si="103"/>
        <v>0</v>
      </c>
      <c r="H211" s="117">
        <f t="shared" si="103"/>
        <v>0</v>
      </c>
      <c r="I211" s="209">
        <f>J211</f>
        <v>0</v>
      </c>
      <c r="J211" s="166">
        <f t="shared" si="103"/>
        <v>0</v>
      </c>
      <c r="K211" s="166">
        <f t="shared" si="103"/>
        <v>0</v>
      </c>
      <c r="L211" s="87">
        <f>F211-J211-K211</f>
        <v>0</v>
      </c>
    </row>
    <row r="212" spans="1:12" ht="15" hidden="1" customHeight="1">
      <c r="A212" s="75" t="s">
        <v>396</v>
      </c>
      <c r="B212" s="155" t="s">
        <v>412</v>
      </c>
      <c r="C212" s="155"/>
      <c r="D212" s="166">
        <f t="shared" si="103"/>
        <v>0</v>
      </c>
      <c r="E212" s="166">
        <f t="shared" si="103"/>
        <v>0</v>
      </c>
      <c r="F212" s="208">
        <f>H212+I212</f>
        <v>0</v>
      </c>
      <c r="G212" s="166">
        <f t="shared" si="103"/>
        <v>0</v>
      </c>
      <c r="H212" s="117">
        <f t="shared" si="103"/>
        <v>0</v>
      </c>
      <c r="I212" s="209">
        <f>J212</f>
        <v>0</v>
      </c>
      <c r="J212" s="166">
        <f t="shared" si="103"/>
        <v>0</v>
      </c>
      <c r="K212" s="166">
        <f t="shared" si="103"/>
        <v>0</v>
      </c>
      <c r="L212" s="87">
        <f>F212-J212-K212</f>
        <v>0</v>
      </c>
    </row>
    <row r="213" spans="1:12" ht="25.5" hidden="1" customHeight="1">
      <c r="A213" s="203" t="s">
        <v>413</v>
      </c>
      <c r="B213" s="204" t="s">
        <v>414</v>
      </c>
      <c r="C213" s="204"/>
      <c r="D213" s="205">
        <f>D471</f>
        <v>0</v>
      </c>
      <c r="E213" s="205">
        <f>E471</f>
        <v>0</v>
      </c>
      <c r="F213" s="205">
        <f ca="1">F471</f>
        <v>0</v>
      </c>
      <c r="G213" s="205">
        <f t="shared" ref="G213:H228" si="104">G471</f>
        <v>0</v>
      </c>
      <c r="H213" s="117">
        <f t="shared" si="104"/>
        <v>0</v>
      </c>
      <c r="I213" s="205">
        <f ca="1">I471</f>
        <v>0</v>
      </c>
      <c r="J213" s="205">
        <f t="shared" ref="J213:K228" si="105">J471</f>
        <v>0</v>
      </c>
      <c r="K213" s="205">
        <f t="shared" si="105"/>
        <v>0</v>
      </c>
      <c r="L213" s="206">
        <f ca="1">L471</f>
        <v>0</v>
      </c>
    </row>
    <row r="214" spans="1:12" ht="15" hidden="1" customHeight="1">
      <c r="A214" s="75" t="s">
        <v>392</v>
      </c>
      <c r="B214" s="155" t="s">
        <v>415</v>
      </c>
      <c r="C214" s="155"/>
      <c r="D214" s="166">
        <f t="shared" ref="D214:E229" si="106">D472</f>
        <v>0</v>
      </c>
      <c r="E214" s="166">
        <f t="shared" si="106"/>
        <v>0</v>
      </c>
      <c r="F214" s="208">
        <f>H214+I214</f>
        <v>0</v>
      </c>
      <c r="G214" s="166">
        <f t="shared" si="104"/>
        <v>0</v>
      </c>
      <c r="H214" s="117">
        <f t="shared" si="104"/>
        <v>0</v>
      </c>
      <c r="I214" s="209">
        <f>J214</f>
        <v>0</v>
      </c>
      <c r="J214" s="166">
        <f t="shared" si="105"/>
        <v>0</v>
      </c>
      <c r="K214" s="166">
        <f t="shared" si="105"/>
        <v>0</v>
      </c>
      <c r="L214" s="87">
        <f>F214-J214-K214</f>
        <v>0</v>
      </c>
    </row>
    <row r="215" spans="1:12" ht="15" hidden="1" customHeight="1">
      <c r="A215" s="75" t="s">
        <v>394</v>
      </c>
      <c r="B215" s="155" t="s">
        <v>416</v>
      </c>
      <c r="C215" s="155"/>
      <c r="D215" s="166">
        <f t="shared" si="106"/>
        <v>0</v>
      </c>
      <c r="E215" s="166">
        <f t="shared" si="106"/>
        <v>0</v>
      </c>
      <c r="F215" s="208">
        <f>H215+I215</f>
        <v>0</v>
      </c>
      <c r="G215" s="166">
        <f t="shared" si="104"/>
        <v>0</v>
      </c>
      <c r="H215" s="117">
        <f t="shared" si="104"/>
        <v>0</v>
      </c>
      <c r="I215" s="209">
        <f>J215</f>
        <v>0</v>
      </c>
      <c r="J215" s="166">
        <f t="shared" si="105"/>
        <v>0</v>
      </c>
      <c r="K215" s="166">
        <f t="shared" si="105"/>
        <v>0</v>
      </c>
      <c r="L215" s="87">
        <f>F215-J215-K215</f>
        <v>0</v>
      </c>
    </row>
    <row r="216" spans="1:12" ht="15" hidden="1" customHeight="1">
      <c r="A216" s="75" t="s">
        <v>396</v>
      </c>
      <c r="B216" s="155" t="s">
        <v>417</v>
      </c>
      <c r="C216" s="155"/>
      <c r="D216" s="166">
        <f t="shared" si="106"/>
        <v>0</v>
      </c>
      <c r="E216" s="166">
        <f t="shared" si="106"/>
        <v>0</v>
      </c>
      <c r="F216" s="208">
        <f>H216+I216</f>
        <v>0</v>
      </c>
      <c r="G216" s="166">
        <f t="shared" si="104"/>
        <v>0</v>
      </c>
      <c r="H216" s="117">
        <f t="shared" si="104"/>
        <v>0</v>
      </c>
      <c r="I216" s="209">
        <f>J216</f>
        <v>0</v>
      </c>
      <c r="J216" s="166">
        <f t="shared" si="105"/>
        <v>0</v>
      </c>
      <c r="K216" s="166">
        <f t="shared" si="105"/>
        <v>0</v>
      </c>
      <c r="L216" s="87">
        <f>F216-J216-K216</f>
        <v>0</v>
      </c>
    </row>
    <row r="217" spans="1:12" ht="27.75" hidden="1" customHeight="1">
      <c r="A217" s="203" t="s">
        <v>418</v>
      </c>
      <c r="B217" s="204" t="s">
        <v>419</v>
      </c>
      <c r="C217" s="204"/>
      <c r="D217" s="205">
        <f t="shared" si="106"/>
        <v>0</v>
      </c>
      <c r="E217" s="205">
        <f t="shared" si="106"/>
        <v>0</v>
      </c>
      <c r="F217" s="205">
        <f ca="1">F475</f>
        <v>0</v>
      </c>
      <c r="G217" s="205">
        <f t="shared" si="104"/>
        <v>0</v>
      </c>
      <c r="H217" s="117">
        <f t="shared" si="104"/>
        <v>0</v>
      </c>
      <c r="I217" s="205">
        <f ca="1">I475</f>
        <v>0</v>
      </c>
      <c r="J217" s="205">
        <f t="shared" si="105"/>
        <v>0</v>
      </c>
      <c r="K217" s="205">
        <f t="shared" si="105"/>
        <v>0</v>
      </c>
      <c r="L217" s="206">
        <f ca="1">L475</f>
        <v>0</v>
      </c>
    </row>
    <row r="218" spans="1:12" ht="18" hidden="1" customHeight="1">
      <c r="A218" s="75" t="s">
        <v>392</v>
      </c>
      <c r="B218" s="155" t="s">
        <v>420</v>
      </c>
      <c r="C218" s="155"/>
      <c r="D218" s="166">
        <f t="shared" si="106"/>
        <v>0</v>
      </c>
      <c r="E218" s="166">
        <f t="shared" si="106"/>
        <v>0</v>
      </c>
      <c r="F218" s="208">
        <f>H218+I218</f>
        <v>0</v>
      </c>
      <c r="G218" s="166">
        <f t="shared" si="104"/>
        <v>0</v>
      </c>
      <c r="H218" s="117">
        <f t="shared" si="104"/>
        <v>0</v>
      </c>
      <c r="I218" s="209">
        <f>J218</f>
        <v>0</v>
      </c>
      <c r="J218" s="166">
        <f t="shared" si="105"/>
        <v>0</v>
      </c>
      <c r="K218" s="166">
        <f t="shared" si="105"/>
        <v>0</v>
      </c>
      <c r="L218" s="87">
        <f>F218-J218-K218</f>
        <v>0</v>
      </c>
    </row>
    <row r="219" spans="1:12" ht="15.75" hidden="1" customHeight="1">
      <c r="A219" s="75" t="s">
        <v>394</v>
      </c>
      <c r="B219" s="155" t="s">
        <v>421</v>
      </c>
      <c r="C219" s="155"/>
      <c r="D219" s="166">
        <f t="shared" si="106"/>
        <v>0</v>
      </c>
      <c r="E219" s="166">
        <f t="shared" si="106"/>
        <v>0</v>
      </c>
      <c r="F219" s="208">
        <f>H219+I219</f>
        <v>0</v>
      </c>
      <c r="G219" s="166">
        <f t="shared" si="104"/>
        <v>0</v>
      </c>
      <c r="H219" s="117">
        <f t="shared" si="104"/>
        <v>0</v>
      </c>
      <c r="I219" s="209">
        <f>J219</f>
        <v>0</v>
      </c>
      <c r="J219" s="166">
        <f t="shared" si="105"/>
        <v>0</v>
      </c>
      <c r="K219" s="166">
        <f t="shared" si="105"/>
        <v>0</v>
      </c>
      <c r="L219" s="87">
        <f>F219-J219-K219</f>
        <v>0</v>
      </c>
    </row>
    <row r="220" spans="1:12" ht="19.5" hidden="1" customHeight="1">
      <c r="A220" s="75" t="s">
        <v>396</v>
      </c>
      <c r="B220" s="155" t="s">
        <v>422</v>
      </c>
      <c r="C220" s="155"/>
      <c r="D220" s="166">
        <f t="shared" si="106"/>
        <v>0</v>
      </c>
      <c r="E220" s="166">
        <f t="shared" si="106"/>
        <v>0</v>
      </c>
      <c r="F220" s="208">
        <f>H220+I220</f>
        <v>0</v>
      </c>
      <c r="G220" s="166">
        <f t="shared" si="104"/>
        <v>0</v>
      </c>
      <c r="H220" s="117">
        <f t="shared" si="104"/>
        <v>0</v>
      </c>
      <c r="I220" s="209">
        <f>J220</f>
        <v>0</v>
      </c>
      <c r="J220" s="166">
        <f t="shared" si="105"/>
        <v>0</v>
      </c>
      <c r="K220" s="166">
        <f t="shared" si="105"/>
        <v>0</v>
      </c>
      <c r="L220" s="87">
        <f>F220-J220-K220</f>
        <v>0</v>
      </c>
    </row>
    <row r="221" spans="1:12" ht="27.75" hidden="1" customHeight="1">
      <c r="A221" s="203" t="s">
        <v>423</v>
      </c>
      <c r="B221" s="204" t="s">
        <v>424</v>
      </c>
      <c r="C221" s="204"/>
      <c r="D221" s="205">
        <f t="shared" si="106"/>
        <v>0</v>
      </c>
      <c r="E221" s="205">
        <f t="shared" si="106"/>
        <v>0</v>
      </c>
      <c r="F221" s="205">
        <f ca="1">F479</f>
        <v>0</v>
      </c>
      <c r="G221" s="205">
        <f t="shared" si="104"/>
        <v>0</v>
      </c>
      <c r="H221" s="117">
        <f t="shared" si="104"/>
        <v>0</v>
      </c>
      <c r="I221" s="205">
        <f ca="1">I479</f>
        <v>0</v>
      </c>
      <c r="J221" s="205">
        <f t="shared" si="105"/>
        <v>0</v>
      </c>
      <c r="K221" s="205">
        <f t="shared" si="105"/>
        <v>0</v>
      </c>
      <c r="L221" s="206">
        <f ca="1">L479</f>
        <v>0</v>
      </c>
    </row>
    <row r="222" spans="1:12" ht="17.25" hidden="1" customHeight="1">
      <c r="A222" s="75" t="s">
        <v>392</v>
      </c>
      <c r="B222" s="155" t="s">
        <v>425</v>
      </c>
      <c r="C222" s="155"/>
      <c r="D222" s="166">
        <f t="shared" si="106"/>
        <v>0</v>
      </c>
      <c r="E222" s="166">
        <f t="shared" si="106"/>
        <v>0</v>
      </c>
      <c r="F222" s="166">
        <f ca="1">F480</f>
        <v>0</v>
      </c>
      <c r="G222" s="166">
        <f t="shared" si="104"/>
        <v>0</v>
      </c>
      <c r="H222" s="117">
        <f t="shared" si="104"/>
        <v>0</v>
      </c>
      <c r="I222" s="166">
        <f ca="1">I480</f>
        <v>0</v>
      </c>
      <c r="J222" s="166">
        <f t="shared" si="105"/>
        <v>0</v>
      </c>
      <c r="K222" s="166">
        <f t="shared" si="105"/>
        <v>0</v>
      </c>
      <c r="L222" s="166">
        <f ca="1">L480</f>
        <v>0</v>
      </c>
    </row>
    <row r="223" spans="1:12" ht="17.25" hidden="1" customHeight="1">
      <c r="A223" s="75" t="s">
        <v>394</v>
      </c>
      <c r="B223" s="155" t="s">
        <v>426</v>
      </c>
      <c r="C223" s="155"/>
      <c r="D223" s="166">
        <f t="shared" si="106"/>
        <v>0</v>
      </c>
      <c r="E223" s="166">
        <f t="shared" si="106"/>
        <v>0</v>
      </c>
      <c r="F223" s="166">
        <f ca="1">F481</f>
        <v>0</v>
      </c>
      <c r="G223" s="166">
        <f t="shared" si="104"/>
        <v>0</v>
      </c>
      <c r="H223" s="117">
        <f t="shared" si="104"/>
        <v>0</v>
      </c>
      <c r="I223" s="166">
        <f ca="1">I481</f>
        <v>0</v>
      </c>
      <c r="J223" s="166">
        <f t="shared" si="105"/>
        <v>0</v>
      </c>
      <c r="K223" s="166">
        <f t="shared" si="105"/>
        <v>0</v>
      </c>
      <c r="L223" s="166">
        <f ca="1">L481</f>
        <v>0</v>
      </c>
    </row>
    <row r="224" spans="1:12" ht="15" hidden="1">
      <c r="A224" s="75" t="s">
        <v>396</v>
      </c>
      <c r="B224" s="155" t="s">
        <v>427</v>
      </c>
      <c r="C224" s="155"/>
      <c r="D224" s="166">
        <f t="shared" si="106"/>
        <v>0</v>
      </c>
      <c r="E224" s="166">
        <f t="shared" si="106"/>
        <v>0</v>
      </c>
      <c r="F224" s="166">
        <f ca="1">F482</f>
        <v>0</v>
      </c>
      <c r="G224" s="166">
        <f t="shared" si="104"/>
        <v>0</v>
      </c>
      <c r="H224" s="117">
        <f t="shared" si="104"/>
        <v>0</v>
      </c>
      <c r="I224" s="166">
        <f ca="1">I482</f>
        <v>0</v>
      </c>
      <c r="J224" s="166">
        <f t="shared" si="105"/>
        <v>0</v>
      </c>
      <c r="K224" s="166">
        <f t="shared" si="105"/>
        <v>0</v>
      </c>
      <c r="L224" s="166">
        <f ca="1">L482</f>
        <v>0</v>
      </c>
    </row>
    <row r="225" spans="1:12" ht="27.75" hidden="1" customHeight="1">
      <c r="A225" s="203" t="s">
        <v>428</v>
      </c>
      <c r="B225" s="204" t="s">
        <v>429</v>
      </c>
      <c r="C225" s="204"/>
      <c r="D225" s="205">
        <f t="shared" si="106"/>
        <v>0</v>
      </c>
      <c r="E225" s="205">
        <f t="shared" si="106"/>
        <v>0</v>
      </c>
      <c r="F225" s="205">
        <f>F483</f>
        <v>0</v>
      </c>
      <c r="G225" s="205">
        <f t="shared" si="104"/>
        <v>0</v>
      </c>
      <c r="H225" s="117">
        <f t="shared" si="104"/>
        <v>0</v>
      </c>
      <c r="I225" s="205">
        <f>I483</f>
        <v>0</v>
      </c>
      <c r="J225" s="205">
        <f t="shared" si="105"/>
        <v>0</v>
      </c>
      <c r="K225" s="205">
        <f t="shared" si="105"/>
        <v>0</v>
      </c>
      <c r="L225" s="206">
        <f>L483</f>
        <v>0</v>
      </c>
    </row>
    <row r="226" spans="1:12" ht="17.25" hidden="1" customHeight="1">
      <c r="A226" s="75" t="s">
        <v>392</v>
      </c>
      <c r="B226" s="155" t="s">
        <v>430</v>
      </c>
      <c r="C226" s="155"/>
      <c r="D226" s="166">
        <f t="shared" si="106"/>
        <v>0</v>
      </c>
      <c r="E226" s="166">
        <f t="shared" si="106"/>
        <v>0</v>
      </c>
      <c r="F226" s="208">
        <f>H226+I226</f>
        <v>0</v>
      </c>
      <c r="G226" s="166">
        <f t="shared" si="104"/>
        <v>0</v>
      </c>
      <c r="H226" s="117">
        <f t="shared" si="104"/>
        <v>0</v>
      </c>
      <c r="I226" s="209">
        <f>J226</f>
        <v>0</v>
      </c>
      <c r="J226" s="166">
        <f t="shared" si="105"/>
        <v>0</v>
      </c>
      <c r="K226" s="166">
        <f t="shared" si="105"/>
        <v>0</v>
      </c>
      <c r="L226" s="87">
        <f>F226-J226-K226</f>
        <v>0</v>
      </c>
    </row>
    <row r="227" spans="1:12" ht="17.25" hidden="1" customHeight="1">
      <c r="A227" s="75" t="s">
        <v>394</v>
      </c>
      <c r="B227" s="155" t="s">
        <v>431</v>
      </c>
      <c r="C227" s="155"/>
      <c r="D227" s="166">
        <f t="shared" si="106"/>
        <v>0</v>
      </c>
      <c r="E227" s="166">
        <f t="shared" si="106"/>
        <v>0</v>
      </c>
      <c r="F227" s="208">
        <f>H227+I227</f>
        <v>0</v>
      </c>
      <c r="G227" s="166">
        <f t="shared" si="104"/>
        <v>0</v>
      </c>
      <c r="H227" s="117">
        <f t="shared" si="104"/>
        <v>0</v>
      </c>
      <c r="I227" s="209">
        <f>J227</f>
        <v>0</v>
      </c>
      <c r="J227" s="166">
        <f t="shared" si="105"/>
        <v>0</v>
      </c>
      <c r="K227" s="166">
        <f t="shared" si="105"/>
        <v>0</v>
      </c>
      <c r="L227" s="87">
        <f>F227-J227-K227</f>
        <v>0</v>
      </c>
    </row>
    <row r="228" spans="1:12" ht="20.25" hidden="1" customHeight="1">
      <c r="A228" s="75" t="s">
        <v>396</v>
      </c>
      <c r="B228" s="155" t="s">
        <v>432</v>
      </c>
      <c r="C228" s="155"/>
      <c r="D228" s="166">
        <f t="shared" si="106"/>
        <v>0</v>
      </c>
      <c r="E228" s="166">
        <f t="shared" si="106"/>
        <v>0</v>
      </c>
      <c r="F228" s="208">
        <f>H228+I228</f>
        <v>0</v>
      </c>
      <c r="G228" s="166">
        <f t="shared" si="104"/>
        <v>0</v>
      </c>
      <c r="H228" s="117">
        <f t="shared" si="104"/>
        <v>0</v>
      </c>
      <c r="I228" s="209">
        <f>J228</f>
        <v>0</v>
      </c>
      <c r="J228" s="166">
        <f t="shared" si="105"/>
        <v>0</v>
      </c>
      <c r="K228" s="166">
        <f t="shared" si="105"/>
        <v>0</v>
      </c>
      <c r="L228" s="87">
        <f>F228-J228-K228</f>
        <v>0</v>
      </c>
    </row>
    <row r="229" spans="1:12" ht="25.5" hidden="1" customHeight="1">
      <c r="A229" s="203" t="s">
        <v>433</v>
      </c>
      <c r="B229" s="204" t="s">
        <v>434</v>
      </c>
      <c r="C229" s="204"/>
      <c r="D229" s="205">
        <f t="shared" si="106"/>
        <v>0</v>
      </c>
      <c r="E229" s="205">
        <f t="shared" si="106"/>
        <v>0</v>
      </c>
      <c r="F229" s="205">
        <f>F487</f>
        <v>0</v>
      </c>
      <c r="G229" s="205">
        <f t="shared" ref="G229:H239" si="107">G487</f>
        <v>0</v>
      </c>
      <c r="H229" s="117">
        <f t="shared" si="107"/>
        <v>0</v>
      </c>
      <c r="I229" s="205">
        <f>I487</f>
        <v>0</v>
      </c>
      <c r="J229" s="205">
        <f t="shared" ref="J229:K239" si="108">J487</f>
        <v>0</v>
      </c>
      <c r="K229" s="205">
        <f t="shared" si="108"/>
        <v>0</v>
      </c>
      <c r="L229" s="206">
        <f>L487</f>
        <v>0</v>
      </c>
    </row>
    <row r="230" spans="1:12" ht="17.25" hidden="1" customHeight="1">
      <c r="A230" s="75" t="s">
        <v>392</v>
      </c>
      <c r="B230" s="155" t="s">
        <v>435</v>
      </c>
      <c r="C230" s="155"/>
      <c r="D230" s="166">
        <f t="shared" ref="D230:E239" si="109">D488</f>
        <v>0</v>
      </c>
      <c r="E230" s="166">
        <f t="shared" si="109"/>
        <v>0</v>
      </c>
      <c r="F230" s="208">
        <f>H230+I230</f>
        <v>0</v>
      </c>
      <c r="G230" s="166">
        <f t="shared" si="107"/>
        <v>0</v>
      </c>
      <c r="H230" s="117">
        <f t="shared" si="107"/>
        <v>0</v>
      </c>
      <c r="I230" s="209">
        <f>J230</f>
        <v>0</v>
      </c>
      <c r="J230" s="166">
        <f t="shared" si="108"/>
        <v>0</v>
      </c>
      <c r="K230" s="166">
        <f t="shared" si="108"/>
        <v>0</v>
      </c>
      <c r="L230" s="87">
        <f>F230-J230-K230</f>
        <v>0</v>
      </c>
    </row>
    <row r="231" spans="1:12" ht="17.25" hidden="1" customHeight="1">
      <c r="A231" s="75" t="s">
        <v>394</v>
      </c>
      <c r="B231" s="155" t="s">
        <v>436</v>
      </c>
      <c r="C231" s="155"/>
      <c r="D231" s="166">
        <f t="shared" si="109"/>
        <v>0</v>
      </c>
      <c r="E231" s="166">
        <f t="shared" si="109"/>
        <v>0</v>
      </c>
      <c r="F231" s="208">
        <f>H231+I231</f>
        <v>0</v>
      </c>
      <c r="G231" s="166">
        <f t="shared" si="107"/>
        <v>0</v>
      </c>
      <c r="H231" s="117">
        <f t="shared" si="107"/>
        <v>0</v>
      </c>
      <c r="I231" s="209">
        <f>J231</f>
        <v>0</v>
      </c>
      <c r="J231" s="166">
        <f t="shared" si="108"/>
        <v>0</v>
      </c>
      <c r="K231" s="166">
        <f t="shared" si="108"/>
        <v>0</v>
      </c>
      <c r="L231" s="87">
        <f>F231-J231-K231</f>
        <v>0</v>
      </c>
    </row>
    <row r="232" spans="1:12" ht="16.5" hidden="1" customHeight="1">
      <c r="A232" s="75" t="s">
        <v>396</v>
      </c>
      <c r="B232" s="155" t="s">
        <v>437</v>
      </c>
      <c r="C232" s="155"/>
      <c r="D232" s="166">
        <f t="shared" si="109"/>
        <v>0</v>
      </c>
      <c r="E232" s="166">
        <f t="shared" si="109"/>
        <v>0</v>
      </c>
      <c r="F232" s="208">
        <f>H232+I232</f>
        <v>0</v>
      </c>
      <c r="G232" s="166">
        <f t="shared" si="107"/>
        <v>0</v>
      </c>
      <c r="H232" s="117">
        <f t="shared" si="107"/>
        <v>0</v>
      </c>
      <c r="I232" s="209">
        <f>J232</f>
        <v>0</v>
      </c>
      <c r="J232" s="166">
        <f t="shared" si="108"/>
        <v>0</v>
      </c>
      <c r="K232" s="166">
        <f t="shared" si="108"/>
        <v>0</v>
      </c>
      <c r="L232" s="87">
        <f>F232-J232-K232</f>
        <v>0</v>
      </c>
    </row>
    <row r="233" spans="1:12" ht="27" hidden="1" customHeight="1">
      <c r="A233" s="203" t="s">
        <v>438</v>
      </c>
      <c r="B233" s="204" t="s">
        <v>439</v>
      </c>
      <c r="C233" s="204"/>
      <c r="D233" s="205">
        <f t="shared" si="109"/>
        <v>0</v>
      </c>
      <c r="E233" s="205">
        <f t="shared" si="109"/>
        <v>0</v>
      </c>
      <c r="F233" s="205">
        <f>F491</f>
        <v>0</v>
      </c>
      <c r="G233" s="205">
        <f t="shared" si="107"/>
        <v>0</v>
      </c>
      <c r="H233" s="117">
        <f t="shared" si="107"/>
        <v>0</v>
      </c>
      <c r="I233" s="205">
        <f>I491</f>
        <v>0</v>
      </c>
      <c r="J233" s="205">
        <f t="shared" si="108"/>
        <v>0</v>
      </c>
      <c r="K233" s="205">
        <f t="shared" si="108"/>
        <v>0</v>
      </c>
      <c r="L233" s="206">
        <f>L491</f>
        <v>0</v>
      </c>
    </row>
    <row r="234" spans="1:12" ht="17.25" hidden="1" customHeight="1">
      <c r="A234" s="75" t="s">
        <v>392</v>
      </c>
      <c r="B234" s="155" t="s">
        <v>440</v>
      </c>
      <c r="C234" s="155"/>
      <c r="D234" s="166">
        <f t="shared" si="109"/>
        <v>0</v>
      </c>
      <c r="E234" s="166">
        <f t="shared" si="109"/>
        <v>0</v>
      </c>
      <c r="F234" s="208">
        <f>H234+I234</f>
        <v>0</v>
      </c>
      <c r="G234" s="166">
        <f t="shared" si="107"/>
        <v>0</v>
      </c>
      <c r="H234" s="117">
        <f t="shared" si="107"/>
        <v>0</v>
      </c>
      <c r="I234" s="209">
        <f>J234</f>
        <v>0</v>
      </c>
      <c r="J234" s="166">
        <f t="shared" si="108"/>
        <v>0</v>
      </c>
      <c r="K234" s="166">
        <f t="shared" si="108"/>
        <v>0</v>
      </c>
      <c r="L234" s="87">
        <f>F234-J234-K234</f>
        <v>0</v>
      </c>
    </row>
    <row r="235" spans="1:12" ht="17.25" hidden="1" customHeight="1">
      <c r="A235" s="75" t="s">
        <v>394</v>
      </c>
      <c r="B235" s="155" t="s">
        <v>441</v>
      </c>
      <c r="C235" s="155"/>
      <c r="D235" s="166">
        <f t="shared" si="109"/>
        <v>0</v>
      </c>
      <c r="E235" s="166">
        <f t="shared" si="109"/>
        <v>0</v>
      </c>
      <c r="F235" s="208">
        <f>H235+I235</f>
        <v>0</v>
      </c>
      <c r="G235" s="166">
        <f t="shared" si="107"/>
        <v>0</v>
      </c>
      <c r="H235" s="117">
        <f t="shared" si="107"/>
        <v>0</v>
      </c>
      <c r="I235" s="209">
        <f>J235</f>
        <v>0</v>
      </c>
      <c r="J235" s="166">
        <f t="shared" si="108"/>
        <v>0</v>
      </c>
      <c r="K235" s="166">
        <f t="shared" si="108"/>
        <v>0</v>
      </c>
      <c r="L235" s="87">
        <f>F235-J235-K235</f>
        <v>0</v>
      </c>
    </row>
    <row r="236" spans="1:12" ht="24" hidden="1" customHeight="1">
      <c r="A236" s="75" t="s">
        <v>442</v>
      </c>
      <c r="B236" s="155" t="s">
        <v>443</v>
      </c>
      <c r="C236" s="155"/>
      <c r="D236" s="166">
        <f t="shared" si="109"/>
        <v>0</v>
      </c>
      <c r="E236" s="166">
        <f t="shared" si="109"/>
        <v>0</v>
      </c>
      <c r="F236" s="208">
        <f>H236+I236</f>
        <v>0</v>
      </c>
      <c r="G236" s="166">
        <f t="shared" si="107"/>
        <v>0</v>
      </c>
      <c r="H236" s="117">
        <f t="shared" si="107"/>
        <v>0</v>
      </c>
      <c r="I236" s="209">
        <f>J236</f>
        <v>0</v>
      </c>
      <c r="J236" s="166">
        <f t="shared" si="108"/>
        <v>0</v>
      </c>
      <c r="K236" s="166">
        <f t="shared" si="108"/>
        <v>0</v>
      </c>
      <c r="L236" s="87">
        <f>F236-J236-K236</f>
        <v>0</v>
      </c>
    </row>
    <row r="237" spans="1:12" ht="29.25" hidden="1" customHeight="1">
      <c r="A237" s="203" t="s">
        <v>444</v>
      </c>
      <c r="B237" s="204" t="s">
        <v>445</v>
      </c>
      <c r="C237" s="204"/>
      <c r="D237" s="205">
        <f t="shared" si="109"/>
        <v>0</v>
      </c>
      <c r="E237" s="205">
        <f t="shared" si="109"/>
        <v>0</v>
      </c>
      <c r="F237" s="205">
        <f>F495</f>
        <v>0</v>
      </c>
      <c r="G237" s="205">
        <f t="shared" si="107"/>
        <v>0</v>
      </c>
      <c r="H237" s="117">
        <f t="shared" si="107"/>
        <v>0</v>
      </c>
      <c r="I237" s="205">
        <f>I495</f>
        <v>0</v>
      </c>
      <c r="J237" s="205">
        <f t="shared" si="108"/>
        <v>0</v>
      </c>
      <c r="K237" s="205">
        <f t="shared" si="108"/>
        <v>0</v>
      </c>
      <c r="L237" s="206">
        <f>L495</f>
        <v>0</v>
      </c>
    </row>
    <row r="238" spans="1:12" ht="17.25" hidden="1" customHeight="1">
      <c r="A238" s="75" t="s">
        <v>392</v>
      </c>
      <c r="B238" s="155" t="s">
        <v>446</v>
      </c>
      <c r="C238" s="155"/>
      <c r="D238" s="166">
        <f t="shared" si="109"/>
        <v>0</v>
      </c>
      <c r="E238" s="166">
        <f t="shared" si="109"/>
        <v>0</v>
      </c>
      <c r="F238" s="208">
        <f>H238+I238</f>
        <v>0</v>
      </c>
      <c r="G238" s="166">
        <f t="shared" si="107"/>
        <v>0</v>
      </c>
      <c r="H238" s="117">
        <f t="shared" si="107"/>
        <v>0</v>
      </c>
      <c r="I238" s="209">
        <f>J238</f>
        <v>0</v>
      </c>
      <c r="J238" s="166">
        <f t="shared" si="108"/>
        <v>0</v>
      </c>
      <c r="K238" s="166">
        <f t="shared" si="108"/>
        <v>0</v>
      </c>
      <c r="L238" s="87">
        <f>F238-J238-K238</f>
        <v>0</v>
      </c>
    </row>
    <row r="239" spans="1:12" ht="17.25" hidden="1" customHeight="1">
      <c r="A239" s="75" t="s">
        <v>394</v>
      </c>
      <c r="B239" s="155" t="s">
        <v>447</v>
      </c>
      <c r="C239" s="155"/>
      <c r="D239" s="166">
        <f t="shared" si="109"/>
        <v>0</v>
      </c>
      <c r="E239" s="166">
        <f t="shared" si="109"/>
        <v>0</v>
      </c>
      <c r="F239" s="208">
        <f>H239+I239</f>
        <v>0</v>
      </c>
      <c r="G239" s="166">
        <f t="shared" si="107"/>
        <v>0</v>
      </c>
      <c r="H239" s="117">
        <f t="shared" si="107"/>
        <v>0</v>
      </c>
      <c r="I239" s="209">
        <f>J239</f>
        <v>0</v>
      </c>
      <c r="J239" s="166">
        <f t="shared" si="108"/>
        <v>0</v>
      </c>
      <c r="K239" s="166">
        <f t="shared" si="108"/>
        <v>0</v>
      </c>
      <c r="L239" s="87">
        <f>F239-J239-K239</f>
        <v>0</v>
      </c>
    </row>
    <row r="240" spans="1:12" ht="18.75" hidden="1" customHeight="1">
      <c r="A240" s="56" t="s">
        <v>442</v>
      </c>
      <c r="B240" s="198" t="s">
        <v>448</v>
      </c>
      <c r="C240" s="198"/>
      <c r="D240" s="210">
        <f>D498</f>
        <v>0</v>
      </c>
      <c r="E240" s="210">
        <f>E498</f>
        <v>0</v>
      </c>
      <c r="F240" s="211">
        <f>H240+I240</f>
        <v>0</v>
      </c>
      <c r="G240" s="210">
        <f>G498</f>
        <v>0</v>
      </c>
      <c r="H240" s="212">
        <f>H498</f>
        <v>0</v>
      </c>
      <c r="I240" s="213">
        <f>J240</f>
        <v>0</v>
      </c>
      <c r="J240" s="210">
        <f>J498</f>
        <v>0</v>
      </c>
      <c r="K240" s="210">
        <f>K498</f>
        <v>0</v>
      </c>
      <c r="L240" s="214">
        <f>F240-J240-K240</f>
        <v>0</v>
      </c>
    </row>
    <row r="241" spans="1:12" ht="45" customHeight="1">
      <c r="A241" s="215" t="s">
        <v>449</v>
      </c>
      <c r="B241" s="198" t="s">
        <v>450</v>
      </c>
      <c r="C241" s="198"/>
      <c r="D241" s="210">
        <f>D389</f>
        <v>0</v>
      </c>
      <c r="E241" s="210">
        <f t="shared" ref="E241:L241" si="110">E389</f>
        <v>150000</v>
      </c>
      <c r="F241" s="210">
        <f t="shared" si="110"/>
        <v>145584</v>
      </c>
      <c r="G241" s="210">
        <f t="shared" si="110"/>
        <v>0</v>
      </c>
      <c r="H241" s="210">
        <f t="shared" si="110"/>
        <v>0</v>
      </c>
      <c r="I241" s="210">
        <f t="shared" si="110"/>
        <v>145584</v>
      </c>
      <c r="J241" s="210">
        <f t="shared" si="110"/>
        <v>145584</v>
      </c>
      <c r="K241" s="210">
        <f t="shared" si="110"/>
        <v>0</v>
      </c>
      <c r="L241" s="210">
        <f t="shared" si="110"/>
        <v>0</v>
      </c>
    </row>
    <row r="242" spans="1:12" ht="45" hidden="1" customHeight="1">
      <c r="A242" s="216" t="s">
        <v>386</v>
      </c>
      <c r="B242" s="198" t="s">
        <v>387</v>
      </c>
      <c r="C242" s="198"/>
      <c r="D242" s="210">
        <v>0</v>
      </c>
      <c r="E242" s="210">
        <v>0</v>
      </c>
      <c r="F242" s="210">
        <v>0</v>
      </c>
      <c r="G242" s="210"/>
      <c r="H242" s="210"/>
      <c r="I242" s="210">
        <v>0</v>
      </c>
      <c r="J242" s="210">
        <v>0</v>
      </c>
      <c r="K242" s="210"/>
      <c r="L242" s="210"/>
    </row>
    <row r="243" spans="1:12" ht="35.1" customHeight="1">
      <c r="A243" s="77" t="s">
        <v>451</v>
      </c>
      <c r="B243" s="202" t="s">
        <v>25</v>
      </c>
      <c r="C243" s="202"/>
      <c r="D243" s="147">
        <f>D244+D248+D252</f>
        <v>72763020</v>
      </c>
      <c r="E243" s="147">
        <f t="shared" ref="E243:L243" si="111">E244+E248+E252</f>
        <v>69950544</v>
      </c>
      <c r="F243" s="147">
        <f t="shared" si="111"/>
        <v>55414649</v>
      </c>
      <c r="G243" s="147">
        <f t="shared" si="111"/>
        <v>0</v>
      </c>
      <c r="H243" s="147">
        <f t="shared" si="111"/>
        <v>0</v>
      </c>
      <c r="I243" s="147">
        <f t="shared" si="111"/>
        <v>55414649</v>
      </c>
      <c r="J243" s="147">
        <f t="shared" si="111"/>
        <v>53143250</v>
      </c>
      <c r="K243" s="147">
        <f t="shared" si="111"/>
        <v>0</v>
      </c>
      <c r="L243" s="147">
        <f t="shared" si="111"/>
        <v>2271399</v>
      </c>
    </row>
    <row r="244" spans="1:12" ht="24.95" customHeight="1">
      <c r="A244" s="203" t="s">
        <v>452</v>
      </c>
      <c r="B244" s="204" t="s">
        <v>453</v>
      </c>
      <c r="C244" s="204"/>
      <c r="D244" s="217">
        <f>D245+D246+D247</f>
        <v>72763020</v>
      </c>
      <c r="E244" s="217">
        <f>E245+E246+E247</f>
        <v>68238832</v>
      </c>
      <c r="F244" s="208">
        <f>H244+I244</f>
        <v>53709626</v>
      </c>
      <c r="G244" s="217">
        <f>G245+G246+G247</f>
        <v>0</v>
      </c>
      <c r="H244" s="148">
        <f>H245+H246+H247</f>
        <v>0</v>
      </c>
      <c r="I244" s="217">
        <f>I245+I246+I247</f>
        <v>53709626</v>
      </c>
      <c r="J244" s="217">
        <f>J245+J246+J247</f>
        <v>51438227</v>
      </c>
      <c r="K244" s="217">
        <f>K245+K246+K247</f>
        <v>0</v>
      </c>
      <c r="L244" s="218">
        <f>F244-J244-K244</f>
        <v>2271399</v>
      </c>
    </row>
    <row r="245" spans="1:12" ht="18.75" customHeight="1">
      <c r="A245" s="75" t="s">
        <v>392</v>
      </c>
      <c r="B245" s="155" t="s">
        <v>454</v>
      </c>
      <c r="C245" s="155"/>
      <c r="D245" s="219">
        <f t="shared" ref="D245:L247" si="112">D512</f>
        <v>56563020</v>
      </c>
      <c r="E245" s="219">
        <f t="shared" si="112"/>
        <v>45938832</v>
      </c>
      <c r="F245" s="219">
        <f t="shared" si="112"/>
        <v>29227485</v>
      </c>
      <c r="G245" s="219">
        <f t="shared" si="112"/>
        <v>0</v>
      </c>
      <c r="H245" s="148">
        <f t="shared" si="112"/>
        <v>0</v>
      </c>
      <c r="I245" s="219">
        <f t="shared" si="112"/>
        <v>29227485</v>
      </c>
      <c r="J245" s="219">
        <f t="shared" si="112"/>
        <v>26956086</v>
      </c>
      <c r="K245" s="219">
        <f t="shared" si="112"/>
        <v>0</v>
      </c>
      <c r="L245" s="219">
        <f t="shared" si="112"/>
        <v>2271399</v>
      </c>
    </row>
    <row r="246" spans="1:12" ht="18.75" customHeight="1">
      <c r="A246" s="75" t="s">
        <v>394</v>
      </c>
      <c r="B246" s="155" t="s">
        <v>455</v>
      </c>
      <c r="C246" s="155"/>
      <c r="D246" s="219">
        <f t="shared" si="112"/>
        <v>16200000</v>
      </c>
      <c r="E246" s="219">
        <f t="shared" si="112"/>
        <v>15200000</v>
      </c>
      <c r="F246" s="219">
        <f t="shared" si="112"/>
        <v>10342803</v>
      </c>
      <c r="G246" s="219">
        <f t="shared" si="112"/>
        <v>0</v>
      </c>
      <c r="H246" s="148">
        <f t="shared" si="112"/>
        <v>0</v>
      </c>
      <c r="I246" s="219">
        <f t="shared" si="112"/>
        <v>10342803</v>
      </c>
      <c r="J246" s="219">
        <f t="shared" si="112"/>
        <v>10342803</v>
      </c>
      <c r="K246" s="219">
        <f t="shared" si="112"/>
        <v>0</v>
      </c>
      <c r="L246" s="219">
        <f t="shared" si="112"/>
        <v>0</v>
      </c>
    </row>
    <row r="247" spans="1:12" ht="18.75" customHeight="1">
      <c r="A247" s="75" t="s">
        <v>396</v>
      </c>
      <c r="B247" s="155" t="s">
        <v>456</v>
      </c>
      <c r="C247" s="155"/>
      <c r="D247" s="219">
        <f t="shared" si="112"/>
        <v>0</v>
      </c>
      <c r="E247" s="219">
        <f t="shared" si="112"/>
        <v>7100000</v>
      </c>
      <c r="F247" s="219">
        <f t="shared" si="112"/>
        <v>14139338</v>
      </c>
      <c r="G247" s="219">
        <f t="shared" si="112"/>
        <v>0</v>
      </c>
      <c r="H247" s="148">
        <f t="shared" si="112"/>
        <v>0</v>
      </c>
      <c r="I247" s="219">
        <f t="shared" si="112"/>
        <v>14139338</v>
      </c>
      <c r="J247" s="219">
        <f t="shared" si="112"/>
        <v>14139338</v>
      </c>
      <c r="K247" s="219">
        <f t="shared" si="112"/>
        <v>0</v>
      </c>
      <c r="L247" s="219">
        <f t="shared" si="112"/>
        <v>0</v>
      </c>
    </row>
    <row r="248" spans="1:12" ht="24.95" customHeight="1">
      <c r="A248" s="203" t="s">
        <v>457</v>
      </c>
      <c r="B248" s="204" t="s">
        <v>458</v>
      </c>
      <c r="C248" s="204"/>
      <c r="D248" s="217">
        <f>D249+D250+D251</f>
        <v>0</v>
      </c>
      <c r="E248" s="217">
        <f>E249+E250+E251</f>
        <v>321712</v>
      </c>
      <c r="F248" s="217">
        <f>F249+F250+F251</f>
        <v>319530</v>
      </c>
      <c r="G248" s="208">
        <f t="shared" ref="G248:L248" si="113">G249+G250+G251</f>
        <v>0</v>
      </c>
      <c r="H248" s="43">
        <f t="shared" si="113"/>
        <v>0</v>
      </c>
      <c r="I248" s="217">
        <f t="shared" si="113"/>
        <v>319530</v>
      </c>
      <c r="J248" s="217">
        <f t="shared" si="113"/>
        <v>319530</v>
      </c>
      <c r="K248" s="208">
        <f t="shared" si="113"/>
        <v>0</v>
      </c>
      <c r="L248" s="208">
        <f t="shared" si="113"/>
        <v>0</v>
      </c>
    </row>
    <row r="249" spans="1:12" ht="18.75" customHeight="1">
      <c r="A249" s="75" t="s">
        <v>392</v>
      </c>
      <c r="B249" s="155" t="s">
        <v>459</v>
      </c>
      <c r="C249" s="155"/>
      <c r="D249" s="219">
        <f t="shared" ref="D249:L251" si="114">D516</f>
        <v>0</v>
      </c>
      <c r="E249" s="219">
        <f t="shared" si="114"/>
        <v>250000</v>
      </c>
      <c r="F249" s="219">
        <f t="shared" si="114"/>
        <v>247818</v>
      </c>
      <c r="G249" s="219">
        <f t="shared" si="114"/>
        <v>0</v>
      </c>
      <c r="H249" s="220">
        <f t="shared" si="114"/>
        <v>0</v>
      </c>
      <c r="I249" s="219">
        <f t="shared" si="114"/>
        <v>247818</v>
      </c>
      <c r="J249" s="219">
        <f t="shared" si="114"/>
        <v>247818</v>
      </c>
      <c r="K249" s="219">
        <f t="shared" si="114"/>
        <v>0</v>
      </c>
      <c r="L249" s="219">
        <f t="shared" si="114"/>
        <v>0</v>
      </c>
    </row>
    <row r="250" spans="1:12" ht="18.75" customHeight="1">
      <c r="A250" s="75" t="s">
        <v>394</v>
      </c>
      <c r="B250" s="155" t="s">
        <v>460</v>
      </c>
      <c r="C250" s="155"/>
      <c r="D250" s="219">
        <f t="shared" si="114"/>
        <v>0</v>
      </c>
      <c r="E250" s="219">
        <f t="shared" si="114"/>
        <v>71712</v>
      </c>
      <c r="F250" s="219">
        <f t="shared" si="114"/>
        <v>71712</v>
      </c>
      <c r="G250" s="219">
        <f t="shared" si="114"/>
        <v>0</v>
      </c>
      <c r="H250" s="220">
        <f t="shared" si="114"/>
        <v>0</v>
      </c>
      <c r="I250" s="219">
        <f t="shared" si="114"/>
        <v>71712</v>
      </c>
      <c r="J250" s="219">
        <f t="shared" si="114"/>
        <v>71712</v>
      </c>
      <c r="K250" s="219">
        <f t="shared" si="114"/>
        <v>0</v>
      </c>
      <c r="L250" s="219">
        <f t="shared" si="114"/>
        <v>0</v>
      </c>
    </row>
    <row r="251" spans="1:12" ht="18.75" customHeight="1">
      <c r="A251" s="75" t="s">
        <v>396</v>
      </c>
      <c r="B251" s="155" t="s">
        <v>461</v>
      </c>
      <c r="C251" s="155"/>
      <c r="D251" s="219">
        <f t="shared" si="114"/>
        <v>0</v>
      </c>
      <c r="E251" s="219">
        <f t="shared" si="114"/>
        <v>0</v>
      </c>
      <c r="F251" s="69">
        <f>H251+I251</f>
        <v>0</v>
      </c>
      <c r="G251" s="219"/>
      <c r="H251" s="220"/>
      <c r="I251" s="69">
        <f>J251</f>
        <v>0</v>
      </c>
      <c r="J251" s="219">
        <f>J518</f>
        <v>0</v>
      </c>
      <c r="K251" s="219">
        <v>0</v>
      </c>
      <c r="L251" s="221">
        <f>F251-J251-K251</f>
        <v>0</v>
      </c>
    </row>
    <row r="252" spans="1:12" ht="18.75" customHeight="1">
      <c r="A252" s="203" t="s">
        <v>462</v>
      </c>
      <c r="B252" s="204" t="s">
        <v>463</v>
      </c>
      <c r="C252" s="204"/>
      <c r="D252" s="217">
        <f>D253+D254+D255</f>
        <v>0</v>
      </c>
      <c r="E252" s="217">
        <f t="shared" ref="E252:L252" si="115">E253+E254+E255</f>
        <v>1390000</v>
      </c>
      <c r="F252" s="217">
        <f t="shared" si="115"/>
        <v>1385493</v>
      </c>
      <c r="G252" s="217">
        <f t="shared" si="115"/>
        <v>0</v>
      </c>
      <c r="H252" s="148">
        <f t="shared" si="115"/>
        <v>0</v>
      </c>
      <c r="I252" s="217">
        <f t="shared" si="115"/>
        <v>1385493</v>
      </c>
      <c r="J252" s="217">
        <f t="shared" si="115"/>
        <v>1385493</v>
      </c>
      <c r="K252" s="217">
        <f t="shared" si="115"/>
        <v>0</v>
      </c>
      <c r="L252" s="217">
        <f t="shared" si="115"/>
        <v>0</v>
      </c>
    </row>
    <row r="253" spans="1:12" ht="18.75" customHeight="1">
      <c r="A253" s="75" t="s">
        <v>392</v>
      </c>
      <c r="B253" s="155" t="s">
        <v>464</v>
      </c>
      <c r="C253" s="155"/>
      <c r="D253" s="219">
        <f t="shared" ref="D253:E255" si="116">D520</f>
        <v>0</v>
      </c>
      <c r="E253" s="219">
        <f t="shared" si="116"/>
        <v>760000</v>
      </c>
      <c r="F253" s="69">
        <f>H253+I253</f>
        <v>759350</v>
      </c>
      <c r="G253" s="219"/>
      <c r="H253" s="148">
        <v>0</v>
      </c>
      <c r="I253" s="222">
        <f>J253</f>
        <v>759350</v>
      </c>
      <c r="J253" s="219">
        <f>J520</f>
        <v>759350</v>
      </c>
      <c r="K253" s="219">
        <v>0</v>
      </c>
      <c r="L253" s="221">
        <f t="shared" ref="L253:L255" si="117">F253-J253-K253</f>
        <v>0</v>
      </c>
    </row>
    <row r="254" spans="1:12" ht="18.75" customHeight="1">
      <c r="A254" s="75" t="s">
        <v>394</v>
      </c>
      <c r="B254" s="155" t="s">
        <v>465</v>
      </c>
      <c r="C254" s="155"/>
      <c r="D254" s="219">
        <f t="shared" si="116"/>
        <v>0</v>
      </c>
      <c r="E254" s="219">
        <f t="shared" si="116"/>
        <v>630000</v>
      </c>
      <c r="F254" s="69">
        <f>H254+I254</f>
        <v>626143</v>
      </c>
      <c r="G254" s="219"/>
      <c r="H254" s="148"/>
      <c r="I254" s="222">
        <f>J254</f>
        <v>626143</v>
      </c>
      <c r="J254" s="219">
        <f>J521</f>
        <v>626143</v>
      </c>
      <c r="K254" s="219">
        <v>0</v>
      </c>
      <c r="L254" s="221">
        <f t="shared" si="117"/>
        <v>0</v>
      </c>
    </row>
    <row r="255" spans="1:12" ht="18.75" customHeight="1" thickBot="1">
      <c r="A255" s="75" t="s">
        <v>396</v>
      </c>
      <c r="B255" s="155" t="s">
        <v>466</v>
      </c>
      <c r="C255" s="155"/>
      <c r="D255" s="219">
        <f t="shared" si="116"/>
        <v>0</v>
      </c>
      <c r="E255" s="219">
        <f t="shared" si="116"/>
        <v>0</v>
      </c>
      <c r="F255" s="69">
        <f>H255+I255</f>
        <v>0</v>
      </c>
      <c r="G255" s="219"/>
      <c r="H255" s="148">
        <v>0</v>
      </c>
      <c r="I255" s="222">
        <f>J255</f>
        <v>0</v>
      </c>
      <c r="J255" s="219">
        <f>J522</f>
        <v>0</v>
      </c>
      <c r="K255" s="219">
        <v>0</v>
      </c>
      <c r="L255" s="221">
        <f t="shared" si="117"/>
        <v>0</v>
      </c>
    </row>
    <row r="256" spans="1:12" ht="18.75" hidden="1" customHeight="1">
      <c r="A256" s="223"/>
      <c r="B256" s="224"/>
      <c r="C256" s="224"/>
      <c r="D256" s="225"/>
      <c r="E256" s="225"/>
      <c r="F256" s="226"/>
      <c r="G256" s="225"/>
      <c r="H256" s="227"/>
      <c r="I256" s="228"/>
      <c r="J256" s="225"/>
      <c r="K256" s="225"/>
      <c r="L256" s="229"/>
    </row>
    <row r="257" spans="1:12" ht="18.75" hidden="1" customHeight="1">
      <c r="A257" s="223"/>
      <c r="B257" s="224"/>
      <c r="C257" s="224"/>
      <c r="D257" s="225"/>
      <c r="E257" s="225"/>
      <c r="F257" s="226"/>
      <c r="G257" s="225"/>
      <c r="H257" s="227"/>
      <c r="I257" s="228"/>
      <c r="J257" s="225"/>
      <c r="K257" s="225"/>
      <c r="L257" s="229"/>
    </row>
    <row r="258" spans="1:12" ht="18.75" hidden="1" customHeight="1">
      <c r="A258" s="223"/>
      <c r="B258" s="224"/>
      <c r="C258" s="224"/>
      <c r="D258" s="225"/>
      <c r="E258" s="225"/>
      <c r="F258" s="226"/>
      <c r="G258" s="225"/>
      <c r="H258" s="227"/>
      <c r="I258" s="228"/>
      <c r="J258" s="225"/>
      <c r="K258" s="225"/>
      <c r="L258" s="229"/>
    </row>
    <row r="259" spans="1:12" ht="18.75" hidden="1" customHeight="1">
      <c r="A259" s="223"/>
      <c r="B259" s="224"/>
      <c r="C259" s="224"/>
      <c r="D259" s="225"/>
      <c r="E259" s="225"/>
      <c r="F259" s="226"/>
      <c r="G259" s="225"/>
      <c r="H259" s="227"/>
      <c r="I259" s="228"/>
      <c r="J259" s="225"/>
      <c r="K259" s="225"/>
      <c r="L259" s="229"/>
    </row>
    <row r="260" spans="1:12" ht="18.75" hidden="1" customHeight="1">
      <c r="A260" s="223"/>
      <c r="B260" s="224"/>
      <c r="C260" s="224"/>
      <c r="D260" s="225"/>
      <c r="E260" s="225"/>
      <c r="F260" s="226"/>
      <c r="G260" s="225"/>
      <c r="H260" s="227"/>
      <c r="I260" s="228"/>
      <c r="J260" s="225"/>
      <c r="K260" s="225"/>
      <c r="L260" s="229"/>
    </row>
    <row r="261" spans="1:12" ht="18.75" hidden="1" customHeight="1">
      <c r="A261" s="223"/>
      <c r="B261" s="224"/>
      <c r="C261" s="224"/>
      <c r="D261" s="225"/>
      <c r="E261" s="225"/>
      <c r="F261" s="226"/>
      <c r="G261" s="225"/>
      <c r="H261" s="227"/>
      <c r="I261" s="228"/>
      <c r="J261" s="225"/>
      <c r="K261" s="225"/>
      <c r="L261" s="229"/>
    </row>
    <row r="262" spans="1:12" ht="18.75" hidden="1" customHeight="1">
      <c r="A262" s="223"/>
      <c r="B262" s="224"/>
      <c r="C262" s="224"/>
      <c r="D262" s="225"/>
      <c r="E262" s="225"/>
      <c r="F262" s="226"/>
      <c r="G262" s="225"/>
      <c r="H262" s="227"/>
      <c r="I262" s="228"/>
      <c r="J262" s="225"/>
      <c r="K262" s="225"/>
      <c r="L262" s="229"/>
    </row>
    <row r="263" spans="1:12" ht="18.75" hidden="1" customHeight="1">
      <c r="A263" s="223"/>
      <c r="B263" s="224"/>
      <c r="C263" s="224"/>
      <c r="D263" s="225"/>
      <c r="E263" s="225"/>
      <c r="F263" s="226"/>
      <c r="G263" s="225"/>
      <c r="H263" s="227"/>
      <c r="I263" s="228"/>
      <c r="J263" s="225"/>
      <c r="K263" s="225"/>
      <c r="L263" s="229"/>
    </row>
    <row r="264" spans="1:12" ht="30.75" thickBot="1">
      <c r="A264" s="230" t="s">
        <v>467</v>
      </c>
      <c r="B264" s="231" t="s">
        <v>23</v>
      </c>
      <c r="C264" s="232"/>
      <c r="D264" s="233">
        <f t="shared" ref="D264:L264" si="118">D266+D359+D366</f>
        <v>278014120</v>
      </c>
      <c r="E264" s="233">
        <f t="shared" si="118"/>
        <v>281011113</v>
      </c>
      <c r="F264" s="233">
        <f t="shared" si="118"/>
        <v>345728610</v>
      </c>
      <c r="G264" s="233">
        <f t="shared" si="118"/>
        <v>0</v>
      </c>
      <c r="H264" s="234">
        <f t="shared" si="118"/>
        <v>62464636</v>
      </c>
      <c r="I264" s="233">
        <f t="shared" si="118"/>
        <v>283263974</v>
      </c>
      <c r="J264" s="233">
        <f t="shared" si="118"/>
        <v>279293629</v>
      </c>
      <c r="K264" s="233">
        <f t="shared" si="118"/>
        <v>0</v>
      </c>
      <c r="L264" s="233">
        <f t="shared" si="118"/>
        <v>66434981</v>
      </c>
    </row>
    <row r="265" spans="1:12" ht="15">
      <c r="A265" s="235" t="s">
        <v>468</v>
      </c>
      <c r="B265" s="236" t="s">
        <v>25</v>
      </c>
      <c r="C265" s="155"/>
      <c r="D265" s="237">
        <f t="shared" ref="D265:L265" si="119">D266-D299-D355+D359</f>
        <v>264461206</v>
      </c>
      <c r="E265" s="237">
        <f t="shared" si="119"/>
        <v>291611492</v>
      </c>
      <c r="F265" s="237">
        <f t="shared" si="119"/>
        <v>356889496</v>
      </c>
      <c r="G265" s="151">
        <f t="shared" si="119"/>
        <v>0</v>
      </c>
      <c r="H265" s="238">
        <f t="shared" si="119"/>
        <v>62464636</v>
      </c>
      <c r="I265" s="237">
        <f t="shared" si="119"/>
        <v>294424860</v>
      </c>
      <c r="J265" s="237">
        <f t="shared" si="119"/>
        <v>290454515</v>
      </c>
      <c r="K265" s="237">
        <f t="shared" si="119"/>
        <v>0</v>
      </c>
      <c r="L265" s="237">
        <f t="shared" si="119"/>
        <v>66434981</v>
      </c>
    </row>
    <row r="266" spans="1:12" ht="20.25" customHeight="1">
      <c r="A266" s="239" t="s">
        <v>469</v>
      </c>
      <c r="B266" s="240" t="s">
        <v>27</v>
      </c>
      <c r="C266" s="155"/>
      <c r="D266" s="151">
        <f t="shared" ref="D266:L266" si="120">D267+D319</f>
        <v>273099120</v>
      </c>
      <c r="E266" s="151">
        <f t="shared" si="120"/>
        <v>276113113</v>
      </c>
      <c r="F266" s="151">
        <f t="shared" si="120"/>
        <v>340926158</v>
      </c>
      <c r="G266" s="151">
        <f t="shared" si="120"/>
        <v>0</v>
      </c>
      <c r="H266" s="117">
        <f t="shared" si="120"/>
        <v>62464636</v>
      </c>
      <c r="I266" s="151">
        <f t="shared" si="120"/>
        <v>278461522</v>
      </c>
      <c r="J266" s="151">
        <f t="shared" si="120"/>
        <v>274491177</v>
      </c>
      <c r="K266" s="151">
        <f t="shared" si="120"/>
        <v>0</v>
      </c>
      <c r="L266" s="151">
        <f t="shared" si="120"/>
        <v>66434981</v>
      </c>
    </row>
    <row r="267" spans="1:12" ht="25.5">
      <c r="A267" s="241" t="s">
        <v>470</v>
      </c>
      <c r="B267" s="159" t="s">
        <v>29</v>
      </c>
      <c r="C267" s="155"/>
      <c r="D267" s="151">
        <f t="shared" ref="D267:L267" si="121">D268+D285+D287+D298+D316</f>
        <v>307533403</v>
      </c>
      <c r="E267" s="151">
        <f t="shared" si="121"/>
        <v>327153094</v>
      </c>
      <c r="F267" s="151">
        <f t="shared" si="121"/>
        <v>374669566</v>
      </c>
      <c r="G267" s="151">
        <f t="shared" si="121"/>
        <v>0</v>
      </c>
      <c r="H267" s="117">
        <f t="shared" si="121"/>
        <v>47130116</v>
      </c>
      <c r="I267" s="151">
        <f t="shared" si="121"/>
        <v>327539450</v>
      </c>
      <c r="J267" s="151">
        <f t="shared" si="121"/>
        <v>325199861</v>
      </c>
      <c r="K267" s="151">
        <f t="shared" si="121"/>
        <v>0</v>
      </c>
      <c r="L267" s="151">
        <f t="shared" si="121"/>
        <v>49469705</v>
      </c>
    </row>
    <row r="268" spans="1:12" ht="27.75" customHeight="1">
      <c r="A268" s="242" t="s">
        <v>471</v>
      </c>
      <c r="B268" s="159" t="s">
        <v>31</v>
      </c>
      <c r="C268" s="155"/>
      <c r="D268" s="151">
        <f t="shared" ref="D268:L268" si="122">D269+D272+D281</f>
        <v>180901084</v>
      </c>
      <c r="E268" s="151">
        <f t="shared" si="122"/>
        <v>199505303</v>
      </c>
      <c r="F268" s="151">
        <f t="shared" si="122"/>
        <v>197670987</v>
      </c>
      <c r="G268" s="151">
        <f t="shared" si="122"/>
        <v>0</v>
      </c>
      <c r="H268" s="117">
        <f t="shared" si="122"/>
        <v>145549</v>
      </c>
      <c r="I268" s="151">
        <f t="shared" si="122"/>
        <v>197525438</v>
      </c>
      <c r="J268" s="151">
        <f t="shared" si="122"/>
        <v>197527559</v>
      </c>
      <c r="K268" s="151">
        <f t="shared" si="122"/>
        <v>0</v>
      </c>
      <c r="L268" s="151">
        <f t="shared" si="122"/>
        <v>143428</v>
      </c>
    </row>
    <row r="269" spans="1:12" ht="27.75" customHeight="1">
      <c r="A269" s="241" t="s">
        <v>472</v>
      </c>
      <c r="B269" s="159" t="s">
        <v>33</v>
      </c>
      <c r="C269" s="155"/>
      <c r="D269" s="151">
        <f t="shared" ref="D269:L270" si="123">D270</f>
        <v>11000000</v>
      </c>
      <c r="E269" s="151">
        <f t="shared" si="123"/>
        <v>16200000</v>
      </c>
      <c r="F269" s="243">
        <f t="shared" si="123"/>
        <v>15660976</v>
      </c>
      <c r="G269" s="243">
        <f t="shared" si="123"/>
        <v>0</v>
      </c>
      <c r="H269" s="244">
        <f t="shared" si="123"/>
        <v>0</v>
      </c>
      <c r="I269" s="243">
        <f t="shared" si="123"/>
        <v>15660976</v>
      </c>
      <c r="J269" s="243">
        <f t="shared" si="123"/>
        <v>15660976</v>
      </c>
      <c r="K269" s="243">
        <f t="shared" si="123"/>
        <v>0</v>
      </c>
      <c r="L269" s="245">
        <f t="shared" si="123"/>
        <v>0</v>
      </c>
    </row>
    <row r="270" spans="1:12" ht="16.5" customHeight="1">
      <c r="A270" s="246" t="s">
        <v>473</v>
      </c>
      <c r="B270" s="247" t="s">
        <v>35</v>
      </c>
      <c r="C270" s="248"/>
      <c r="D270" s="249">
        <f t="shared" si="123"/>
        <v>11000000</v>
      </c>
      <c r="E270" s="249">
        <f t="shared" si="123"/>
        <v>16200000</v>
      </c>
      <c r="F270" s="249">
        <f t="shared" si="123"/>
        <v>15660976</v>
      </c>
      <c r="G270" s="249">
        <f t="shared" si="123"/>
        <v>0</v>
      </c>
      <c r="H270" s="249">
        <f t="shared" si="123"/>
        <v>0</v>
      </c>
      <c r="I270" s="249">
        <f t="shared" si="123"/>
        <v>15660976</v>
      </c>
      <c r="J270" s="249">
        <f t="shared" si="123"/>
        <v>15660976</v>
      </c>
      <c r="K270" s="249">
        <f t="shared" si="123"/>
        <v>0</v>
      </c>
      <c r="L270" s="249">
        <f t="shared" si="123"/>
        <v>0</v>
      </c>
    </row>
    <row r="271" spans="1:12" ht="27.75" customHeight="1">
      <c r="A271" s="56" t="s">
        <v>36</v>
      </c>
      <c r="B271" s="57" t="s">
        <v>37</v>
      </c>
      <c r="C271" s="250"/>
      <c r="D271" s="219">
        <v>11000000</v>
      </c>
      <c r="E271" s="219">
        <v>16200000</v>
      </c>
      <c r="F271" s="251">
        <f>H271+I271</f>
        <v>15660976</v>
      </c>
      <c r="G271" s="219"/>
      <c r="H271" s="220"/>
      <c r="I271" s="251">
        <v>15660976</v>
      </c>
      <c r="J271" s="219">
        <v>15660976</v>
      </c>
      <c r="K271" s="219">
        <v>0</v>
      </c>
      <c r="L271" s="252">
        <f>F271-J271-K271</f>
        <v>0</v>
      </c>
    </row>
    <row r="272" spans="1:12" ht="27.75" customHeight="1">
      <c r="A272" s="253" t="s">
        <v>38</v>
      </c>
      <c r="B272" s="254" t="s">
        <v>39</v>
      </c>
      <c r="C272" s="255"/>
      <c r="D272" s="147">
        <f t="shared" ref="D272:L272" si="124">D273+D276</f>
        <v>167323219</v>
      </c>
      <c r="E272" s="147">
        <f t="shared" si="124"/>
        <v>180707438</v>
      </c>
      <c r="F272" s="147">
        <f t="shared" si="124"/>
        <v>179204206</v>
      </c>
      <c r="G272" s="147">
        <f t="shared" si="124"/>
        <v>0</v>
      </c>
      <c r="H272" s="148">
        <f t="shared" si="124"/>
        <v>0</v>
      </c>
      <c r="I272" s="147">
        <f t="shared" si="124"/>
        <v>179204206</v>
      </c>
      <c r="J272" s="147">
        <f t="shared" si="124"/>
        <v>179204206</v>
      </c>
      <c r="K272" s="147">
        <f t="shared" si="124"/>
        <v>0</v>
      </c>
      <c r="L272" s="147">
        <f t="shared" si="124"/>
        <v>0</v>
      </c>
    </row>
    <row r="273" spans="1:12" ht="22.5" customHeight="1">
      <c r="A273" s="52" t="s">
        <v>40</v>
      </c>
      <c r="B273" s="65" t="s">
        <v>41</v>
      </c>
      <c r="C273" s="256"/>
      <c r="D273" s="257">
        <f t="shared" ref="D273:L273" si="125">D274+D275</f>
        <v>717219</v>
      </c>
      <c r="E273" s="257">
        <f t="shared" si="125"/>
        <v>3050000</v>
      </c>
      <c r="F273" s="257">
        <f t="shared" si="125"/>
        <v>3015827</v>
      </c>
      <c r="G273" s="257">
        <f t="shared" si="125"/>
        <v>0</v>
      </c>
      <c r="H273" s="148">
        <f t="shared" si="125"/>
        <v>0</v>
      </c>
      <c r="I273" s="257">
        <f t="shared" si="125"/>
        <v>3015827</v>
      </c>
      <c r="J273" s="257">
        <f t="shared" si="125"/>
        <v>3015827</v>
      </c>
      <c r="K273" s="257">
        <f t="shared" si="125"/>
        <v>0</v>
      </c>
      <c r="L273" s="257">
        <f t="shared" si="125"/>
        <v>0</v>
      </c>
    </row>
    <row r="274" spans="1:12" ht="18.75" customHeight="1">
      <c r="A274" s="67" t="s">
        <v>42</v>
      </c>
      <c r="B274" s="68" t="s">
        <v>43</v>
      </c>
      <c r="C274" s="250"/>
      <c r="D274" s="219"/>
      <c r="E274" s="258"/>
      <c r="F274" s="259">
        <v>0</v>
      </c>
      <c r="G274" s="258"/>
      <c r="H274" s="220"/>
      <c r="I274" s="259">
        <f>F274-H274</f>
        <v>0</v>
      </c>
      <c r="J274" s="258"/>
      <c r="K274" s="258">
        <v>0</v>
      </c>
      <c r="L274" s="252">
        <f>F274-J274-K274</f>
        <v>0</v>
      </c>
    </row>
    <row r="275" spans="1:12" ht="27.75" customHeight="1">
      <c r="A275" s="71" t="s">
        <v>44</v>
      </c>
      <c r="B275" s="72" t="s">
        <v>45</v>
      </c>
      <c r="C275" s="250"/>
      <c r="D275" s="219">
        <v>717219</v>
      </c>
      <c r="E275" s="219">
        <v>3050000</v>
      </c>
      <c r="F275" s="251">
        <f>H275+I275</f>
        <v>3015827</v>
      </c>
      <c r="G275" s="219"/>
      <c r="H275" s="220"/>
      <c r="I275" s="251">
        <v>3015827</v>
      </c>
      <c r="J275" s="219">
        <v>3015827</v>
      </c>
      <c r="K275" s="219">
        <v>0</v>
      </c>
      <c r="L275" s="252">
        <f>F275-J275-K275</f>
        <v>0</v>
      </c>
    </row>
    <row r="276" spans="1:12" ht="28.5" customHeight="1">
      <c r="A276" s="260" t="s">
        <v>46</v>
      </c>
      <c r="B276" s="53" t="s">
        <v>47</v>
      </c>
      <c r="C276" s="256"/>
      <c r="D276" s="257">
        <f>D277+D278+D279+D280</f>
        <v>166606000</v>
      </c>
      <c r="E276" s="257">
        <f t="shared" ref="E276:L276" si="126">E277+E278+E279+E280</f>
        <v>177657438</v>
      </c>
      <c r="F276" s="257">
        <f t="shared" si="126"/>
        <v>176188379</v>
      </c>
      <c r="G276" s="257">
        <f t="shared" si="126"/>
        <v>0</v>
      </c>
      <c r="H276" s="257">
        <f t="shared" si="126"/>
        <v>0</v>
      </c>
      <c r="I276" s="257">
        <f t="shared" si="126"/>
        <v>176188379</v>
      </c>
      <c r="J276" s="257">
        <f t="shared" si="126"/>
        <v>176188379</v>
      </c>
      <c r="K276" s="257">
        <f t="shared" si="126"/>
        <v>0</v>
      </c>
      <c r="L276" s="257">
        <f t="shared" si="126"/>
        <v>0</v>
      </c>
    </row>
    <row r="277" spans="1:12" ht="19.5" customHeight="1">
      <c r="A277" s="75" t="s">
        <v>48</v>
      </c>
      <c r="B277" s="72" t="s">
        <v>49</v>
      </c>
      <c r="C277" s="250"/>
      <c r="D277" s="219">
        <v>161606000</v>
      </c>
      <c r="E277" s="219">
        <v>161606000</v>
      </c>
      <c r="F277" s="251">
        <f>H277+I277</f>
        <v>160136942</v>
      </c>
      <c r="G277" s="219"/>
      <c r="H277" s="220"/>
      <c r="I277" s="219">
        <v>160136942</v>
      </c>
      <c r="J277" s="219">
        <v>160136942</v>
      </c>
      <c r="K277" s="219">
        <v>0</v>
      </c>
      <c r="L277" s="252">
        <f>F277-J277-K277</f>
        <v>0</v>
      </c>
    </row>
    <row r="278" spans="1:12" ht="27.75" customHeight="1">
      <c r="A278" s="75" t="s">
        <v>50</v>
      </c>
      <c r="B278" s="72" t="s">
        <v>51</v>
      </c>
      <c r="C278" s="250"/>
      <c r="D278" s="219">
        <v>0</v>
      </c>
      <c r="E278" s="219"/>
      <c r="F278" s="251">
        <v>0</v>
      </c>
      <c r="G278" s="219"/>
      <c r="H278" s="220"/>
      <c r="I278" s="219">
        <f>F278-H278</f>
        <v>0</v>
      </c>
      <c r="J278" s="219"/>
      <c r="K278" s="219">
        <v>0</v>
      </c>
      <c r="L278" s="252">
        <f>F278-J278-K278</f>
        <v>0</v>
      </c>
    </row>
    <row r="279" spans="1:12" ht="27.75" customHeight="1">
      <c r="A279" s="75" t="s">
        <v>52</v>
      </c>
      <c r="B279" s="76" t="s">
        <v>53</v>
      </c>
      <c r="C279" s="250"/>
      <c r="D279" s="219">
        <v>5000000</v>
      </c>
      <c r="E279" s="258">
        <v>5112973</v>
      </c>
      <c r="F279" s="259">
        <f>H279+I279</f>
        <v>5112973</v>
      </c>
      <c r="G279" s="258"/>
      <c r="H279" s="220"/>
      <c r="I279" s="258">
        <f>J279</f>
        <v>5112973</v>
      </c>
      <c r="J279" s="258">
        <v>5112973</v>
      </c>
      <c r="K279" s="258">
        <v>0</v>
      </c>
      <c r="L279" s="252">
        <f>F279-J279-K279</f>
        <v>0</v>
      </c>
    </row>
    <row r="280" spans="1:12" ht="27.75" customHeight="1">
      <c r="A280" s="75" t="s">
        <v>54</v>
      </c>
      <c r="B280" s="76" t="s">
        <v>55</v>
      </c>
      <c r="C280" s="250"/>
      <c r="D280" s="219">
        <v>0</v>
      </c>
      <c r="E280" s="258">
        <v>10938465</v>
      </c>
      <c r="F280" s="259">
        <f>H280+I280</f>
        <v>10938464</v>
      </c>
      <c r="G280" s="258"/>
      <c r="H280" s="220"/>
      <c r="I280" s="258">
        <f>J280</f>
        <v>10938464</v>
      </c>
      <c r="J280" s="258">
        <v>10938464</v>
      </c>
      <c r="K280" s="258"/>
      <c r="L280" s="261"/>
    </row>
    <row r="281" spans="1:12" ht="27.75" customHeight="1">
      <c r="A281" s="77" t="s">
        <v>474</v>
      </c>
      <c r="B281" s="45" t="s">
        <v>57</v>
      </c>
      <c r="C281" s="61"/>
      <c r="D281" s="147">
        <f t="shared" ref="D281:L283" si="127">D282</f>
        <v>2577865</v>
      </c>
      <c r="E281" s="147">
        <f t="shared" si="127"/>
        <v>2597865</v>
      </c>
      <c r="F281" s="147">
        <f t="shared" si="127"/>
        <v>2805805</v>
      </c>
      <c r="G281" s="147">
        <f t="shared" si="127"/>
        <v>0</v>
      </c>
      <c r="H281" s="148">
        <f t="shared" si="127"/>
        <v>145549</v>
      </c>
      <c r="I281" s="147">
        <f t="shared" si="127"/>
        <v>2660256</v>
      </c>
      <c r="J281" s="147">
        <f t="shared" si="127"/>
        <v>2662377</v>
      </c>
      <c r="K281" s="147">
        <f t="shared" si="127"/>
        <v>0</v>
      </c>
      <c r="L281" s="147">
        <f t="shared" si="127"/>
        <v>143428</v>
      </c>
    </row>
    <row r="282" spans="1:12" ht="29.25" customHeight="1">
      <c r="A282" s="52" t="s">
        <v>58</v>
      </c>
      <c r="B282" s="53" t="s">
        <v>59</v>
      </c>
      <c r="C282" s="66"/>
      <c r="D282" s="257">
        <f t="shared" si="127"/>
        <v>2577865</v>
      </c>
      <c r="E282" s="257">
        <f t="shared" si="127"/>
        <v>2597865</v>
      </c>
      <c r="F282" s="257">
        <f t="shared" si="127"/>
        <v>2805805</v>
      </c>
      <c r="G282" s="257">
        <f t="shared" si="127"/>
        <v>0</v>
      </c>
      <c r="H282" s="148">
        <f t="shared" si="127"/>
        <v>145549</v>
      </c>
      <c r="I282" s="257">
        <f t="shared" si="127"/>
        <v>2660256</v>
      </c>
      <c r="J282" s="257">
        <f t="shared" si="127"/>
        <v>2662377</v>
      </c>
      <c r="K282" s="257">
        <f t="shared" si="127"/>
        <v>0</v>
      </c>
      <c r="L282" s="257">
        <f t="shared" si="127"/>
        <v>143428</v>
      </c>
    </row>
    <row r="283" spans="1:12" ht="27.75" customHeight="1">
      <c r="A283" s="79" t="s">
        <v>60</v>
      </c>
      <c r="B283" s="72" t="s">
        <v>61</v>
      </c>
      <c r="C283" s="68"/>
      <c r="D283" s="219">
        <v>2577865</v>
      </c>
      <c r="E283" s="219">
        <v>2597865</v>
      </c>
      <c r="F283" s="251">
        <f>H283+I283</f>
        <v>2805805</v>
      </c>
      <c r="G283" s="219"/>
      <c r="H283" s="220">
        <v>145549</v>
      </c>
      <c r="I283" s="219">
        <v>2660256</v>
      </c>
      <c r="J283" s="262">
        <v>2662377</v>
      </c>
      <c r="K283" s="263">
        <f t="shared" si="127"/>
        <v>0</v>
      </c>
      <c r="L283" s="252">
        <f>F283-J283-K283</f>
        <v>143428</v>
      </c>
    </row>
    <row r="284" spans="1:12" ht="24" hidden="1" customHeight="1">
      <c r="A284" s="80" t="s">
        <v>475</v>
      </c>
      <c r="B284" s="81"/>
      <c r="C284" s="82"/>
      <c r="D284" s="219">
        <f>D285</f>
        <v>0</v>
      </c>
      <c r="E284" s="258">
        <f>E285</f>
        <v>0</v>
      </c>
      <c r="F284" s="259">
        <v>0</v>
      </c>
      <c r="G284" s="258">
        <f>G285</f>
        <v>0</v>
      </c>
      <c r="H284" s="148">
        <v>0</v>
      </c>
      <c r="I284" s="258">
        <f>F284-H284</f>
        <v>0</v>
      </c>
      <c r="J284" s="258">
        <f>K284</f>
        <v>0</v>
      </c>
      <c r="K284" s="258">
        <f>K285</f>
        <v>0</v>
      </c>
      <c r="L284" s="252">
        <f>F284-J284-K284</f>
        <v>0</v>
      </c>
    </row>
    <row r="285" spans="1:12" ht="18.75" hidden="1" customHeight="1">
      <c r="A285" s="77" t="s">
        <v>63</v>
      </c>
      <c r="B285" s="45" t="s">
        <v>64</v>
      </c>
      <c r="C285" s="264"/>
      <c r="D285" s="265">
        <f>D286</f>
        <v>0</v>
      </c>
      <c r="E285" s="265">
        <f>E286</f>
        <v>0</v>
      </c>
      <c r="F285" s="265">
        <f>F286</f>
        <v>0</v>
      </c>
      <c r="G285" s="265">
        <f>G286</f>
        <v>0</v>
      </c>
      <c r="H285" s="148">
        <f>H286</f>
        <v>0</v>
      </c>
      <c r="I285" s="265">
        <f>I286</f>
        <v>0</v>
      </c>
      <c r="J285" s="265">
        <f>J286</f>
        <v>0</v>
      </c>
      <c r="K285" s="265">
        <f>K286</f>
        <v>0</v>
      </c>
      <c r="L285" s="266">
        <f>L286</f>
        <v>0</v>
      </c>
    </row>
    <row r="286" spans="1:12" ht="27.75" hidden="1" customHeight="1">
      <c r="A286" s="75" t="s">
        <v>65</v>
      </c>
      <c r="B286" s="72" t="s">
        <v>66</v>
      </c>
      <c r="C286" s="82"/>
      <c r="D286" s="219"/>
      <c r="E286" s="258"/>
      <c r="F286" s="259">
        <v>0</v>
      </c>
      <c r="G286" s="258"/>
      <c r="H286" s="148">
        <v>0</v>
      </c>
      <c r="I286" s="259">
        <f>F286-H286</f>
        <v>0</v>
      </c>
      <c r="J286" s="258"/>
      <c r="K286" s="258"/>
      <c r="L286" s="252">
        <f>F286-J286-K286</f>
        <v>0</v>
      </c>
    </row>
    <row r="287" spans="1:12" ht="27.75" customHeight="1">
      <c r="A287" s="44" t="s">
        <v>67</v>
      </c>
      <c r="B287" s="1037" t="s">
        <v>68</v>
      </c>
      <c r="C287" s="1037"/>
      <c r="D287" s="147">
        <f>D288</f>
        <v>46908160</v>
      </c>
      <c r="E287" s="147">
        <f t="shared" ref="E287:L287" si="128">E288</f>
        <v>48255340</v>
      </c>
      <c r="F287" s="147">
        <f t="shared" si="128"/>
        <v>82293079</v>
      </c>
      <c r="G287" s="147">
        <f t="shared" si="128"/>
        <v>0</v>
      </c>
      <c r="H287" s="148">
        <f t="shared" si="128"/>
        <v>31079611</v>
      </c>
      <c r="I287" s="147">
        <f t="shared" si="128"/>
        <v>51213468</v>
      </c>
      <c r="J287" s="147">
        <f t="shared" si="128"/>
        <v>48573132</v>
      </c>
      <c r="K287" s="147">
        <f t="shared" si="128"/>
        <v>0</v>
      </c>
      <c r="L287" s="147">
        <f t="shared" si="128"/>
        <v>33719947</v>
      </c>
    </row>
    <row r="288" spans="1:12" ht="27.75" customHeight="1">
      <c r="A288" s="267" t="s">
        <v>69</v>
      </c>
      <c r="B288" s="53" t="s">
        <v>70</v>
      </c>
      <c r="C288" s="54"/>
      <c r="D288" s="257">
        <f t="shared" ref="D288:L288" si="129">D289+D292+D296+D297</f>
        <v>46908160</v>
      </c>
      <c r="E288" s="257">
        <f t="shared" si="129"/>
        <v>48255340</v>
      </c>
      <c r="F288" s="257">
        <f t="shared" si="129"/>
        <v>82293079</v>
      </c>
      <c r="G288" s="257">
        <f t="shared" si="129"/>
        <v>0</v>
      </c>
      <c r="H288" s="148">
        <f t="shared" si="129"/>
        <v>31079611</v>
      </c>
      <c r="I288" s="257">
        <f t="shared" si="129"/>
        <v>51213468</v>
      </c>
      <c r="J288" s="257">
        <f t="shared" si="129"/>
        <v>48573132</v>
      </c>
      <c r="K288" s="257">
        <f t="shared" si="129"/>
        <v>0</v>
      </c>
      <c r="L288" s="257">
        <f t="shared" si="129"/>
        <v>33719947</v>
      </c>
    </row>
    <row r="289" spans="1:12" ht="25.5">
      <c r="A289" s="268" t="s">
        <v>71</v>
      </c>
      <c r="B289" s="269" t="s">
        <v>72</v>
      </c>
      <c r="C289" s="100"/>
      <c r="D289" s="270">
        <f>D290+D291</f>
        <v>37827392</v>
      </c>
      <c r="E289" s="270">
        <f t="shared" ref="E289:L289" si="130">E290+E291</f>
        <v>39390340</v>
      </c>
      <c r="F289" s="270">
        <f t="shared" si="130"/>
        <v>67642569</v>
      </c>
      <c r="G289" s="270">
        <f t="shared" si="130"/>
        <v>0</v>
      </c>
      <c r="H289" s="148">
        <f t="shared" si="130"/>
        <v>26012358</v>
      </c>
      <c r="I289" s="148">
        <f t="shared" si="130"/>
        <v>41630211</v>
      </c>
      <c r="J289" s="148">
        <f t="shared" si="130"/>
        <v>39612295</v>
      </c>
      <c r="K289" s="270">
        <f t="shared" si="130"/>
        <v>0</v>
      </c>
      <c r="L289" s="270">
        <f t="shared" si="130"/>
        <v>28030274</v>
      </c>
    </row>
    <row r="290" spans="1:12" ht="27.75" customHeight="1">
      <c r="A290" s="75" t="s">
        <v>73</v>
      </c>
      <c r="B290" s="1038" t="s">
        <v>74</v>
      </c>
      <c r="C290" s="1039"/>
      <c r="D290" s="219">
        <v>13640340</v>
      </c>
      <c r="E290" s="219">
        <v>13640340</v>
      </c>
      <c r="F290" s="271">
        <f>H290+I290</f>
        <v>18802361</v>
      </c>
      <c r="G290" s="219"/>
      <c r="H290" s="220">
        <v>4515213</v>
      </c>
      <c r="I290" s="263">
        <v>14287148</v>
      </c>
      <c r="J290" s="262">
        <v>13868047</v>
      </c>
      <c r="K290" s="219">
        <v>0</v>
      </c>
      <c r="L290" s="252">
        <f t="shared" ref="L290:L297" si="131">F290-J290-K290</f>
        <v>4934314</v>
      </c>
    </row>
    <row r="291" spans="1:12" ht="15">
      <c r="A291" s="75" t="s">
        <v>75</v>
      </c>
      <c r="B291" s="102" t="s">
        <v>76</v>
      </c>
      <c r="C291" s="103"/>
      <c r="D291" s="272">
        <v>24187052</v>
      </c>
      <c r="E291" s="219">
        <v>25750000</v>
      </c>
      <c r="F291" s="271">
        <f>H291+I291</f>
        <v>48840208</v>
      </c>
      <c r="G291" s="219"/>
      <c r="H291" s="220">
        <v>21497145</v>
      </c>
      <c r="I291" s="263">
        <v>27343063</v>
      </c>
      <c r="J291" s="262">
        <v>25744248</v>
      </c>
      <c r="K291" s="219">
        <v>0</v>
      </c>
      <c r="L291" s="252">
        <f t="shared" si="131"/>
        <v>23095960</v>
      </c>
    </row>
    <row r="292" spans="1:12" ht="27.75" customHeight="1">
      <c r="A292" s="268" t="s">
        <v>476</v>
      </c>
      <c r="B292" s="1053" t="s">
        <v>78</v>
      </c>
      <c r="C292" s="1054"/>
      <c r="D292" s="217">
        <f>D293+D294+D295</f>
        <v>6620245</v>
      </c>
      <c r="E292" s="217">
        <f t="shared" ref="E292:L292" si="132">E293+E294+E295</f>
        <v>6865000</v>
      </c>
      <c r="F292" s="217">
        <f t="shared" si="132"/>
        <v>12157491</v>
      </c>
      <c r="G292" s="217">
        <f t="shared" si="132"/>
        <v>0</v>
      </c>
      <c r="H292" s="148">
        <f t="shared" si="132"/>
        <v>4754486</v>
      </c>
      <c r="I292" s="217">
        <f t="shared" si="132"/>
        <v>7403005</v>
      </c>
      <c r="J292" s="217">
        <f t="shared" si="132"/>
        <v>6976190</v>
      </c>
      <c r="K292" s="217">
        <f t="shared" si="132"/>
        <v>0</v>
      </c>
      <c r="L292" s="217">
        <f t="shared" si="132"/>
        <v>5181301</v>
      </c>
    </row>
    <row r="293" spans="1:12" ht="15">
      <c r="A293" s="75" t="s">
        <v>79</v>
      </c>
      <c r="B293" s="1038" t="s">
        <v>80</v>
      </c>
      <c r="C293" s="1039"/>
      <c r="D293" s="219">
        <v>3469135</v>
      </c>
      <c r="E293" s="219">
        <v>3510000</v>
      </c>
      <c r="F293" s="271">
        <f>H293+I293</f>
        <v>4909323</v>
      </c>
      <c r="G293" s="219"/>
      <c r="H293" s="220">
        <v>1344011</v>
      </c>
      <c r="I293" s="263">
        <v>3565312</v>
      </c>
      <c r="J293" s="273">
        <v>3577044</v>
      </c>
      <c r="K293" s="219">
        <v>0</v>
      </c>
      <c r="L293" s="252">
        <f t="shared" si="131"/>
        <v>1332279</v>
      </c>
    </row>
    <row r="294" spans="1:12" ht="15">
      <c r="A294" s="75" t="s">
        <v>81</v>
      </c>
      <c r="B294" s="102" t="s">
        <v>82</v>
      </c>
      <c r="C294" s="103"/>
      <c r="D294" s="219">
        <v>2182400</v>
      </c>
      <c r="E294" s="219">
        <v>2310000</v>
      </c>
      <c r="F294" s="271">
        <f>H294+I294</f>
        <v>5504613</v>
      </c>
      <c r="G294" s="219"/>
      <c r="H294" s="220">
        <v>2791803</v>
      </c>
      <c r="I294" s="263">
        <v>2712810</v>
      </c>
      <c r="J294" s="273">
        <v>2320540</v>
      </c>
      <c r="K294" s="219">
        <v>0</v>
      </c>
      <c r="L294" s="252">
        <f t="shared" si="131"/>
        <v>3184073</v>
      </c>
    </row>
    <row r="295" spans="1:12" ht="27.75" customHeight="1">
      <c r="A295" s="75" t="s">
        <v>477</v>
      </c>
      <c r="B295" s="102" t="s">
        <v>84</v>
      </c>
      <c r="C295" s="103"/>
      <c r="D295" s="219">
        <v>968710</v>
      </c>
      <c r="E295" s="219">
        <v>1045000</v>
      </c>
      <c r="F295" s="271">
        <f>H295+I295</f>
        <v>1743555</v>
      </c>
      <c r="G295" s="219"/>
      <c r="H295" s="220">
        <v>618672</v>
      </c>
      <c r="I295" s="263">
        <v>1124883</v>
      </c>
      <c r="J295" s="273">
        <v>1078606</v>
      </c>
      <c r="K295" s="219">
        <v>0</v>
      </c>
      <c r="L295" s="252">
        <f t="shared" si="131"/>
        <v>664949</v>
      </c>
    </row>
    <row r="296" spans="1:12" ht="15">
      <c r="A296" s="75" t="s">
        <v>85</v>
      </c>
      <c r="B296" s="102" t="s">
        <v>86</v>
      </c>
      <c r="C296" s="103"/>
      <c r="D296" s="219">
        <v>2460523</v>
      </c>
      <c r="E296" s="219">
        <v>2000000</v>
      </c>
      <c r="F296" s="271">
        <f>H296+I296</f>
        <v>2493019</v>
      </c>
      <c r="G296" s="219"/>
      <c r="H296" s="220">
        <v>312767</v>
      </c>
      <c r="I296" s="263">
        <v>2180252</v>
      </c>
      <c r="J296" s="273">
        <v>1984647</v>
      </c>
      <c r="K296" s="219">
        <v>0</v>
      </c>
      <c r="L296" s="252">
        <f t="shared" si="131"/>
        <v>508372</v>
      </c>
    </row>
    <row r="297" spans="1:12" ht="15">
      <c r="A297" s="75" t="s">
        <v>87</v>
      </c>
      <c r="B297" s="102" t="s">
        <v>88</v>
      </c>
      <c r="C297" s="103"/>
      <c r="D297" s="219">
        <v>0</v>
      </c>
      <c r="E297" s="219">
        <f>J297</f>
        <v>0</v>
      </c>
      <c r="F297" s="271">
        <f>H297+I297</f>
        <v>0</v>
      </c>
      <c r="G297" s="219"/>
      <c r="H297" s="220">
        <v>0</v>
      </c>
      <c r="I297" s="263">
        <v>0</v>
      </c>
      <c r="J297" s="219">
        <v>0</v>
      </c>
      <c r="K297" s="219">
        <v>0</v>
      </c>
      <c r="L297" s="252">
        <f t="shared" si="131"/>
        <v>0</v>
      </c>
    </row>
    <row r="298" spans="1:12" ht="35.25" customHeight="1">
      <c r="A298" s="274" t="s">
        <v>89</v>
      </c>
      <c r="B298" s="1055" t="s">
        <v>90</v>
      </c>
      <c r="C298" s="1056"/>
      <c r="D298" s="275">
        <f t="shared" ref="D298:L298" si="133">D299+D305+D307+D310</f>
        <v>79721518</v>
      </c>
      <c r="E298" s="275">
        <f t="shared" si="133"/>
        <v>79389810</v>
      </c>
      <c r="F298" s="275">
        <f t="shared" si="133"/>
        <v>94435045</v>
      </c>
      <c r="G298" s="275">
        <f t="shared" si="133"/>
        <v>0</v>
      </c>
      <c r="H298" s="276">
        <f t="shared" si="133"/>
        <v>15634501</v>
      </c>
      <c r="I298" s="275">
        <f t="shared" si="133"/>
        <v>78800544</v>
      </c>
      <c r="J298" s="275">
        <f t="shared" si="133"/>
        <v>79099170</v>
      </c>
      <c r="K298" s="275">
        <f t="shared" si="133"/>
        <v>0</v>
      </c>
      <c r="L298" s="275">
        <f t="shared" si="133"/>
        <v>15335875</v>
      </c>
    </row>
    <row r="299" spans="1:12" ht="25.5">
      <c r="A299" s="277" t="s">
        <v>478</v>
      </c>
      <c r="B299" s="1042" t="s">
        <v>92</v>
      </c>
      <c r="C299" s="1043"/>
      <c r="D299" s="257">
        <f>D300+D301+D302+D303+D304</f>
        <v>65281000</v>
      </c>
      <c r="E299" s="257">
        <f t="shared" ref="E299:L299" si="134">E300+E301+E302+E303+E304</f>
        <v>64768650</v>
      </c>
      <c r="F299" s="257">
        <f t="shared" si="134"/>
        <v>64303690</v>
      </c>
      <c r="G299" s="257">
        <f t="shared" si="134"/>
        <v>0</v>
      </c>
      <c r="H299" s="148">
        <f t="shared" si="134"/>
        <v>0</v>
      </c>
      <c r="I299" s="257">
        <f t="shared" si="134"/>
        <v>64303690</v>
      </c>
      <c r="J299" s="257">
        <f t="shared" si="134"/>
        <v>64303690</v>
      </c>
      <c r="K299" s="257">
        <f t="shared" si="134"/>
        <v>0</v>
      </c>
      <c r="L299" s="257">
        <f t="shared" si="134"/>
        <v>0</v>
      </c>
    </row>
    <row r="300" spans="1:12" ht="25.5" hidden="1">
      <c r="A300" s="112" t="s">
        <v>93</v>
      </c>
      <c r="B300" s="1038" t="s">
        <v>94</v>
      </c>
      <c r="C300" s="1039"/>
      <c r="D300" s="219">
        <v>0</v>
      </c>
      <c r="E300" s="219"/>
      <c r="F300" s="278">
        <v>0</v>
      </c>
      <c r="G300" s="258"/>
      <c r="H300" s="148"/>
      <c r="I300" s="259">
        <f>F300-H300</f>
        <v>0</v>
      </c>
      <c r="J300" s="219"/>
      <c r="K300" s="219"/>
      <c r="L300" s="252">
        <f>F300-J300-K300</f>
        <v>0</v>
      </c>
    </row>
    <row r="301" spans="1:12" ht="54.75" customHeight="1">
      <c r="A301" s="112" t="s">
        <v>95</v>
      </c>
      <c r="B301" s="1047" t="s">
        <v>96</v>
      </c>
      <c r="C301" s="1048"/>
      <c r="D301" s="219">
        <v>63453000</v>
      </c>
      <c r="E301" s="219">
        <v>59678000</v>
      </c>
      <c r="F301" s="271">
        <f>H301+I301</f>
        <v>59218946</v>
      </c>
      <c r="G301" s="219"/>
      <c r="H301" s="220">
        <v>0</v>
      </c>
      <c r="I301" s="251">
        <f>J301</f>
        <v>59218946</v>
      </c>
      <c r="J301" s="219">
        <v>59218946</v>
      </c>
      <c r="K301" s="219">
        <v>0</v>
      </c>
      <c r="L301" s="252">
        <f>F301-J301-K301</f>
        <v>0</v>
      </c>
    </row>
    <row r="302" spans="1:12" ht="25.5">
      <c r="A302" s="112" t="s">
        <v>479</v>
      </c>
      <c r="B302" s="110" t="s">
        <v>98</v>
      </c>
      <c r="C302" s="33"/>
      <c r="D302" s="219">
        <v>0</v>
      </c>
      <c r="E302" s="219"/>
      <c r="F302" s="271">
        <f>H302+I302</f>
        <v>0</v>
      </c>
      <c r="G302" s="219"/>
      <c r="H302" s="220"/>
      <c r="I302" s="251">
        <v>0</v>
      </c>
      <c r="J302" s="219"/>
      <c r="K302" s="219">
        <v>0</v>
      </c>
      <c r="L302" s="252">
        <f>F302-J302-K302</f>
        <v>0</v>
      </c>
    </row>
    <row r="303" spans="1:12" ht="25.5">
      <c r="A303" s="112" t="s">
        <v>99</v>
      </c>
      <c r="B303" s="110" t="s">
        <v>100</v>
      </c>
      <c r="C303" s="33"/>
      <c r="D303" s="219">
        <v>945000</v>
      </c>
      <c r="E303" s="219">
        <v>4141650</v>
      </c>
      <c r="F303" s="271">
        <f>H303+I303</f>
        <v>4141650</v>
      </c>
      <c r="G303" s="219"/>
      <c r="H303" s="220"/>
      <c r="I303" s="251">
        <f>J303</f>
        <v>4141650</v>
      </c>
      <c r="J303" s="219">
        <v>4141650</v>
      </c>
      <c r="K303" s="219">
        <v>0</v>
      </c>
      <c r="L303" s="252">
        <f>F303-J303-K303</f>
        <v>0</v>
      </c>
    </row>
    <row r="304" spans="1:12" ht="38.25">
      <c r="A304" s="112" t="s">
        <v>103</v>
      </c>
      <c r="B304" s="76" t="s">
        <v>104</v>
      </c>
      <c r="C304" s="33"/>
      <c r="D304" s="219">
        <v>883000</v>
      </c>
      <c r="E304" s="219">
        <v>949000</v>
      </c>
      <c r="F304" s="271">
        <f>H304+I304</f>
        <v>943094</v>
      </c>
      <c r="G304" s="219"/>
      <c r="H304" s="220"/>
      <c r="I304" s="251">
        <f>J304</f>
        <v>943094</v>
      </c>
      <c r="J304" s="219">
        <v>943094</v>
      </c>
      <c r="K304" s="219">
        <v>0</v>
      </c>
      <c r="L304" s="252">
        <f>F304-J304-K304</f>
        <v>0</v>
      </c>
    </row>
    <row r="305" spans="1:12" ht="27.75" customHeight="1">
      <c r="A305" s="267" t="s">
        <v>105</v>
      </c>
      <c r="B305" s="114" t="s">
        <v>106</v>
      </c>
      <c r="C305" s="115"/>
      <c r="D305" s="257">
        <f t="shared" ref="D305:L305" si="135">D306</f>
        <v>0</v>
      </c>
      <c r="E305" s="257">
        <f t="shared" si="135"/>
        <v>0</v>
      </c>
      <c r="F305" s="257">
        <f t="shared" si="135"/>
        <v>1147</v>
      </c>
      <c r="G305" s="257">
        <f t="shared" si="135"/>
        <v>0</v>
      </c>
      <c r="H305" s="148">
        <f t="shared" si="135"/>
        <v>1147</v>
      </c>
      <c r="I305" s="257">
        <f t="shared" si="135"/>
        <v>0</v>
      </c>
      <c r="J305" s="257">
        <f t="shared" si="135"/>
        <v>0</v>
      </c>
      <c r="K305" s="257">
        <f t="shared" si="135"/>
        <v>0</v>
      </c>
      <c r="L305" s="257">
        <f t="shared" si="135"/>
        <v>1147</v>
      </c>
    </row>
    <row r="306" spans="1:12" ht="15">
      <c r="A306" s="75" t="s">
        <v>107</v>
      </c>
      <c r="B306" s="110" t="s">
        <v>108</v>
      </c>
      <c r="C306" s="250"/>
      <c r="D306" s="219"/>
      <c r="E306" s="219"/>
      <c r="F306" s="251">
        <f>H306+I306</f>
        <v>1147</v>
      </c>
      <c r="G306" s="219"/>
      <c r="H306" s="220">
        <v>1147</v>
      </c>
      <c r="I306" s="263"/>
      <c r="J306" s="219">
        <v>0</v>
      </c>
      <c r="K306" s="219">
        <v>0</v>
      </c>
      <c r="L306" s="252">
        <f>F306-J306-K306</f>
        <v>1147</v>
      </c>
    </row>
    <row r="307" spans="1:12" ht="17.25" customHeight="1">
      <c r="A307" s="267" t="s">
        <v>109</v>
      </c>
      <c r="B307" s="114" t="s">
        <v>110</v>
      </c>
      <c r="C307" s="256"/>
      <c r="D307" s="257">
        <f t="shared" ref="D307:L307" si="136">D308+D309</f>
        <v>106446</v>
      </c>
      <c r="E307" s="257">
        <f t="shared" si="136"/>
        <v>136000</v>
      </c>
      <c r="F307" s="257">
        <f t="shared" si="136"/>
        <v>141529</v>
      </c>
      <c r="G307" s="257">
        <f t="shared" si="136"/>
        <v>0</v>
      </c>
      <c r="H307" s="148">
        <f t="shared" si="136"/>
        <v>0</v>
      </c>
      <c r="I307" s="257">
        <f t="shared" si="136"/>
        <v>141529</v>
      </c>
      <c r="J307" s="257">
        <f t="shared" si="136"/>
        <v>141529</v>
      </c>
      <c r="K307" s="257">
        <v>0</v>
      </c>
      <c r="L307" s="257">
        <f t="shared" si="136"/>
        <v>0</v>
      </c>
    </row>
    <row r="308" spans="1:12" ht="16.5" customHeight="1">
      <c r="A308" s="75" t="s">
        <v>111</v>
      </c>
      <c r="B308" s="110" t="s">
        <v>112</v>
      </c>
      <c r="C308" s="250"/>
      <c r="D308" s="219">
        <v>106446</v>
      </c>
      <c r="E308" s="219">
        <v>136000</v>
      </c>
      <c r="F308" s="251">
        <f>H308+I308</f>
        <v>141529</v>
      </c>
      <c r="G308" s="219"/>
      <c r="H308" s="220">
        <v>0</v>
      </c>
      <c r="I308" s="219">
        <v>141529</v>
      </c>
      <c r="J308" s="219">
        <v>141529</v>
      </c>
      <c r="K308" s="219">
        <v>0</v>
      </c>
      <c r="L308" s="252">
        <f>F308-J308-K308</f>
        <v>0</v>
      </c>
    </row>
    <row r="309" spans="1:12" ht="15.75" customHeight="1">
      <c r="A309" s="75" t="s">
        <v>113</v>
      </c>
      <c r="B309" s="110" t="s">
        <v>114</v>
      </c>
      <c r="C309" s="250"/>
      <c r="D309" s="219">
        <v>0</v>
      </c>
      <c r="E309" s="219"/>
      <c r="F309" s="251">
        <v>0</v>
      </c>
      <c r="G309" s="219"/>
      <c r="H309" s="220"/>
      <c r="I309" s="251">
        <f>J309</f>
        <v>0</v>
      </c>
      <c r="J309" s="219">
        <v>0</v>
      </c>
      <c r="K309" s="219">
        <v>0</v>
      </c>
      <c r="L309" s="252">
        <f>F309-J309-K309</f>
        <v>0</v>
      </c>
    </row>
    <row r="310" spans="1:12" ht="38.25">
      <c r="A310" s="267" t="s">
        <v>115</v>
      </c>
      <c r="B310" s="114" t="s">
        <v>116</v>
      </c>
      <c r="C310" s="250"/>
      <c r="D310" s="257">
        <f t="shared" ref="D310:L310" si="137">D311+D314+D315</f>
        <v>14334072</v>
      </c>
      <c r="E310" s="257">
        <f t="shared" si="137"/>
        <v>14485160</v>
      </c>
      <c r="F310" s="257">
        <f t="shared" si="137"/>
        <v>29988679</v>
      </c>
      <c r="G310" s="257">
        <f t="shared" si="137"/>
        <v>0</v>
      </c>
      <c r="H310" s="148">
        <f t="shared" si="137"/>
        <v>15633354</v>
      </c>
      <c r="I310" s="257">
        <f t="shared" si="137"/>
        <v>14355325</v>
      </c>
      <c r="J310" s="257">
        <f t="shared" si="137"/>
        <v>14653951</v>
      </c>
      <c r="K310" s="257">
        <f t="shared" si="137"/>
        <v>0</v>
      </c>
      <c r="L310" s="257">
        <f t="shared" si="137"/>
        <v>15334728</v>
      </c>
    </row>
    <row r="311" spans="1:12" ht="25.5">
      <c r="A311" s="279" t="s">
        <v>117</v>
      </c>
      <c r="B311" s="280" t="s">
        <v>118</v>
      </c>
      <c r="C311" s="281"/>
      <c r="D311" s="282">
        <f t="shared" ref="D311:L311" si="138">D312+D313</f>
        <v>13792287</v>
      </c>
      <c r="E311" s="282">
        <f t="shared" si="138"/>
        <v>13805160</v>
      </c>
      <c r="F311" s="282">
        <f t="shared" si="138"/>
        <v>29313693</v>
      </c>
      <c r="G311" s="282">
        <f t="shared" si="138"/>
        <v>0</v>
      </c>
      <c r="H311" s="283">
        <f t="shared" si="138"/>
        <v>15632545</v>
      </c>
      <c r="I311" s="282">
        <f t="shared" si="138"/>
        <v>13681148</v>
      </c>
      <c r="J311" s="282">
        <f t="shared" si="138"/>
        <v>13979800</v>
      </c>
      <c r="K311" s="282">
        <f t="shared" si="138"/>
        <v>0</v>
      </c>
      <c r="L311" s="282">
        <f t="shared" si="138"/>
        <v>15333893</v>
      </c>
    </row>
    <row r="312" spans="1:12" ht="25.5">
      <c r="A312" s="75" t="s">
        <v>119</v>
      </c>
      <c r="B312" s="110" t="s">
        <v>120</v>
      </c>
      <c r="C312" s="250"/>
      <c r="D312" s="219">
        <v>9225160</v>
      </c>
      <c r="E312" s="219">
        <v>9225160</v>
      </c>
      <c r="F312" s="271">
        <f>H312+I312</f>
        <v>17405150</v>
      </c>
      <c r="G312" s="219"/>
      <c r="H312" s="220">
        <v>8857883</v>
      </c>
      <c r="I312" s="271">
        <v>8547267</v>
      </c>
      <c r="J312" s="273">
        <v>9350003</v>
      </c>
      <c r="K312" s="219">
        <v>0</v>
      </c>
      <c r="L312" s="252">
        <f>F312-J312-K312</f>
        <v>8055147</v>
      </c>
    </row>
    <row r="313" spans="1:12" ht="28.5" customHeight="1">
      <c r="A313" s="75" t="s">
        <v>121</v>
      </c>
      <c r="B313" s="110" t="s">
        <v>122</v>
      </c>
      <c r="C313" s="250"/>
      <c r="D313" s="219">
        <v>4567127</v>
      </c>
      <c r="E313" s="219">
        <v>4580000</v>
      </c>
      <c r="F313" s="271">
        <f>H313+I313</f>
        <v>11908543</v>
      </c>
      <c r="G313" s="219"/>
      <c r="H313" s="220">
        <v>6774662</v>
      </c>
      <c r="I313" s="271">
        <v>5133881</v>
      </c>
      <c r="J313" s="273">
        <v>4629797</v>
      </c>
      <c r="K313" s="219">
        <v>0</v>
      </c>
      <c r="L313" s="252">
        <f>F313-J313-K313</f>
        <v>7278746</v>
      </c>
    </row>
    <row r="314" spans="1:12" ht="25.5" customHeight="1">
      <c r="A314" s="75" t="s">
        <v>123</v>
      </c>
      <c r="B314" s="110" t="s">
        <v>124</v>
      </c>
      <c r="C314" s="250"/>
      <c r="D314" s="219">
        <v>541785</v>
      </c>
      <c r="E314" s="219">
        <v>680000</v>
      </c>
      <c r="F314" s="271">
        <f>H314+I314</f>
        <v>674986</v>
      </c>
      <c r="G314" s="219"/>
      <c r="H314" s="220">
        <v>809</v>
      </c>
      <c r="I314" s="263">
        <v>674177</v>
      </c>
      <c r="J314" s="262">
        <v>674151</v>
      </c>
      <c r="K314" s="219">
        <v>0</v>
      </c>
      <c r="L314" s="252">
        <f>F314-J314-K314</f>
        <v>835</v>
      </c>
    </row>
    <row r="315" spans="1:12" ht="27" customHeight="1">
      <c r="A315" s="75" t="s">
        <v>125</v>
      </c>
      <c r="B315" s="110" t="s">
        <v>126</v>
      </c>
      <c r="C315" s="250"/>
      <c r="D315" s="219">
        <v>0</v>
      </c>
      <c r="E315" s="219"/>
      <c r="F315" s="271">
        <v>0</v>
      </c>
      <c r="G315" s="219"/>
      <c r="H315" s="220"/>
      <c r="I315" s="271">
        <f>F315-H315</f>
        <v>0</v>
      </c>
      <c r="J315" s="219"/>
      <c r="K315" s="219">
        <v>0</v>
      </c>
      <c r="L315" s="252">
        <f>F315-J315-K315</f>
        <v>0</v>
      </c>
    </row>
    <row r="316" spans="1:12" ht="15.75" customHeight="1">
      <c r="A316" s="77" t="s">
        <v>127</v>
      </c>
      <c r="B316" s="1037" t="s">
        <v>128</v>
      </c>
      <c r="C316" s="1037"/>
      <c r="D316" s="147">
        <f t="shared" ref="D316:L317" si="139">D317</f>
        <v>2641</v>
      </c>
      <c r="E316" s="147">
        <f t="shared" si="139"/>
        <v>2641</v>
      </c>
      <c r="F316" s="147">
        <f t="shared" si="139"/>
        <v>270455</v>
      </c>
      <c r="G316" s="147">
        <f t="shared" si="139"/>
        <v>0</v>
      </c>
      <c r="H316" s="148">
        <f t="shared" si="139"/>
        <v>270455</v>
      </c>
      <c r="I316" s="147">
        <f t="shared" si="139"/>
        <v>0</v>
      </c>
      <c r="J316" s="147">
        <f t="shared" si="139"/>
        <v>0</v>
      </c>
      <c r="K316" s="147">
        <f t="shared" si="139"/>
        <v>0</v>
      </c>
      <c r="L316" s="147">
        <f t="shared" si="139"/>
        <v>270455</v>
      </c>
    </row>
    <row r="317" spans="1:12" ht="21" customHeight="1">
      <c r="A317" s="77" t="s">
        <v>129</v>
      </c>
      <c r="B317" s="1064" t="s">
        <v>130</v>
      </c>
      <c r="C317" s="1065"/>
      <c r="D317" s="147">
        <f t="shared" si="139"/>
        <v>2641</v>
      </c>
      <c r="E317" s="147">
        <f t="shared" si="139"/>
        <v>2641</v>
      </c>
      <c r="F317" s="147">
        <f t="shared" si="139"/>
        <v>270455</v>
      </c>
      <c r="G317" s="147">
        <f t="shared" si="139"/>
        <v>0</v>
      </c>
      <c r="H317" s="148">
        <f t="shared" si="139"/>
        <v>270455</v>
      </c>
      <c r="I317" s="147">
        <f t="shared" si="139"/>
        <v>0</v>
      </c>
      <c r="J317" s="147">
        <f t="shared" si="139"/>
        <v>0</v>
      </c>
      <c r="K317" s="147">
        <f t="shared" si="139"/>
        <v>0</v>
      </c>
      <c r="L317" s="147">
        <f t="shared" si="139"/>
        <v>270455</v>
      </c>
    </row>
    <row r="318" spans="1:12" ht="15.75" customHeight="1">
      <c r="A318" s="75" t="s">
        <v>131</v>
      </c>
      <c r="B318" s="1038" t="s">
        <v>132</v>
      </c>
      <c r="C318" s="1039"/>
      <c r="D318" s="219">
        <v>2641</v>
      </c>
      <c r="E318" s="219">
        <v>2641</v>
      </c>
      <c r="F318" s="251">
        <f>H318+I318</f>
        <v>270455</v>
      </c>
      <c r="G318" s="219"/>
      <c r="H318" s="220">
        <v>270455</v>
      </c>
      <c r="I318" s="219">
        <v>0</v>
      </c>
      <c r="J318" s="219"/>
      <c r="K318" s="219">
        <v>0</v>
      </c>
      <c r="L318" s="252">
        <f>F318-J318-K318</f>
        <v>270455</v>
      </c>
    </row>
    <row r="319" spans="1:12" ht="15" customHeight="1">
      <c r="A319" s="77" t="s">
        <v>133</v>
      </c>
      <c r="B319" s="1037" t="s">
        <v>134</v>
      </c>
      <c r="C319" s="1037"/>
      <c r="D319" s="147">
        <f t="shared" ref="D319:L319" si="140">D320+D331</f>
        <v>-34434283</v>
      </c>
      <c r="E319" s="147">
        <f t="shared" si="140"/>
        <v>-51039981</v>
      </c>
      <c r="F319" s="147">
        <f t="shared" si="140"/>
        <v>-33743408</v>
      </c>
      <c r="G319" s="147">
        <f t="shared" si="140"/>
        <v>0</v>
      </c>
      <c r="H319" s="148">
        <f t="shared" si="140"/>
        <v>15334520</v>
      </c>
      <c r="I319" s="147">
        <f t="shared" si="140"/>
        <v>-49077928</v>
      </c>
      <c r="J319" s="147">
        <f t="shared" si="140"/>
        <v>-50708684</v>
      </c>
      <c r="K319" s="147">
        <f t="shared" si="140"/>
        <v>0</v>
      </c>
      <c r="L319" s="147">
        <f t="shared" si="140"/>
        <v>16965276</v>
      </c>
    </row>
    <row r="320" spans="1:12" ht="14.25" customHeight="1">
      <c r="A320" s="77" t="s">
        <v>135</v>
      </c>
      <c r="B320" s="1037" t="s">
        <v>136</v>
      </c>
      <c r="C320" s="1037"/>
      <c r="D320" s="147">
        <f t="shared" ref="D320:L320" si="141">D321+D329</f>
        <v>12437686</v>
      </c>
      <c r="E320" s="147">
        <f t="shared" si="141"/>
        <v>15947955</v>
      </c>
      <c r="F320" s="147">
        <f t="shared" si="141"/>
        <v>18773597</v>
      </c>
      <c r="G320" s="147">
        <f t="shared" si="141"/>
        <v>0</v>
      </c>
      <c r="H320" s="148">
        <f t="shared" si="141"/>
        <v>2951546</v>
      </c>
      <c r="I320" s="147">
        <f t="shared" si="141"/>
        <v>15822051</v>
      </c>
      <c r="J320" s="147">
        <f t="shared" si="141"/>
        <v>16077033</v>
      </c>
      <c r="K320" s="147">
        <f t="shared" si="141"/>
        <v>0</v>
      </c>
      <c r="L320" s="147">
        <f t="shared" si="141"/>
        <v>2696564</v>
      </c>
    </row>
    <row r="321" spans="1:12" ht="30" customHeight="1">
      <c r="A321" s="52" t="s">
        <v>480</v>
      </c>
      <c r="B321" s="114" t="s">
        <v>138</v>
      </c>
      <c r="C321" s="115"/>
      <c r="D321" s="257">
        <f t="shared" ref="D321:L321" si="142">D322+D323+D324+D326+D328</f>
        <v>12437686</v>
      </c>
      <c r="E321" s="257">
        <f t="shared" si="142"/>
        <v>15947955</v>
      </c>
      <c r="F321" s="257">
        <f t="shared" si="142"/>
        <v>18773597</v>
      </c>
      <c r="G321" s="257">
        <f t="shared" si="142"/>
        <v>0</v>
      </c>
      <c r="H321" s="148">
        <f t="shared" si="142"/>
        <v>2951546</v>
      </c>
      <c r="I321" s="257">
        <f t="shared" si="142"/>
        <v>15822051</v>
      </c>
      <c r="J321" s="257">
        <f t="shared" si="142"/>
        <v>16077033</v>
      </c>
      <c r="K321" s="257">
        <f t="shared" si="142"/>
        <v>0</v>
      </c>
      <c r="L321" s="257">
        <f t="shared" si="142"/>
        <v>2696564</v>
      </c>
    </row>
    <row r="322" spans="1:12" ht="25.5" customHeight="1">
      <c r="A322" s="75" t="s">
        <v>139</v>
      </c>
      <c r="B322" s="1045" t="s">
        <v>140</v>
      </c>
      <c r="C322" s="1046"/>
      <c r="D322" s="219"/>
      <c r="E322" s="219"/>
      <c r="F322" s="259">
        <v>0</v>
      </c>
      <c r="G322" s="258"/>
      <c r="H322" s="148"/>
      <c r="I322" s="259">
        <f>F322-H322</f>
        <v>0</v>
      </c>
      <c r="J322" s="219"/>
      <c r="K322" s="219"/>
      <c r="L322" s="252">
        <f>F322-J322-K322</f>
        <v>0</v>
      </c>
    </row>
    <row r="323" spans="1:12" ht="27" customHeight="1">
      <c r="A323" s="75" t="s">
        <v>141</v>
      </c>
      <c r="B323" s="1045" t="s">
        <v>142</v>
      </c>
      <c r="C323" s="1046"/>
      <c r="D323" s="219"/>
      <c r="E323" s="219"/>
      <c r="F323" s="259">
        <v>0</v>
      </c>
      <c r="G323" s="258"/>
      <c r="H323" s="148"/>
      <c r="I323" s="259">
        <f>F323-H323</f>
        <v>0</v>
      </c>
      <c r="J323" s="219"/>
      <c r="K323" s="219"/>
      <c r="L323" s="252">
        <f>F323-J323-K323</f>
        <v>0</v>
      </c>
    </row>
    <row r="324" spans="1:12" ht="15.75" customHeight="1">
      <c r="A324" s="284" t="s">
        <v>143</v>
      </c>
      <c r="B324" s="1060" t="s">
        <v>144</v>
      </c>
      <c r="C324" s="1061"/>
      <c r="D324" s="285">
        <f>D325</f>
        <v>6437686</v>
      </c>
      <c r="E324" s="285">
        <f>E325</f>
        <v>1784955</v>
      </c>
      <c r="F324" s="286">
        <f>H324+I324</f>
        <v>4610754</v>
      </c>
      <c r="G324" s="285"/>
      <c r="H324" s="283">
        <f>H325</f>
        <v>2951546</v>
      </c>
      <c r="I324" s="286">
        <f>I325</f>
        <v>1659208</v>
      </c>
      <c r="J324" s="285">
        <f>J325</f>
        <v>1914190</v>
      </c>
      <c r="K324" s="285">
        <v>0</v>
      </c>
      <c r="L324" s="287">
        <f>F324-J324-K324</f>
        <v>2696564</v>
      </c>
    </row>
    <row r="325" spans="1:12" ht="28.5" customHeight="1">
      <c r="A325" s="134" t="s">
        <v>145</v>
      </c>
      <c r="B325" s="102" t="s">
        <v>146</v>
      </c>
      <c r="C325" s="103"/>
      <c r="D325" s="219">
        <v>6437686</v>
      </c>
      <c r="E325" s="219">
        <v>1784955</v>
      </c>
      <c r="F325" s="251">
        <f>H325+I325</f>
        <v>4610754</v>
      </c>
      <c r="G325" s="219"/>
      <c r="H325" s="220">
        <v>2951546</v>
      </c>
      <c r="I325" s="251">
        <v>1659208</v>
      </c>
      <c r="J325" s="262">
        <v>1914190</v>
      </c>
      <c r="K325" s="219"/>
      <c r="L325" s="288">
        <f>F325-J325-K325</f>
        <v>2696564</v>
      </c>
    </row>
    <row r="326" spans="1:12" ht="15">
      <c r="A326" s="289" t="s">
        <v>147</v>
      </c>
      <c r="B326" s="1062" t="s">
        <v>148</v>
      </c>
      <c r="C326" s="1063"/>
      <c r="D326" s="282">
        <f t="shared" ref="D326:L326" si="143">D327</f>
        <v>6000000</v>
      </c>
      <c r="E326" s="282">
        <f t="shared" si="143"/>
        <v>14163000</v>
      </c>
      <c r="F326" s="286">
        <f>H326+I326</f>
        <v>14162843</v>
      </c>
      <c r="G326" s="282">
        <f t="shared" si="143"/>
        <v>0</v>
      </c>
      <c r="H326" s="283">
        <f t="shared" si="143"/>
        <v>0</v>
      </c>
      <c r="I326" s="282">
        <f t="shared" si="143"/>
        <v>14162843</v>
      </c>
      <c r="J326" s="282">
        <f t="shared" si="143"/>
        <v>14162843</v>
      </c>
      <c r="K326" s="282">
        <f t="shared" si="143"/>
        <v>0</v>
      </c>
      <c r="L326" s="282">
        <f t="shared" si="143"/>
        <v>0</v>
      </c>
    </row>
    <row r="327" spans="1:12" ht="14.25" customHeight="1">
      <c r="A327" s="135" t="s">
        <v>149</v>
      </c>
      <c r="B327" s="111" t="s">
        <v>150</v>
      </c>
      <c r="C327" s="111"/>
      <c r="D327" s="219">
        <v>6000000</v>
      </c>
      <c r="E327" s="219">
        <v>14163000</v>
      </c>
      <c r="F327" s="251">
        <f>H327+I327</f>
        <v>14162843</v>
      </c>
      <c r="G327" s="258"/>
      <c r="H327" s="148"/>
      <c r="I327" s="259">
        <v>14162843</v>
      </c>
      <c r="J327" s="219">
        <v>14162843</v>
      </c>
      <c r="K327" s="219">
        <v>0</v>
      </c>
      <c r="L327" s="252">
        <f>F327-J327-K327</f>
        <v>0</v>
      </c>
    </row>
    <row r="328" spans="1:12" ht="13.5" customHeight="1">
      <c r="A328" s="75" t="s">
        <v>151</v>
      </c>
      <c r="B328" s="1038" t="s">
        <v>152</v>
      </c>
      <c r="C328" s="1039"/>
      <c r="D328" s="219"/>
      <c r="E328" s="219"/>
      <c r="F328" s="251">
        <f>H328+I328</f>
        <v>0</v>
      </c>
      <c r="G328" s="258"/>
      <c r="H328" s="148"/>
      <c r="I328" s="259">
        <v>0</v>
      </c>
      <c r="J328" s="219">
        <v>0</v>
      </c>
      <c r="K328" s="219">
        <v>0</v>
      </c>
      <c r="L328" s="252">
        <f>F328-J328-K328</f>
        <v>0</v>
      </c>
    </row>
    <row r="329" spans="1:12" ht="15" customHeight="1">
      <c r="A329" s="52" t="s">
        <v>153</v>
      </c>
      <c r="B329" s="1042" t="s">
        <v>154</v>
      </c>
      <c r="C329" s="1043"/>
      <c r="D329" s="257">
        <f t="shared" ref="D329:L329" si="144">D330</f>
        <v>0</v>
      </c>
      <c r="E329" s="257">
        <f t="shared" si="144"/>
        <v>0</v>
      </c>
      <c r="F329" s="257">
        <f t="shared" si="144"/>
        <v>0</v>
      </c>
      <c r="G329" s="257">
        <f t="shared" si="144"/>
        <v>0</v>
      </c>
      <c r="H329" s="148">
        <f t="shared" si="144"/>
        <v>0</v>
      </c>
      <c r="I329" s="257">
        <f t="shared" si="144"/>
        <v>0</v>
      </c>
      <c r="J329" s="257">
        <f t="shared" si="144"/>
        <v>0</v>
      </c>
      <c r="K329" s="257">
        <f t="shared" si="144"/>
        <v>0</v>
      </c>
      <c r="L329" s="257">
        <f t="shared" si="144"/>
        <v>0</v>
      </c>
    </row>
    <row r="330" spans="1:12" ht="15">
      <c r="A330" s="75" t="s">
        <v>155</v>
      </c>
      <c r="B330" s="1047" t="s">
        <v>156</v>
      </c>
      <c r="C330" s="1048"/>
      <c r="D330" s="290"/>
      <c r="E330" s="290"/>
      <c r="F330" s="291">
        <f>H330+I330</f>
        <v>0</v>
      </c>
      <c r="G330" s="290"/>
      <c r="H330" s="148"/>
      <c r="I330" s="290">
        <v>0</v>
      </c>
      <c r="J330" s="290">
        <v>0</v>
      </c>
      <c r="K330" s="290">
        <v>0</v>
      </c>
      <c r="L330" s="292">
        <f>F330-J330-K330</f>
        <v>0</v>
      </c>
    </row>
    <row r="331" spans="1:12" ht="26.25" customHeight="1">
      <c r="A331" s="77" t="s">
        <v>157</v>
      </c>
      <c r="B331" s="1037" t="s">
        <v>158</v>
      </c>
      <c r="C331" s="1037"/>
      <c r="D331" s="147">
        <f t="shared" ref="D331:L331" si="145">D332+D340+D343+D348+D355</f>
        <v>-46871969</v>
      </c>
      <c r="E331" s="147">
        <f t="shared" si="145"/>
        <v>-66987936</v>
      </c>
      <c r="F331" s="147">
        <f t="shared" si="145"/>
        <v>-52517005</v>
      </c>
      <c r="G331" s="147">
        <f t="shared" si="145"/>
        <v>0</v>
      </c>
      <c r="H331" s="148">
        <f t="shared" si="145"/>
        <v>12382974</v>
      </c>
      <c r="I331" s="147">
        <f t="shared" si="145"/>
        <v>-64899979</v>
      </c>
      <c r="J331" s="147">
        <f t="shared" si="145"/>
        <v>-66785717</v>
      </c>
      <c r="K331" s="147">
        <f t="shared" si="145"/>
        <v>0</v>
      </c>
      <c r="L331" s="147">
        <f t="shared" si="145"/>
        <v>14268712</v>
      </c>
    </row>
    <row r="332" spans="1:12" ht="39" customHeight="1">
      <c r="A332" s="52" t="s">
        <v>159</v>
      </c>
      <c r="B332" s="1049" t="s">
        <v>160</v>
      </c>
      <c r="C332" s="1050"/>
      <c r="D332" s="257">
        <f t="shared" ref="D332:L332" si="146">D333+D334+D335+D336+D337+D338+D339</f>
        <v>458908</v>
      </c>
      <c r="E332" s="257">
        <f t="shared" si="146"/>
        <v>525000</v>
      </c>
      <c r="F332" s="257">
        <f t="shared" si="146"/>
        <v>6049603</v>
      </c>
      <c r="G332" s="257">
        <f t="shared" si="146"/>
        <v>0</v>
      </c>
      <c r="H332" s="148">
        <f t="shared" si="146"/>
        <v>5526276</v>
      </c>
      <c r="I332" s="257">
        <f t="shared" si="146"/>
        <v>523327</v>
      </c>
      <c r="J332" s="257">
        <f t="shared" si="146"/>
        <v>531231</v>
      </c>
      <c r="K332" s="257">
        <f t="shared" si="146"/>
        <v>0</v>
      </c>
      <c r="L332" s="257">
        <f t="shared" si="146"/>
        <v>5518372</v>
      </c>
    </row>
    <row r="333" spans="1:12" ht="16.5" customHeight="1">
      <c r="A333" s="75" t="s">
        <v>161</v>
      </c>
      <c r="B333" s="1038" t="s">
        <v>162</v>
      </c>
      <c r="C333" s="1039"/>
      <c r="D333" s="219">
        <v>0</v>
      </c>
      <c r="E333" s="219"/>
      <c r="F333" s="259">
        <v>0</v>
      </c>
      <c r="G333" s="258"/>
      <c r="H333" s="148"/>
      <c r="I333" s="251">
        <f t="shared" ref="I333:I337" si="147">J333</f>
        <v>0</v>
      </c>
      <c r="J333" s="219"/>
      <c r="K333" s="219">
        <v>0</v>
      </c>
      <c r="L333" s="252">
        <f t="shared" ref="L333:L339" si="148">F333-J333-K333</f>
        <v>0</v>
      </c>
    </row>
    <row r="334" spans="1:12" ht="30" customHeight="1">
      <c r="A334" s="75" t="s">
        <v>163</v>
      </c>
      <c r="B334" s="1047" t="s">
        <v>164</v>
      </c>
      <c r="C334" s="1048"/>
      <c r="D334" s="219">
        <v>435038</v>
      </c>
      <c r="E334" s="219">
        <v>462000</v>
      </c>
      <c r="F334" s="251">
        <f>H334+I334</f>
        <v>468192</v>
      </c>
      <c r="G334" s="219"/>
      <c r="H334" s="220"/>
      <c r="I334" s="251">
        <f t="shared" si="147"/>
        <v>468192</v>
      </c>
      <c r="J334" s="219">
        <v>468192</v>
      </c>
      <c r="K334" s="219">
        <v>0</v>
      </c>
      <c r="L334" s="252">
        <f t="shared" si="148"/>
        <v>0</v>
      </c>
    </row>
    <row r="335" spans="1:12" ht="30.75" hidden="1" customHeight="1">
      <c r="A335" s="75" t="s">
        <v>165</v>
      </c>
      <c r="B335" s="1038" t="s">
        <v>166</v>
      </c>
      <c r="C335" s="1039"/>
      <c r="D335" s="219">
        <v>0</v>
      </c>
      <c r="E335" s="219"/>
      <c r="F335" s="259">
        <v>0</v>
      </c>
      <c r="G335" s="258"/>
      <c r="H335" s="148"/>
      <c r="I335" s="251">
        <f t="shared" si="147"/>
        <v>0</v>
      </c>
      <c r="J335" s="219"/>
      <c r="K335" s="219"/>
      <c r="L335" s="252">
        <f t="shared" si="148"/>
        <v>0</v>
      </c>
    </row>
    <row r="336" spans="1:12" ht="15.75" hidden="1" customHeight="1">
      <c r="A336" s="75" t="s">
        <v>167</v>
      </c>
      <c r="B336" s="1038" t="s">
        <v>168</v>
      </c>
      <c r="C336" s="1039"/>
      <c r="D336" s="219">
        <v>0</v>
      </c>
      <c r="E336" s="219"/>
      <c r="F336" s="259">
        <v>0</v>
      </c>
      <c r="G336" s="258"/>
      <c r="H336" s="148"/>
      <c r="I336" s="251">
        <f t="shared" si="147"/>
        <v>0</v>
      </c>
      <c r="J336" s="219"/>
      <c r="K336" s="219"/>
      <c r="L336" s="252">
        <f t="shared" si="148"/>
        <v>0</v>
      </c>
    </row>
    <row r="337" spans="1:12" ht="28.5" customHeight="1">
      <c r="A337" s="75" t="s">
        <v>169</v>
      </c>
      <c r="B337" s="1038" t="s">
        <v>170</v>
      </c>
      <c r="C337" s="1039"/>
      <c r="D337" s="219">
        <v>0</v>
      </c>
      <c r="E337" s="219"/>
      <c r="F337" s="251">
        <v>0</v>
      </c>
      <c r="G337" s="219"/>
      <c r="H337" s="220"/>
      <c r="I337" s="251">
        <f t="shared" si="147"/>
        <v>0</v>
      </c>
      <c r="J337" s="219"/>
      <c r="K337" s="219">
        <v>0</v>
      </c>
      <c r="L337" s="252">
        <f t="shared" si="148"/>
        <v>0</v>
      </c>
    </row>
    <row r="338" spans="1:12" ht="24.95" customHeight="1">
      <c r="A338" s="75" t="s">
        <v>171</v>
      </c>
      <c r="B338" s="1038" t="s">
        <v>172</v>
      </c>
      <c r="C338" s="1039"/>
      <c r="D338" s="219">
        <v>13983</v>
      </c>
      <c r="E338" s="219">
        <v>26000</v>
      </c>
      <c r="F338" s="251">
        <f>H338+I338</f>
        <v>5544264</v>
      </c>
      <c r="G338" s="219"/>
      <c r="H338" s="220">
        <v>5526276</v>
      </c>
      <c r="I338" s="251">
        <v>17988</v>
      </c>
      <c r="J338" s="293">
        <v>25892</v>
      </c>
      <c r="K338" s="219">
        <v>0</v>
      </c>
      <c r="L338" s="252">
        <f t="shared" si="148"/>
        <v>5518372</v>
      </c>
    </row>
    <row r="339" spans="1:12" ht="20.100000000000001" customHeight="1">
      <c r="A339" s="75" t="s">
        <v>173</v>
      </c>
      <c r="B339" s="1045" t="s">
        <v>174</v>
      </c>
      <c r="C339" s="1046"/>
      <c r="D339" s="219">
        <v>9887</v>
      </c>
      <c r="E339" s="219">
        <v>37000</v>
      </c>
      <c r="F339" s="251">
        <f>H339+I339</f>
        <v>37147</v>
      </c>
      <c r="G339" s="219"/>
      <c r="H339" s="220"/>
      <c r="I339" s="251">
        <f>J339</f>
        <v>37147</v>
      </c>
      <c r="J339" s="262">
        <v>37147</v>
      </c>
      <c r="K339" s="219">
        <v>0</v>
      </c>
      <c r="L339" s="252">
        <f t="shared" si="148"/>
        <v>0</v>
      </c>
    </row>
    <row r="340" spans="1:12" ht="30.75" customHeight="1">
      <c r="A340" s="52" t="s">
        <v>175</v>
      </c>
      <c r="B340" s="1042" t="s">
        <v>176</v>
      </c>
      <c r="C340" s="1043"/>
      <c r="D340" s="257">
        <f t="shared" ref="D340:L340" si="149">D341+D342</f>
        <v>133138</v>
      </c>
      <c r="E340" s="257">
        <f t="shared" si="149"/>
        <v>131410</v>
      </c>
      <c r="F340" s="257">
        <f t="shared" si="149"/>
        <v>126397</v>
      </c>
      <c r="G340" s="257">
        <f t="shared" si="149"/>
        <v>0</v>
      </c>
      <c r="H340" s="148">
        <f t="shared" si="149"/>
        <v>0</v>
      </c>
      <c r="I340" s="257">
        <f t="shared" si="149"/>
        <v>126397</v>
      </c>
      <c r="J340" s="257">
        <f t="shared" si="149"/>
        <v>126397</v>
      </c>
      <c r="K340" s="257">
        <v>0</v>
      </c>
      <c r="L340" s="257">
        <f t="shared" si="149"/>
        <v>0</v>
      </c>
    </row>
    <row r="341" spans="1:12" ht="14.25" customHeight="1">
      <c r="A341" s="75" t="s">
        <v>177</v>
      </c>
      <c r="B341" s="1038" t="s">
        <v>178</v>
      </c>
      <c r="C341" s="1039"/>
      <c r="D341" s="219">
        <v>4728</v>
      </c>
      <c r="E341" s="219">
        <v>3000</v>
      </c>
      <c r="F341" s="251">
        <f>H341+I341</f>
        <v>2858</v>
      </c>
      <c r="G341" s="219"/>
      <c r="H341" s="220">
        <v>0</v>
      </c>
      <c r="I341" s="219">
        <f>J341</f>
        <v>2858</v>
      </c>
      <c r="J341" s="219">
        <v>2858</v>
      </c>
      <c r="K341" s="219"/>
      <c r="L341" s="252">
        <f>F341-J341-K341</f>
        <v>0</v>
      </c>
    </row>
    <row r="342" spans="1:12" ht="14.25" customHeight="1">
      <c r="A342" s="75" t="s">
        <v>179</v>
      </c>
      <c r="B342" s="1038" t="s">
        <v>180</v>
      </c>
      <c r="C342" s="1039"/>
      <c r="D342" s="219">
        <v>128410</v>
      </c>
      <c r="E342" s="219">
        <v>128410</v>
      </c>
      <c r="F342" s="251">
        <f>H342+I342</f>
        <v>123539</v>
      </c>
      <c r="G342" s="219"/>
      <c r="H342" s="220"/>
      <c r="I342" s="219">
        <f>J342</f>
        <v>123539</v>
      </c>
      <c r="J342" s="262">
        <v>123539</v>
      </c>
      <c r="K342" s="219">
        <v>0</v>
      </c>
      <c r="L342" s="252">
        <f>F342-J342-K342</f>
        <v>0</v>
      </c>
    </row>
    <row r="343" spans="1:12" ht="31.5" customHeight="1">
      <c r="A343" s="52" t="s">
        <v>181</v>
      </c>
      <c r="B343" s="1042" t="s">
        <v>182</v>
      </c>
      <c r="C343" s="1075"/>
      <c r="D343" s="257">
        <f t="shared" ref="D343:L343" si="150">D344+D345+D346+D347</f>
        <v>4324093</v>
      </c>
      <c r="E343" s="257">
        <f t="shared" si="150"/>
        <v>4371683</v>
      </c>
      <c r="F343" s="257">
        <f t="shared" si="150"/>
        <v>12860956</v>
      </c>
      <c r="G343" s="257">
        <f t="shared" si="150"/>
        <v>0</v>
      </c>
      <c r="H343" s="148">
        <f t="shared" si="150"/>
        <v>6420364</v>
      </c>
      <c r="I343" s="257">
        <f t="shared" si="150"/>
        <v>6440592</v>
      </c>
      <c r="J343" s="257">
        <f t="shared" si="150"/>
        <v>4441951</v>
      </c>
      <c r="K343" s="257">
        <f t="shared" si="150"/>
        <v>0</v>
      </c>
      <c r="L343" s="257">
        <f t="shared" si="150"/>
        <v>8419005</v>
      </c>
    </row>
    <row r="344" spans="1:12" ht="27.75" customHeight="1">
      <c r="A344" s="109" t="s">
        <v>183</v>
      </c>
      <c r="B344" s="1051" t="s">
        <v>184</v>
      </c>
      <c r="C344" s="1076"/>
      <c r="D344" s="219">
        <v>4321443</v>
      </c>
      <c r="E344" s="219">
        <v>4321443</v>
      </c>
      <c r="F344" s="251">
        <f>H344+I344</f>
        <v>11008853</v>
      </c>
      <c r="G344" s="219"/>
      <c r="H344" s="220">
        <v>4568261</v>
      </c>
      <c r="I344" s="271">
        <f>8254292-1852103+38403</f>
        <v>6440592</v>
      </c>
      <c r="J344" s="273">
        <v>4395273</v>
      </c>
      <c r="K344" s="219">
        <v>0</v>
      </c>
      <c r="L344" s="252">
        <f>F344-J344-K344</f>
        <v>6613580</v>
      </c>
    </row>
    <row r="345" spans="1:12" ht="27.75" customHeight="1">
      <c r="A345" s="109" t="s">
        <v>185</v>
      </c>
      <c r="B345" s="1038" t="s">
        <v>186</v>
      </c>
      <c r="C345" s="1066"/>
      <c r="D345" s="219">
        <v>0</v>
      </c>
      <c r="E345" s="219"/>
      <c r="F345" s="251">
        <v>0</v>
      </c>
      <c r="G345" s="219"/>
      <c r="H345" s="220"/>
      <c r="I345" s="271">
        <f>F345-H345</f>
        <v>0</v>
      </c>
      <c r="J345" s="219"/>
      <c r="K345" s="219">
        <v>0</v>
      </c>
      <c r="L345" s="252">
        <f>F345-J345-K345</f>
        <v>0</v>
      </c>
    </row>
    <row r="346" spans="1:12" ht="24.75" customHeight="1">
      <c r="A346" s="109" t="s">
        <v>187</v>
      </c>
      <c r="B346" s="1038" t="s">
        <v>188</v>
      </c>
      <c r="C346" s="1066"/>
      <c r="D346" s="219">
        <v>240</v>
      </c>
      <c r="E346" s="219">
        <v>240</v>
      </c>
      <c r="F346" s="251">
        <f>H346+I346</f>
        <v>0</v>
      </c>
      <c r="G346" s="219"/>
      <c r="H346" s="220"/>
      <c r="I346" s="271">
        <f>J346</f>
        <v>0</v>
      </c>
      <c r="J346" s="219"/>
      <c r="K346" s="219">
        <v>0</v>
      </c>
      <c r="L346" s="252">
        <f>F346-J346-K346</f>
        <v>0</v>
      </c>
    </row>
    <row r="347" spans="1:12" ht="20.100000000000001" customHeight="1">
      <c r="A347" s="109" t="s">
        <v>189</v>
      </c>
      <c r="B347" s="1047" t="s">
        <v>190</v>
      </c>
      <c r="C347" s="1067"/>
      <c r="D347" s="219">
        <v>2410</v>
      </c>
      <c r="E347" s="219">
        <v>50000</v>
      </c>
      <c r="F347" s="251">
        <f>H347+I347</f>
        <v>1852103</v>
      </c>
      <c r="G347" s="219"/>
      <c r="H347" s="220">
        <v>1852103</v>
      </c>
      <c r="I347" s="271">
        <v>0</v>
      </c>
      <c r="J347" s="219">
        <v>46678</v>
      </c>
      <c r="K347" s="219">
        <v>0</v>
      </c>
      <c r="L347" s="252">
        <f>F347-J347-K347</f>
        <v>1805425</v>
      </c>
    </row>
    <row r="348" spans="1:12" ht="27.75" customHeight="1">
      <c r="A348" s="52" t="s">
        <v>481</v>
      </c>
      <c r="B348" s="114" t="s">
        <v>192</v>
      </c>
      <c r="C348" s="296"/>
      <c r="D348" s="257">
        <f t="shared" ref="D348:L348" si="151">D349+D350+D351+D352+D354+D353</f>
        <v>4854978</v>
      </c>
      <c r="E348" s="257">
        <f t="shared" si="151"/>
        <v>8251000</v>
      </c>
      <c r="F348" s="257">
        <f t="shared" si="151"/>
        <v>8713067</v>
      </c>
      <c r="G348" s="257">
        <f t="shared" si="151"/>
        <v>0</v>
      </c>
      <c r="H348" s="148">
        <f t="shared" si="151"/>
        <v>436334</v>
      </c>
      <c r="I348" s="257">
        <f t="shared" si="151"/>
        <v>8276733</v>
      </c>
      <c r="J348" s="257">
        <f t="shared" si="151"/>
        <v>8381732</v>
      </c>
      <c r="K348" s="257">
        <f t="shared" si="151"/>
        <v>0</v>
      </c>
      <c r="L348" s="257">
        <f t="shared" si="151"/>
        <v>331335</v>
      </c>
    </row>
    <row r="349" spans="1:12" ht="20.25" customHeight="1">
      <c r="A349" s="75" t="s">
        <v>193</v>
      </c>
      <c r="B349" s="111" t="s">
        <v>194</v>
      </c>
      <c r="C349" s="295"/>
      <c r="D349" s="219">
        <v>0</v>
      </c>
      <c r="E349" s="219"/>
      <c r="F349" s="259">
        <v>0</v>
      </c>
      <c r="G349" s="258"/>
      <c r="H349" s="220"/>
      <c r="I349" s="259">
        <f>F349-H349</f>
        <v>0</v>
      </c>
      <c r="J349" s="219"/>
      <c r="K349" s="219">
        <v>0</v>
      </c>
      <c r="L349" s="252">
        <f t="shared" ref="L349:L354" si="152">F349-J349-K349</f>
        <v>0</v>
      </c>
    </row>
    <row r="350" spans="1:12" ht="24.75" customHeight="1">
      <c r="A350" s="75" t="s">
        <v>195</v>
      </c>
      <c r="B350" s="102" t="s">
        <v>196</v>
      </c>
      <c r="C350" s="294"/>
      <c r="D350" s="219">
        <v>0</v>
      </c>
      <c r="E350" s="219"/>
      <c r="F350" s="259">
        <v>0</v>
      </c>
      <c r="G350" s="258"/>
      <c r="H350" s="220"/>
      <c r="I350" s="259">
        <f>F350-H350</f>
        <v>0</v>
      </c>
      <c r="J350" s="219"/>
      <c r="K350" s="219">
        <v>0</v>
      </c>
      <c r="L350" s="252">
        <f t="shared" si="152"/>
        <v>0</v>
      </c>
    </row>
    <row r="351" spans="1:12" ht="15">
      <c r="A351" s="75" t="s">
        <v>197</v>
      </c>
      <c r="B351" s="103" t="s">
        <v>198</v>
      </c>
      <c r="C351" s="297"/>
      <c r="D351" s="219">
        <v>454515</v>
      </c>
      <c r="E351" s="219">
        <v>591000</v>
      </c>
      <c r="F351" s="259">
        <f>H351+I351</f>
        <v>905400</v>
      </c>
      <c r="G351" s="219"/>
      <c r="H351" s="220">
        <v>351571</v>
      </c>
      <c r="I351" s="259">
        <v>553829</v>
      </c>
      <c r="J351" s="273">
        <v>612527</v>
      </c>
      <c r="K351" s="219">
        <v>0</v>
      </c>
      <c r="L351" s="252">
        <f t="shared" si="152"/>
        <v>292873</v>
      </c>
    </row>
    <row r="352" spans="1:12" ht="15">
      <c r="A352" s="75" t="s">
        <v>201</v>
      </c>
      <c r="B352" s="1038" t="s">
        <v>202</v>
      </c>
      <c r="C352" s="1066"/>
      <c r="D352" s="219">
        <v>0</v>
      </c>
      <c r="E352" s="219"/>
      <c r="F352" s="251">
        <v>0</v>
      </c>
      <c r="G352" s="219"/>
      <c r="H352" s="220"/>
      <c r="I352" s="251">
        <f>F352-H352</f>
        <v>0</v>
      </c>
      <c r="J352" s="219"/>
      <c r="K352" s="219">
        <v>0</v>
      </c>
      <c r="L352" s="252">
        <f t="shared" si="152"/>
        <v>0</v>
      </c>
    </row>
    <row r="353" spans="1:12" ht="25.5">
      <c r="A353" s="75" t="s">
        <v>209</v>
      </c>
      <c r="B353" s="103" t="s">
        <v>210</v>
      </c>
      <c r="C353" s="294"/>
      <c r="D353" s="219"/>
      <c r="E353" s="219"/>
      <c r="F353" s="251">
        <v>0</v>
      </c>
      <c r="G353" s="219"/>
      <c r="H353" s="220"/>
      <c r="I353" s="251">
        <f>F353-H353</f>
        <v>0</v>
      </c>
      <c r="J353" s="219"/>
      <c r="K353" s="219">
        <v>0</v>
      </c>
      <c r="L353" s="252">
        <f t="shared" si="152"/>
        <v>0</v>
      </c>
    </row>
    <row r="354" spans="1:12" ht="16.5" customHeight="1">
      <c r="A354" s="75" t="s">
        <v>213</v>
      </c>
      <c r="B354" s="1038" t="s">
        <v>214</v>
      </c>
      <c r="C354" s="1066"/>
      <c r="D354" s="219">
        <v>4400463</v>
      </c>
      <c r="E354" s="219">
        <v>7660000</v>
      </c>
      <c r="F354" s="251">
        <f t="shared" ref="F354" si="153">H354+I354</f>
        <v>7807667</v>
      </c>
      <c r="G354" s="219"/>
      <c r="H354" s="220">
        <v>84763</v>
      </c>
      <c r="I354" s="251">
        <v>7722904</v>
      </c>
      <c r="J354" s="219">
        <v>7769205</v>
      </c>
      <c r="K354" s="219">
        <v>0</v>
      </c>
      <c r="L354" s="252">
        <f t="shared" si="152"/>
        <v>38462</v>
      </c>
    </row>
    <row r="355" spans="1:12" ht="25.5">
      <c r="A355" s="52" t="s">
        <v>482</v>
      </c>
      <c r="B355" s="108" t="s">
        <v>216</v>
      </c>
      <c r="C355" s="298"/>
      <c r="D355" s="257">
        <f t="shared" ref="D355:L355" si="154">D356+D357+D358</f>
        <v>-56643086</v>
      </c>
      <c r="E355" s="257">
        <f t="shared" si="154"/>
        <v>-80267029</v>
      </c>
      <c r="F355" s="257">
        <f t="shared" si="154"/>
        <v>-80267028</v>
      </c>
      <c r="G355" s="257">
        <f t="shared" si="154"/>
        <v>0</v>
      </c>
      <c r="H355" s="148">
        <f t="shared" si="154"/>
        <v>0</v>
      </c>
      <c r="I355" s="257">
        <f t="shared" si="154"/>
        <v>-80267028</v>
      </c>
      <c r="J355" s="257">
        <f t="shared" si="154"/>
        <v>-80267028</v>
      </c>
      <c r="K355" s="257">
        <v>0</v>
      </c>
      <c r="L355" s="257">
        <f t="shared" si="154"/>
        <v>0</v>
      </c>
    </row>
    <row r="356" spans="1:12" ht="18.75" customHeight="1">
      <c r="A356" s="75" t="s">
        <v>217</v>
      </c>
      <c r="B356" s="102" t="s">
        <v>218</v>
      </c>
      <c r="C356" s="294"/>
      <c r="D356" s="219">
        <v>0</v>
      </c>
      <c r="E356" s="219">
        <v>0</v>
      </c>
      <c r="F356" s="251">
        <f>H356+I356</f>
        <v>0</v>
      </c>
      <c r="G356" s="219"/>
      <c r="H356" s="220"/>
      <c r="I356" s="299">
        <v>0</v>
      </c>
      <c r="J356" s="219">
        <v>0</v>
      </c>
      <c r="K356" s="219">
        <v>0</v>
      </c>
      <c r="L356" s="252">
        <f>F356-J356-K356</f>
        <v>0</v>
      </c>
    </row>
    <row r="357" spans="1:12" ht="42" customHeight="1">
      <c r="A357" s="300" t="s">
        <v>483</v>
      </c>
      <c r="B357" s="103" t="s">
        <v>220</v>
      </c>
      <c r="C357" s="294"/>
      <c r="D357" s="219">
        <v>-56643086</v>
      </c>
      <c r="E357" s="219">
        <v>-80267029</v>
      </c>
      <c r="F357" s="251">
        <f>H357+I357</f>
        <v>-80267028</v>
      </c>
      <c r="G357" s="219"/>
      <c r="H357" s="220"/>
      <c r="I357" s="299">
        <f>J357</f>
        <v>-80267028</v>
      </c>
      <c r="J357" s="219">
        <v>-80267028</v>
      </c>
      <c r="K357" s="219">
        <v>0</v>
      </c>
      <c r="L357" s="252">
        <f>F357-J357-K357</f>
        <v>0</v>
      </c>
    </row>
    <row r="358" spans="1:12" ht="15">
      <c r="A358" s="75" t="s">
        <v>225</v>
      </c>
      <c r="B358" s="102" t="s">
        <v>226</v>
      </c>
      <c r="C358" s="294"/>
      <c r="D358" s="219">
        <v>0</v>
      </c>
      <c r="E358" s="219"/>
      <c r="F358" s="251">
        <f>H358+I358</f>
        <v>0</v>
      </c>
      <c r="G358" s="219"/>
      <c r="H358" s="220"/>
      <c r="I358" s="299">
        <f>J358</f>
        <v>0</v>
      </c>
      <c r="J358" s="219"/>
      <c r="K358" s="219">
        <v>0</v>
      </c>
      <c r="L358" s="252">
        <f>F358-J358-K358</f>
        <v>0</v>
      </c>
    </row>
    <row r="359" spans="1:12" ht="21" customHeight="1">
      <c r="A359" s="52" t="s">
        <v>241</v>
      </c>
      <c r="B359" s="1073" t="s">
        <v>242</v>
      </c>
      <c r="C359" s="1074"/>
      <c r="D359" s="257">
        <f t="shared" ref="D359:L359" si="155">D360</f>
        <v>0</v>
      </c>
      <c r="E359" s="257">
        <f t="shared" si="155"/>
        <v>0</v>
      </c>
      <c r="F359" s="257">
        <f t="shared" si="155"/>
        <v>0</v>
      </c>
      <c r="G359" s="257">
        <f t="shared" si="155"/>
        <v>0</v>
      </c>
      <c r="H359" s="148">
        <f t="shared" si="155"/>
        <v>0</v>
      </c>
      <c r="I359" s="257">
        <f t="shared" si="155"/>
        <v>0</v>
      </c>
      <c r="J359" s="257">
        <f t="shared" si="155"/>
        <v>0</v>
      </c>
      <c r="K359" s="257">
        <f t="shared" si="155"/>
        <v>0</v>
      </c>
      <c r="L359" s="257">
        <f t="shared" si="155"/>
        <v>0</v>
      </c>
    </row>
    <row r="360" spans="1:12" ht="26.25" customHeight="1">
      <c r="A360" s="52" t="s">
        <v>484</v>
      </c>
      <c r="B360" s="114" t="s">
        <v>244</v>
      </c>
      <c r="C360" s="301"/>
      <c r="D360" s="257">
        <f t="shared" ref="D360:L360" si="156">D361+D362+D363+D364+D365</f>
        <v>0</v>
      </c>
      <c r="E360" s="257">
        <f t="shared" si="156"/>
        <v>0</v>
      </c>
      <c r="F360" s="257">
        <f t="shared" si="156"/>
        <v>0</v>
      </c>
      <c r="G360" s="257">
        <f t="shared" si="156"/>
        <v>0</v>
      </c>
      <c r="H360" s="148">
        <f t="shared" si="156"/>
        <v>0</v>
      </c>
      <c r="I360" s="257">
        <f t="shared" si="156"/>
        <v>0</v>
      </c>
      <c r="J360" s="257">
        <f t="shared" si="156"/>
        <v>0</v>
      </c>
      <c r="K360" s="257">
        <f t="shared" si="156"/>
        <v>0</v>
      </c>
      <c r="L360" s="257">
        <f t="shared" si="156"/>
        <v>0</v>
      </c>
    </row>
    <row r="361" spans="1:12" ht="24.95" hidden="1" customHeight="1">
      <c r="A361" s="109" t="s">
        <v>245</v>
      </c>
      <c r="B361" s="1048" t="s">
        <v>246</v>
      </c>
      <c r="C361" s="1067"/>
      <c r="D361" s="219"/>
      <c r="E361" s="219"/>
      <c r="F361" s="259">
        <v>0</v>
      </c>
      <c r="G361" s="258"/>
      <c r="H361" s="148"/>
      <c r="I361" s="259">
        <f>F361-H361</f>
        <v>0</v>
      </c>
      <c r="J361" s="219"/>
      <c r="K361" s="219"/>
      <c r="L361" s="252">
        <f>F361-J361-K361</f>
        <v>0</v>
      </c>
    </row>
    <row r="362" spans="1:12" ht="24.95" hidden="1" customHeight="1">
      <c r="A362" s="109" t="s">
        <v>485</v>
      </c>
      <c r="B362" s="1048" t="s">
        <v>248</v>
      </c>
      <c r="C362" s="1067"/>
      <c r="D362" s="219"/>
      <c r="E362" s="219"/>
      <c r="F362" s="259">
        <v>0</v>
      </c>
      <c r="G362" s="258"/>
      <c r="H362" s="148"/>
      <c r="I362" s="259">
        <f>F362-H362</f>
        <v>0</v>
      </c>
      <c r="J362" s="219"/>
      <c r="K362" s="219"/>
      <c r="L362" s="252">
        <f>F362-J362-K362</f>
        <v>0</v>
      </c>
    </row>
    <row r="363" spans="1:12" ht="24.95" hidden="1" customHeight="1">
      <c r="A363" s="109" t="s">
        <v>249</v>
      </c>
      <c r="B363" s="1048" t="s">
        <v>250</v>
      </c>
      <c r="C363" s="1067"/>
      <c r="D363" s="219"/>
      <c r="E363" s="219"/>
      <c r="F363" s="259">
        <v>0</v>
      </c>
      <c r="G363" s="258"/>
      <c r="H363" s="148"/>
      <c r="I363" s="259">
        <f>F363-H363</f>
        <v>0</v>
      </c>
      <c r="J363" s="219"/>
      <c r="K363" s="219"/>
      <c r="L363" s="252">
        <f>F363-J363-K363</f>
        <v>0</v>
      </c>
    </row>
    <row r="364" spans="1:12" ht="24.95" hidden="1" customHeight="1">
      <c r="A364" s="109" t="s">
        <v>251</v>
      </c>
      <c r="B364" s="1048" t="s">
        <v>252</v>
      </c>
      <c r="C364" s="1067"/>
      <c r="D364" s="219"/>
      <c r="E364" s="219"/>
      <c r="F364" s="259">
        <v>0</v>
      </c>
      <c r="G364" s="258"/>
      <c r="H364" s="148"/>
      <c r="I364" s="259">
        <f>F364-H364</f>
        <v>0</v>
      </c>
      <c r="J364" s="219"/>
      <c r="K364" s="219"/>
      <c r="L364" s="252">
        <f>F364-J364-K364</f>
        <v>0</v>
      </c>
    </row>
    <row r="365" spans="1:12" ht="15.75" customHeight="1">
      <c r="A365" s="75" t="s">
        <v>259</v>
      </c>
      <c r="B365" s="302" t="s">
        <v>260</v>
      </c>
      <c r="C365" s="303"/>
      <c r="D365" s="219"/>
      <c r="E365" s="219"/>
      <c r="F365" s="259">
        <v>0</v>
      </c>
      <c r="G365" s="258"/>
      <c r="H365" s="148"/>
      <c r="I365" s="259">
        <f>F365-H365</f>
        <v>0</v>
      </c>
      <c r="J365" s="219"/>
      <c r="K365" s="219">
        <v>0</v>
      </c>
      <c r="L365" s="252">
        <f>F365-J365-K365</f>
        <v>0</v>
      </c>
    </row>
    <row r="366" spans="1:12" ht="20.25" customHeight="1">
      <c r="A366" s="203" t="s">
        <v>486</v>
      </c>
      <c r="B366" s="304" t="s">
        <v>262</v>
      </c>
      <c r="C366" s="305"/>
      <c r="D366" s="217">
        <f t="shared" ref="D366:L366" si="157">D367</f>
        <v>4915000</v>
      </c>
      <c r="E366" s="217">
        <f t="shared" si="157"/>
        <v>4898000</v>
      </c>
      <c r="F366" s="217">
        <f t="shared" si="157"/>
        <v>4802452</v>
      </c>
      <c r="G366" s="217">
        <f t="shared" si="157"/>
        <v>0</v>
      </c>
      <c r="H366" s="148">
        <f t="shared" si="157"/>
        <v>0</v>
      </c>
      <c r="I366" s="217">
        <f t="shared" si="157"/>
        <v>4802452</v>
      </c>
      <c r="J366" s="217">
        <f t="shared" si="157"/>
        <v>4802452</v>
      </c>
      <c r="K366" s="217">
        <f>K367</f>
        <v>0</v>
      </c>
      <c r="L366" s="217">
        <f t="shared" si="157"/>
        <v>0</v>
      </c>
    </row>
    <row r="367" spans="1:12" ht="30.75" customHeight="1">
      <c r="A367" s="203" t="s">
        <v>263</v>
      </c>
      <c r="B367" s="304" t="s">
        <v>264</v>
      </c>
      <c r="C367" s="305"/>
      <c r="D367" s="217">
        <f t="shared" ref="D367:L367" si="158">D368+D383</f>
        <v>4915000</v>
      </c>
      <c r="E367" s="217">
        <f t="shared" si="158"/>
        <v>4898000</v>
      </c>
      <c r="F367" s="217">
        <f t="shared" si="158"/>
        <v>4802452</v>
      </c>
      <c r="G367" s="217">
        <f t="shared" si="158"/>
        <v>0</v>
      </c>
      <c r="H367" s="148">
        <f t="shared" si="158"/>
        <v>0</v>
      </c>
      <c r="I367" s="217">
        <f t="shared" si="158"/>
        <v>4802452</v>
      </c>
      <c r="J367" s="217">
        <f t="shared" si="158"/>
        <v>4802452</v>
      </c>
      <c r="K367" s="217">
        <f t="shared" si="158"/>
        <v>0</v>
      </c>
      <c r="L367" s="217">
        <f t="shared" si="158"/>
        <v>0</v>
      </c>
    </row>
    <row r="368" spans="1:12" ht="43.5" customHeight="1">
      <c r="A368" s="203" t="s">
        <v>487</v>
      </c>
      <c r="B368" s="306" t="s">
        <v>266</v>
      </c>
      <c r="C368" s="305"/>
      <c r="D368" s="217">
        <f>D369+D370+D371+D372+D373+D374+D375+D376+D377+D379+D380+D381+D382+D378</f>
        <v>4915000</v>
      </c>
      <c r="E368" s="217">
        <f t="shared" ref="E368:L368" si="159">E369+E370+E371+E372+E373+E374+E375+E376+E377+E379+E380+E381+E382+E378</f>
        <v>4748000</v>
      </c>
      <c r="F368" s="217">
        <f t="shared" si="159"/>
        <v>4656868</v>
      </c>
      <c r="G368" s="217">
        <f t="shared" si="159"/>
        <v>0</v>
      </c>
      <c r="H368" s="217">
        <f t="shared" si="159"/>
        <v>0</v>
      </c>
      <c r="I368" s="217">
        <f t="shared" si="159"/>
        <v>4656868</v>
      </c>
      <c r="J368" s="217">
        <f t="shared" si="159"/>
        <v>4656868</v>
      </c>
      <c r="K368" s="217">
        <f t="shared" si="159"/>
        <v>0</v>
      </c>
      <c r="L368" s="217">
        <f t="shared" si="159"/>
        <v>0</v>
      </c>
    </row>
    <row r="369" spans="1:12" ht="20.100000000000001" hidden="1" customHeight="1">
      <c r="A369" s="109" t="s">
        <v>319</v>
      </c>
      <c r="B369" s="154" t="s">
        <v>320</v>
      </c>
      <c r="C369" s="250"/>
      <c r="D369" s="219"/>
      <c r="E369" s="219"/>
      <c r="F369" s="259">
        <v>0</v>
      </c>
      <c r="G369" s="258"/>
      <c r="H369" s="148"/>
      <c r="I369" s="259">
        <f>F369-H369</f>
        <v>0</v>
      </c>
      <c r="J369" s="219"/>
      <c r="K369" s="219"/>
      <c r="L369" s="252">
        <f t="shared" ref="L369:L382" si="160">F369-J369-K369</f>
        <v>0</v>
      </c>
    </row>
    <row r="370" spans="1:12" ht="20.100000000000001" hidden="1" customHeight="1">
      <c r="A370" s="109" t="s">
        <v>321</v>
      </c>
      <c r="B370" s="154" t="s">
        <v>322</v>
      </c>
      <c r="C370" s="250"/>
      <c r="D370" s="219"/>
      <c r="E370" s="219"/>
      <c r="F370" s="259">
        <v>0</v>
      </c>
      <c r="G370" s="258"/>
      <c r="H370" s="148"/>
      <c r="I370" s="259">
        <f t="shared" ref="I370:I382" si="161">F370-H370</f>
        <v>0</v>
      </c>
      <c r="J370" s="219"/>
      <c r="K370" s="219"/>
      <c r="L370" s="252">
        <f t="shared" si="160"/>
        <v>0</v>
      </c>
    </row>
    <row r="371" spans="1:12" ht="20.100000000000001" hidden="1" customHeight="1">
      <c r="A371" s="109" t="s">
        <v>325</v>
      </c>
      <c r="B371" s="155" t="s">
        <v>326</v>
      </c>
      <c r="C371" s="250"/>
      <c r="D371" s="219"/>
      <c r="E371" s="219"/>
      <c r="F371" s="259">
        <v>0</v>
      </c>
      <c r="G371" s="258"/>
      <c r="H371" s="148"/>
      <c r="I371" s="259">
        <f t="shared" si="161"/>
        <v>0</v>
      </c>
      <c r="J371" s="219"/>
      <c r="K371" s="219"/>
      <c r="L371" s="252">
        <f t="shared" si="160"/>
        <v>0</v>
      </c>
    </row>
    <row r="372" spans="1:12" ht="20.100000000000001" customHeight="1">
      <c r="A372" s="109" t="s">
        <v>327</v>
      </c>
      <c r="B372" s="155" t="s">
        <v>328</v>
      </c>
      <c r="C372" s="250"/>
      <c r="D372" s="219"/>
      <c r="E372" s="219"/>
      <c r="F372" s="259">
        <v>0</v>
      </c>
      <c r="G372" s="258"/>
      <c r="H372" s="148"/>
      <c r="I372" s="259">
        <f t="shared" si="161"/>
        <v>0</v>
      </c>
      <c r="J372" s="219"/>
      <c r="K372" s="219">
        <v>0</v>
      </c>
      <c r="L372" s="252">
        <f t="shared" si="160"/>
        <v>0</v>
      </c>
    </row>
    <row r="373" spans="1:12" ht="24.75" customHeight="1">
      <c r="A373" s="109" t="s">
        <v>329</v>
      </c>
      <c r="B373" s="155" t="s">
        <v>330</v>
      </c>
      <c r="C373" s="250"/>
      <c r="D373" s="219">
        <v>125000</v>
      </c>
      <c r="E373" s="219">
        <v>200000</v>
      </c>
      <c r="F373" s="251">
        <f>H373+I373</f>
        <v>198184</v>
      </c>
      <c r="G373" s="219"/>
      <c r="H373" s="148"/>
      <c r="I373" s="251">
        <f>J373</f>
        <v>198184</v>
      </c>
      <c r="J373" s="219">
        <v>198184</v>
      </c>
      <c r="K373" s="219">
        <v>0</v>
      </c>
      <c r="L373" s="252">
        <f t="shared" si="160"/>
        <v>0</v>
      </c>
    </row>
    <row r="374" spans="1:12" ht="20.100000000000001" hidden="1" customHeight="1">
      <c r="A374" s="109" t="s">
        <v>331</v>
      </c>
      <c r="B374" s="155" t="s">
        <v>332</v>
      </c>
      <c r="C374" s="250"/>
      <c r="D374" s="219"/>
      <c r="E374" s="219"/>
      <c r="F374" s="251">
        <v>0</v>
      </c>
      <c r="G374" s="219"/>
      <c r="H374" s="148"/>
      <c r="I374" s="251">
        <f t="shared" si="161"/>
        <v>0</v>
      </c>
      <c r="J374" s="219"/>
      <c r="K374" s="219"/>
      <c r="L374" s="252">
        <f t="shared" si="160"/>
        <v>0</v>
      </c>
    </row>
    <row r="375" spans="1:12" ht="20.100000000000001" hidden="1" customHeight="1">
      <c r="A375" s="109" t="s">
        <v>333</v>
      </c>
      <c r="B375" s="111" t="s">
        <v>334</v>
      </c>
      <c r="C375" s="250"/>
      <c r="D375" s="219"/>
      <c r="E375" s="219"/>
      <c r="F375" s="251">
        <v>0</v>
      </c>
      <c r="G375" s="219"/>
      <c r="H375" s="148"/>
      <c r="I375" s="251">
        <f t="shared" si="161"/>
        <v>0</v>
      </c>
      <c r="J375" s="219"/>
      <c r="K375" s="219"/>
      <c r="L375" s="252">
        <f t="shared" si="160"/>
        <v>0</v>
      </c>
    </row>
    <row r="376" spans="1:12" ht="20.100000000000001" hidden="1" customHeight="1">
      <c r="A376" s="109" t="s">
        <v>335</v>
      </c>
      <c r="B376" s="111" t="s">
        <v>336</v>
      </c>
      <c r="C376" s="250"/>
      <c r="D376" s="219"/>
      <c r="E376" s="219"/>
      <c r="F376" s="251">
        <v>0</v>
      </c>
      <c r="G376" s="219"/>
      <c r="H376" s="148"/>
      <c r="I376" s="251">
        <f t="shared" si="161"/>
        <v>0</v>
      </c>
      <c r="J376" s="219"/>
      <c r="K376" s="219"/>
      <c r="L376" s="252">
        <f t="shared" si="160"/>
        <v>0</v>
      </c>
    </row>
    <row r="377" spans="1:12" ht="27" customHeight="1">
      <c r="A377" s="307" t="s">
        <v>488</v>
      </c>
      <c r="B377" s="111" t="s">
        <v>340</v>
      </c>
      <c r="C377" s="250"/>
      <c r="D377" s="219">
        <v>0</v>
      </c>
      <c r="E377" s="219">
        <v>0</v>
      </c>
      <c r="F377" s="251">
        <f>H377+I377</f>
        <v>0</v>
      </c>
      <c r="G377" s="219"/>
      <c r="H377" s="148"/>
      <c r="I377" s="251">
        <f>J377</f>
        <v>0</v>
      </c>
      <c r="J377" s="219">
        <v>0</v>
      </c>
      <c r="K377" s="219">
        <v>0</v>
      </c>
      <c r="L377" s="252">
        <f t="shared" si="160"/>
        <v>0</v>
      </c>
    </row>
    <row r="378" spans="1:12" ht="27" customHeight="1">
      <c r="A378" s="109" t="s">
        <v>341</v>
      </c>
      <c r="B378" s="111" t="s">
        <v>342</v>
      </c>
      <c r="C378" s="250"/>
      <c r="D378" s="219">
        <v>4790000</v>
      </c>
      <c r="E378" s="219">
        <v>4548000</v>
      </c>
      <c r="F378" s="251">
        <f>H378+I378</f>
        <v>4458684</v>
      </c>
      <c r="G378" s="219"/>
      <c r="H378" s="148"/>
      <c r="I378" s="251">
        <f>J378</f>
        <v>4458684</v>
      </c>
      <c r="J378" s="219">
        <v>4458684</v>
      </c>
      <c r="K378" s="219">
        <v>0</v>
      </c>
      <c r="L378" s="252">
        <f t="shared" si="160"/>
        <v>0</v>
      </c>
    </row>
    <row r="379" spans="1:12" ht="20.100000000000001" customHeight="1">
      <c r="A379" s="109" t="s">
        <v>343</v>
      </c>
      <c r="B379" s="111" t="s">
        <v>344</v>
      </c>
      <c r="C379" s="250"/>
      <c r="D379" s="219">
        <v>0</v>
      </c>
      <c r="E379" s="219"/>
      <c r="F379" s="251">
        <f>H379+I379</f>
        <v>0</v>
      </c>
      <c r="G379" s="219"/>
      <c r="H379" s="148"/>
      <c r="I379" s="251">
        <f>J379</f>
        <v>0</v>
      </c>
      <c r="J379" s="219"/>
      <c r="K379" s="219">
        <v>0</v>
      </c>
      <c r="L379" s="252">
        <f t="shared" si="160"/>
        <v>0</v>
      </c>
    </row>
    <row r="380" spans="1:12" ht="20.100000000000001" hidden="1" customHeight="1">
      <c r="A380" s="109" t="s">
        <v>345</v>
      </c>
      <c r="B380" s="111" t="s">
        <v>346</v>
      </c>
      <c r="C380" s="250"/>
      <c r="D380" s="219">
        <v>0</v>
      </c>
      <c r="E380" s="219"/>
      <c r="F380" s="259">
        <f>H380+I380</f>
        <v>0</v>
      </c>
      <c r="G380" s="258"/>
      <c r="H380" s="148"/>
      <c r="I380" s="259">
        <f>J380</f>
        <v>0</v>
      </c>
      <c r="J380" s="219"/>
      <c r="K380" s="219">
        <v>0</v>
      </c>
      <c r="L380" s="252">
        <f t="shared" si="160"/>
        <v>0</v>
      </c>
    </row>
    <row r="381" spans="1:12" ht="20.100000000000001" hidden="1" customHeight="1">
      <c r="A381" s="109" t="s">
        <v>347</v>
      </c>
      <c r="B381" s="111" t="s">
        <v>348</v>
      </c>
      <c r="C381" s="250"/>
      <c r="D381" s="219">
        <v>0</v>
      </c>
      <c r="E381" s="219"/>
      <c r="F381" s="259">
        <f>H381+I381</f>
        <v>0</v>
      </c>
      <c r="G381" s="258"/>
      <c r="H381" s="148"/>
      <c r="I381" s="259">
        <f>J381</f>
        <v>0</v>
      </c>
      <c r="J381" s="219"/>
      <c r="K381" s="219">
        <v>0</v>
      </c>
      <c r="L381" s="252">
        <f t="shared" si="160"/>
        <v>0</v>
      </c>
    </row>
    <row r="382" spans="1:12" ht="15" hidden="1">
      <c r="B382" s="111" t="s">
        <v>350</v>
      </c>
      <c r="C382" s="250"/>
      <c r="D382" s="219"/>
      <c r="E382" s="219"/>
      <c r="F382" s="259">
        <v>0</v>
      </c>
      <c r="G382" s="258"/>
      <c r="H382" s="148"/>
      <c r="I382" s="259">
        <f t="shared" si="161"/>
        <v>0</v>
      </c>
      <c r="J382" s="219"/>
      <c r="K382" s="219"/>
      <c r="L382" s="252">
        <f t="shared" si="160"/>
        <v>0</v>
      </c>
    </row>
    <row r="383" spans="1:12" ht="29.25" customHeight="1">
      <c r="A383" s="203" t="s">
        <v>370</v>
      </c>
      <c r="B383" s="308" t="s">
        <v>371</v>
      </c>
      <c r="C383" s="309"/>
      <c r="D383" s="217">
        <f>D384+D385+D386+D387+D388+D390+D391+D389</f>
        <v>0</v>
      </c>
      <c r="E383" s="217">
        <f t="shared" ref="E383:L383" si="162">E384+E385+E386+E387+E388+E390+E391+E389</f>
        <v>150000</v>
      </c>
      <c r="F383" s="217">
        <f t="shared" si="162"/>
        <v>145584</v>
      </c>
      <c r="G383" s="217">
        <f t="shared" si="162"/>
        <v>0</v>
      </c>
      <c r="H383" s="148">
        <f t="shared" si="162"/>
        <v>0</v>
      </c>
      <c r="I383" s="217">
        <f t="shared" si="162"/>
        <v>145584</v>
      </c>
      <c r="J383" s="217">
        <f t="shared" si="162"/>
        <v>145584</v>
      </c>
      <c r="K383" s="217">
        <f t="shared" si="162"/>
        <v>0</v>
      </c>
      <c r="L383" s="217">
        <f t="shared" si="162"/>
        <v>0</v>
      </c>
    </row>
    <row r="384" spans="1:12" ht="27.75" hidden="1" customHeight="1">
      <c r="A384" s="75" t="s">
        <v>372</v>
      </c>
      <c r="B384" s="154" t="s">
        <v>373</v>
      </c>
      <c r="C384" s="250"/>
      <c r="D384" s="219"/>
      <c r="E384" s="258"/>
      <c r="F384" s="259">
        <v>0</v>
      </c>
      <c r="G384" s="258"/>
      <c r="H384" s="148"/>
      <c r="I384" s="259">
        <f>F384</f>
        <v>0</v>
      </c>
      <c r="J384" s="258"/>
      <c r="K384" s="219"/>
      <c r="L384" s="252">
        <f t="shared" ref="L384:L391" si="163">F384-J384-K384</f>
        <v>0</v>
      </c>
    </row>
    <row r="385" spans="1:12" ht="26.25" hidden="1" customHeight="1">
      <c r="A385" s="75" t="s">
        <v>374</v>
      </c>
      <c r="B385" s="154" t="s">
        <v>375</v>
      </c>
      <c r="C385" s="250"/>
      <c r="D385" s="219"/>
      <c r="E385" s="258"/>
      <c r="F385" s="259">
        <v>0</v>
      </c>
      <c r="G385" s="258"/>
      <c r="H385" s="148"/>
      <c r="I385" s="259">
        <f t="shared" ref="I385:I388" si="164">F385</f>
        <v>0</v>
      </c>
      <c r="J385" s="258"/>
      <c r="K385" s="219"/>
      <c r="L385" s="252">
        <f t="shared" si="163"/>
        <v>0</v>
      </c>
    </row>
    <row r="386" spans="1:12" ht="29.25" hidden="1" customHeight="1">
      <c r="A386" s="75" t="s">
        <v>376</v>
      </c>
      <c r="B386" s="154" t="s">
        <v>377</v>
      </c>
      <c r="C386" s="250"/>
      <c r="D386" s="219"/>
      <c r="E386" s="258"/>
      <c r="F386" s="95">
        <v>0</v>
      </c>
      <c r="G386" s="258"/>
      <c r="H386" s="148"/>
      <c r="I386" s="259">
        <f t="shared" si="164"/>
        <v>0</v>
      </c>
      <c r="J386" s="258"/>
      <c r="K386" s="219"/>
      <c r="L386" s="87">
        <f t="shared" si="163"/>
        <v>0</v>
      </c>
    </row>
    <row r="387" spans="1:12" ht="27" hidden="1" customHeight="1">
      <c r="A387" s="56" t="s">
        <v>378</v>
      </c>
      <c r="B387" s="310" t="s">
        <v>379</v>
      </c>
      <c r="C387" s="311"/>
      <c r="D387" s="312"/>
      <c r="E387" s="313"/>
      <c r="F387" s="314">
        <v>0</v>
      </c>
      <c r="G387" s="313"/>
      <c r="H387" s="315"/>
      <c r="I387" s="259">
        <f t="shared" si="164"/>
        <v>0</v>
      </c>
      <c r="J387" s="313"/>
      <c r="K387" s="312"/>
      <c r="L387" s="214">
        <f t="shared" si="163"/>
        <v>0</v>
      </c>
    </row>
    <row r="388" spans="1:12" ht="27" customHeight="1">
      <c r="A388" s="316" t="s">
        <v>380</v>
      </c>
      <c r="B388" s="198" t="s">
        <v>381</v>
      </c>
      <c r="C388" s="311"/>
      <c r="D388" s="317"/>
      <c r="E388" s="318"/>
      <c r="F388" s="319">
        <v>0</v>
      </c>
      <c r="G388" s="320"/>
      <c r="H388" s="321"/>
      <c r="I388" s="259">
        <f t="shared" si="164"/>
        <v>0</v>
      </c>
      <c r="J388" s="320"/>
      <c r="K388" s="322">
        <v>0</v>
      </c>
      <c r="L388" s="323">
        <f t="shared" si="163"/>
        <v>0</v>
      </c>
    </row>
    <row r="389" spans="1:12" ht="41.25" customHeight="1" thickBot="1">
      <c r="A389" s="215" t="s">
        <v>449</v>
      </c>
      <c r="B389" s="198" t="s">
        <v>450</v>
      </c>
      <c r="C389" s="311"/>
      <c r="D389" s="322">
        <v>0</v>
      </c>
      <c r="E389" s="322">
        <v>150000</v>
      </c>
      <c r="F389" s="324">
        <f>H389+I389</f>
        <v>145584</v>
      </c>
      <c r="G389" s="322"/>
      <c r="H389" s="325"/>
      <c r="I389" s="120">
        <f>J389</f>
        <v>145584</v>
      </c>
      <c r="J389" s="322">
        <v>145584</v>
      </c>
      <c r="K389" s="322">
        <v>0</v>
      </c>
      <c r="L389" s="323"/>
    </row>
    <row r="390" spans="1:12" ht="29.25" hidden="1" customHeight="1">
      <c r="A390" s="199" t="s">
        <v>384</v>
      </c>
      <c r="B390" s="155" t="s">
        <v>385</v>
      </c>
      <c r="C390" s="250"/>
      <c r="D390" s="326">
        <v>0</v>
      </c>
      <c r="E390" s="326"/>
      <c r="F390" s="327">
        <f>H390+I390</f>
        <v>0</v>
      </c>
      <c r="G390" s="326"/>
      <c r="H390" s="328"/>
      <c r="I390" s="329">
        <f>J390</f>
        <v>0</v>
      </c>
      <c r="J390" s="326"/>
      <c r="K390" s="326">
        <v>0</v>
      </c>
      <c r="L390" s="330">
        <f t="shared" si="163"/>
        <v>0</v>
      </c>
    </row>
    <row r="391" spans="1:12" ht="44.25" hidden="1" customHeight="1" thickBot="1">
      <c r="A391" s="216" t="s">
        <v>386</v>
      </c>
      <c r="B391" s="201" t="s">
        <v>387</v>
      </c>
      <c r="C391" s="250"/>
      <c r="D391" s="331">
        <v>0</v>
      </c>
      <c r="E391" s="331">
        <v>0</v>
      </c>
      <c r="F391" s="332">
        <f>H391+I391</f>
        <v>0</v>
      </c>
      <c r="G391" s="333"/>
      <c r="H391" s="334"/>
      <c r="I391" s="259">
        <f>J391</f>
        <v>0</v>
      </c>
      <c r="J391" s="331"/>
      <c r="K391" s="333"/>
      <c r="L391" s="330">
        <f t="shared" si="163"/>
        <v>0</v>
      </c>
    </row>
    <row r="392" spans="1:12" ht="29.25" customHeight="1" thickBot="1">
      <c r="A392" s="230" t="s">
        <v>489</v>
      </c>
      <c r="B392" s="335" t="s">
        <v>23</v>
      </c>
      <c r="C392" s="336"/>
      <c r="D392" s="337">
        <f>D394+D409+D416+D421+D454+D510</f>
        <v>288412054</v>
      </c>
      <c r="E392" s="337">
        <f>E394+E409+E416+E421+E454+E510</f>
        <v>250708637</v>
      </c>
      <c r="F392" s="337">
        <f>F394+F409+F416+F421+F510</f>
        <v>190234560</v>
      </c>
      <c r="G392" s="337">
        <f>G394+G409+G416+G421+G510</f>
        <v>0</v>
      </c>
      <c r="H392" s="337">
        <f>H394+H409+H416+H421+H510</f>
        <v>0</v>
      </c>
      <c r="I392" s="337">
        <f>I394+I409+I416+I421+I510</f>
        <v>190234560</v>
      </c>
      <c r="J392" s="337">
        <f>J394+J409+J416+J421+J454+J510</f>
        <v>187963161</v>
      </c>
      <c r="K392" s="337">
        <f>K394+K409+K416+K421+K454+K510</f>
        <v>0</v>
      </c>
      <c r="L392" s="337">
        <f>L394+L409+L416+L421+L510</f>
        <v>2271399</v>
      </c>
    </row>
    <row r="393" spans="1:12" ht="26.25" customHeight="1">
      <c r="A393" s="338" t="s">
        <v>490</v>
      </c>
      <c r="B393" s="339" t="s">
        <v>25</v>
      </c>
      <c r="C393" s="340"/>
      <c r="D393" s="341">
        <f t="shared" ref="D393:K393" si="165">D394-D397-D406+D409+D416</f>
        <v>0</v>
      </c>
      <c r="E393" s="341">
        <f t="shared" si="165"/>
        <v>2135530</v>
      </c>
      <c r="F393" s="341">
        <f t="shared" si="165"/>
        <v>2135303</v>
      </c>
      <c r="G393" s="341">
        <f t="shared" si="165"/>
        <v>0</v>
      </c>
      <c r="H393" s="342">
        <f t="shared" si="165"/>
        <v>0</v>
      </c>
      <c r="I393" s="341">
        <f t="shared" si="165"/>
        <v>2135303</v>
      </c>
      <c r="J393" s="341">
        <f t="shared" si="165"/>
        <v>2135303</v>
      </c>
      <c r="K393" s="341">
        <f t="shared" si="165"/>
        <v>0</v>
      </c>
      <c r="L393" s="341">
        <f>F393-J393-K393</f>
        <v>0</v>
      </c>
    </row>
    <row r="394" spans="1:12" ht="13.5" customHeight="1">
      <c r="A394" s="241" t="s">
        <v>491</v>
      </c>
      <c r="B394" s="343" t="s">
        <v>27</v>
      </c>
      <c r="C394" s="340"/>
      <c r="D394" s="147">
        <f t="shared" ref="D394:L394" si="166">D395+D399</f>
        <v>56643086</v>
      </c>
      <c r="E394" s="147">
        <f t="shared" si="166"/>
        <v>80584730</v>
      </c>
      <c r="F394" s="147">
        <f t="shared" si="166"/>
        <v>80584501</v>
      </c>
      <c r="G394" s="147">
        <f t="shared" si="166"/>
        <v>0</v>
      </c>
      <c r="H394" s="148">
        <f t="shared" si="166"/>
        <v>0</v>
      </c>
      <c r="I394" s="147">
        <f t="shared" si="166"/>
        <v>80584501</v>
      </c>
      <c r="J394" s="147">
        <f t="shared" si="166"/>
        <v>80584501</v>
      </c>
      <c r="K394" s="147">
        <f t="shared" si="166"/>
        <v>0</v>
      </c>
      <c r="L394" s="147">
        <f t="shared" si="166"/>
        <v>0</v>
      </c>
    </row>
    <row r="395" spans="1:12" ht="15.75" customHeight="1">
      <c r="A395" s="241" t="s">
        <v>492</v>
      </c>
      <c r="B395" s="343" t="s">
        <v>29</v>
      </c>
      <c r="C395" s="340"/>
      <c r="D395" s="265">
        <f t="shared" ref="D395:L397" si="167">D396</f>
        <v>0</v>
      </c>
      <c r="E395" s="265">
        <f t="shared" si="167"/>
        <v>0</v>
      </c>
      <c r="F395" s="265">
        <f t="shared" si="167"/>
        <v>0</v>
      </c>
      <c r="G395" s="265">
        <f t="shared" si="167"/>
        <v>0</v>
      </c>
      <c r="H395" s="148">
        <f t="shared" si="167"/>
        <v>0</v>
      </c>
      <c r="I395" s="265">
        <f t="shared" si="167"/>
        <v>0</v>
      </c>
      <c r="J395" s="265">
        <f t="shared" si="167"/>
        <v>0</v>
      </c>
      <c r="K395" s="265">
        <f t="shared" si="167"/>
        <v>0</v>
      </c>
      <c r="L395" s="265">
        <f t="shared" si="167"/>
        <v>0</v>
      </c>
    </row>
    <row r="396" spans="1:12" ht="29.25" customHeight="1">
      <c r="A396" s="77" t="s">
        <v>493</v>
      </c>
      <c r="B396" s="254" t="s">
        <v>90</v>
      </c>
      <c r="C396" s="340"/>
      <c r="D396" s="147">
        <f t="shared" si="167"/>
        <v>0</v>
      </c>
      <c r="E396" s="147">
        <f t="shared" si="167"/>
        <v>0</v>
      </c>
      <c r="F396" s="147">
        <f t="shared" si="167"/>
        <v>0</v>
      </c>
      <c r="G396" s="147">
        <f t="shared" si="167"/>
        <v>0</v>
      </c>
      <c r="H396" s="148">
        <f t="shared" si="167"/>
        <v>0</v>
      </c>
      <c r="I396" s="147">
        <f t="shared" si="167"/>
        <v>0</v>
      </c>
      <c r="J396" s="147">
        <f t="shared" si="167"/>
        <v>0</v>
      </c>
      <c r="K396" s="147">
        <f t="shared" si="167"/>
        <v>0</v>
      </c>
      <c r="L396" s="147">
        <f t="shared" si="167"/>
        <v>0</v>
      </c>
    </row>
    <row r="397" spans="1:12" ht="17.25" customHeight="1">
      <c r="A397" s="77" t="s">
        <v>494</v>
      </c>
      <c r="B397" s="254" t="s">
        <v>92</v>
      </c>
      <c r="C397" s="340"/>
      <c r="D397" s="147">
        <f t="shared" si="167"/>
        <v>0</v>
      </c>
      <c r="E397" s="147">
        <f t="shared" si="167"/>
        <v>0</v>
      </c>
      <c r="F397" s="147">
        <f t="shared" si="167"/>
        <v>0</v>
      </c>
      <c r="G397" s="147">
        <f t="shared" si="167"/>
        <v>0</v>
      </c>
      <c r="H397" s="148">
        <f t="shared" si="167"/>
        <v>0</v>
      </c>
      <c r="I397" s="147">
        <f t="shared" si="167"/>
        <v>0</v>
      </c>
      <c r="J397" s="147">
        <f t="shared" si="167"/>
        <v>0</v>
      </c>
      <c r="K397" s="147">
        <f t="shared" si="167"/>
        <v>0</v>
      </c>
      <c r="L397" s="147">
        <f t="shared" si="167"/>
        <v>0</v>
      </c>
    </row>
    <row r="398" spans="1:12" ht="37.5" hidden="1" customHeight="1">
      <c r="A398" s="75" t="s">
        <v>101</v>
      </c>
      <c r="B398" s="110" t="s">
        <v>102</v>
      </c>
      <c r="C398" s="250"/>
      <c r="D398" s="258"/>
      <c r="E398" s="258"/>
      <c r="F398" s="95">
        <v>0</v>
      </c>
      <c r="G398" s="258"/>
      <c r="H398" s="148"/>
      <c r="I398" s="95">
        <f>F398-H398</f>
        <v>0</v>
      </c>
      <c r="J398" s="258"/>
      <c r="K398" s="258">
        <v>0</v>
      </c>
      <c r="L398" s="96">
        <f>F398-J398-K398</f>
        <v>0</v>
      </c>
    </row>
    <row r="399" spans="1:12" ht="13.5" customHeight="1">
      <c r="A399" s="77" t="s">
        <v>495</v>
      </c>
      <c r="B399" s="45" t="s">
        <v>134</v>
      </c>
      <c r="C399" s="255"/>
      <c r="D399" s="147">
        <f t="shared" ref="D399:L399" si="168">D400</f>
        <v>56643086</v>
      </c>
      <c r="E399" s="147">
        <f t="shared" si="168"/>
        <v>80584730</v>
      </c>
      <c r="F399" s="147">
        <f t="shared" si="168"/>
        <v>80584501</v>
      </c>
      <c r="G399" s="147">
        <f t="shared" si="168"/>
        <v>0</v>
      </c>
      <c r="H399" s="148">
        <f t="shared" si="168"/>
        <v>0</v>
      </c>
      <c r="I399" s="147">
        <f t="shared" si="168"/>
        <v>80584501</v>
      </c>
      <c r="J399" s="147">
        <f t="shared" si="168"/>
        <v>80584501</v>
      </c>
      <c r="K399" s="147">
        <f t="shared" si="168"/>
        <v>0</v>
      </c>
      <c r="L399" s="147">
        <f t="shared" si="168"/>
        <v>0</v>
      </c>
    </row>
    <row r="400" spans="1:12" ht="27.75" customHeight="1">
      <c r="A400" s="77" t="s">
        <v>496</v>
      </c>
      <c r="B400" s="1037" t="s">
        <v>158</v>
      </c>
      <c r="C400" s="1037"/>
      <c r="D400" s="147">
        <f t="shared" ref="D400:L400" si="169">D401+D406</f>
        <v>56643086</v>
      </c>
      <c r="E400" s="147">
        <f t="shared" si="169"/>
        <v>80584730</v>
      </c>
      <c r="F400" s="147">
        <f t="shared" si="169"/>
        <v>80584501</v>
      </c>
      <c r="G400" s="147">
        <f t="shared" si="169"/>
        <v>0</v>
      </c>
      <c r="H400" s="148">
        <f t="shared" si="169"/>
        <v>0</v>
      </c>
      <c r="I400" s="147">
        <f t="shared" si="169"/>
        <v>80584501</v>
      </c>
      <c r="J400" s="147">
        <f t="shared" si="169"/>
        <v>80584501</v>
      </c>
      <c r="K400" s="147">
        <f t="shared" si="169"/>
        <v>0</v>
      </c>
      <c r="L400" s="147">
        <f t="shared" si="169"/>
        <v>0</v>
      </c>
    </row>
    <row r="401" spans="1:12" ht="15">
      <c r="A401" s="344" t="s">
        <v>497</v>
      </c>
      <c r="B401" s="345" t="s">
        <v>192</v>
      </c>
      <c r="C401" s="346"/>
      <c r="D401" s="347">
        <f t="shared" ref="D401:L401" si="170">D402+D403+D404+D405</f>
        <v>0</v>
      </c>
      <c r="E401" s="347">
        <f t="shared" si="170"/>
        <v>169000</v>
      </c>
      <c r="F401" s="347">
        <f t="shared" si="170"/>
        <v>168772</v>
      </c>
      <c r="G401" s="347">
        <f t="shared" si="170"/>
        <v>0</v>
      </c>
      <c r="H401" s="148">
        <f t="shared" si="170"/>
        <v>0</v>
      </c>
      <c r="I401" s="347">
        <f t="shared" si="170"/>
        <v>168772</v>
      </c>
      <c r="J401" s="347">
        <f t="shared" si="170"/>
        <v>168772</v>
      </c>
      <c r="K401" s="347">
        <f t="shared" si="170"/>
        <v>0</v>
      </c>
      <c r="L401" s="347">
        <f t="shared" si="170"/>
        <v>0</v>
      </c>
    </row>
    <row r="402" spans="1:12" ht="18" customHeight="1">
      <c r="A402" s="75" t="s">
        <v>199</v>
      </c>
      <c r="B402" s="1048" t="s">
        <v>200</v>
      </c>
      <c r="C402" s="1048"/>
      <c r="D402" s="258"/>
      <c r="E402" s="258"/>
      <c r="F402" s="95">
        <v>0</v>
      </c>
      <c r="G402" s="258"/>
      <c r="H402" s="148"/>
      <c r="I402" s="95">
        <f>F402-H402</f>
        <v>0</v>
      </c>
      <c r="J402" s="258"/>
      <c r="K402" s="258">
        <v>0</v>
      </c>
      <c r="L402" s="96">
        <f>F402-J402-K402</f>
        <v>0</v>
      </c>
    </row>
    <row r="403" spans="1:12" ht="27.95" customHeight="1">
      <c r="A403" s="75" t="s">
        <v>203</v>
      </c>
      <c r="B403" s="111" t="s">
        <v>204</v>
      </c>
      <c r="C403" s="111"/>
      <c r="D403" s="258"/>
      <c r="E403" s="258"/>
      <c r="F403" s="95">
        <v>0</v>
      </c>
      <c r="G403" s="258"/>
      <c r="H403" s="148"/>
      <c r="I403" s="95">
        <f>F403-H403</f>
        <v>0</v>
      </c>
      <c r="J403" s="258"/>
      <c r="K403" s="258">
        <v>0</v>
      </c>
      <c r="L403" s="96">
        <f>F403-J403-K403</f>
        <v>0</v>
      </c>
    </row>
    <row r="404" spans="1:12" ht="27.95" customHeight="1">
      <c r="A404" s="75" t="s">
        <v>205</v>
      </c>
      <c r="B404" s="111" t="s">
        <v>206</v>
      </c>
      <c r="C404" s="111"/>
      <c r="D404" s="290">
        <v>0</v>
      </c>
      <c r="E404" s="290">
        <v>169000</v>
      </c>
      <c r="F404" s="348">
        <f>H404+I404</f>
        <v>168772</v>
      </c>
      <c r="G404" s="349"/>
      <c r="H404" s="276"/>
      <c r="I404" s="348">
        <f>J404</f>
        <v>168772</v>
      </c>
      <c r="J404" s="349">
        <v>168772</v>
      </c>
      <c r="K404" s="258">
        <v>0</v>
      </c>
      <c r="L404" s="96">
        <f>F404-J404-K404</f>
        <v>0</v>
      </c>
    </row>
    <row r="405" spans="1:12" ht="16.5" customHeight="1">
      <c r="A405" s="75" t="s">
        <v>211</v>
      </c>
      <c r="B405" s="111" t="s">
        <v>212</v>
      </c>
      <c r="C405" s="111"/>
      <c r="D405" s="350">
        <v>0</v>
      </c>
      <c r="E405" s="350">
        <v>0</v>
      </c>
      <c r="F405" s="351">
        <f>H405+I405</f>
        <v>0</v>
      </c>
      <c r="G405" s="352"/>
      <c r="H405" s="276"/>
      <c r="I405" s="353">
        <f>J405</f>
        <v>0</v>
      </c>
      <c r="J405" s="352">
        <v>0</v>
      </c>
      <c r="K405" s="352">
        <v>0</v>
      </c>
      <c r="L405" s="354">
        <f>F405-J405-K405</f>
        <v>0</v>
      </c>
    </row>
    <row r="406" spans="1:12" ht="25.5" customHeight="1">
      <c r="A406" s="355" t="s">
        <v>498</v>
      </c>
      <c r="B406" s="345" t="s">
        <v>216</v>
      </c>
      <c r="C406" s="346"/>
      <c r="D406" s="347">
        <f>D407+D408</f>
        <v>56643086</v>
      </c>
      <c r="E406" s="347">
        <f t="shared" ref="E406:J406" si="171">E407+E408</f>
        <v>80415730</v>
      </c>
      <c r="F406" s="347">
        <f t="shared" si="171"/>
        <v>80415729</v>
      </c>
      <c r="G406" s="347">
        <f t="shared" si="171"/>
        <v>0</v>
      </c>
      <c r="H406" s="347">
        <f t="shared" si="171"/>
        <v>0</v>
      </c>
      <c r="I406" s="347">
        <f t="shared" si="171"/>
        <v>80415729</v>
      </c>
      <c r="J406" s="347">
        <f t="shared" si="171"/>
        <v>80415729</v>
      </c>
      <c r="K406" s="347">
        <f>K407+K408</f>
        <v>0</v>
      </c>
      <c r="L406" s="347">
        <f t="shared" ref="L406" si="172">L407+L408</f>
        <v>0</v>
      </c>
    </row>
    <row r="407" spans="1:12" ht="20.100000000000001" customHeight="1">
      <c r="A407" s="75" t="s">
        <v>221</v>
      </c>
      <c r="B407" s="103" t="s">
        <v>222</v>
      </c>
      <c r="C407" s="356"/>
      <c r="D407" s="290">
        <v>56643086</v>
      </c>
      <c r="E407" s="290">
        <v>80267029</v>
      </c>
      <c r="F407" s="357">
        <f t="shared" ref="F407:F412" si="173">H407+I407</f>
        <v>80267028</v>
      </c>
      <c r="G407" s="290"/>
      <c r="H407" s="148"/>
      <c r="I407" s="358">
        <f>J407</f>
        <v>80267028</v>
      </c>
      <c r="J407" s="290">
        <v>80267028</v>
      </c>
      <c r="K407" s="290">
        <v>0</v>
      </c>
      <c r="L407" s="359">
        <f>F407-J407-K407</f>
        <v>0</v>
      </c>
    </row>
    <row r="408" spans="1:12" ht="26.25" customHeight="1">
      <c r="A408" s="75" t="s">
        <v>223</v>
      </c>
      <c r="B408" s="294" t="s">
        <v>224</v>
      </c>
      <c r="C408" s="360"/>
      <c r="D408" s="290">
        <v>0</v>
      </c>
      <c r="E408" s="290">
        <v>148701</v>
      </c>
      <c r="F408" s="357">
        <f t="shared" si="173"/>
        <v>148701</v>
      </c>
      <c r="G408" s="290"/>
      <c r="H408" s="148"/>
      <c r="I408" s="358">
        <v>148701</v>
      </c>
      <c r="J408" s="290">
        <v>148701</v>
      </c>
      <c r="K408" s="290"/>
      <c r="L408" s="361"/>
    </row>
    <row r="409" spans="1:12" ht="15.75" customHeight="1">
      <c r="A409" s="362" t="s">
        <v>227</v>
      </c>
      <c r="B409" s="1071" t="s">
        <v>228</v>
      </c>
      <c r="C409" s="1072"/>
      <c r="D409" s="347">
        <f t="shared" ref="D409:L409" si="174">D410</f>
        <v>0</v>
      </c>
      <c r="E409" s="347">
        <f t="shared" si="174"/>
        <v>1966530</v>
      </c>
      <c r="F409" s="347">
        <f t="shared" si="173"/>
        <v>1966531</v>
      </c>
      <c r="G409" s="347">
        <f t="shared" si="174"/>
        <v>0</v>
      </c>
      <c r="H409" s="148">
        <f t="shared" si="174"/>
        <v>0</v>
      </c>
      <c r="I409" s="347">
        <f t="shared" si="174"/>
        <v>1966531</v>
      </c>
      <c r="J409" s="347">
        <f t="shared" si="174"/>
        <v>1966531</v>
      </c>
      <c r="K409" s="347">
        <f t="shared" si="174"/>
        <v>0</v>
      </c>
      <c r="L409" s="347">
        <f t="shared" si="174"/>
        <v>0</v>
      </c>
    </row>
    <row r="410" spans="1:12" ht="24.75" customHeight="1">
      <c r="A410" s="355" t="s">
        <v>229</v>
      </c>
      <c r="B410" s="363" t="s">
        <v>230</v>
      </c>
      <c r="C410" s="364"/>
      <c r="D410" s="347">
        <f t="shared" ref="D410:L410" si="175">D411+D412+D413+D414+D415</f>
        <v>0</v>
      </c>
      <c r="E410" s="347">
        <f t="shared" si="175"/>
        <v>1966530</v>
      </c>
      <c r="F410" s="347">
        <f t="shared" si="173"/>
        <v>1966531</v>
      </c>
      <c r="G410" s="347">
        <f t="shared" si="175"/>
        <v>0</v>
      </c>
      <c r="H410" s="148">
        <f t="shared" si="175"/>
        <v>0</v>
      </c>
      <c r="I410" s="347">
        <f t="shared" si="175"/>
        <v>1966531</v>
      </c>
      <c r="J410" s="347">
        <f t="shared" si="175"/>
        <v>1966531</v>
      </c>
      <c r="K410" s="347">
        <f t="shared" si="175"/>
        <v>0</v>
      </c>
      <c r="L410" s="347">
        <f t="shared" si="175"/>
        <v>0</v>
      </c>
    </row>
    <row r="411" spans="1:12" ht="25.5" customHeight="1">
      <c r="A411" s="75" t="s">
        <v>231</v>
      </c>
      <c r="B411" s="1047" t="s">
        <v>232</v>
      </c>
      <c r="C411" s="1048"/>
      <c r="D411" s="219">
        <v>0</v>
      </c>
      <c r="E411" s="219">
        <v>40764</v>
      </c>
      <c r="F411" s="365">
        <f t="shared" si="173"/>
        <v>40764</v>
      </c>
      <c r="G411" s="366"/>
      <c r="H411" s="367"/>
      <c r="I411" s="272">
        <f t="shared" ref="I411:I416" si="176">J411</f>
        <v>40764</v>
      </c>
      <c r="J411" s="219">
        <v>40764</v>
      </c>
      <c r="K411" s="219">
        <v>0</v>
      </c>
      <c r="L411" s="87">
        <f>F411-J411-K411</f>
        <v>0</v>
      </c>
    </row>
    <row r="412" spans="1:12" ht="24.75" customHeight="1">
      <c r="A412" s="75" t="s">
        <v>233</v>
      </c>
      <c r="B412" s="1047" t="s">
        <v>234</v>
      </c>
      <c r="C412" s="1048"/>
      <c r="D412" s="219">
        <v>0</v>
      </c>
      <c r="E412" s="219">
        <v>117324</v>
      </c>
      <c r="F412" s="365">
        <f t="shared" si="173"/>
        <v>117324</v>
      </c>
      <c r="G412" s="366"/>
      <c r="H412" s="367"/>
      <c r="I412" s="272">
        <f t="shared" si="176"/>
        <v>117324</v>
      </c>
      <c r="J412" s="219">
        <v>117324</v>
      </c>
      <c r="K412" s="219">
        <v>0</v>
      </c>
      <c r="L412" s="87">
        <f>F412-J412-K412</f>
        <v>0</v>
      </c>
    </row>
    <row r="413" spans="1:12" ht="15">
      <c r="A413" s="75" t="s">
        <v>235</v>
      </c>
      <c r="B413" s="1047" t="s">
        <v>236</v>
      </c>
      <c r="C413" s="1048"/>
      <c r="D413" s="219">
        <v>0</v>
      </c>
      <c r="E413" s="219">
        <f>J413</f>
        <v>0</v>
      </c>
      <c r="F413" s="365">
        <v>0</v>
      </c>
      <c r="G413" s="366"/>
      <c r="H413" s="367"/>
      <c r="I413" s="272">
        <f t="shared" si="176"/>
        <v>0</v>
      </c>
      <c r="J413" s="219"/>
      <c r="K413" s="219">
        <v>0</v>
      </c>
      <c r="L413" s="87">
        <f>F413-J413-K413</f>
        <v>0</v>
      </c>
    </row>
    <row r="414" spans="1:12" ht="28.5" customHeight="1">
      <c r="A414" s="75" t="s">
        <v>237</v>
      </c>
      <c r="B414" s="1047" t="s">
        <v>238</v>
      </c>
      <c r="C414" s="1048"/>
      <c r="D414" s="219">
        <v>0</v>
      </c>
      <c r="E414" s="219">
        <v>1808442</v>
      </c>
      <c r="F414" s="365">
        <f>H414+I414</f>
        <v>1808443</v>
      </c>
      <c r="G414" s="366"/>
      <c r="H414" s="367"/>
      <c r="I414" s="272">
        <f t="shared" si="176"/>
        <v>1808443</v>
      </c>
      <c r="J414" s="219">
        <v>1808443</v>
      </c>
      <c r="K414" s="219">
        <v>0</v>
      </c>
      <c r="L414" s="87">
        <f>F414-J414-K414</f>
        <v>0</v>
      </c>
    </row>
    <row r="415" spans="1:12" ht="18" customHeight="1">
      <c r="A415" s="75" t="s">
        <v>239</v>
      </c>
      <c r="B415" s="111" t="s">
        <v>240</v>
      </c>
      <c r="C415" s="368"/>
      <c r="D415" s="290">
        <v>0</v>
      </c>
      <c r="E415" s="290">
        <f>J415</f>
        <v>0</v>
      </c>
      <c r="F415" s="357">
        <f>H415+I415</f>
        <v>0</v>
      </c>
      <c r="G415" s="369"/>
      <c r="H415" s="370"/>
      <c r="I415" s="358">
        <f t="shared" si="176"/>
        <v>0</v>
      </c>
      <c r="J415" s="290"/>
      <c r="K415" s="290">
        <v>0</v>
      </c>
      <c r="L415" s="359">
        <f>F415-J415-K415</f>
        <v>0</v>
      </c>
    </row>
    <row r="416" spans="1:12" ht="17.25" customHeight="1">
      <c r="A416" s="344" t="s">
        <v>241</v>
      </c>
      <c r="B416" s="345" t="s">
        <v>242</v>
      </c>
      <c r="C416" s="371"/>
      <c r="D416" s="347">
        <f t="shared" ref="D416:L416" si="177">D417</f>
        <v>0</v>
      </c>
      <c r="E416" s="347">
        <f t="shared" si="177"/>
        <v>0</v>
      </c>
      <c r="F416" s="347">
        <f t="shared" si="177"/>
        <v>0</v>
      </c>
      <c r="G416" s="347">
        <f t="shared" si="177"/>
        <v>0</v>
      </c>
      <c r="H416" s="148">
        <f t="shared" si="177"/>
        <v>0</v>
      </c>
      <c r="I416" s="347">
        <f t="shared" si="176"/>
        <v>0</v>
      </c>
      <c r="J416" s="347">
        <f t="shared" si="177"/>
        <v>0</v>
      </c>
      <c r="K416" s="347">
        <f t="shared" si="177"/>
        <v>0</v>
      </c>
      <c r="L416" s="347">
        <f t="shared" si="177"/>
        <v>0</v>
      </c>
    </row>
    <row r="417" spans="1:12" ht="28.5" hidden="1" customHeight="1">
      <c r="A417" s="344" t="s">
        <v>499</v>
      </c>
      <c r="B417" s="363" t="s">
        <v>244</v>
      </c>
      <c r="C417" s="371"/>
      <c r="D417" s="347">
        <f t="shared" ref="D417:L417" si="178">D418+D419+D420</f>
        <v>0</v>
      </c>
      <c r="E417" s="347">
        <f t="shared" si="178"/>
        <v>0</v>
      </c>
      <c r="F417" s="347">
        <f t="shared" si="178"/>
        <v>0</v>
      </c>
      <c r="G417" s="347">
        <f t="shared" si="178"/>
        <v>0</v>
      </c>
      <c r="H417" s="148">
        <f t="shared" si="178"/>
        <v>0</v>
      </c>
      <c r="I417" s="347">
        <f t="shared" si="178"/>
        <v>0</v>
      </c>
      <c r="J417" s="347">
        <f t="shared" si="178"/>
        <v>0</v>
      </c>
      <c r="K417" s="347">
        <f t="shared" si="178"/>
        <v>0</v>
      </c>
      <c r="L417" s="347">
        <f t="shared" si="178"/>
        <v>0</v>
      </c>
    </row>
    <row r="418" spans="1:12" ht="28.5" hidden="1" customHeight="1">
      <c r="A418" s="75" t="s">
        <v>253</v>
      </c>
      <c r="B418" s="111" t="s">
        <v>254</v>
      </c>
      <c r="C418" s="368"/>
      <c r="D418" s="258"/>
      <c r="E418" s="258"/>
      <c r="F418" s="95">
        <v>0</v>
      </c>
      <c r="G418" s="258"/>
      <c r="H418" s="148"/>
      <c r="I418" s="95">
        <f>F418-H418</f>
        <v>0</v>
      </c>
      <c r="J418" s="258"/>
      <c r="K418" s="258">
        <v>0</v>
      </c>
      <c r="L418" s="96">
        <f>F418-J418-K418</f>
        <v>0</v>
      </c>
    </row>
    <row r="419" spans="1:12" ht="28.5" hidden="1" customHeight="1">
      <c r="A419" s="75" t="s">
        <v>255</v>
      </c>
      <c r="B419" s="111" t="s">
        <v>256</v>
      </c>
      <c r="C419" s="368"/>
      <c r="D419" s="352"/>
      <c r="E419" s="352"/>
      <c r="F419" s="351">
        <f>H419+I419</f>
        <v>0</v>
      </c>
      <c r="G419" s="352"/>
      <c r="H419" s="276"/>
      <c r="I419" s="351">
        <f>J419</f>
        <v>0</v>
      </c>
      <c r="J419" s="352">
        <v>0</v>
      </c>
      <c r="K419" s="352">
        <v>0</v>
      </c>
      <c r="L419" s="372">
        <f>F419-J419-K419</f>
        <v>0</v>
      </c>
    </row>
    <row r="420" spans="1:12" ht="28.5" hidden="1" customHeight="1">
      <c r="A420" s="75" t="s">
        <v>257</v>
      </c>
      <c r="B420" s="111" t="s">
        <v>258</v>
      </c>
      <c r="C420" s="368"/>
      <c r="D420" s="352"/>
      <c r="E420" s="352"/>
      <c r="F420" s="351">
        <v>0</v>
      </c>
      <c r="G420" s="352"/>
      <c r="H420" s="276"/>
      <c r="I420" s="95">
        <f>F420-H420</f>
        <v>0</v>
      </c>
      <c r="J420" s="352"/>
      <c r="K420" s="352">
        <v>0</v>
      </c>
      <c r="L420" s="372">
        <f>F420-J420-K420</f>
        <v>0</v>
      </c>
    </row>
    <row r="421" spans="1:12" ht="17.25" customHeight="1">
      <c r="A421" s="373" t="s">
        <v>486</v>
      </c>
      <c r="B421" s="374" t="s">
        <v>262</v>
      </c>
      <c r="C421" s="375"/>
      <c r="D421" s="376">
        <f t="shared" ref="D421:L421" si="179">D422+D508</f>
        <v>159005948</v>
      </c>
      <c r="E421" s="376">
        <f t="shared" si="179"/>
        <v>98206833</v>
      </c>
      <c r="F421" s="376">
        <f t="shared" si="179"/>
        <v>52268879</v>
      </c>
      <c r="G421" s="376">
        <f t="shared" si="179"/>
        <v>0</v>
      </c>
      <c r="H421" s="376">
        <f t="shared" si="179"/>
        <v>0</v>
      </c>
      <c r="I421" s="376">
        <f t="shared" si="179"/>
        <v>52268879</v>
      </c>
      <c r="J421" s="376">
        <f t="shared" si="179"/>
        <v>52268879</v>
      </c>
      <c r="K421" s="376">
        <f t="shared" si="179"/>
        <v>0</v>
      </c>
      <c r="L421" s="376">
        <f t="shared" si="179"/>
        <v>0</v>
      </c>
    </row>
    <row r="422" spans="1:12" ht="25.5" customHeight="1">
      <c r="A422" s="373" t="s">
        <v>500</v>
      </c>
      <c r="B422" s="374" t="s">
        <v>264</v>
      </c>
      <c r="C422" s="375"/>
      <c r="D422" s="376">
        <f t="shared" ref="D422:L422" si="180">D423</f>
        <v>158105948</v>
      </c>
      <c r="E422" s="376">
        <f t="shared" si="180"/>
        <v>96793933</v>
      </c>
      <c r="F422" s="376">
        <f t="shared" si="180"/>
        <v>52268879</v>
      </c>
      <c r="G422" s="376">
        <f t="shared" si="180"/>
        <v>0</v>
      </c>
      <c r="H422" s="148">
        <f t="shared" si="180"/>
        <v>0</v>
      </c>
      <c r="I422" s="376">
        <f t="shared" si="180"/>
        <v>52268879</v>
      </c>
      <c r="J422" s="376">
        <f t="shared" si="180"/>
        <v>52268879</v>
      </c>
      <c r="K422" s="376">
        <f t="shared" si="180"/>
        <v>0</v>
      </c>
      <c r="L422" s="376">
        <f t="shared" si="180"/>
        <v>0</v>
      </c>
    </row>
    <row r="423" spans="1:12" ht="39" customHeight="1">
      <c r="A423" s="77" t="s">
        <v>501</v>
      </c>
      <c r="B423" s="377" t="s">
        <v>266</v>
      </c>
      <c r="C423" s="378"/>
      <c r="D423" s="147">
        <f>D424+D425+D426+D427+D428+D429+D434+D435+D436+D437+D438+D439+D443+D444+D448+D449+D450+D451+D452+D453+D500+D504+D499</f>
        <v>158105948</v>
      </c>
      <c r="E423" s="147">
        <f t="shared" ref="E423:L423" si="181">E424+E425+E426+E427+E428+E429+E434+E435+E436+E437+E438+E439+E443+E444+E448+E449+E450+E451+E452+E453+E500+E504+E499</f>
        <v>96793933</v>
      </c>
      <c r="F423" s="147">
        <f t="shared" si="181"/>
        <v>52268879</v>
      </c>
      <c r="G423" s="147">
        <f t="shared" si="181"/>
        <v>0</v>
      </c>
      <c r="H423" s="147">
        <f t="shared" si="181"/>
        <v>0</v>
      </c>
      <c r="I423" s="147">
        <f t="shared" si="181"/>
        <v>52268879</v>
      </c>
      <c r="J423" s="147">
        <f t="shared" si="181"/>
        <v>52268879</v>
      </c>
      <c r="K423" s="147">
        <f t="shared" si="181"/>
        <v>0</v>
      </c>
      <c r="L423" s="147">
        <f t="shared" si="181"/>
        <v>0</v>
      </c>
    </row>
    <row r="424" spans="1:12" ht="24.75" hidden="1" customHeight="1">
      <c r="A424" s="75" t="s">
        <v>267</v>
      </c>
      <c r="B424" s="154" t="s">
        <v>268</v>
      </c>
      <c r="C424" s="155"/>
      <c r="D424" s="258">
        <v>0</v>
      </c>
      <c r="E424" s="258"/>
      <c r="F424" s="95">
        <v>0</v>
      </c>
      <c r="G424" s="258"/>
      <c r="H424" s="148"/>
      <c r="I424" s="95">
        <f t="shared" ref="I424:I429" si="182">J424</f>
        <v>0</v>
      </c>
      <c r="J424" s="258"/>
      <c r="K424" s="258"/>
      <c r="L424" s="96">
        <f t="shared" ref="L424:L429" si="183">F424-J424-K424</f>
        <v>0</v>
      </c>
    </row>
    <row r="425" spans="1:12" ht="21" hidden="1" customHeight="1">
      <c r="A425" s="75" t="s">
        <v>269</v>
      </c>
      <c r="B425" s="155" t="s">
        <v>270</v>
      </c>
      <c r="C425" s="155"/>
      <c r="D425" s="219"/>
      <c r="E425" s="219"/>
      <c r="F425" s="69">
        <f>H425+I425</f>
        <v>0</v>
      </c>
      <c r="G425" s="219"/>
      <c r="H425" s="220"/>
      <c r="I425" s="69">
        <f t="shared" si="182"/>
        <v>0</v>
      </c>
      <c r="J425" s="219"/>
      <c r="K425" s="219"/>
      <c r="L425" s="87">
        <f t="shared" si="183"/>
        <v>0</v>
      </c>
    </row>
    <row r="426" spans="1:12" ht="18" customHeight="1">
      <c r="A426" s="75" t="s">
        <v>271</v>
      </c>
      <c r="B426" s="155" t="s">
        <v>272</v>
      </c>
      <c r="C426" s="155"/>
      <c r="D426" s="219"/>
      <c r="E426" s="219"/>
      <c r="F426" s="69">
        <f>H426+I426</f>
        <v>0</v>
      </c>
      <c r="G426" s="219"/>
      <c r="H426" s="220"/>
      <c r="I426" s="69">
        <f t="shared" si="182"/>
        <v>0</v>
      </c>
      <c r="J426" s="219"/>
      <c r="K426" s="219"/>
      <c r="L426" s="87">
        <f t="shared" si="183"/>
        <v>0</v>
      </c>
    </row>
    <row r="427" spans="1:12" ht="12.75" customHeight="1">
      <c r="A427" s="75" t="s">
        <v>273</v>
      </c>
      <c r="B427" s="1058" t="s">
        <v>274</v>
      </c>
      <c r="C427" s="1059"/>
      <c r="D427" s="219">
        <v>0</v>
      </c>
      <c r="E427" s="219">
        <v>0</v>
      </c>
      <c r="F427" s="69">
        <f>H427+I427</f>
        <v>0</v>
      </c>
      <c r="G427" s="219"/>
      <c r="H427" s="220"/>
      <c r="I427" s="69">
        <f t="shared" si="182"/>
        <v>0</v>
      </c>
      <c r="J427" s="219"/>
      <c r="K427" s="219"/>
      <c r="L427" s="87">
        <f t="shared" si="183"/>
        <v>0</v>
      </c>
    </row>
    <row r="428" spans="1:12" ht="24.75" hidden="1" customHeight="1">
      <c r="A428" s="75" t="s">
        <v>275</v>
      </c>
      <c r="B428" s="155" t="s">
        <v>276</v>
      </c>
      <c r="C428" s="155"/>
      <c r="D428" s="219"/>
      <c r="E428" s="219"/>
      <c r="F428" s="69">
        <f>H428+I428</f>
        <v>0</v>
      </c>
      <c r="G428" s="219"/>
      <c r="H428" s="220"/>
      <c r="I428" s="69">
        <f t="shared" si="182"/>
        <v>0</v>
      </c>
      <c r="J428" s="219"/>
      <c r="K428" s="219"/>
      <c r="L428" s="87">
        <f t="shared" si="183"/>
        <v>0</v>
      </c>
    </row>
    <row r="429" spans="1:12" ht="27" hidden="1" customHeight="1">
      <c r="A429" s="75" t="s">
        <v>277</v>
      </c>
      <c r="B429" s="155" t="s">
        <v>278</v>
      </c>
      <c r="C429" s="155"/>
      <c r="D429" s="219"/>
      <c r="E429" s="219"/>
      <c r="F429" s="69">
        <f>H429+I429</f>
        <v>0</v>
      </c>
      <c r="G429" s="219"/>
      <c r="H429" s="220"/>
      <c r="I429" s="69">
        <f t="shared" si="182"/>
        <v>0</v>
      </c>
      <c r="J429" s="219"/>
      <c r="K429" s="219"/>
      <c r="L429" s="87">
        <f t="shared" si="183"/>
        <v>0</v>
      </c>
    </row>
    <row r="430" spans="1:12" ht="36.75" hidden="1" customHeight="1">
      <c r="A430" s="379" t="s">
        <v>502</v>
      </c>
      <c r="B430" s="380" t="s">
        <v>280</v>
      </c>
      <c r="C430" s="381"/>
      <c r="D430" s="382">
        <f t="shared" ref="D430:L430" si="184">D431+D432+D433</f>
        <v>0</v>
      </c>
      <c r="E430" s="382">
        <f t="shared" si="184"/>
        <v>0</v>
      </c>
      <c r="F430" s="383">
        <f t="shared" si="184"/>
        <v>0</v>
      </c>
      <c r="G430" s="383">
        <f t="shared" si="184"/>
        <v>0</v>
      </c>
      <c r="H430" s="384">
        <f t="shared" si="184"/>
        <v>0</v>
      </c>
      <c r="I430" s="383">
        <f t="shared" si="184"/>
        <v>0</v>
      </c>
      <c r="J430" s="383">
        <f t="shared" si="184"/>
        <v>0</v>
      </c>
      <c r="K430" s="383">
        <f t="shared" si="184"/>
        <v>0</v>
      </c>
      <c r="L430" s="385">
        <f t="shared" si="184"/>
        <v>0</v>
      </c>
    </row>
    <row r="431" spans="1:12" ht="39" hidden="1" customHeight="1">
      <c r="A431" s="75" t="s">
        <v>281</v>
      </c>
      <c r="B431" s="111" t="s">
        <v>282</v>
      </c>
      <c r="C431" s="111"/>
      <c r="D431" s="219"/>
      <c r="E431" s="219"/>
      <c r="F431" s="69">
        <f t="shared" ref="F431:F438" si="185">H431+I431</f>
        <v>0</v>
      </c>
      <c r="G431" s="219"/>
      <c r="H431" s="220"/>
      <c r="I431" s="69">
        <f t="shared" ref="I431:I438" si="186">J431</f>
        <v>0</v>
      </c>
      <c r="J431" s="219"/>
      <c r="K431" s="219"/>
      <c r="L431" s="87">
        <f t="shared" ref="L431:L438" si="187">F431-J431-K431</f>
        <v>0</v>
      </c>
    </row>
    <row r="432" spans="1:12" ht="25.5" hidden="1" customHeight="1">
      <c r="A432" s="75" t="s">
        <v>283</v>
      </c>
      <c r="B432" s="111" t="s">
        <v>284</v>
      </c>
      <c r="C432" s="111"/>
      <c r="D432" s="219"/>
      <c r="E432" s="219"/>
      <c r="F432" s="69">
        <f t="shared" si="185"/>
        <v>0</v>
      </c>
      <c r="G432" s="219"/>
      <c r="H432" s="220"/>
      <c r="I432" s="69">
        <f t="shared" si="186"/>
        <v>0</v>
      </c>
      <c r="J432" s="219"/>
      <c r="K432" s="219"/>
      <c r="L432" s="87">
        <f t="shared" si="187"/>
        <v>0</v>
      </c>
    </row>
    <row r="433" spans="1:12" ht="28.5" hidden="1" customHeight="1">
      <c r="A433" s="75" t="s">
        <v>285</v>
      </c>
      <c r="B433" s="111" t="s">
        <v>286</v>
      </c>
      <c r="C433" s="111"/>
      <c r="D433" s="219"/>
      <c r="E433" s="219"/>
      <c r="F433" s="69">
        <f t="shared" si="185"/>
        <v>0</v>
      </c>
      <c r="G433" s="219"/>
      <c r="H433" s="220"/>
      <c r="I433" s="69">
        <f t="shared" si="186"/>
        <v>0</v>
      </c>
      <c r="J433" s="219"/>
      <c r="K433" s="219"/>
      <c r="L433" s="87">
        <f t="shared" si="187"/>
        <v>0</v>
      </c>
    </row>
    <row r="434" spans="1:12" ht="25.5" hidden="1" customHeight="1">
      <c r="A434" s="75" t="s">
        <v>287</v>
      </c>
      <c r="B434" s="110" t="s">
        <v>288</v>
      </c>
      <c r="C434" s="111"/>
      <c r="D434" s="219"/>
      <c r="E434" s="219"/>
      <c r="F434" s="69">
        <f t="shared" si="185"/>
        <v>0</v>
      </c>
      <c r="G434" s="219"/>
      <c r="H434" s="220"/>
      <c r="I434" s="69">
        <f t="shared" si="186"/>
        <v>0</v>
      </c>
      <c r="J434" s="219"/>
      <c r="K434" s="219"/>
      <c r="L434" s="87">
        <f t="shared" si="187"/>
        <v>0</v>
      </c>
    </row>
    <row r="435" spans="1:12" ht="22.5" customHeight="1">
      <c r="A435" s="175" t="s">
        <v>289</v>
      </c>
      <c r="B435" s="111" t="s">
        <v>290</v>
      </c>
      <c r="C435" s="111"/>
      <c r="D435" s="219"/>
      <c r="E435" s="219"/>
      <c r="F435" s="120">
        <f t="shared" si="185"/>
        <v>0</v>
      </c>
      <c r="G435" s="386"/>
      <c r="H435" s="387"/>
      <c r="I435" s="386">
        <f t="shared" si="186"/>
        <v>0</v>
      </c>
      <c r="J435" s="386"/>
      <c r="K435" s="386"/>
      <c r="L435" s="122">
        <f t="shared" si="187"/>
        <v>0</v>
      </c>
    </row>
    <row r="436" spans="1:12" ht="25.5" customHeight="1">
      <c r="A436" s="75" t="s">
        <v>291</v>
      </c>
      <c r="B436" s="111" t="s">
        <v>292</v>
      </c>
      <c r="C436" s="111"/>
      <c r="D436" s="219">
        <v>0</v>
      </c>
      <c r="E436" s="219">
        <v>0</v>
      </c>
      <c r="F436" s="69">
        <f t="shared" si="185"/>
        <v>0</v>
      </c>
      <c r="G436" s="219"/>
      <c r="H436" s="220"/>
      <c r="I436" s="69">
        <f t="shared" si="186"/>
        <v>0</v>
      </c>
      <c r="J436" s="219"/>
      <c r="K436" s="219"/>
      <c r="L436" s="87">
        <f t="shared" si="187"/>
        <v>0</v>
      </c>
    </row>
    <row r="437" spans="1:12" ht="29.25" hidden="1" customHeight="1">
      <c r="A437" s="75" t="s">
        <v>293</v>
      </c>
      <c r="B437" s="111" t="s">
        <v>294</v>
      </c>
      <c r="C437" s="111"/>
      <c r="D437" s="219"/>
      <c r="E437" s="219"/>
      <c r="F437" s="69">
        <f t="shared" si="185"/>
        <v>0</v>
      </c>
      <c r="G437" s="219"/>
      <c r="H437" s="220"/>
      <c r="I437" s="69">
        <f t="shared" si="186"/>
        <v>0</v>
      </c>
      <c r="J437" s="219"/>
      <c r="K437" s="219"/>
      <c r="L437" s="87">
        <f t="shared" si="187"/>
        <v>0</v>
      </c>
    </row>
    <row r="438" spans="1:12" ht="18" hidden="1" customHeight="1">
      <c r="A438" s="75" t="s">
        <v>295</v>
      </c>
      <c r="B438" s="111" t="s">
        <v>296</v>
      </c>
      <c r="C438" s="111"/>
      <c r="D438" s="219"/>
      <c r="E438" s="219"/>
      <c r="F438" s="69">
        <f t="shared" si="185"/>
        <v>0</v>
      </c>
      <c r="G438" s="219"/>
      <c r="H438" s="220"/>
      <c r="I438" s="69">
        <f t="shared" si="186"/>
        <v>0</v>
      </c>
      <c r="J438" s="219"/>
      <c r="K438" s="219"/>
      <c r="L438" s="87">
        <f t="shared" si="187"/>
        <v>0</v>
      </c>
    </row>
    <row r="439" spans="1:12" ht="39.75" hidden="1" customHeight="1">
      <c r="A439" s="379" t="s">
        <v>297</v>
      </c>
      <c r="B439" s="381" t="s">
        <v>298</v>
      </c>
      <c r="C439" s="381"/>
      <c r="D439" s="382">
        <f t="shared" ref="D439:L439" si="188">D440+D441+D442</f>
        <v>0</v>
      </c>
      <c r="E439" s="382">
        <f t="shared" si="188"/>
        <v>0</v>
      </c>
      <c r="F439" s="383">
        <f t="shared" si="188"/>
        <v>0</v>
      </c>
      <c r="G439" s="383">
        <f t="shared" si="188"/>
        <v>0</v>
      </c>
      <c r="H439" s="384">
        <f t="shared" si="188"/>
        <v>0</v>
      </c>
      <c r="I439" s="383">
        <f t="shared" si="188"/>
        <v>0</v>
      </c>
      <c r="J439" s="383">
        <f t="shared" si="188"/>
        <v>0</v>
      </c>
      <c r="K439" s="383">
        <f t="shared" si="188"/>
        <v>0</v>
      </c>
      <c r="L439" s="385">
        <f t="shared" si="188"/>
        <v>0</v>
      </c>
    </row>
    <row r="440" spans="1:12" ht="24.95" hidden="1" customHeight="1">
      <c r="A440" s="109" t="s">
        <v>299</v>
      </c>
      <c r="B440" s="111" t="s">
        <v>300</v>
      </c>
      <c r="C440" s="111"/>
      <c r="D440" s="219"/>
      <c r="E440" s="219"/>
      <c r="F440" s="69">
        <f>H440+I440</f>
        <v>0</v>
      </c>
      <c r="G440" s="219"/>
      <c r="H440" s="220"/>
      <c r="I440" s="69">
        <f>J440</f>
        <v>0</v>
      </c>
      <c r="J440" s="219"/>
      <c r="K440" s="219"/>
      <c r="L440" s="87">
        <f>F440-J440-K440</f>
        <v>0</v>
      </c>
    </row>
    <row r="441" spans="1:12" ht="24.95" hidden="1" customHeight="1">
      <c r="A441" s="109" t="s">
        <v>301</v>
      </c>
      <c r="B441" s="111" t="s">
        <v>302</v>
      </c>
      <c r="C441" s="111"/>
      <c r="D441" s="219"/>
      <c r="E441" s="219"/>
      <c r="F441" s="69">
        <f>H441+I441</f>
        <v>0</v>
      </c>
      <c r="G441" s="219"/>
      <c r="H441" s="220"/>
      <c r="I441" s="69">
        <f>J441</f>
        <v>0</v>
      </c>
      <c r="J441" s="219"/>
      <c r="K441" s="219"/>
      <c r="L441" s="87">
        <f>F441-J441-K441</f>
        <v>0</v>
      </c>
    </row>
    <row r="442" spans="1:12" ht="24.95" hidden="1" customHeight="1">
      <c r="A442" s="109" t="s">
        <v>303</v>
      </c>
      <c r="B442" s="111" t="s">
        <v>304</v>
      </c>
      <c r="C442" s="111"/>
      <c r="D442" s="219"/>
      <c r="E442" s="219"/>
      <c r="F442" s="69">
        <f>H442+I442</f>
        <v>0</v>
      </c>
      <c r="G442" s="219"/>
      <c r="H442" s="220"/>
      <c r="I442" s="69">
        <f>J442</f>
        <v>0</v>
      </c>
      <c r="J442" s="219"/>
      <c r="K442" s="219"/>
      <c r="L442" s="87">
        <f>F442-J442-K442</f>
        <v>0</v>
      </c>
    </row>
    <row r="443" spans="1:12" ht="24.95" hidden="1" customHeight="1">
      <c r="A443" s="109" t="s">
        <v>305</v>
      </c>
      <c r="B443" s="111" t="s">
        <v>306</v>
      </c>
      <c r="C443" s="111"/>
      <c r="D443" s="219"/>
      <c r="E443" s="219"/>
      <c r="F443" s="69">
        <f>H443+I443</f>
        <v>0</v>
      </c>
      <c r="G443" s="219"/>
      <c r="H443" s="220"/>
      <c r="I443" s="69">
        <f>J443</f>
        <v>0</v>
      </c>
      <c r="J443" s="219"/>
      <c r="K443" s="219"/>
      <c r="L443" s="87">
        <f>F443-J443-K443</f>
        <v>0</v>
      </c>
    </row>
    <row r="444" spans="1:12" ht="39" hidden="1" customHeight="1">
      <c r="A444" s="388" t="s">
        <v>503</v>
      </c>
      <c r="B444" s="381" t="s">
        <v>308</v>
      </c>
      <c r="C444" s="381"/>
      <c r="D444" s="382">
        <f t="shared" ref="D444:L444" si="189">D445+D446+D447</f>
        <v>0</v>
      </c>
      <c r="E444" s="382">
        <f t="shared" si="189"/>
        <v>0</v>
      </c>
      <c r="F444" s="383">
        <f t="shared" si="189"/>
        <v>0</v>
      </c>
      <c r="G444" s="383">
        <f t="shared" si="189"/>
        <v>0</v>
      </c>
      <c r="H444" s="384">
        <f t="shared" si="189"/>
        <v>0</v>
      </c>
      <c r="I444" s="383">
        <f t="shared" si="189"/>
        <v>0</v>
      </c>
      <c r="J444" s="383">
        <f t="shared" si="189"/>
        <v>0</v>
      </c>
      <c r="K444" s="383">
        <f t="shared" si="189"/>
        <v>0</v>
      </c>
      <c r="L444" s="385">
        <f t="shared" si="189"/>
        <v>0</v>
      </c>
    </row>
    <row r="445" spans="1:12" ht="30" hidden="1" customHeight="1">
      <c r="A445" s="109" t="s">
        <v>309</v>
      </c>
      <c r="B445" s="111" t="s">
        <v>310</v>
      </c>
      <c r="C445" s="111"/>
      <c r="D445" s="258"/>
      <c r="E445" s="258"/>
      <c r="F445" s="251">
        <v>0</v>
      </c>
      <c r="G445" s="219"/>
      <c r="H445" s="220"/>
      <c r="I445" s="251">
        <f t="shared" ref="I445:I450" si="190">F445-H445</f>
        <v>0</v>
      </c>
      <c r="J445" s="219"/>
      <c r="K445" s="219"/>
      <c r="L445" s="96">
        <f t="shared" ref="L445:L453" si="191">F445-J445-K445</f>
        <v>0</v>
      </c>
    </row>
    <row r="446" spans="1:12" ht="30" hidden="1" customHeight="1">
      <c r="A446" s="109" t="s">
        <v>311</v>
      </c>
      <c r="B446" s="111" t="s">
        <v>312</v>
      </c>
      <c r="C446" s="111"/>
      <c r="D446" s="258"/>
      <c r="E446" s="258"/>
      <c r="F446" s="251">
        <v>0</v>
      </c>
      <c r="G446" s="219"/>
      <c r="H446" s="220"/>
      <c r="I446" s="251">
        <f t="shared" si="190"/>
        <v>0</v>
      </c>
      <c r="J446" s="219"/>
      <c r="K446" s="219"/>
      <c r="L446" s="96">
        <f t="shared" si="191"/>
        <v>0</v>
      </c>
    </row>
    <row r="447" spans="1:12" ht="30" hidden="1" customHeight="1">
      <c r="A447" s="109" t="s">
        <v>313</v>
      </c>
      <c r="B447" s="111" t="s">
        <v>314</v>
      </c>
      <c r="C447" s="111"/>
      <c r="D447" s="258"/>
      <c r="E447" s="258"/>
      <c r="F447" s="251">
        <v>0</v>
      </c>
      <c r="G447" s="219"/>
      <c r="H447" s="220"/>
      <c r="I447" s="251">
        <f t="shared" si="190"/>
        <v>0</v>
      </c>
      <c r="J447" s="219"/>
      <c r="K447" s="219"/>
      <c r="L447" s="96">
        <f t="shared" si="191"/>
        <v>0</v>
      </c>
    </row>
    <row r="448" spans="1:12" ht="30" hidden="1" customHeight="1">
      <c r="A448" s="109" t="s">
        <v>315</v>
      </c>
      <c r="B448" s="111" t="s">
        <v>316</v>
      </c>
      <c r="C448" s="111"/>
      <c r="D448" s="258"/>
      <c r="E448" s="258"/>
      <c r="F448" s="251">
        <v>0</v>
      </c>
      <c r="G448" s="219"/>
      <c r="H448" s="220"/>
      <c r="I448" s="251">
        <f t="shared" si="190"/>
        <v>0</v>
      </c>
      <c r="J448" s="219"/>
      <c r="K448" s="219"/>
      <c r="L448" s="96">
        <f t="shared" si="191"/>
        <v>0</v>
      </c>
    </row>
    <row r="449" spans="1:12" ht="30" hidden="1" customHeight="1">
      <c r="A449" s="109" t="s">
        <v>317</v>
      </c>
      <c r="B449" s="111" t="s">
        <v>318</v>
      </c>
      <c r="C449" s="111"/>
      <c r="D449" s="258"/>
      <c r="E449" s="258"/>
      <c r="F449" s="251">
        <v>0</v>
      </c>
      <c r="G449" s="219"/>
      <c r="H449" s="220"/>
      <c r="I449" s="251">
        <f t="shared" si="190"/>
        <v>0</v>
      </c>
      <c r="J449" s="219"/>
      <c r="K449" s="219"/>
      <c r="L449" s="96">
        <f t="shared" si="191"/>
        <v>0</v>
      </c>
    </row>
    <row r="450" spans="1:12" ht="15" hidden="1">
      <c r="A450" s="75" t="s">
        <v>504</v>
      </c>
      <c r="B450" s="111" t="s">
        <v>324</v>
      </c>
      <c r="C450" s="111"/>
      <c r="D450" s="258"/>
      <c r="E450" s="258"/>
      <c r="F450" s="251">
        <v>0</v>
      </c>
      <c r="G450" s="219"/>
      <c r="H450" s="220"/>
      <c r="I450" s="251">
        <f t="shared" si="190"/>
        <v>0</v>
      </c>
      <c r="J450" s="219"/>
      <c r="K450" s="219"/>
      <c r="L450" s="96">
        <f t="shared" si="191"/>
        <v>0</v>
      </c>
    </row>
    <row r="451" spans="1:12" ht="25.5">
      <c r="A451" s="75" t="s">
        <v>337</v>
      </c>
      <c r="B451" s="111" t="s">
        <v>338</v>
      </c>
      <c r="C451" s="111"/>
      <c r="D451" s="258"/>
      <c r="E451" s="258"/>
      <c r="F451" s="251">
        <v>0</v>
      </c>
      <c r="G451" s="219"/>
      <c r="H451" s="220"/>
      <c r="I451" s="251">
        <f>J451</f>
        <v>0</v>
      </c>
      <c r="J451" s="219"/>
      <c r="K451" s="219">
        <v>0</v>
      </c>
      <c r="L451" s="96">
        <f t="shared" si="191"/>
        <v>0</v>
      </c>
    </row>
    <row r="452" spans="1:12" ht="15">
      <c r="A452" s="75" t="s">
        <v>351</v>
      </c>
      <c r="B452" s="111" t="s">
        <v>352</v>
      </c>
      <c r="C452" s="111"/>
      <c r="D452" s="219">
        <v>77102200</v>
      </c>
      <c r="E452" s="219">
        <v>77102200</v>
      </c>
      <c r="F452" s="251">
        <f>H452+I452</f>
        <v>45205065</v>
      </c>
      <c r="G452" s="219"/>
      <c r="H452" s="220"/>
      <c r="I452" s="251">
        <f>J452</f>
        <v>45205065</v>
      </c>
      <c r="J452" s="219">
        <v>45205065</v>
      </c>
      <c r="K452" s="219">
        <v>0</v>
      </c>
      <c r="L452" s="87">
        <f t="shared" si="191"/>
        <v>0</v>
      </c>
    </row>
    <row r="453" spans="1:12" ht="48" customHeight="1">
      <c r="A453" s="109" t="s">
        <v>505</v>
      </c>
      <c r="B453" s="389" t="s">
        <v>353</v>
      </c>
      <c r="C453" s="111"/>
      <c r="D453" s="219">
        <v>13000000</v>
      </c>
      <c r="E453" s="219">
        <v>11755883</v>
      </c>
      <c r="F453" s="251">
        <f>H453+I453</f>
        <v>5804634</v>
      </c>
      <c r="G453" s="219"/>
      <c r="H453" s="220"/>
      <c r="I453" s="251">
        <f>J453</f>
        <v>5804634</v>
      </c>
      <c r="J453" s="219">
        <v>5804634</v>
      </c>
      <c r="K453" s="219">
        <v>0</v>
      </c>
      <c r="L453" s="87">
        <f t="shared" si="191"/>
        <v>0</v>
      </c>
    </row>
    <row r="454" spans="1:12" ht="39.75" hidden="1" customHeight="1">
      <c r="A454" s="77" t="s">
        <v>506</v>
      </c>
      <c r="B454" s="202" t="s">
        <v>389</v>
      </c>
      <c r="C454" s="202"/>
      <c r="D454" s="147">
        <f t="shared" ref="D454:L454" si="192">D455+D459+D463+D467+D471+D475+D479+D483+D487+D491+D495</f>
        <v>0</v>
      </c>
      <c r="E454" s="147">
        <f t="shared" si="192"/>
        <v>0</v>
      </c>
      <c r="F454" s="251">
        <f t="shared" ref="F454:F509" ca="1" si="193">H454+I454</f>
        <v>6403655</v>
      </c>
      <c r="G454" s="147">
        <f t="shared" si="192"/>
        <v>0</v>
      </c>
      <c r="H454" s="148">
        <f t="shared" si="192"/>
        <v>0</v>
      </c>
      <c r="I454" s="147">
        <f t="shared" ca="1" si="192"/>
        <v>0</v>
      </c>
      <c r="J454" s="147">
        <f t="shared" si="192"/>
        <v>0</v>
      </c>
      <c r="K454" s="147">
        <f t="shared" si="192"/>
        <v>0</v>
      </c>
      <c r="L454" s="147">
        <f t="shared" ca="1" si="192"/>
        <v>0</v>
      </c>
    </row>
    <row r="455" spans="1:12" ht="25.5" hidden="1" customHeight="1">
      <c r="A455" s="203" t="s">
        <v>390</v>
      </c>
      <c r="B455" s="204" t="s">
        <v>391</v>
      </c>
      <c r="C455" s="204"/>
      <c r="D455" s="217">
        <f>D456+D457+D458</f>
        <v>0</v>
      </c>
      <c r="E455" s="217">
        <f t="shared" ref="E455:L455" si="194">E456+E457+E458</f>
        <v>0</v>
      </c>
      <c r="F455" s="251">
        <f t="shared" ca="1" si="193"/>
        <v>6403655</v>
      </c>
      <c r="G455" s="217">
        <f t="shared" si="194"/>
        <v>0</v>
      </c>
      <c r="H455" s="148">
        <f t="shared" si="194"/>
        <v>0</v>
      </c>
      <c r="I455" s="217">
        <f t="shared" ca="1" si="194"/>
        <v>0</v>
      </c>
      <c r="J455" s="217">
        <f t="shared" si="194"/>
        <v>0</v>
      </c>
      <c r="K455" s="217">
        <f t="shared" si="194"/>
        <v>0</v>
      </c>
      <c r="L455" s="217">
        <f t="shared" ca="1" si="194"/>
        <v>0</v>
      </c>
    </row>
    <row r="456" spans="1:12" ht="27" hidden="1" customHeight="1">
      <c r="A456" s="75" t="s">
        <v>392</v>
      </c>
      <c r="B456" s="155" t="s">
        <v>393</v>
      </c>
      <c r="C456" s="155"/>
      <c r="D456" s="258"/>
      <c r="E456" s="258"/>
      <c r="F456" s="251">
        <f t="shared" ca="1" si="193"/>
        <v>6403655</v>
      </c>
      <c r="G456" s="352"/>
      <c r="H456" s="276"/>
      <c r="I456" s="390">
        <f ca="1">F456-H456</f>
        <v>0</v>
      </c>
      <c r="J456" s="258"/>
      <c r="K456" s="258"/>
      <c r="L456" s="391">
        <f t="shared" ref="L456:L498" ca="1" si="195">F456-J456-K456</f>
        <v>0</v>
      </c>
    </row>
    <row r="457" spans="1:12" ht="14.25" hidden="1" customHeight="1">
      <c r="A457" s="75" t="s">
        <v>394</v>
      </c>
      <c r="B457" s="155" t="s">
        <v>395</v>
      </c>
      <c r="C457" s="155"/>
      <c r="D457" s="258"/>
      <c r="E457" s="258"/>
      <c r="F457" s="251">
        <f t="shared" ca="1" si="193"/>
        <v>6403655</v>
      </c>
      <c r="G457" s="258"/>
      <c r="H457" s="148"/>
      <c r="I457" s="390">
        <f t="shared" ref="I457:I482" ca="1" si="196">F457-H457</f>
        <v>0</v>
      </c>
      <c r="J457" s="258"/>
      <c r="K457" s="258"/>
      <c r="L457" s="391">
        <f t="shared" ca="1" si="195"/>
        <v>0</v>
      </c>
    </row>
    <row r="458" spans="1:12" ht="14.25" hidden="1" customHeight="1">
      <c r="A458" s="75" t="s">
        <v>396</v>
      </c>
      <c r="B458" s="155" t="s">
        <v>397</v>
      </c>
      <c r="C458" s="155"/>
      <c r="D458" s="258"/>
      <c r="E458" s="258"/>
      <c r="F458" s="251">
        <f t="shared" ca="1" si="193"/>
        <v>6403655</v>
      </c>
      <c r="G458" s="258"/>
      <c r="H458" s="148"/>
      <c r="I458" s="390">
        <f t="shared" ca="1" si="196"/>
        <v>0</v>
      </c>
      <c r="J458" s="258"/>
      <c r="K458" s="258"/>
      <c r="L458" s="391">
        <f t="shared" ca="1" si="195"/>
        <v>0</v>
      </c>
    </row>
    <row r="459" spans="1:12" ht="28.5" hidden="1" customHeight="1">
      <c r="A459" s="203" t="s">
        <v>398</v>
      </c>
      <c r="B459" s="204" t="s">
        <v>399</v>
      </c>
      <c r="C459" s="204"/>
      <c r="D459" s="217">
        <f>D460+D461+D462</f>
        <v>0</v>
      </c>
      <c r="E459" s="217">
        <f t="shared" ref="E459:L459" si="197">E460+E461+E462</f>
        <v>0</v>
      </c>
      <c r="F459" s="251">
        <f t="shared" ca="1" si="193"/>
        <v>6403655</v>
      </c>
      <c r="G459" s="217">
        <f t="shared" si="197"/>
        <v>0</v>
      </c>
      <c r="H459" s="148">
        <f t="shared" si="197"/>
        <v>0</v>
      </c>
      <c r="I459" s="217">
        <f t="shared" ca="1" si="197"/>
        <v>0</v>
      </c>
      <c r="J459" s="217">
        <f t="shared" si="197"/>
        <v>0</v>
      </c>
      <c r="K459" s="217">
        <f t="shared" si="197"/>
        <v>0</v>
      </c>
      <c r="L459" s="217">
        <f t="shared" ca="1" si="197"/>
        <v>0</v>
      </c>
    </row>
    <row r="460" spans="1:12" ht="15" hidden="1">
      <c r="A460" s="75" t="s">
        <v>392</v>
      </c>
      <c r="B460" s="155" t="s">
        <v>400</v>
      </c>
      <c r="C460" s="155"/>
      <c r="D460" s="258"/>
      <c r="E460" s="258"/>
      <c r="F460" s="251">
        <f t="shared" ca="1" si="193"/>
        <v>6403655</v>
      </c>
      <c r="G460" s="258"/>
      <c r="H460" s="148"/>
      <c r="I460" s="390">
        <f t="shared" ca="1" si="196"/>
        <v>0</v>
      </c>
      <c r="J460" s="258"/>
      <c r="K460" s="258"/>
      <c r="L460" s="391">
        <f t="shared" ca="1" si="195"/>
        <v>0</v>
      </c>
    </row>
    <row r="461" spans="1:12" ht="15" hidden="1">
      <c r="A461" s="75" t="s">
        <v>394</v>
      </c>
      <c r="B461" s="155" t="s">
        <v>401</v>
      </c>
      <c r="C461" s="155"/>
      <c r="D461" s="290"/>
      <c r="E461" s="290">
        <f>J461</f>
        <v>0</v>
      </c>
      <c r="F461" s="251">
        <f t="shared" ca="1" si="193"/>
        <v>6403655</v>
      </c>
      <c r="G461" s="290"/>
      <c r="H461" s="148"/>
      <c r="I461" s="392">
        <f t="shared" ca="1" si="196"/>
        <v>0</v>
      </c>
      <c r="J461" s="290"/>
      <c r="K461" s="290"/>
      <c r="L461" s="393">
        <f t="shared" ca="1" si="195"/>
        <v>0</v>
      </c>
    </row>
    <row r="462" spans="1:12" ht="14.25" hidden="1" customHeight="1">
      <c r="A462" s="75" t="s">
        <v>396</v>
      </c>
      <c r="B462" s="155" t="s">
        <v>402</v>
      </c>
      <c r="C462" s="155"/>
      <c r="D462" s="258"/>
      <c r="E462" s="258"/>
      <c r="F462" s="251">
        <f t="shared" ca="1" si="193"/>
        <v>6403655</v>
      </c>
      <c r="G462" s="258"/>
      <c r="H462" s="148"/>
      <c r="I462" s="390">
        <f t="shared" ca="1" si="196"/>
        <v>0</v>
      </c>
      <c r="J462" s="258"/>
      <c r="K462" s="258"/>
      <c r="L462" s="391">
        <f t="shared" ca="1" si="195"/>
        <v>0</v>
      </c>
    </row>
    <row r="463" spans="1:12" ht="26.25" hidden="1" customHeight="1">
      <c r="A463" s="203" t="s">
        <v>403</v>
      </c>
      <c r="B463" s="204" t="s">
        <v>404</v>
      </c>
      <c r="C463" s="204"/>
      <c r="D463" s="394"/>
      <c r="E463" s="394"/>
      <c r="F463" s="251">
        <f t="shared" ca="1" si="193"/>
        <v>6403655</v>
      </c>
      <c r="G463" s="394">
        <f>G464+G465+G466</f>
        <v>0</v>
      </c>
      <c r="H463" s="395">
        <f>H464+H465+H466</f>
        <v>0</v>
      </c>
      <c r="I463" s="396">
        <f t="shared" ca="1" si="196"/>
        <v>0</v>
      </c>
      <c r="J463" s="396">
        <f>J464+J465+J466</f>
        <v>0</v>
      </c>
      <c r="K463" s="394">
        <f>K464+K465+K466</f>
        <v>0</v>
      </c>
      <c r="L463" s="397">
        <f t="shared" ca="1" si="195"/>
        <v>0</v>
      </c>
    </row>
    <row r="464" spans="1:12" ht="14.25" hidden="1" customHeight="1">
      <c r="A464" s="75" t="s">
        <v>392</v>
      </c>
      <c r="B464" s="155" t="s">
        <v>405</v>
      </c>
      <c r="C464" s="155"/>
      <c r="D464" s="398"/>
      <c r="E464" s="398"/>
      <c r="F464" s="251">
        <f t="shared" ca="1" si="193"/>
        <v>6403655</v>
      </c>
      <c r="G464" s="398"/>
      <c r="H464" s="395"/>
      <c r="I464" s="396">
        <f t="shared" ca="1" si="196"/>
        <v>0</v>
      </c>
      <c r="J464" s="299"/>
      <c r="K464" s="398"/>
      <c r="L464" s="399">
        <f t="shared" ca="1" si="195"/>
        <v>0</v>
      </c>
    </row>
    <row r="465" spans="1:12" ht="27" hidden="1" customHeight="1">
      <c r="A465" s="75" t="s">
        <v>394</v>
      </c>
      <c r="B465" s="155" t="s">
        <v>406</v>
      </c>
      <c r="C465" s="155"/>
      <c r="D465" s="398"/>
      <c r="E465" s="398"/>
      <c r="F465" s="251">
        <f t="shared" ca="1" si="193"/>
        <v>6403655</v>
      </c>
      <c r="G465" s="398"/>
      <c r="H465" s="395"/>
      <c r="I465" s="396">
        <f t="shared" ca="1" si="196"/>
        <v>0</v>
      </c>
      <c r="J465" s="299"/>
      <c r="K465" s="398"/>
      <c r="L465" s="399">
        <f t="shared" ca="1" si="195"/>
        <v>0</v>
      </c>
    </row>
    <row r="466" spans="1:12" ht="14.25" hidden="1" customHeight="1">
      <c r="A466" s="75" t="s">
        <v>396</v>
      </c>
      <c r="B466" s="155" t="s">
        <v>407</v>
      </c>
      <c r="C466" s="155"/>
      <c r="D466" s="398"/>
      <c r="E466" s="398"/>
      <c r="F466" s="251">
        <f t="shared" ca="1" si="193"/>
        <v>6403655</v>
      </c>
      <c r="G466" s="398"/>
      <c r="H466" s="395"/>
      <c r="I466" s="396">
        <f t="shared" ca="1" si="196"/>
        <v>0</v>
      </c>
      <c r="J466" s="299"/>
      <c r="K466" s="398"/>
      <c r="L466" s="399">
        <f t="shared" ca="1" si="195"/>
        <v>0</v>
      </c>
    </row>
    <row r="467" spans="1:12" ht="25.5" hidden="1" customHeight="1">
      <c r="A467" s="203" t="s">
        <v>408</v>
      </c>
      <c r="B467" s="204" t="s">
        <v>409</v>
      </c>
      <c r="C467" s="204"/>
      <c r="D467" s="394"/>
      <c r="E467" s="394"/>
      <c r="F467" s="251">
        <f t="shared" ca="1" si="193"/>
        <v>6403655</v>
      </c>
      <c r="G467" s="394">
        <f>G468+G469+G470</f>
        <v>0</v>
      </c>
      <c r="H467" s="395">
        <f>H468+H469+H470</f>
        <v>0</v>
      </c>
      <c r="I467" s="396">
        <f t="shared" ca="1" si="196"/>
        <v>0</v>
      </c>
      <c r="J467" s="396">
        <f>J468+J469+J470</f>
        <v>0</v>
      </c>
      <c r="K467" s="394">
        <f>K468+K469+K470</f>
        <v>0</v>
      </c>
      <c r="L467" s="397">
        <f t="shared" ca="1" si="195"/>
        <v>0</v>
      </c>
    </row>
    <row r="468" spans="1:12" ht="13.5" hidden="1" customHeight="1">
      <c r="A468" s="75" t="s">
        <v>392</v>
      </c>
      <c r="B468" s="155" t="s">
        <v>410</v>
      </c>
      <c r="C468" s="155"/>
      <c r="D468" s="398"/>
      <c r="E468" s="398"/>
      <c r="F468" s="251">
        <f t="shared" ca="1" si="193"/>
        <v>6403655</v>
      </c>
      <c r="G468" s="398"/>
      <c r="H468" s="395"/>
      <c r="I468" s="396">
        <f t="shared" ca="1" si="196"/>
        <v>0</v>
      </c>
      <c r="J468" s="299"/>
      <c r="K468" s="398"/>
      <c r="L468" s="399">
        <f t="shared" ca="1" si="195"/>
        <v>0</v>
      </c>
    </row>
    <row r="469" spans="1:12" ht="14.25" hidden="1" customHeight="1">
      <c r="A469" s="75" t="s">
        <v>394</v>
      </c>
      <c r="B469" s="155" t="s">
        <v>411</v>
      </c>
      <c r="C469" s="155"/>
      <c r="D469" s="398"/>
      <c r="E469" s="398"/>
      <c r="F469" s="251">
        <f t="shared" ca="1" si="193"/>
        <v>6403655</v>
      </c>
      <c r="G469" s="398"/>
      <c r="H469" s="395"/>
      <c r="I469" s="396">
        <f t="shared" ca="1" si="196"/>
        <v>0</v>
      </c>
      <c r="J469" s="299"/>
      <c r="K469" s="398"/>
      <c r="L469" s="399">
        <f t="shared" ca="1" si="195"/>
        <v>0</v>
      </c>
    </row>
    <row r="470" spans="1:12" ht="14.25" hidden="1" customHeight="1">
      <c r="A470" s="75" t="s">
        <v>396</v>
      </c>
      <c r="B470" s="155" t="s">
        <v>412</v>
      </c>
      <c r="C470" s="155"/>
      <c r="D470" s="398"/>
      <c r="E470" s="398"/>
      <c r="F470" s="251">
        <f t="shared" ca="1" si="193"/>
        <v>6403655</v>
      </c>
      <c r="G470" s="398"/>
      <c r="H470" s="395"/>
      <c r="I470" s="396">
        <f t="shared" ca="1" si="196"/>
        <v>0</v>
      </c>
      <c r="J470" s="299"/>
      <c r="K470" s="398"/>
      <c r="L470" s="399">
        <f t="shared" ca="1" si="195"/>
        <v>0</v>
      </c>
    </row>
    <row r="471" spans="1:12" ht="25.5" hidden="1" customHeight="1">
      <c r="A471" s="203" t="s">
        <v>413</v>
      </c>
      <c r="B471" s="204" t="s">
        <v>414</v>
      </c>
      <c r="C471" s="204"/>
      <c r="D471" s="394"/>
      <c r="E471" s="394"/>
      <c r="F471" s="251">
        <f t="shared" ca="1" si="193"/>
        <v>6403655</v>
      </c>
      <c r="G471" s="394">
        <f>G472+G473+G474</f>
        <v>0</v>
      </c>
      <c r="H471" s="395">
        <f>H472+H473+H474</f>
        <v>0</v>
      </c>
      <c r="I471" s="396">
        <f t="shared" ca="1" si="196"/>
        <v>0</v>
      </c>
      <c r="J471" s="396">
        <f>J472+J473+J474</f>
        <v>0</v>
      </c>
      <c r="K471" s="394">
        <f>K472+K473+K474</f>
        <v>0</v>
      </c>
      <c r="L471" s="397">
        <f t="shared" ca="1" si="195"/>
        <v>0</v>
      </c>
    </row>
    <row r="472" spans="1:12" ht="14.25" hidden="1" customHeight="1">
      <c r="A472" s="75" t="s">
        <v>392</v>
      </c>
      <c r="B472" s="155" t="s">
        <v>415</v>
      </c>
      <c r="C472" s="155"/>
      <c r="D472" s="398"/>
      <c r="E472" s="398"/>
      <c r="F472" s="251">
        <f t="shared" ca="1" si="193"/>
        <v>6403655</v>
      </c>
      <c r="G472" s="398"/>
      <c r="H472" s="395"/>
      <c r="I472" s="396">
        <f t="shared" ca="1" si="196"/>
        <v>0</v>
      </c>
      <c r="J472" s="299"/>
      <c r="K472" s="398"/>
      <c r="L472" s="399">
        <f t="shared" ca="1" si="195"/>
        <v>0</v>
      </c>
    </row>
    <row r="473" spans="1:12" ht="14.25" hidden="1" customHeight="1">
      <c r="A473" s="75" t="s">
        <v>394</v>
      </c>
      <c r="B473" s="155" t="s">
        <v>416</v>
      </c>
      <c r="C473" s="155"/>
      <c r="D473" s="398"/>
      <c r="E473" s="398"/>
      <c r="F473" s="251">
        <f t="shared" ca="1" si="193"/>
        <v>6403655</v>
      </c>
      <c r="G473" s="398"/>
      <c r="H473" s="395"/>
      <c r="I473" s="396">
        <f t="shared" ca="1" si="196"/>
        <v>0</v>
      </c>
      <c r="J473" s="299"/>
      <c r="K473" s="398"/>
      <c r="L473" s="399">
        <f t="shared" ca="1" si="195"/>
        <v>0</v>
      </c>
    </row>
    <row r="474" spans="1:12" ht="14.25" hidden="1" customHeight="1">
      <c r="A474" s="75" t="s">
        <v>396</v>
      </c>
      <c r="B474" s="155" t="s">
        <v>417</v>
      </c>
      <c r="C474" s="155"/>
      <c r="D474" s="398"/>
      <c r="E474" s="398"/>
      <c r="F474" s="251">
        <f t="shared" ca="1" si="193"/>
        <v>6403655</v>
      </c>
      <c r="G474" s="398"/>
      <c r="H474" s="395"/>
      <c r="I474" s="396">
        <f t="shared" ca="1" si="196"/>
        <v>0</v>
      </c>
      <c r="J474" s="299"/>
      <c r="K474" s="398"/>
      <c r="L474" s="399">
        <f t="shared" ca="1" si="195"/>
        <v>0</v>
      </c>
    </row>
    <row r="475" spans="1:12" ht="27" hidden="1" customHeight="1">
      <c r="A475" s="203" t="s">
        <v>418</v>
      </c>
      <c r="B475" s="204" t="s">
        <v>419</v>
      </c>
      <c r="C475" s="204"/>
      <c r="D475" s="394"/>
      <c r="E475" s="394"/>
      <c r="F475" s="251">
        <f t="shared" ca="1" si="193"/>
        <v>6403655</v>
      </c>
      <c r="G475" s="394">
        <f>G476+G477+G478</f>
        <v>0</v>
      </c>
      <c r="H475" s="395">
        <f>H476+H477+H478</f>
        <v>0</v>
      </c>
      <c r="I475" s="396">
        <f t="shared" ca="1" si="196"/>
        <v>0</v>
      </c>
      <c r="J475" s="396">
        <f>J476+J477+J478</f>
        <v>0</v>
      </c>
      <c r="K475" s="394">
        <f>K476+K477+K478</f>
        <v>0</v>
      </c>
      <c r="L475" s="397">
        <f t="shared" ca="1" si="195"/>
        <v>0</v>
      </c>
    </row>
    <row r="476" spans="1:12" ht="14.25" hidden="1" customHeight="1">
      <c r="A476" s="75" t="s">
        <v>392</v>
      </c>
      <c r="B476" s="155" t="s">
        <v>420</v>
      </c>
      <c r="C476" s="155"/>
      <c r="D476" s="398"/>
      <c r="E476" s="398"/>
      <c r="F476" s="251">
        <f t="shared" ca="1" si="193"/>
        <v>6403655</v>
      </c>
      <c r="G476" s="398"/>
      <c r="H476" s="395"/>
      <c r="I476" s="396">
        <f t="shared" ca="1" si="196"/>
        <v>0</v>
      </c>
      <c r="J476" s="299"/>
      <c r="K476" s="398"/>
      <c r="L476" s="399">
        <f t="shared" ca="1" si="195"/>
        <v>0</v>
      </c>
    </row>
    <row r="477" spans="1:12" ht="14.25" hidden="1" customHeight="1">
      <c r="A477" s="75" t="s">
        <v>394</v>
      </c>
      <c r="B477" s="155" t="s">
        <v>421</v>
      </c>
      <c r="C477" s="155"/>
      <c r="D477" s="398"/>
      <c r="E477" s="398"/>
      <c r="F477" s="251">
        <f t="shared" ca="1" si="193"/>
        <v>6403655</v>
      </c>
      <c r="G477" s="398"/>
      <c r="H477" s="395"/>
      <c r="I477" s="396">
        <f t="shared" ca="1" si="196"/>
        <v>0</v>
      </c>
      <c r="J477" s="299"/>
      <c r="K477" s="398"/>
      <c r="L477" s="399">
        <f t="shared" ca="1" si="195"/>
        <v>0</v>
      </c>
    </row>
    <row r="478" spans="1:12" ht="14.25" hidden="1" customHeight="1">
      <c r="A478" s="75" t="s">
        <v>396</v>
      </c>
      <c r="B478" s="155" t="s">
        <v>422</v>
      </c>
      <c r="C478" s="155"/>
      <c r="D478" s="398"/>
      <c r="E478" s="398"/>
      <c r="F478" s="251">
        <f t="shared" ca="1" si="193"/>
        <v>6403655</v>
      </c>
      <c r="G478" s="398"/>
      <c r="H478" s="395"/>
      <c r="I478" s="396">
        <f t="shared" ca="1" si="196"/>
        <v>0</v>
      </c>
      <c r="J478" s="299"/>
      <c r="K478" s="398"/>
      <c r="L478" s="399">
        <f t="shared" ca="1" si="195"/>
        <v>0</v>
      </c>
    </row>
    <row r="479" spans="1:12" ht="25.5" hidden="1">
      <c r="A479" s="203" t="s">
        <v>423</v>
      </c>
      <c r="B479" s="204" t="s">
        <v>424</v>
      </c>
      <c r="C479" s="204"/>
      <c r="D479" s="394">
        <f>D482+D481+D480</f>
        <v>0</v>
      </c>
      <c r="E479" s="394">
        <f t="shared" ref="E479:L479" si="198">E482+E481+E480</f>
        <v>0</v>
      </c>
      <c r="F479" s="251">
        <f t="shared" ca="1" si="193"/>
        <v>6403655</v>
      </c>
      <c r="G479" s="394">
        <f t="shared" si="198"/>
        <v>0</v>
      </c>
      <c r="H479" s="395">
        <f t="shared" si="198"/>
        <v>0</v>
      </c>
      <c r="I479" s="394">
        <f t="shared" ca="1" si="198"/>
        <v>0</v>
      </c>
      <c r="J479" s="394">
        <f t="shared" si="198"/>
        <v>0</v>
      </c>
      <c r="K479" s="394">
        <f t="shared" si="198"/>
        <v>0</v>
      </c>
      <c r="L479" s="394">
        <f t="shared" ca="1" si="198"/>
        <v>0</v>
      </c>
    </row>
    <row r="480" spans="1:12" ht="12.75" hidden="1" customHeight="1">
      <c r="A480" s="75" t="s">
        <v>392</v>
      </c>
      <c r="B480" s="155" t="s">
        <v>425</v>
      </c>
      <c r="C480" s="155"/>
      <c r="D480" s="400"/>
      <c r="E480" s="400"/>
      <c r="F480" s="251">
        <f t="shared" ca="1" si="193"/>
        <v>6403655</v>
      </c>
      <c r="G480" s="400"/>
      <c r="H480" s="395"/>
      <c r="I480" s="390">
        <f t="shared" ca="1" si="196"/>
        <v>0</v>
      </c>
      <c r="J480" s="401"/>
      <c r="K480" s="400"/>
      <c r="L480" s="402">
        <f t="shared" ca="1" si="195"/>
        <v>0</v>
      </c>
    </row>
    <row r="481" spans="1:12" ht="12.75" hidden="1" customHeight="1">
      <c r="A481" s="75" t="s">
        <v>394</v>
      </c>
      <c r="B481" s="155" t="s">
        <v>426</v>
      </c>
      <c r="C481" s="155"/>
      <c r="D481" s="400"/>
      <c r="E481" s="400"/>
      <c r="F481" s="251">
        <f t="shared" ca="1" si="193"/>
        <v>6403655</v>
      </c>
      <c r="G481" s="400"/>
      <c r="H481" s="395"/>
      <c r="I481" s="390">
        <f t="shared" ca="1" si="196"/>
        <v>0</v>
      </c>
      <c r="J481" s="401"/>
      <c r="K481" s="400"/>
      <c r="L481" s="402">
        <f t="shared" ca="1" si="195"/>
        <v>0</v>
      </c>
    </row>
    <row r="482" spans="1:12" ht="15" hidden="1">
      <c r="A482" s="75" t="s">
        <v>396</v>
      </c>
      <c r="B482" s="155" t="s">
        <v>427</v>
      </c>
      <c r="C482" s="155"/>
      <c r="D482" s="400"/>
      <c r="E482" s="400"/>
      <c r="F482" s="251">
        <f t="shared" ca="1" si="193"/>
        <v>6403655</v>
      </c>
      <c r="G482" s="400"/>
      <c r="H482" s="395"/>
      <c r="I482" s="390">
        <f t="shared" ca="1" si="196"/>
        <v>0</v>
      </c>
      <c r="J482" s="401"/>
      <c r="K482" s="400"/>
      <c r="L482" s="402">
        <f t="shared" ca="1" si="195"/>
        <v>0</v>
      </c>
    </row>
    <row r="483" spans="1:12" ht="27" hidden="1" customHeight="1">
      <c r="A483" s="203" t="s">
        <v>428</v>
      </c>
      <c r="B483" s="204" t="s">
        <v>429</v>
      </c>
      <c r="C483" s="204"/>
      <c r="D483" s="394"/>
      <c r="E483" s="394"/>
      <c r="F483" s="251">
        <f t="shared" si="193"/>
        <v>0</v>
      </c>
      <c r="G483" s="394">
        <f>G484+G485+G486</f>
        <v>0</v>
      </c>
      <c r="H483" s="395">
        <f>H484+H485+H486</f>
        <v>0</v>
      </c>
      <c r="I483" s="403">
        <f t="shared" ref="I483:I498" si="199">J483</f>
        <v>0</v>
      </c>
      <c r="J483" s="396">
        <f>J484+J485+J486</f>
        <v>0</v>
      </c>
      <c r="K483" s="394">
        <f>K484+K485+K486</f>
        <v>0</v>
      </c>
      <c r="L483" s="397">
        <f t="shared" si="195"/>
        <v>0</v>
      </c>
    </row>
    <row r="484" spans="1:12" ht="14.25" hidden="1" customHeight="1">
      <c r="A484" s="75" t="s">
        <v>392</v>
      </c>
      <c r="B484" s="155" t="s">
        <v>430</v>
      </c>
      <c r="C484" s="155"/>
      <c r="D484" s="398"/>
      <c r="E484" s="398"/>
      <c r="F484" s="251">
        <f t="shared" si="193"/>
        <v>0</v>
      </c>
      <c r="G484" s="398"/>
      <c r="H484" s="395"/>
      <c r="I484" s="403">
        <f t="shared" si="199"/>
        <v>0</v>
      </c>
      <c r="J484" s="299"/>
      <c r="K484" s="398"/>
      <c r="L484" s="399">
        <f t="shared" si="195"/>
        <v>0</v>
      </c>
    </row>
    <row r="485" spans="1:12" ht="14.25" hidden="1" customHeight="1">
      <c r="A485" s="75" t="s">
        <v>394</v>
      </c>
      <c r="B485" s="155" t="s">
        <v>431</v>
      </c>
      <c r="C485" s="155"/>
      <c r="D485" s="398"/>
      <c r="E485" s="398"/>
      <c r="F485" s="251">
        <f t="shared" si="193"/>
        <v>0</v>
      </c>
      <c r="G485" s="398"/>
      <c r="H485" s="395"/>
      <c r="I485" s="403">
        <f t="shared" si="199"/>
        <v>0</v>
      </c>
      <c r="J485" s="299"/>
      <c r="K485" s="398"/>
      <c r="L485" s="399">
        <f t="shared" si="195"/>
        <v>0</v>
      </c>
    </row>
    <row r="486" spans="1:12" ht="14.25" hidden="1" customHeight="1">
      <c r="A486" s="75" t="s">
        <v>396</v>
      </c>
      <c r="B486" s="155" t="s">
        <v>432</v>
      </c>
      <c r="C486" s="155"/>
      <c r="D486" s="398"/>
      <c r="E486" s="398"/>
      <c r="F486" s="251">
        <f t="shared" si="193"/>
        <v>0</v>
      </c>
      <c r="G486" s="398"/>
      <c r="H486" s="395"/>
      <c r="I486" s="403">
        <f t="shared" si="199"/>
        <v>0</v>
      </c>
      <c r="J486" s="299"/>
      <c r="K486" s="398"/>
      <c r="L486" s="399">
        <f t="shared" si="195"/>
        <v>0</v>
      </c>
    </row>
    <row r="487" spans="1:12" ht="27" hidden="1" customHeight="1">
      <c r="A487" s="203" t="s">
        <v>433</v>
      </c>
      <c r="B487" s="204" t="s">
        <v>434</v>
      </c>
      <c r="C487" s="204"/>
      <c r="D487" s="394"/>
      <c r="E487" s="394"/>
      <c r="F487" s="251">
        <f t="shared" si="193"/>
        <v>0</v>
      </c>
      <c r="G487" s="394">
        <f>G488+G489+G490</f>
        <v>0</v>
      </c>
      <c r="H487" s="395">
        <f>H488+H489+H490</f>
        <v>0</v>
      </c>
      <c r="I487" s="403">
        <f t="shared" si="199"/>
        <v>0</v>
      </c>
      <c r="J487" s="396">
        <f>J488+J489+J490</f>
        <v>0</v>
      </c>
      <c r="K487" s="394">
        <f>K488+K489+K490</f>
        <v>0</v>
      </c>
      <c r="L487" s="397">
        <f t="shared" si="195"/>
        <v>0</v>
      </c>
    </row>
    <row r="488" spans="1:12" ht="20.25" hidden="1" customHeight="1">
      <c r="A488" s="75" t="s">
        <v>392</v>
      </c>
      <c r="B488" s="155" t="s">
        <v>435</v>
      </c>
      <c r="C488" s="155"/>
      <c r="D488" s="398"/>
      <c r="E488" s="398"/>
      <c r="F488" s="251">
        <f t="shared" si="193"/>
        <v>0</v>
      </c>
      <c r="G488" s="398"/>
      <c r="H488" s="395"/>
      <c r="I488" s="403">
        <f t="shared" si="199"/>
        <v>0</v>
      </c>
      <c r="J488" s="299"/>
      <c r="K488" s="398"/>
      <c r="L488" s="399">
        <f t="shared" si="195"/>
        <v>0</v>
      </c>
    </row>
    <row r="489" spans="1:12" ht="14.25" hidden="1" customHeight="1">
      <c r="A489" s="75" t="s">
        <v>394</v>
      </c>
      <c r="B489" s="155" t="s">
        <v>436</v>
      </c>
      <c r="C489" s="155"/>
      <c r="D489" s="398"/>
      <c r="E489" s="398"/>
      <c r="F489" s="251">
        <f t="shared" si="193"/>
        <v>0</v>
      </c>
      <c r="G489" s="398"/>
      <c r="H489" s="395"/>
      <c r="I489" s="403">
        <f t="shared" si="199"/>
        <v>0</v>
      </c>
      <c r="J489" s="299"/>
      <c r="K489" s="398"/>
      <c r="L489" s="399">
        <f t="shared" si="195"/>
        <v>0</v>
      </c>
    </row>
    <row r="490" spans="1:12" ht="13.5" hidden="1" customHeight="1">
      <c r="A490" s="75" t="s">
        <v>396</v>
      </c>
      <c r="B490" s="155" t="s">
        <v>437</v>
      </c>
      <c r="C490" s="155"/>
      <c r="D490" s="398"/>
      <c r="E490" s="398"/>
      <c r="F490" s="251">
        <f t="shared" si="193"/>
        <v>0</v>
      </c>
      <c r="G490" s="398"/>
      <c r="H490" s="395"/>
      <c r="I490" s="403">
        <f t="shared" si="199"/>
        <v>0</v>
      </c>
      <c r="J490" s="299"/>
      <c r="K490" s="398"/>
      <c r="L490" s="399">
        <f t="shared" si="195"/>
        <v>0</v>
      </c>
    </row>
    <row r="491" spans="1:12" ht="25.5" hidden="1" customHeight="1">
      <c r="A491" s="203" t="s">
        <v>438</v>
      </c>
      <c r="B491" s="204" t="s">
        <v>439</v>
      </c>
      <c r="C491" s="204"/>
      <c r="D491" s="394"/>
      <c r="E491" s="394"/>
      <c r="F491" s="251">
        <f t="shared" si="193"/>
        <v>0</v>
      </c>
      <c r="G491" s="394">
        <f>G492+G493+G494</f>
        <v>0</v>
      </c>
      <c r="H491" s="395">
        <f>H492+H493+H494</f>
        <v>0</v>
      </c>
      <c r="I491" s="403">
        <f t="shared" si="199"/>
        <v>0</v>
      </c>
      <c r="J491" s="396">
        <f>J492+J493+J494</f>
        <v>0</v>
      </c>
      <c r="K491" s="394">
        <f>K492+K493+K494</f>
        <v>0</v>
      </c>
      <c r="L491" s="397">
        <f t="shared" si="195"/>
        <v>0</v>
      </c>
    </row>
    <row r="492" spans="1:12" ht="13.5" hidden="1" customHeight="1">
      <c r="A492" s="75" t="s">
        <v>392</v>
      </c>
      <c r="B492" s="155" t="s">
        <v>440</v>
      </c>
      <c r="C492" s="155"/>
      <c r="D492" s="398"/>
      <c r="E492" s="398"/>
      <c r="F492" s="251">
        <f t="shared" si="193"/>
        <v>0</v>
      </c>
      <c r="G492" s="398"/>
      <c r="H492" s="395"/>
      <c r="I492" s="403">
        <f t="shared" si="199"/>
        <v>0</v>
      </c>
      <c r="J492" s="299"/>
      <c r="K492" s="398"/>
      <c r="L492" s="399">
        <f t="shared" si="195"/>
        <v>0</v>
      </c>
    </row>
    <row r="493" spans="1:12" ht="14.25" hidden="1" customHeight="1">
      <c r="A493" s="75" t="s">
        <v>394</v>
      </c>
      <c r="B493" s="155" t="s">
        <v>441</v>
      </c>
      <c r="C493" s="155"/>
      <c r="D493" s="398"/>
      <c r="E493" s="398"/>
      <c r="F493" s="251">
        <f t="shared" si="193"/>
        <v>0</v>
      </c>
      <c r="G493" s="398"/>
      <c r="H493" s="395"/>
      <c r="I493" s="403">
        <f t="shared" si="199"/>
        <v>0</v>
      </c>
      <c r="J493" s="299"/>
      <c r="K493" s="398"/>
      <c r="L493" s="399">
        <f t="shared" si="195"/>
        <v>0</v>
      </c>
    </row>
    <row r="494" spans="1:12" ht="14.25" hidden="1" customHeight="1">
      <c r="A494" s="75" t="s">
        <v>442</v>
      </c>
      <c r="B494" s="155" t="s">
        <v>443</v>
      </c>
      <c r="C494" s="155"/>
      <c r="D494" s="398"/>
      <c r="E494" s="398"/>
      <c r="F494" s="251">
        <f t="shared" si="193"/>
        <v>0</v>
      </c>
      <c r="G494" s="398"/>
      <c r="H494" s="395"/>
      <c r="I494" s="403">
        <f t="shared" si="199"/>
        <v>0</v>
      </c>
      <c r="J494" s="299"/>
      <c r="K494" s="398"/>
      <c r="L494" s="399">
        <f t="shared" si="195"/>
        <v>0</v>
      </c>
    </row>
    <row r="495" spans="1:12" ht="36.75" hidden="1" customHeight="1">
      <c r="A495" s="203" t="s">
        <v>444</v>
      </c>
      <c r="B495" s="204" t="s">
        <v>445</v>
      </c>
      <c r="C495" s="204"/>
      <c r="D495" s="394"/>
      <c r="E495" s="394"/>
      <c r="F495" s="251">
        <f t="shared" si="193"/>
        <v>0</v>
      </c>
      <c r="G495" s="394">
        <f>G496+G497+G498</f>
        <v>0</v>
      </c>
      <c r="H495" s="395">
        <f>H496+H497+H498</f>
        <v>0</v>
      </c>
      <c r="I495" s="403">
        <f t="shared" si="199"/>
        <v>0</v>
      </c>
      <c r="J495" s="396">
        <f>J496+J497+J498</f>
        <v>0</v>
      </c>
      <c r="K495" s="394">
        <f>K496+K497+K498</f>
        <v>0</v>
      </c>
      <c r="L495" s="397">
        <f t="shared" si="195"/>
        <v>0</v>
      </c>
    </row>
    <row r="496" spans="1:12" ht="13.5" hidden="1" customHeight="1">
      <c r="A496" s="75" t="s">
        <v>392</v>
      </c>
      <c r="B496" s="155" t="s">
        <v>446</v>
      </c>
      <c r="C496" s="155"/>
      <c r="D496" s="398"/>
      <c r="E496" s="398"/>
      <c r="F496" s="251">
        <f t="shared" si="193"/>
        <v>0</v>
      </c>
      <c r="G496" s="398"/>
      <c r="H496" s="395"/>
      <c r="I496" s="403">
        <f t="shared" si="199"/>
        <v>0</v>
      </c>
      <c r="J496" s="299"/>
      <c r="K496" s="398"/>
      <c r="L496" s="399">
        <f t="shared" si="195"/>
        <v>0</v>
      </c>
    </row>
    <row r="497" spans="1:12" ht="13.5" hidden="1" customHeight="1">
      <c r="A497" s="75" t="s">
        <v>394</v>
      </c>
      <c r="B497" s="155" t="s">
        <v>447</v>
      </c>
      <c r="C497" s="155"/>
      <c r="D497" s="398"/>
      <c r="E497" s="398"/>
      <c r="F497" s="251">
        <f t="shared" si="193"/>
        <v>0</v>
      </c>
      <c r="G497" s="398"/>
      <c r="H497" s="395"/>
      <c r="I497" s="403">
        <f t="shared" si="199"/>
        <v>0</v>
      </c>
      <c r="J497" s="299"/>
      <c r="K497" s="398"/>
      <c r="L497" s="399">
        <f t="shared" si="195"/>
        <v>0</v>
      </c>
    </row>
    <row r="498" spans="1:12" ht="15" hidden="1" customHeight="1" thickBot="1">
      <c r="A498" s="404" t="s">
        <v>442</v>
      </c>
      <c r="B498" s="405" t="s">
        <v>448</v>
      </c>
      <c r="C498" s="405"/>
      <c r="D498" s="406"/>
      <c r="E498" s="406"/>
      <c r="F498" s="251">
        <f t="shared" si="193"/>
        <v>0</v>
      </c>
      <c r="G498" s="406"/>
      <c r="H498" s="407"/>
      <c r="I498" s="408">
        <f t="shared" si="199"/>
        <v>0</v>
      </c>
      <c r="J498" s="409"/>
      <c r="K498" s="406"/>
      <c r="L498" s="410">
        <f t="shared" si="195"/>
        <v>0</v>
      </c>
    </row>
    <row r="499" spans="1:12" ht="30" customHeight="1">
      <c r="A499" s="185" t="s">
        <v>354</v>
      </c>
      <c r="B499" s="201" t="s">
        <v>355</v>
      </c>
      <c r="C499" s="198"/>
      <c r="D499" s="219">
        <v>0</v>
      </c>
      <c r="E499" s="219">
        <v>7355080</v>
      </c>
      <c r="F499" s="411">
        <f t="shared" si="193"/>
        <v>678743</v>
      </c>
      <c r="G499" s="412"/>
      <c r="H499" s="413"/>
      <c r="I499" s="414">
        <f>J499</f>
        <v>678743</v>
      </c>
      <c r="J499" s="415">
        <v>678743</v>
      </c>
      <c r="K499" s="412"/>
      <c r="L499" s="416"/>
    </row>
    <row r="500" spans="1:12" ht="39" customHeight="1">
      <c r="A500" s="189" t="s">
        <v>356</v>
      </c>
      <c r="B500" s="190" t="s">
        <v>357</v>
      </c>
      <c r="C500" s="198"/>
      <c r="D500" s="417">
        <f>D501+D502+D503</f>
        <v>47705351</v>
      </c>
      <c r="E500" s="417">
        <f t="shared" ref="E500:L500" si="200">E501+E502+E503</f>
        <v>98770</v>
      </c>
      <c r="F500" s="417">
        <f t="shared" si="200"/>
        <v>98770</v>
      </c>
      <c r="G500" s="417">
        <f t="shared" si="200"/>
        <v>0</v>
      </c>
      <c r="H500" s="417">
        <f t="shared" si="200"/>
        <v>0</v>
      </c>
      <c r="I500" s="417">
        <f t="shared" si="200"/>
        <v>98770</v>
      </c>
      <c r="J500" s="417">
        <f t="shared" si="200"/>
        <v>98770</v>
      </c>
      <c r="K500" s="417">
        <f t="shared" si="200"/>
        <v>0</v>
      </c>
      <c r="L500" s="417">
        <f t="shared" si="200"/>
        <v>0</v>
      </c>
    </row>
    <row r="501" spans="1:12" ht="15" customHeight="1">
      <c r="A501" s="192" t="s">
        <v>358</v>
      </c>
      <c r="B501" s="193" t="s">
        <v>359</v>
      </c>
      <c r="C501" s="198"/>
      <c r="D501" s="412">
        <v>39438010</v>
      </c>
      <c r="E501" s="412">
        <v>83000</v>
      </c>
      <c r="F501" s="418">
        <f>H501+I501</f>
        <v>83000</v>
      </c>
      <c r="G501" s="412"/>
      <c r="H501" s="413"/>
      <c r="I501" s="419">
        <f>J501</f>
        <v>83000</v>
      </c>
      <c r="J501" s="415">
        <v>83000</v>
      </c>
      <c r="K501" s="412"/>
      <c r="L501" s="416"/>
    </row>
    <row r="502" spans="1:12" ht="15" customHeight="1">
      <c r="A502" s="192" t="s">
        <v>360</v>
      </c>
      <c r="B502" s="193" t="s">
        <v>361</v>
      </c>
      <c r="C502" s="198"/>
      <c r="D502" s="412">
        <v>774118</v>
      </c>
      <c r="E502" s="412">
        <v>0</v>
      </c>
      <c r="F502" s="418">
        <f t="shared" ref="F502:F503" si="201">H502+I502</f>
        <v>0</v>
      </c>
      <c r="G502" s="412"/>
      <c r="H502" s="413"/>
      <c r="I502" s="419">
        <f t="shared" ref="I502:I503" si="202">J502</f>
        <v>0</v>
      </c>
      <c r="J502" s="415"/>
      <c r="K502" s="412"/>
      <c r="L502" s="416"/>
    </row>
    <row r="503" spans="1:12" ht="15" customHeight="1">
      <c r="A503" s="192" t="s">
        <v>362</v>
      </c>
      <c r="B503" s="193" t="s">
        <v>363</v>
      </c>
      <c r="C503" s="198"/>
      <c r="D503" s="412">
        <v>7493223</v>
      </c>
      <c r="E503" s="412">
        <v>15770</v>
      </c>
      <c r="F503" s="418">
        <f t="shared" si="201"/>
        <v>15770</v>
      </c>
      <c r="G503" s="412"/>
      <c r="H503" s="413"/>
      <c r="I503" s="419">
        <f t="shared" si="202"/>
        <v>15770</v>
      </c>
      <c r="J503" s="415">
        <v>15770</v>
      </c>
      <c r="K503" s="412"/>
      <c r="L503" s="416"/>
    </row>
    <row r="504" spans="1:12" ht="35.1" customHeight="1">
      <c r="A504" s="189" t="s">
        <v>364</v>
      </c>
      <c r="B504" s="190" t="s">
        <v>365</v>
      </c>
      <c r="C504" s="198"/>
      <c r="D504" s="420">
        <f>D505+D506+D507</f>
        <v>20298397</v>
      </c>
      <c r="E504" s="420">
        <f t="shared" ref="E504:L504" si="203">E505+E506+E507</f>
        <v>482000</v>
      </c>
      <c r="F504" s="420">
        <f t="shared" si="203"/>
        <v>481667</v>
      </c>
      <c r="G504" s="420">
        <f t="shared" si="203"/>
        <v>0</v>
      </c>
      <c r="H504" s="420">
        <f t="shared" si="203"/>
        <v>0</v>
      </c>
      <c r="I504" s="420">
        <f t="shared" si="203"/>
        <v>481667</v>
      </c>
      <c r="J504" s="420">
        <f t="shared" si="203"/>
        <v>481667</v>
      </c>
      <c r="K504" s="420">
        <f t="shared" si="203"/>
        <v>0</v>
      </c>
      <c r="L504" s="420">
        <f t="shared" si="203"/>
        <v>0</v>
      </c>
    </row>
    <row r="505" spans="1:12" ht="15" customHeight="1">
      <c r="A505" s="192" t="s">
        <v>366</v>
      </c>
      <c r="B505" s="193" t="s">
        <v>367</v>
      </c>
      <c r="C505" s="198"/>
      <c r="D505" s="412">
        <v>17026748</v>
      </c>
      <c r="E505" s="412">
        <v>406000</v>
      </c>
      <c r="F505" s="418">
        <f>H505+I505</f>
        <v>405720</v>
      </c>
      <c r="G505" s="412"/>
      <c r="H505" s="413"/>
      <c r="I505" s="419">
        <f>J505</f>
        <v>405720</v>
      </c>
      <c r="J505" s="415">
        <v>405720</v>
      </c>
      <c r="K505" s="412"/>
      <c r="L505" s="416"/>
    </row>
    <row r="506" spans="1:12" ht="15" customHeight="1">
      <c r="A506" s="192" t="s">
        <v>360</v>
      </c>
      <c r="B506" s="193" t="s">
        <v>368</v>
      </c>
      <c r="C506" s="198"/>
      <c r="D506" s="412"/>
      <c r="E506" s="412"/>
      <c r="F506" s="418">
        <f>H506+I506</f>
        <v>0</v>
      </c>
      <c r="G506" s="412"/>
      <c r="H506" s="413"/>
      <c r="I506" s="419">
        <f>J506</f>
        <v>0</v>
      </c>
      <c r="J506" s="415"/>
      <c r="K506" s="412"/>
      <c r="L506" s="416"/>
    </row>
    <row r="507" spans="1:12" ht="15" customHeight="1">
      <c r="A507" s="192" t="s">
        <v>362</v>
      </c>
      <c r="B507" s="193" t="s">
        <v>369</v>
      </c>
      <c r="C507" s="198"/>
      <c r="D507" s="412">
        <v>3271649</v>
      </c>
      <c r="E507" s="412">
        <v>76000</v>
      </c>
      <c r="F507" s="418">
        <f>H507+I507</f>
        <v>75947</v>
      </c>
      <c r="G507" s="412"/>
      <c r="H507" s="413"/>
      <c r="I507" s="419">
        <f>J507</f>
        <v>75947</v>
      </c>
      <c r="J507" s="415">
        <v>75947</v>
      </c>
      <c r="K507" s="412"/>
      <c r="L507" s="416"/>
    </row>
    <row r="508" spans="1:12" ht="27.75" customHeight="1">
      <c r="A508" s="44" t="s">
        <v>507</v>
      </c>
      <c r="B508" s="44" t="s">
        <v>371</v>
      </c>
      <c r="C508" s="421"/>
      <c r="D508" s="422">
        <f>D509</f>
        <v>900000</v>
      </c>
      <c r="E508" s="422">
        <f t="shared" ref="E508:L508" si="204">E509</f>
        <v>1412900</v>
      </c>
      <c r="F508" s="423">
        <f t="shared" si="204"/>
        <v>0</v>
      </c>
      <c r="G508" s="423">
        <f t="shared" si="204"/>
        <v>0</v>
      </c>
      <c r="H508" s="423">
        <f t="shared" si="204"/>
        <v>0</v>
      </c>
      <c r="I508" s="423">
        <f t="shared" si="204"/>
        <v>0</v>
      </c>
      <c r="J508" s="423">
        <f t="shared" si="204"/>
        <v>0</v>
      </c>
      <c r="K508" s="423">
        <f t="shared" si="204"/>
        <v>0</v>
      </c>
      <c r="L508" s="423">
        <f t="shared" si="204"/>
        <v>0</v>
      </c>
    </row>
    <row r="509" spans="1:12" ht="49.5" customHeight="1">
      <c r="A509" s="197" t="s">
        <v>382</v>
      </c>
      <c r="B509" s="389" t="s">
        <v>383</v>
      </c>
      <c r="C509" s="155"/>
      <c r="D509" s="272">
        <v>900000</v>
      </c>
      <c r="E509" s="398">
        <v>1412900</v>
      </c>
      <c r="F509" s="251">
        <f t="shared" si="193"/>
        <v>0</v>
      </c>
      <c r="G509" s="424"/>
      <c r="H509" s="425"/>
      <c r="I509" s="426">
        <f>J509</f>
        <v>0</v>
      </c>
      <c r="J509" s="427"/>
      <c r="K509" s="428"/>
      <c r="L509" s="429"/>
    </row>
    <row r="510" spans="1:12" ht="38.25">
      <c r="A510" s="77" t="s">
        <v>451</v>
      </c>
      <c r="B510" s="202" t="s">
        <v>25</v>
      </c>
      <c r="C510" s="202"/>
      <c r="D510" s="147">
        <f>D511+D515+D519</f>
        <v>72763020</v>
      </c>
      <c r="E510" s="147">
        <f t="shared" ref="E510:L510" si="205">E511+E515+E519</f>
        <v>69950544</v>
      </c>
      <c r="F510" s="147">
        <f t="shared" si="205"/>
        <v>55414649</v>
      </c>
      <c r="G510" s="147">
        <f t="shared" si="205"/>
        <v>0</v>
      </c>
      <c r="H510" s="147">
        <f t="shared" si="205"/>
        <v>0</v>
      </c>
      <c r="I510" s="147">
        <f t="shared" si="205"/>
        <v>55414649</v>
      </c>
      <c r="J510" s="147">
        <f t="shared" si="205"/>
        <v>53143250</v>
      </c>
      <c r="K510" s="147">
        <f t="shared" si="205"/>
        <v>0</v>
      </c>
      <c r="L510" s="147">
        <f t="shared" si="205"/>
        <v>2271399</v>
      </c>
    </row>
    <row r="511" spans="1:12" ht="25.5">
      <c r="A511" s="203" t="s">
        <v>452</v>
      </c>
      <c r="B511" s="204" t="s">
        <v>453</v>
      </c>
      <c r="C511" s="204"/>
      <c r="D511" s="217">
        <f>D512+D513+D514</f>
        <v>72763020</v>
      </c>
      <c r="E511" s="217">
        <f t="shared" ref="E511:L511" si="206">E512+E513+E514</f>
        <v>68238832</v>
      </c>
      <c r="F511" s="217">
        <f t="shared" si="206"/>
        <v>53709626</v>
      </c>
      <c r="G511" s="217">
        <f t="shared" si="206"/>
        <v>0</v>
      </c>
      <c r="H511" s="148">
        <f t="shared" si="206"/>
        <v>0</v>
      </c>
      <c r="I511" s="217">
        <f t="shared" si="206"/>
        <v>53709626</v>
      </c>
      <c r="J511" s="217">
        <f t="shared" si="206"/>
        <v>51438227</v>
      </c>
      <c r="K511" s="217">
        <f t="shared" si="206"/>
        <v>0</v>
      </c>
      <c r="L511" s="217">
        <f t="shared" si="206"/>
        <v>2271399</v>
      </c>
    </row>
    <row r="512" spans="1:12" ht="15">
      <c r="A512" s="75" t="s">
        <v>392</v>
      </c>
      <c r="B512" s="155" t="s">
        <v>454</v>
      </c>
      <c r="C512" s="155"/>
      <c r="D512" s="219">
        <v>56563020</v>
      </c>
      <c r="E512" s="258">
        <v>45938832</v>
      </c>
      <c r="F512" s="351">
        <f>H512+I512</f>
        <v>29227485</v>
      </c>
      <c r="G512" s="352"/>
      <c r="H512" s="276"/>
      <c r="I512" s="390">
        <v>29227485</v>
      </c>
      <c r="J512" s="258">
        <v>26956086</v>
      </c>
      <c r="K512" s="258">
        <v>0</v>
      </c>
      <c r="L512" s="391">
        <f t="shared" ref="L512:L518" si="207">F512-J512-K512</f>
        <v>2271399</v>
      </c>
    </row>
    <row r="513" spans="1:12" ht="15">
      <c r="A513" s="75" t="s">
        <v>394</v>
      </c>
      <c r="B513" s="155" t="s">
        <v>455</v>
      </c>
      <c r="C513" s="155"/>
      <c r="D513" s="219">
        <v>16200000</v>
      </c>
      <c r="E513" s="258">
        <v>15200000</v>
      </c>
      <c r="F513" s="351">
        <f>H513+I513</f>
        <v>10342803</v>
      </c>
      <c r="G513" s="258"/>
      <c r="H513" s="148"/>
      <c r="I513" s="390">
        <f>J513</f>
        <v>10342803</v>
      </c>
      <c r="J513" s="258">
        <v>10342803</v>
      </c>
      <c r="K513" s="258">
        <v>0</v>
      </c>
      <c r="L513" s="391">
        <f t="shared" si="207"/>
        <v>0</v>
      </c>
    </row>
    <row r="514" spans="1:12" ht="15">
      <c r="A514" s="75" t="s">
        <v>396</v>
      </c>
      <c r="B514" s="155" t="s">
        <v>456</v>
      </c>
      <c r="C514" s="155"/>
      <c r="D514" s="258"/>
      <c r="E514" s="258">
        <v>7100000</v>
      </c>
      <c r="F514" s="351">
        <f>H514+I514</f>
        <v>14139338</v>
      </c>
      <c r="G514" s="258"/>
      <c r="H514" s="148"/>
      <c r="I514" s="390">
        <f>J514</f>
        <v>14139338</v>
      </c>
      <c r="J514" s="258">
        <v>14139338</v>
      </c>
      <c r="K514" s="258">
        <v>0</v>
      </c>
      <c r="L514" s="391">
        <f t="shared" si="207"/>
        <v>0</v>
      </c>
    </row>
    <row r="515" spans="1:12" ht="25.5">
      <c r="A515" s="203" t="s">
        <v>457</v>
      </c>
      <c r="B515" s="204" t="s">
        <v>458</v>
      </c>
      <c r="C515" s="204"/>
      <c r="D515" s="217">
        <f>D516+D517+D518</f>
        <v>0</v>
      </c>
      <c r="E515" s="217">
        <f t="shared" ref="E515:L515" si="208">E516+E517+E518</f>
        <v>321712</v>
      </c>
      <c r="F515" s="217">
        <f t="shared" si="208"/>
        <v>319530</v>
      </c>
      <c r="G515" s="217">
        <f t="shared" si="208"/>
        <v>0</v>
      </c>
      <c r="H515" s="148">
        <f t="shared" si="208"/>
        <v>0</v>
      </c>
      <c r="I515" s="217">
        <f t="shared" si="208"/>
        <v>319530</v>
      </c>
      <c r="J515" s="217">
        <f t="shared" si="208"/>
        <v>319530</v>
      </c>
      <c r="K515" s="217">
        <f t="shared" si="208"/>
        <v>0</v>
      </c>
      <c r="L515" s="217">
        <f t="shared" si="208"/>
        <v>0</v>
      </c>
    </row>
    <row r="516" spans="1:12" ht="15">
      <c r="A516" s="75" t="s">
        <v>392</v>
      </c>
      <c r="B516" s="155" t="s">
        <v>459</v>
      </c>
      <c r="C516" s="155"/>
      <c r="D516" s="219"/>
      <c r="E516" s="219">
        <v>250000</v>
      </c>
      <c r="F516" s="69">
        <f>H516+I516</f>
        <v>247818</v>
      </c>
      <c r="G516" s="219"/>
      <c r="H516" s="148">
        <v>0</v>
      </c>
      <c r="I516" s="222">
        <f>J516</f>
        <v>247818</v>
      </c>
      <c r="J516" s="219">
        <v>247818</v>
      </c>
      <c r="K516" s="219">
        <v>0</v>
      </c>
      <c r="L516" s="221">
        <f t="shared" si="207"/>
        <v>0</v>
      </c>
    </row>
    <row r="517" spans="1:12" ht="15">
      <c r="A517" s="75" t="s">
        <v>394</v>
      </c>
      <c r="B517" s="155" t="s">
        <v>460</v>
      </c>
      <c r="C517" s="155"/>
      <c r="D517" s="219"/>
      <c r="E517" s="219">
        <v>71712</v>
      </c>
      <c r="F517" s="69">
        <f>H517+I517</f>
        <v>71712</v>
      </c>
      <c r="G517" s="219"/>
      <c r="H517" s="148"/>
      <c r="I517" s="222">
        <f>J517</f>
        <v>71712</v>
      </c>
      <c r="J517" s="219">
        <v>71712</v>
      </c>
      <c r="K517" s="219">
        <v>0</v>
      </c>
      <c r="L517" s="221">
        <f t="shared" si="207"/>
        <v>0</v>
      </c>
    </row>
    <row r="518" spans="1:12" ht="15">
      <c r="A518" s="75" t="s">
        <v>396</v>
      </c>
      <c r="B518" s="155" t="s">
        <v>461</v>
      </c>
      <c r="C518" s="155"/>
      <c r="D518" s="219"/>
      <c r="E518" s="219"/>
      <c r="F518" s="69">
        <f>H518+I518</f>
        <v>0</v>
      </c>
      <c r="G518" s="219"/>
      <c r="H518" s="148">
        <v>0</v>
      </c>
      <c r="I518" s="222">
        <f>J518</f>
        <v>0</v>
      </c>
      <c r="J518" s="219"/>
      <c r="K518" s="219">
        <v>0</v>
      </c>
      <c r="L518" s="221">
        <f t="shared" si="207"/>
        <v>0</v>
      </c>
    </row>
    <row r="519" spans="1:12" ht="15">
      <c r="A519" s="203" t="s">
        <v>462</v>
      </c>
      <c r="B519" s="204" t="s">
        <v>463</v>
      </c>
      <c r="C519" s="204"/>
      <c r="D519" s="217">
        <f>D520+D521+D522</f>
        <v>0</v>
      </c>
      <c r="E519" s="217">
        <f>E520+E521+E522</f>
        <v>1390000</v>
      </c>
      <c r="F519" s="217">
        <f t="shared" ref="F519:L519" si="209">F520+F521+F522</f>
        <v>1385493</v>
      </c>
      <c r="G519" s="217">
        <f t="shared" si="209"/>
        <v>0</v>
      </c>
      <c r="H519" s="148">
        <f t="shared" si="209"/>
        <v>0</v>
      </c>
      <c r="I519" s="217">
        <f t="shared" si="209"/>
        <v>1385493</v>
      </c>
      <c r="J519" s="217">
        <f t="shared" si="209"/>
        <v>1385493</v>
      </c>
      <c r="K519" s="217">
        <f t="shared" si="209"/>
        <v>0</v>
      </c>
      <c r="L519" s="217">
        <f t="shared" si="209"/>
        <v>0</v>
      </c>
    </row>
    <row r="520" spans="1:12" ht="15">
      <c r="A520" s="75" t="s">
        <v>392</v>
      </c>
      <c r="B520" s="155" t="s">
        <v>464</v>
      </c>
      <c r="C520" s="155"/>
      <c r="D520" s="219">
        <v>0</v>
      </c>
      <c r="E520" s="219">
        <v>760000</v>
      </c>
      <c r="F520" s="69">
        <f>H520+I520</f>
        <v>759350</v>
      </c>
      <c r="G520" s="219"/>
      <c r="H520" s="148">
        <v>0</v>
      </c>
      <c r="I520" s="222">
        <f>J520</f>
        <v>759350</v>
      </c>
      <c r="J520" s="219">
        <v>759350</v>
      </c>
      <c r="K520" s="219">
        <v>0</v>
      </c>
      <c r="L520" s="221">
        <f t="shared" ref="L520:L522" si="210">F520-J520-K520</f>
        <v>0</v>
      </c>
    </row>
    <row r="521" spans="1:12" ht="15">
      <c r="A521" s="75" t="s">
        <v>394</v>
      </c>
      <c r="B521" s="155" t="s">
        <v>465</v>
      </c>
      <c r="C521" s="155"/>
      <c r="D521" s="219"/>
      <c r="E521" s="219">
        <v>630000</v>
      </c>
      <c r="F521" s="69">
        <f>H521+I521</f>
        <v>626143</v>
      </c>
      <c r="G521" s="219"/>
      <c r="H521" s="148"/>
      <c r="I521" s="222">
        <f>J521</f>
        <v>626143</v>
      </c>
      <c r="J521" s="219">
        <v>626143</v>
      </c>
      <c r="K521" s="219">
        <v>0</v>
      </c>
      <c r="L521" s="221">
        <f t="shared" si="210"/>
        <v>0</v>
      </c>
    </row>
    <row r="522" spans="1:12" ht="15">
      <c r="A522" s="75" t="s">
        <v>396</v>
      </c>
      <c r="B522" s="155" t="s">
        <v>466</v>
      </c>
      <c r="C522" s="155"/>
      <c r="D522" s="219">
        <v>0</v>
      </c>
      <c r="E522" s="219">
        <v>0</v>
      </c>
      <c r="F522" s="69">
        <f>H522+I522</f>
        <v>0</v>
      </c>
      <c r="G522" s="219"/>
      <c r="H522" s="148">
        <v>0</v>
      </c>
      <c r="I522" s="222">
        <f>J522</f>
        <v>0</v>
      </c>
      <c r="J522" s="219">
        <v>0</v>
      </c>
      <c r="K522" s="219">
        <v>0</v>
      </c>
      <c r="L522" s="221">
        <f t="shared" si="210"/>
        <v>0</v>
      </c>
    </row>
    <row r="523" spans="1:12">
      <c r="A523" s="430"/>
      <c r="B523" s="224"/>
      <c r="C523" s="224"/>
      <c r="D523" s="2"/>
      <c r="E523" s="2"/>
      <c r="F523" s="431"/>
      <c r="G523" s="2"/>
      <c r="H523" s="2"/>
      <c r="I523" s="431"/>
      <c r="J523" s="432"/>
      <c r="K523" s="2"/>
      <c r="L523" s="2"/>
    </row>
    <row r="524" spans="1:12" ht="15.75" hidden="1" customHeight="1">
      <c r="A524" s="433"/>
    </row>
    <row r="525" spans="1:12" ht="14.25" hidden="1" customHeight="1">
      <c r="A525" s="433"/>
    </row>
    <row r="526" spans="1:12" ht="21" customHeight="1">
      <c r="A526" s="435" t="s">
        <v>508</v>
      </c>
      <c r="E526" s="436" t="s">
        <v>509</v>
      </c>
      <c r="F526" s="436"/>
      <c r="G526" s="436"/>
      <c r="H526" s="436"/>
      <c r="I526" s="436"/>
      <c r="J526" s="437"/>
      <c r="K526" s="436" t="s">
        <v>510</v>
      </c>
      <c r="L526" s="436"/>
    </row>
    <row r="527" spans="1:12" ht="27" customHeight="1">
      <c r="A527" s="1070" t="s">
        <v>511</v>
      </c>
      <c r="B527" s="1070"/>
      <c r="E527" s="436" t="s">
        <v>512</v>
      </c>
      <c r="F527" s="9"/>
      <c r="G527" s="9"/>
      <c r="H527" s="9"/>
      <c r="I527" s="9"/>
      <c r="J527" s="1070" t="s">
        <v>513</v>
      </c>
      <c r="K527" s="1070"/>
      <c r="L527" s="1070"/>
    </row>
    <row r="528" spans="1:12" ht="40.5" customHeight="1">
      <c r="A528" s="433"/>
    </row>
    <row r="529" spans="1:1" ht="14.25" customHeight="1">
      <c r="A529" s="433"/>
    </row>
    <row r="530" spans="1:1" ht="14.25" customHeight="1">
      <c r="A530" s="433"/>
    </row>
    <row r="531" spans="1:1" ht="40.5" customHeight="1">
      <c r="A531" s="433"/>
    </row>
    <row r="532" spans="1:1" ht="54" customHeight="1">
      <c r="A532" s="1068"/>
    </row>
    <row r="533" spans="1:1" ht="54" customHeight="1">
      <c r="A533" s="1068"/>
    </row>
    <row r="534" spans="1:1" ht="81" customHeight="1">
      <c r="A534" s="1068"/>
    </row>
    <row r="535" spans="1:1" ht="54" customHeight="1">
      <c r="A535" s="1068"/>
    </row>
    <row r="536" spans="1:1" ht="40.5" customHeight="1">
      <c r="A536" s="433"/>
    </row>
    <row r="537" spans="1:1" ht="54" customHeight="1">
      <c r="A537" s="433"/>
    </row>
    <row r="538" spans="1:1" ht="14.25" customHeight="1">
      <c r="A538" s="433"/>
    </row>
    <row r="539" spans="1:1" ht="14.25" customHeight="1">
      <c r="A539" s="433"/>
    </row>
    <row r="540" spans="1:1">
      <c r="A540" s="433"/>
    </row>
    <row r="541" spans="1:1" ht="14.25" customHeight="1">
      <c r="A541" s="433"/>
    </row>
    <row r="542" spans="1:1" ht="54" customHeight="1">
      <c r="A542" s="433"/>
    </row>
    <row r="543" spans="1:1" ht="54" customHeight="1">
      <c r="A543" s="433"/>
    </row>
    <row r="544" spans="1:1" ht="40.5" customHeight="1">
      <c r="A544" s="433"/>
    </row>
    <row r="545" spans="1:1" ht="15" customHeight="1">
      <c r="A545" s="433"/>
    </row>
    <row r="546" spans="1:1" ht="40.5" customHeight="1">
      <c r="A546" s="433"/>
    </row>
    <row r="547" spans="1:1" ht="54" customHeight="1">
      <c r="A547" s="433"/>
    </row>
    <row r="548" spans="1:1" ht="40.5" customHeight="1">
      <c r="A548" s="438"/>
    </row>
    <row r="549" spans="1:1" ht="27" customHeight="1"/>
    <row r="550" spans="1:1" ht="40.5" customHeight="1"/>
    <row r="551" spans="1:1" ht="14.25" customHeight="1"/>
    <row r="552" spans="1:1" ht="14.25" customHeight="1"/>
    <row r="553" spans="1:1" ht="27" customHeight="1"/>
    <row r="554" spans="1:1" ht="14.25" customHeight="1"/>
    <row r="555" spans="1:1" ht="54" customHeight="1"/>
    <row r="556" spans="1:1" ht="108" customHeight="1"/>
    <row r="557" spans="1:1" ht="13.5" customHeight="1"/>
    <row r="558" spans="1:1" ht="108" customHeight="1"/>
    <row r="559" spans="1:1" ht="94.5" customHeight="1"/>
    <row r="560" spans="1:1" ht="14.25" customHeight="1"/>
    <row r="561" ht="12.75" customHeight="1"/>
    <row r="562" ht="54.75" customHeight="1"/>
    <row r="563" ht="12.75" customHeight="1"/>
    <row r="564" ht="81" customHeight="1"/>
    <row r="565" ht="94.5" customHeight="1"/>
    <row r="566" ht="54" customHeight="1"/>
    <row r="567" ht="54" customHeight="1"/>
    <row r="568" ht="108" customHeight="1"/>
    <row r="569" ht="13.5" customHeight="1"/>
    <row r="570" ht="81" customHeight="1"/>
    <row r="571" ht="41.25" customHeight="1"/>
    <row r="572" ht="12.75" customHeight="1"/>
    <row r="573" ht="95.25" customHeight="1"/>
    <row r="574" ht="12.75" customHeight="1"/>
    <row r="575" ht="67.5" customHeight="1"/>
    <row r="576" ht="67.5" customHeight="1"/>
    <row r="577" ht="67.5" customHeight="1"/>
    <row r="578" ht="13.5" customHeight="1"/>
    <row r="579" ht="41.25" customHeight="1"/>
    <row r="580" ht="12.75" customHeight="1"/>
    <row r="581" ht="15" customHeight="1"/>
    <row r="582" ht="54" customHeight="1"/>
    <row r="583" ht="40.5" customHeight="1"/>
    <row r="584" ht="40.5" customHeight="1"/>
    <row r="585" ht="41.25" customHeight="1"/>
    <row r="586" ht="12.75" customHeight="1"/>
    <row r="587" ht="40.5" customHeight="1"/>
    <row r="588" ht="27" customHeight="1"/>
    <row r="589" ht="54" customHeight="1"/>
    <row r="590" ht="54" customHeight="1"/>
    <row r="591" ht="54" customHeight="1"/>
    <row r="592" ht="54" customHeight="1"/>
    <row r="593" ht="40.5" customHeight="1"/>
    <row r="594" ht="40.5" customHeight="1"/>
    <row r="595" ht="54" customHeight="1"/>
    <row r="596" ht="40.5" customHeight="1"/>
    <row r="597" ht="27" customHeight="1"/>
    <row r="598" ht="27" customHeight="1"/>
    <row r="599" ht="27" customHeight="1"/>
    <row r="600" ht="27" customHeight="1"/>
    <row r="615" ht="12.75" customHeight="1"/>
    <row r="616" ht="50.25" customHeight="1"/>
    <row r="619" ht="12.75" customHeight="1"/>
    <row r="620" ht="97.5" customHeight="1"/>
    <row r="634" ht="51" customHeight="1"/>
    <row r="635" ht="12.75" customHeight="1"/>
    <row r="637" ht="12.75" customHeight="1"/>
    <row r="638" ht="38.25" customHeight="1"/>
    <row r="641" ht="12.75" customHeight="1"/>
    <row r="643" ht="12.75" customHeight="1"/>
    <row r="646" ht="12.75" customHeight="1"/>
    <row r="647" ht="12.75" customHeight="1"/>
    <row r="649" ht="12.75" customHeight="1"/>
    <row r="650" ht="12.75" customHeight="1"/>
    <row r="661" ht="12.75" customHeight="1"/>
    <row r="666" ht="15.75" customHeight="1"/>
    <row r="670" ht="15" customHeight="1"/>
    <row r="671" ht="12.75" customHeight="1"/>
    <row r="676" ht="12.75" customHeight="1"/>
    <row r="677" ht="81.75" customHeight="1"/>
    <row r="678" ht="12.75" customHeight="1"/>
    <row r="681" ht="12.75" customHeight="1"/>
    <row r="682" ht="12.75" customHeight="1"/>
    <row r="684" ht="12.75" customHeight="1"/>
    <row r="685" ht="12.75" customHeight="1"/>
    <row r="698" ht="15.75" customHeight="1"/>
    <row r="701" ht="15" customHeight="1"/>
    <row r="702" ht="75" customHeight="1"/>
    <row r="703" ht="31.5" customHeight="1"/>
    <row r="704" ht="78.75" customHeight="1"/>
    <row r="705" ht="30" customHeight="1"/>
    <row r="706" ht="60" customHeight="1"/>
    <row r="707" ht="75" customHeight="1"/>
    <row r="708" ht="78.75" customHeight="1"/>
    <row r="709" ht="30" customHeight="1"/>
    <row r="710" ht="60" customHeight="1"/>
    <row r="711" ht="50.25" customHeight="1"/>
    <row r="712" ht="15" customHeight="1"/>
    <row r="713" ht="60" customHeight="1"/>
    <row r="714" ht="45" customHeight="1"/>
    <row r="715" ht="45" customHeight="1"/>
    <row r="716" ht="63" customHeight="1"/>
    <row r="717" ht="60" customHeight="1"/>
    <row r="718" ht="31.5" customHeight="1"/>
    <row r="719" ht="12.75" customHeight="1"/>
    <row r="720" ht="18.75" customHeight="1"/>
    <row r="728" ht="12.75" customHeight="1"/>
    <row r="730" ht="12.75" customHeight="1"/>
    <row r="731" ht="12.75" customHeight="1"/>
    <row r="747" ht="12.75" customHeight="1"/>
    <row r="748" ht="47.25" customHeight="1"/>
    <row r="752" ht="78.75" customHeight="1"/>
    <row r="762" ht="51" customHeight="1"/>
    <row r="763" ht="12.75" customHeight="1"/>
    <row r="765" ht="12.75" customHeight="1"/>
    <row r="766" ht="38.25" customHeight="1"/>
    <row r="775" ht="31.5" customHeight="1"/>
    <row r="776" ht="45" customHeight="1"/>
    <row r="777" ht="75" customHeight="1"/>
    <row r="778" ht="45" customHeight="1"/>
    <row r="779" ht="45" customHeight="1"/>
    <row r="780" ht="30" customHeight="1"/>
    <row r="781" ht="60" customHeight="1"/>
    <row r="782" ht="60" customHeight="1"/>
    <row r="783" ht="31.5" customHeight="1"/>
    <row r="784" ht="30" customHeight="1"/>
    <row r="785" ht="15" customHeight="1"/>
    <row r="786" ht="18.75" customHeight="1"/>
    <row r="787" ht="15.75" customHeight="1"/>
    <row r="788" ht="63" customHeight="1"/>
    <row r="789" ht="32.25" customHeight="1"/>
    <row r="791" ht="31.5" customHeight="1"/>
    <row r="792" ht="63" customHeight="1"/>
    <row r="793" ht="30" customHeight="1"/>
    <row r="794" ht="47.25" customHeight="1"/>
    <row r="795" ht="47.25" customHeight="1"/>
    <row r="797" ht="15.75" customHeight="1"/>
    <row r="798" ht="63" customHeight="1"/>
    <row r="799" ht="15.75" customHeight="1"/>
    <row r="800" ht="15.75" customHeight="1"/>
    <row r="801" ht="45" customHeight="1"/>
    <row r="802" ht="63" customHeight="1"/>
    <row r="803" ht="45" customHeight="1"/>
    <row r="804" ht="31.5" customHeight="1"/>
    <row r="805" ht="31.5" customHeight="1"/>
    <row r="807" ht="30" customHeight="1"/>
    <row r="812" ht="30" customHeight="1"/>
    <row r="813" ht="45" customHeight="1"/>
    <row r="814" ht="30" customHeight="1"/>
    <row r="815" ht="31.5" customHeight="1"/>
    <row r="816" ht="30" customHeight="1"/>
    <row r="817" ht="94.5" customHeight="1"/>
    <row r="818" ht="30" customHeight="1"/>
    <row r="819" ht="45" customHeight="1"/>
    <row r="820" ht="30" customHeight="1"/>
    <row r="826" ht="30" customHeight="1"/>
    <row r="827" ht="60" customHeight="1"/>
    <row r="828" ht="78.75" customHeight="1"/>
    <row r="829" ht="30" customHeight="1"/>
    <row r="830" ht="30" customHeight="1"/>
    <row r="831" ht="30" customHeight="1"/>
    <row r="832" ht="60" customHeight="1"/>
    <row r="833" ht="31.5" customHeight="1"/>
    <row r="834" ht="63" customHeight="1"/>
    <row r="837" ht="30" customHeight="1"/>
    <row r="838" ht="30" customHeight="1"/>
    <row r="839" ht="30" customHeight="1"/>
    <row r="840" ht="45" customHeight="1"/>
    <row r="841" ht="47.25" customHeight="1"/>
    <row r="843" ht="30" customHeight="1"/>
    <row r="844" ht="45" customHeight="1"/>
    <row r="845" ht="47.25" customHeight="1"/>
    <row r="846" ht="45" customHeight="1"/>
    <row r="847" ht="47.25" customHeight="1"/>
    <row r="848" ht="45" customHeight="1"/>
    <row r="849" ht="30" customHeight="1"/>
    <row r="850" ht="30" customHeight="1"/>
    <row r="851" ht="31.5" customHeight="1"/>
    <row r="853" ht="15.75" customHeight="1"/>
    <row r="854" ht="14.25" customHeight="1"/>
    <row r="855" ht="38.25" customHeight="1"/>
    <row r="856" ht="12.75" customHeight="1"/>
    <row r="857" ht="25.5" customHeight="1"/>
    <row r="858" ht="12.75" customHeight="1"/>
    <row r="859" ht="12.75" customHeight="1"/>
    <row r="860" ht="12.75" customHeight="1"/>
    <row r="861" ht="12.75" customHeight="1"/>
  </sheetData>
  <mergeCells count="116">
    <mergeCell ref="A534:A535"/>
    <mergeCell ref="K4:L4"/>
    <mergeCell ref="B413:C413"/>
    <mergeCell ref="B414:C414"/>
    <mergeCell ref="B427:C427"/>
    <mergeCell ref="A527:B527"/>
    <mergeCell ref="J527:L527"/>
    <mergeCell ref="A532:A533"/>
    <mergeCell ref="B364:C364"/>
    <mergeCell ref="B400:C400"/>
    <mergeCell ref="B402:C402"/>
    <mergeCell ref="B409:C409"/>
    <mergeCell ref="B411:C411"/>
    <mergeCell ref="B412:C412"/>
    <mergeCell ref="B352:C352"/>
    <mergeCell ref="B354:C354"/>
    <mergeCell ref="B359:C359"/>
    <mergeCell ref="B361:C361"/>
    <mergeCell ref="B362:C362"/>
    <mergeCell ref="B363:C36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2:C322"/>
    <mergeCell ref="B323:C323"/>
    <mergeCell ref="B324:C324"/>
    <mergeCell ref="B326:C326"/>
    <mergeCell ref="B328:C328"/>
    <mergeCell ref="B329:C329"/>
    <mergeCell ref="B301:C301"/>
    <mergeCell ref="B316:C316"/>
    <mergeCell ref="B317:C317"/>
    <mergeCell ref="B318:C318"/>
    <mergeCell ref="B319:C319"/>
    <mergeCell ref="B320:C320"/>
    <mergeCell ref="B290:C290"/>
    <mergeCell ref="B292:C292"/>
    <mergeCell ref="B293:C293"/>
    <mergeCell ref="B298:C298"/>
    <mergeCell ref="B299:C299"/>
    <mergeCell ref="B300:C300"/>
    <mergeCell ref="B118:C118"/>
    <mergeCell ref="B119:C119"/>
    <mergeCell ref="B131:C131"/>
    <mergeCell ref="B132:C132"/>
    <mergeCell ref="B137:C137"/>
    <mergeCell ref="B287:C287"/>
    <mergeCell ref="B95:C95"/>
    <mergeCell ref="B101:C101"/>
    <mergeCell ref="B107:C107"/>
    <mergeCell ref="B114:C114"/>
    <mergeCell ref="B116:C116"/>
    <mergeCell ref="B117:C117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68:C68"/>
    <mergeCell ref="B70:C70"/>
    <mergeCell ref="B71:C71"/>
    <mergeCell ref="B72:C72"/>
    <mergeCell ref="B74:C74"/>
    <mergeCell ref="B76:C76"/>
    <mergeCell ref="B47:C47"/>
    <mergeCell ref="B48:C48"/>
    <mergeCell ref="B64:C64"/>
    <mergeCell ref="B65:C65"/>
    <mergeCell ref="B66:C66"/>
    <mergeCell ref="B67:C67"/>
    <mergeCell ref="B34:C34"/>
    <mergeCell ref="B37:C37"/>
    <mergeCell ref="B39:C39"/>
    <mergeCell ref="B40:C40"/>
    <mergeCell ref="B45:C45"/>
    <mergeCell ref="B46:C46"/>
    <mergeCell ref="B13:C13"/>
    <mergeCell ref="A14:A15"/>
    <mergeCell ref="B14:C15"/>
    <mergeCell ref="D14:D15"/>
    <mergeCell ref="E14:E15"/>
    <mergeCell ref="B17:C17"/>
    <mergeCell ref="B7:C8"/>
    <mergeCell ref="D7:E7"/>
    <mergeCell ref="F7:I7"/>
    <mergeCell ref="B9:C9"/>
    <mergeCell ref="B10:C10"/>
    <mergeCell ref="B12:C12"/>
  </mergeCells>
  <pageMargins left="0.18" right="0.19685039370078741" top="0.35" bottom="0.42" header="1.02" footer="0.19685039370078741"/>
  <pageSetup paperSize="9" scale="93" fitToHeight="15" orientation="landscape" r:id="rId1"/>
  <headerFooter alignWithMargins="0">
    <oddFooter>&amp;C &amp;P</oddFooter>
  </headerFooter>
  <rowBreaks count="1" manualBreakCount="1">
    <brk id="526" max="16383" man="1"/>
  </rowBreaks>
  <colBreaks count="1" manualBreakCount="1">
    <brk id="15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FC53-1B65-4709-9F0F-992C6DF66FF4}">
  <sheetPr>
    <tabColor rgb="FFFF0000"/>
  </sheetPr>
  <dimension ref="A1:L319"/>
  <sheetViews>
    <sheetView zoomScaleNormal="100" zoomScaleSheetLayoutView="85" workbookViewId="0">
      <selection activeCell="A103" sqref="A103:B103"/>
    </sheetView>
  </sheetViews>
  <sheetFormatPr defaultRowHeight="12.75"/>
  <cols>
    <col min="1" max="1" width="5.140625" style="662" customWidth="1"/>
    <col min="2" max="2" width="48.28515625" style="850" customWidth="1"/>
    <col min="3" max="3" width="8.7109375" style="662" customWidth="1"/>
    <col min="4" max="5" width="13" style="662" customWidth="1"/>
    <col min="6" max="7" width="14" style="662" customWidth="1"/>
    <col min="8" max="9" width="13.7109375" style="662" customWidth="1"/>
    <col min="10" max="10" width="13" style="662" customWidth="1"/>
    <col min="11" max="11" width="12.28515625" style="662" customWidth="1"/>
    <col min="12" max="12" width="14.28515625" style="662" customWidth="1"/>
    <col min="13" max="218" width="9.140625" style="662"/>
    <col min="219" max="219" width="5.140625" style="662" customWidth="1"/>
    <col min="220" max="220" width="48.28515625" style="662" customWidth="1"/>
    <col min="221" max="221" width="8.7109375" style="662" customWidth="1"/>
    <col min="222" max="223" width="13" style="662" customWidth="1"/>
    <col min="224" max="225" width="15.42578125" style="662" customWidth="1"/>
    <col min="226" max="227" width="13.7109375" style="662" customWidth="1"/>
    <col min="228" max="228" width="13" style="662" customWidth="1"/>
    <col min="229" max="229" width="13.42578125" style="662" customWidth="1"/>
    <col min="230" max="230" width="16.140625" style="662" customWidth="1"/>
    <col min="231" max="231" width="14.85546875" style="662" customWidth="1"/>
    <col min="232" max="232" width="12.42578125" style="662" customWidth="1"/>
    <col min="233" max="474" width="9.140625" style="662"/>
    <col min="475" max="475" width="5.140625" style="662" customWidth="1"/>
    <col min="476" max="476" width="48.28515625" style="662" customWidth="1"/>
    <col min="477" max="477" width="8.7109375" style="662" customWidth="1"/>
    <col min="478" max="479" width="13" style="662" customWidth="1"/>
    <col min="480" max="481" width="15.42578125" style="662" customWidth="1"/>
    <col min="482" max="483" width="13.7109375" style="662" customWidth="1"/>
    <col min="484" max="484" width="13" style="662" customWidth="1"/>
    <col min="485" max="485" width="13.42578125" style="662" customWidth="1"/>
    <col min="486" max="486" width="16.140625" style="662" customWidth="1"/>
    <col min="487" max="487" width="14.85546875" style="662" customWidth="1"/>
    <col min="488" max="488" width="12.42578125" style="662" customWidth="1"/>
    <col min="489" max="730" width="9.140625" style="662"/>
    <col min="731" max="731" width="5.140625" style="662" customWidth="1"/>
    <col min="732" max="732" width="48.28515625" style="662" customWidth="1"/>
    <col min="733" max="733" width="8.7109375" style="662" customWidth="1"/>
    <col min="734" max="735" width="13" style="662" customWidth="1"/>
    <col min="736" max="737" width="15.42578125" style="662" customWidth="1"/>
    <col min="738" max="739" width="13.7109375" style="662" customWidth="1"/>
    <col min="740" max="740" width="13" style="662" customWidth="1"/>
    <col min="741" max="741" width="13.42578125" style="662" customWidth="1"/>
    <col min="742" max="742" width="16.140625" style="662" customWidth="1"/>
    <col min="743" max="743" width="14.85546875" style="662" customWidth="1"/>
    <col min="744" max="744" width="12.42578125" style="662" customWidth="1"/>
    <col min="745" max="986" width="9.140625" style="662"/>
    <col min="987" max="987" width="5.140625" style="662" customWidth="1"/>
    <col min="988" max="988" width="48.28515625" style="662" customWidth="1"/>
    <col min="989" max="989" width="8.7109375" style="662" customWidth="1"/>
    <col min="990" max="991" width="13" style="662" customWidth="1"/>
    <col min="992" max="993" width="15.42578125" style="662" customWidth="1"/>
    <col min="994" max="995" width="13.7109375" style="662" customWidth="1"/>
    <col min="996" max="996" width="13" style="662" customWidth="1"/>
    <col min="997" max="997" width="13.42578125" style="662" customWidth="1"/>
    <col min="998" max="998" width="16.140625" style="662" customWidth="1"/>
    <col min="999" max="999" width="14.85546875" style="662" customWidth="1"/>
    <col min="1000" max="1000" width="12.42578125" style="662" customWidth="1"/>
    <col min="1001" max="1242" width="9.140625" style="662"/>
    <col min="1243" max="1243" width="5.140625" style="662" customWidth="1"/>
    <col min="1244" max="1244" width="48.28515625" style="662" customWidth="1"/>
    <col min="1245" max="1245" width="8.7109375" style="662" customWidth="1"/>
    <col min="1246" max="1247" width="13" style="662" customWidth="1"/>
    <col min="1248" max="1249" width="15.42578125" style="662" customWidth="1"/>
    <col min="1250" max="1251" width="13.7109375" style="662" customWidth="1"/>
    <col min="1252" max="1252" width="13" style="662" customWidth="1"/>
    <col min="1253" max="1253" width="13.42578125" style="662" customWidth="1"/>
    <col min="1254" max="1254" width="16.140625" style="662" customWidth="1"/>
    <col min="1255" max="1255" width="14.85546875" style="662" customWidth="1"/>
    <col min="1256" max="1256" width="12.42578125" style="662" customWidth="1"/>
    <col min="1257" max="1498" width="9.140625" style="662"/>
    <col min="1499" max="1499" width="5.140625" style="662" customWidth="1"/>
    <col min="1500" max="1500" width="48.28515625" style="662" customWidth="1"/>
    <col min="1501" max="1501" width="8.7109375" style="662" customWidth="1"/>
    <col min="1502" max="1503" width="13" style="662" customWidth="1"/>
    <col min="1504" max="1505" width="15.42578125" style="662" customWidth="1"/>
    <col min="1506" max="1507" width="13.7109375" style="662" customWidth="1"/>
    <col min="1508" max="1508" width="13" style="662" customWidth="1"/>
    <col min="1509" max="1509" width="13.42578125" style="662" customWidth="1"/>
    <col min="1510" max="1510" width="16.140625" style="662" customWidth="1"/>
    <col min="1511" max="1511" width="14.85546875" style="662" customWidth="1"/>
    <col min="1512" max="1512" width="12.42578125" style="662" customWidth="1"/>
    <col min="1513" max="1754" width="9.140625" style="662"/>
    <col min="1755" max="1755" width="5.140625" style="662" customWidth="1"/>
    <col min="1756" max="1756" width="48.28515625" style="662" customWidth="1"/>
    <col min="1757" max="1757" width="8.7109375" style="662" customWidth="1"/>
    <col min="1758" max="1759" width="13" style="662" customWidth="1"/>
    <col min="1760" max="1761" width="15.42578125" style="662" customWidth="1"/>
    <col min="1762" max="1763" width="13.7109375" style="662" customWidth="1"/>
    <col min="1764" max="1764" width="13" style="662" customWidth="1"/>
    <col min="1765" max="1765" width="13.42578125" style="662" customWidth="1"/>
    <col min="1766" max="1766" width="16.140625" style="662" customWidth="1"/>
    <col min="1767" max="1767" width="14.85546875" style="662" customWidth="1"/>
    <col min="1768" max="1768" width="12.42578125" style="662" customWidth="1"/>
    <col min="1769" max="2010" width="9.140625" style="662"/>
    <col min="2011" max="2011" width="5.140625" style="662" customWidth="1"/>
    <col min="2012" max="2012" width="48.28515625" style="662" customWidth="1"/>
    <col min="2013" max="2013" width="8.7109375" style="662" customWidth="1"/>
    <col min="2014" max="2015" width="13" style="662" customWidth="1"/>
    <col min="2016" max="2017" width="15.42578125" style="662" customWidth="1"/>
    <col min="2018" max="2019" width="13.7109375" style="662" customWidth="1"/>
    <col min="2020" max="2020" width="13" style="662" customWidth="1"/>
    <col min="2021" max="2021" width="13.42578125" style="662" customWidth="1"/>
    <col min="2022" max="2022" width="16.140625" style="662" customWidth="1"/>
    <col min="2023" max="2023" width="14.85546875" style="662" customWidth="1"/>
    <col min="2024" max="2024" width="12.42578125" style="662" customWidth="1"/>
    <col min="2025" max="2266" width="9.140625" style="662"/>
    <col min="2267" max="2267" width="5.140625" style="662" customWidth="1"/>
    <col min="2268" max="2268" width="48.28515625" style="662" customWidth="1"/>
    <col min="2269" max="2269" width="8.7109375" style="662" customWidth="1"/>
    <col min="2270" max="2271" width="13" style="662" customWidth="1"/>
    <col min="2272" max="2273" width="15.42578125" style="662" customWidth="1"/>
    <col min="2274" max="2275" width="13.7109375" style="662" customWidth="1"/>
    <col min="2276" max="2276" width="13" style="662" customWidth="1"/>
    <col min="2277" max="2277" width="13.42578125" style="662" customWidth="1"/>
    <col min="2278" max="2278" width="16.140625" style="662" customWidth="1"/>
    <col min="2279" max="2279" width="14.85546875" style="662" customWidth="1"/>
    <col min="2280" max="2280" width="12.42578125" style="662" customWidth="1"/>
    <col min="2281" max="2522" width="9.140625" style="662"/>
    <col min="2523" max="2523" width="5.140625" style="662" customWidth="1"/>
    <col min="2524" max="2524" width="48.28515625" style="662" customWidth="1"/>
    <col min="2525" max="2525" width="8.7109375" style="662" customWidth="1"/>
    <col min="2526" max="2527" width="13" style="662" customWidth="1"/>
    <col min="2528" max="2529" width="15.42578125" style="662" customWidth="1"/>
    <col min="2530" max="2531" width="13.7109375" style="662" customWidth="1"/>
    <col min="2532" max="2532" width="13" style="662" customWidth="1"/>
    <col min="2533" max="2533" width="13.42578125" style="662" customWidth="1"/>
    <col min="2534" max="2534" width="16.140625" style="662" customWidth="1"/>
    <col min="2535" max="2535" width="14.85546875" style="662" customWidth="1"/>
    <col min="2536" max="2536" width="12.42578125" style="662" customWidth="1"/>
    <col min="2537" max="2778" width="9.140625" style="662"/>
    <col min="2779" max="2779" width="5.140625" style="662" customWidth="1"/>
    <col min="2780" max="2780" width="48.28515625" style="662" customWidth="1"/>
    <col min="2781" max="2781" width="8.7109375" style="662" customWidth="1"/>
    <col min="2782" max="2783" width="13" style="662" customWidth="1"/>
    <col min="2784" max="2785" width="15.42578125" style="662" customWidth="1"/>
    <col min="2786" max="2787" width="13.7109375" style="662" customWidth="1"/>
    <col min="2788" max="2788" width="13" style="662" customWidth="1"/>
    <col min="2789" max="2789" width="13.42578125" style="662" customWidth="1"/>
    <col min="2790" max="2790" width="16.140625" style="662" customWidth="1"/>
    <col min="2791" max="2791" width="14.85546875" style="662" customWidth="1"/>
    <col min="2792" max="2792" width="12.42578125" style="662" customWidth="1"/>
    <col min="2793" max="3034" width="9.140625" style="662"/>
    <col min="3035" max="3035" width="5.140625" style="662" customWidth="1"/>
    <col min="3036" max="3036" width="48.28515625" style="662" customWidth="1"/>
    <col min="3037" max="3037" width="8.7109375" style="662" customWidth="1"/>
    <col min="3038" max="3039" width="13" style="662" customWidth="1"/>
    <col min="3040" max="3041" width="15.42578125" style="662" customWidth="1"/>
    <col min="3042" max="3043" width="13.7109375" style="662" customWidth="1"/>
    <col min="3044" max="3044" width="13" style="662" customWidth="1"/>
    <col min="3045" max="3045" width="13.42578125" style="662" customWidth="1"/>
    <col min="3046" max="3046" width="16.140625" style="662" customWidth="1"/>
    <col min="3047" max="3047" width="14.85546875" style="662" customWidth="1"/>
    <col min="3048" max="3048" width="12.42578125" style="662" customWidth="1"/>
    <col min="3049" max="3290" width="9.140625" style="662"/>
    <col min="3291" max="3291" width="5.140625" style="662" customWidth="1"/>
    <col min="3292" max="3292" width="48.28515625" style="662" customWidth="1"/>
    <col min="3293" max="3293" width="8.7109375" style="662" customWidth="1"/>
    <col min="3294" max="3295" width="13" style="662" customWidth="1"/>
    <col min="3296" max="3297" width="15.42578125" style="662" customWidth="1"/>
    <col min="3298" max="3299" width="13.7109375" style="662" customWidth="1"/>
    <col min="3300" max="3300" width="13" style="662" customWidth="1"/>
    <col min="3301" max="3301" width="13.42578125" style="662" customWidth="1"/>
    <col min="3302" max="3302" width="16.140625" style="662" customWidth="1"/>
    <col min="3303" max="3303" width="14.85546875" style="662" customWidth="1"/>
    <col min="3304" max="3304" width="12.42578125" style="662" customWidth="1"/>
    <col min="3305" max="3546" width="9.140625" style="662"/>
    <col min="3547" max="3547" width="5.140625" style="662" customWidth="1"/>
    <col min="3548" max="3548" width="48.28515625" style="662" customWidth="1"/>
    <col min="3549" max="3549" width="8.7109375" style="662" customWidth="1"/>
    <col min="3550" max="3551" width="13" style="662" customWidth="1"/>
    <col min="3552" max="3553" width="15.42578125" style="662" customWidth="1"/>
    <col min="3554" max="3555" width="13.7109375" style="662" customWidth="1"/>
    <col min="3556" max="3556" width="13" style="662" customWidth="1"/>
    <col min="3557" max="3557" width="13.42578125" style="662" customWidth="1"/>
    <col min="3558" max="3558" width="16.140625" style="662" customWidth="1"/>
    <col min="3559" max="3559" width="14.85546875" style="662" customWidth="1"/>
    <col min="3560" max="3560" width="12.42578125" style="662" customWidth="1"/>
    <col min="3561" max="3802" width="9.140625" style="662"/>
    <col min="3803" max="3803" width="5.140625" style="662" customWidth="1"/>
    <col min="3804" max="3804" width="48.28515625" style="662" customWidth="1"/>
    <col min="3805" max="3805" width="8.7109375" style="662" customWidth="1"/>
    <col min="3806" max="3807" width="13" style="662" customWidth="1"/>
    <col min="3808" max="3809" width="15.42578125" style="662" customWidth="1"/>
    <col min="3810" max="3811" width="13.7109375" style="662" customWidth="1"/>
    <col min="3812" max="3812" width="13" style="662" customWidth="1"/>
    <col min="3813" max="3813" width="13.42578125" style="662" customWidth="1"/>
    <col min="3814" max="3814" width="16.140625" style="662" customWidth="1"/>
    <col min="3815" max="3815" width="14.85546875" style="662" customWidth="1"/>
    <col min="3816" max="3816" width="12.42578125" style="662" customWidth="1"/>
    <col min="3817" max="4058" width="9.140625" style="662"/>
    <col min="4059" max="4059" width="5.140625" style="662" customWidth="1"/>
    <col min="4060" max="4060" width="48.28515625" style="662" customWidth="1"/>
    <col min="4061" max="4061" width="8.7109375" style="662" customWidth="1"/>
    <col min="4062" max="4063" width="13" style="662" customWidth="1"/>
    <col min="4064" max="4065" width="15.42578125" style="662" customWidth="1"/>
    <col min="4066" max="4067" width="13.7109375" style="662" customWidth="1"/>
    <col min="4068" max="4068" width="13" style="662" customWidth="1"/>
    <col min="4069" max="4069" width="13.42578125" style="662" customWidth="1"/>
    <col min="4070" max="4070" width="16.140625" style="662" customWidth="1"/>
    <col min="4071" max="4071" width="14.85546875" style="662" customWidth="1"/>
    <col min="4072" max="4072" width="12.42578125" style="662" customWidth="1"/>
    <col min="4073" max="4314" width="9.140625" style="662"/>
    <col min="4315" max="4315" width="5.140625" style="662" customWidth="1"/>
    <col min="4316" max="4316" width="48.28515625" style="662" customWidth="1"/>
    <col min="4317" max="4317" width="8.7109375" style="662" customWidth="1"/>
    <col min="4318" max="4319" width="13" style="662" customWidth="1"/>
    <col min="4320" max="4321" width="15.42578125" style="662" customWidth="1"/>
    <col min="4322" max="4323" width="13.7109375" style="662" customWidth="1"/>
    <col min="4324" max="4324" width="13" style="662" customWidth="1"/>
    <col min="4325" max="4325" width="13.42578125" style="662" customWidth="1"/>
    <col min="4326" max="4326" width="16.140625" style="662" customWidth="1"/>
    <col min="4327" max="4327" width="14.85546875" style="662" customWidth="1"/>
    <col min="4328" max="4328" width="12.42578125" style="662" customWidth="1"/>
    <col min="4329" max="4570" width="9.140625" style="662"/>
    <col min="4571" max="4571" width="5.140625" style="662" customWidth="1"/>
    <col min="4572" max="4572" width="48.28515625" style="662" customWidth="1"/>
    <col min="4573" max="4573" width="8.7109375" style="662" customWidth="1"/>
    <col min="4574" max="4575" width="13" style="662" customWidth="1"/>
    <col min="4576" max="4577" width="15.42578125" style="662" customWidth="1"/>
    <col min="4578" max="4579" width="13.7109375" style="662" customWidth="1"/>
    <col min="4580" max="4580" width="13" style="662" customWidth="1"/>
    <col min="4581" max="4581" width="13.42578125" style="662" customWidth="1"/>
    <col min="4582" max="4582" width="16.140625" style="662" customWidth="1"/>
    <col min="4583" max="4583" width="14.85546875" style="662" customWidth="1"/>
    <col min="4584" max="4584" width="12.42578125" style="662" customWidth="1"/>
    <col min="4585" max="4826" width="9.140625" style="662"/>
    <col min="4827" max="4827" width="5.140625" style="662" customWidth="1"/>
    <col min="4828" max="4828" width="48.28515625" style="662" customWidth="1"/>
    <col min="4829" max="4829" width="8.7109375" style="662" customWidth="1"/>
    <col min="4830" max="4831" width="13" style="662" customWidth="1"/>
    <col min="4832" max="4833" width="15.42578125" style="662" customWidth="1"/>
    <col min="4834" max="4835" width="13.7109375" style="662" customWidth="1"/>
    <col min="4836" max="4836" width="13" style="662" customWidth="1"/>
    <col min="4837" max="4837" width="13.42578125" style="662" customWidth="1"/>
    <col min="4838" max="4838" width="16.140625" style="662" customWidth="1"/>
    <col min="4839" max="4839" width="14.85546875" style="662" customWidth="1"/>
    <col min="4840" max="4840" width="12.42578125" style="662" customWidth="1"/>
    <col min="4841" max="5082" width="9.140625" style="662"/>
    <col min="5083" max="5083" width="5.140625" style="662" customWidth="1"/>
    <col min="5084" max="5084" width="48.28515625" style="662" customWidth="1"/>
    <col min="5085" max="5085" width="8.7109375" style="662" customWidth="1"/>
    <col min="5086" max="5087" width="13" style="662" customWidth="1"/>
    <col min="5088" max="5089" width="15.42578125" style="662" customWidth="1"/>
    <col min="5090" max="5091" width="13.7109375" style="662" customWidth="1"/>
    <col min="5092" max="5092" width="13" style="662" customWidth="1"/>
    <col min="5093" max="5093" width="13.42578125" style="662" customWidth="1"/>
    <col min="5094" max="5094" width="16.140625" style="662" customWidth="1"/>
    <col min="5095" max="5095" width="14.85546875" style="662" customWidth="1"/>
    <col min="5096" max="5096" width="12.42578125" style="662" customWidth="1"/>
    <col min="5097" max="5338" width="9.140625" style="662"/>
    <col min="5339" max="5339" width="5.140625" style="662" customWidth="1"/>
    <col min="5340" max="5340" width="48.28515625" style="662" customWidth="1"/>
    <col min="5341" max="5341" width="8.7109375" style="662" customWidth="1"/>
    <col min="5342" max="5343" width="13" style="662" customWidth="1"/>
    <col min="5344" max="5345" width="15.42578125" style="662" customWidth="1"/>
    <col min="5346" max="5347" width="13.7109375" style="662" customWidth="1"/>
    <col min="5348" max="5348" width="13" style="662" customWidth="1"/>
    <col min="5349" max="5349" width="13.42578125" style="662" customWidth="1"/>
    <col min="5350" max="5350" width="16.140625" style="662" customWidth="1"/>
    <col min="5351" max="5351" width="14.85546875" style="662" customWidth="1"/>
    <col min="5352" max="5352" width="12.42578125" style="662" customWidth="1"/>
    <col min="5353" max="5594" width="9.140625" style="662"/>
    <col min="5595" max="5595" width="5.140625" style="662" customWidth="1"/>
    <col min="5596" max="5596" width="48.28515625" style="662" customWidth="1"/>
    <col min="5597" max="5597" width="8.7109375" style="662" customWidth="1"/>
    <col min="5598" max="5599" width="13" style="662" customWidth="1"/>
    <col min="5600" max="5601" width="15.42578125" style="662" customWidth="1"/>
    <col min="5602" max="5603" width="13.7109375" style="662" customWidth="1"/>
    <col min="5604" max="5604" width="13" style="662" customWidth="1"/>
    <col min="5605" max="5605" width="13.42578125" style="662" customWidth="1"/>
    <col min="5606" max="5606" width="16.140625" style="662" customWidth="1"/>
    <col min="5607" max="5607" width="14.85546875" style="662" customWidth="1"/>
    <col min="5608" max="5608" width="12.42578125" style="662" customWidth="1"/>
    <col min="5609" max="5850" width="9.140625" style="662"/>
    <col min="5851" max="5851" width="5.140625" style="662" customWidth="1"/>
    <col min="5852" max="5852" width="48.28515625" style="662" customWidth="1"/>
    <col min="5853" max="5853" width="8.7109375" style="662" customWidth="1"/>
    <col min="5854" max="5855" width="13" style="662" customWidth="1"/>
    <col min="5856" max="5857" width="15.42578125" style="662" customWidth="1"/>
    <col min="5858" max="5859" width="13.7109375" style="662" customWidth="1"/>
    <col min="5860" max="5860" width="13" style="662" customWidth="1"/>
    <col min="5861" max="5861" width="13.42578125" style="662" customWidth="1"/>
    <col min="5862" max="5862" width="16.140625" style="662" customWidth="1"/>
    <col min="5863" max="5863" width="14.85546875" style="662" customWidth="1"/>
    <col min="5864" max="5864" width="12.42578125" style="662" customWidth="1"/>
    <col min="5865" max="6106" width="9.140625" style="662"/>
    <col min="6107" max="6107" width="5.140625" style="662" customWidth="1"/>
    <col min="6108" max="6108" width="48.28515625" style="662" customWidth="1"/>
    <col min="6109" max="6109" width="8.7109375" style="662" customWidth="1"/>
    <col min="6110" max="6111" width="13" style="662" customWidth="1"/>
    <col min="6112" max="6113" width="15.42578125" style="662" customWidth="1"/>
    <col min="6114" max="6115" width="13.7109375" style="662" customWidth="1"/>
    <col min="6116" max="6116" width="13" style="662" customWidth="1"/>
    <col min="6117" max="6117" width="13.42578125" style="662" customWidth="1"/>
    <col min="6118" max="6118" width="16.140625" style="662" customWidth="1"/>
    <col min="6119" max="6119" width="14.85546875" style="662" customWidth="1"/>
    <col min="6120" max="6120" width="12.42578125" style="662" customWidth="1"/>
    <col min="6121" max="6362" width="9.140625" style="662"/>
    <col min="6363" max="6363" width="5.140625" style="662" customWidth="1"/>
    <col min="6364" max="6364" width="48.28515625" style="662" customWidth="1"/>
    <col min="6365" max="6365" width="8.7109375" style="662" customWidth="1"/>
    <col min="6366" max="6367" width="13" style="662" customWidth="1"/>
    <col min="6368" max="6369" width="15.42578125" style="662" customWidth="1"/>
    <col min="6370" max="6371" width="13.7109375" style="662" customWidth="1"/>
    <col min="6372" max="6372" width="13" style="662" customWidth="1"/>
    <col min="6373" max="6373" width="13.42578125" style="662" customWidth="1"/>
    <col min="6374" max="6374" width="16.140625" style="662" customWidth="1"/>
    <col min="6375" max="6375" width="14.85546875" style="662" customWidth="1"/>
    <col min="6376" max="6376" width="12.42578125" style="662" customWidth="1"/>
    <col min="6377" max="6618" width="9.140625" style="662"/>
    <col min="6619" max="6619" width="5.140625" style="662" customWidth="1"/>
    <col min="6620" max="6620" width="48.28515625" style="662" customWidth="1"/>
    <col min="6621" max="6621" width="8.7109375" style="662" customWidth="1"/>
    <col min="6622" max="6623" width="13" style="662" customWidth="1"/>
    <col min="6624" max="6625" width="15.42578125" style="662" customWidth="1"/>
    <col min="6626" max="6627" width="13.7109375" style="662" customWidth="1"/>
    <col min="6628" max="6628" width="13" style="662" customWidth="1"/>
    <col min="6629" max="6629" width="13.42578125" style="662" customWidth="1"/>
    <col min="6630" max="6630" width="16.140625" style="662" customWidth="1"/>
    <col min="6631" max="6631" width="14.85546875" style="662" customWidth="1"/>
    <col min="6632" max="6632" width="12.42578125" style="662" customWidth="1"/>
    <col min="6633" max="6874" width="9.140625" style="662"/>
    <col min="6875" max="6875" width="5.140625" style="662" customWidth="1"/>
    <col min="6876" max="6876" width="48.28515625" style="662" customWidth="1"/>
    <col min="6877" max="6877" width="8.7109375" style="662" customWidth="1"/>
    <col min="6878" max="6879" width="13" style="662" customWidth="1"/>
    <col min="6880" max="6881" width="15.42578125" style="662" customWidth="1"/>
    <col min="6882" max="6883" width="13.7109375" style="662" customWidth="1"/>
    <col min="6884" max="6884" width="13" style="662" customWidth="1"/>
    <col min="6885" max="6885" width="13.42578125" style="662" customWidth="1"/>
    <col min="6886" max="6886" width="16.140625" style="662" customWidth="1"/>
    <col min="6887" max="6887" width="14.85546875" style="662" customWidth="1"/>
    <col min="6888" max="6888" width="12.42578125" style="662" customWidth="1"/>
    <col min="6889" max="7130" width="9.140625" style="662"/>
    <col min="7131" max="7131" width="5.140625" style="662" customWidth="1"/>
    <col min="7132" max="7132" width="48.28515625" style="662" customWidth="1"/>
    <col min="7133" max="7133" width="8.7109375" style="662" customWidth="1"/>
    <col min="7134" max="7135" width="13" style="662" customWidth="1"/>
    <col min="7136" max="7137" width="15.42578125" style="662" customWidth="1"/>
    <col min="7138" max="7139" width="13.7109375" style="662" customWidth="1"/>
    <col min="7140" max="7140" width="13" style="662" customWidth="1"/>
    <col min="7141" max="7141" width="13.42578125" style="662" customWidth="1"/>
    <col min="7142" max="7142" width="16.140625" style="662" customWidth="1"/>
    <col min="7143" max="7143" width="14.85546875" style="662" customWidth="1"/>
    <col min="7144" max="7144" width="12.42578125" style="662" customWidth="1"/>
    <col min="7145" max="7386" width="9.140625" style="662"/>
    <col min="7387" max="7387" width="5.140625" style="662" customWidth="1"/>
    <col min="7388" max="7388" width="48.28515625" style="662" customWidth="1"/>
    <col min="7389" max="7389" width="8.7109375" style="662" customWidth="1"/>
    <col min="7390" max="7391" width="13" style="662" customWidth="1"/>
    <col min="7392" max="7393" width="15.42578125" style="662" customWidth="1"/>
    <col min="7394" max="7395" width="13.7109375" style="662" customWidth="1"/>
    <col min="7396" max="7396" width="13" style="662" customWidth="1"/>
    <col min="7397" max="7397" width="13.42578125" style="662" customWidth="1"/>
    <col min="7398" max="7398" width="16.140625" style="662" customWidth="1"/>
    <col min="7399" max="7399" width="14.85546875" style="662" customWidth="1"/>
    <col min="7400" max="7400" width="12.42578125" style="662" customWidth="1"/>
    <col min="7401" max="7642" width="9.140625" style="662"/>
    <col min="7643" max="7643" width="5.140625" style="662" customWidth="1"/>
    <col min="7644" max="7644" width="48.28515625" style="662" customWidth="1"/>
    <col min="7645" max="7645" width="8.7109375" style="662" customWidth="1"/>
    <col min="7646" max="7647" width="13" style="662" customWidth="1"/>
    <col min="7648" max="7649" width="15.42578125" style="662" customWidth="1"/>
    <col min="7650" max="7651" width="13.7109375" style="662" customWidth="1"/>
    <col min="7652" max="7652" width="13" style="662" customWidth="1"/>
    <col min="7653" max="7653" width="13.42578125" style="662" customWidth="1"/>
    <col min="7654" max="7654" width="16.140625" style="662" customWidth="1"/>
    <col min="7655" max="7655" width="14.85546875" style="662" customWidth="1"/>
    <col min="7656" max="7656" width="12.42578125" style="662" customWidth="1"/>
    <col min="7657" max="7898" width="9.140625" style="662"/>
    <col min="7899" max="7899" width="5.140625" style="662" customWidth="1"/>
    <col min="7900" max="7900" width="48.28515625" style="662" customWidth="1"/>
    <col min="7901" max="7901" width="8.7109375" style="662" customWidth="1"/>
    <col min="7902" max="7903" width="13" style="662" customWidth="1"/>
    <col min="7904" max="7905" width="15.42578125" style="662" customWidth="1"/>
    <col min="7906" max="7907" width="13.7109375" style="662" customWidth="1"/>
    <col min="7908" max="7908" width="13" style="662" customWidth="1"/>
    <col min="7909" max="7909" width="13.42578125" style="662" customWidth="1"/>
    <col min="7910" max="7910" width="16.140625" style="662" customWidth="1"/>
    <col min="7911" max="7911" width="14.85546875" style="662" customWidth="1"/>
    <col min="7912" max="7912" width="12.42578125" style="662" customWidth="1"/>
    <col min="7913" max="8154" width="9.140625" style="662"/>
    <col min="8155" max="8155" width="5.140625" style="662" customWidth="1"/>
    <col min="8156" max="8156" width="48.28515625" style="662" customWidth="1"/>
    <col min="8157" max="8157" width="8.7109375" style="662" customWidth="1"/>
    <col min="8158" max="8159" width="13" style="662" customWidth="1"/>
    <col min="8160" max="8161" width="15.42578125" style="662" customWidth="1"/>
    <col min="8162" max="8163" width="13.7109375" style="662" customWidth="1"/>
    <col min="8164" max="8164" width="13" style="662" customWidth="1"/>
    <col min="8165" max="8165" width="13.42578125" style="662" customWidth="1"/>
    <col min="8166" max="8166" width="16.140625" style="662" customWidth="1"/>
    <col min="8167" max="8167" width="14.85546875" style="662" customWidth="1"/>
    <col min="8168" max="8168" width="12.42578125" style="662" customWidth="1"/>
    <col min="8169" max="8410" width="9.140625" style="662"/>
    <col min="8411" max="8411" width="5.140625" style="662" customWidth="1"/>
    <col min="8412" max="8412" width="48.28515625" style="662" customWidth="1"/>
    <col min="8413" max="8413" width="8.7109375" style="662" customWidth="1"/>
    <col min="8414" max="8415" width="13" style="662" customWidth="1"/>
    <col min="8416" max="8417" width="15.42578125" style="662" customWidth="1"/>
    <col min="8418" max="8419" width="13.7109375" style="662" customWidth="1"/>
    <col min="8420" max="8420" width="13" style="662" customWidth="1"/>
    <col min="8421" max="8421" width="13.42578125" style="662" customWidth="1"/>
    <col min="8422" max="8422" width="16.140625" style="662" customWidth="1"/>
    <col min="8423" max="8423" width="14.85546875" style="662" customWidth="1"/>
    <col min="8424" max="8424" width="12.42578125" style="662" customWidth="1"/>
    <col min="8425" max="8666" width="9.140625" style="662"/>
    <col min="8667" max="8667" width="5.140625" style="662" customWidth="1"/>
    <col min="8668" max="8668" width="48.28515625" style="662" customWidth="1"/>
    <col min="8669" max="8669" width="8.7109375" style="662" customWidth="1"/>
    <col min="8670" max="8671" width="13" style="662" customWidth="1"/>
    <col min="8672" max="8673" width="15.42578125" style="662" customWidth="1"/>
    <col min="8674" max="8675" width="13.7109375" style="662" customWidth="1"/>
    <col min="8676" max="8676" width="13" style="662" customWidth="1"/>
    <col min="8677" max="8677" width="13.42578125" style="662" customWidth="1"/>
    <col min="8678" max="8678" width="16.140625" style="662" customWidth="1"/>
    <col min="8679" max="8679" width="14.85546875" style="662" customWidth="1"/>
    <col min="8680" max="8680" width="12.42578125" style="662" customWidth="1"/>
    <col min="8681" max="8922" width="9.140625" style="662"/>
    <col min="8923" max="8923" width="5.140625" style="662" customWidth="1"/>
    <col min="8924" max="8924" width="48.28515625" style="662" customWidth="1"/>
    <col min="8925" max="8925" width="8.7109375" style="662" customWidth="1"/>
    <col min="8926" max="8927" width="13" style="662" customWidth="1"/>
    <col min="8928" max="8929" width="15.42578125" style="662" customWidth="1"/>
    <col min="8930" max="8931" width="13.7109375" style="662" customWidth="1"/>
    <col min="8932" max="8932" width="13" style="662" customWidth="1"/>
    <col min="8933" max="8933" width="13.42578125" style="662" customWidth="1"/>
    <col min="8934" max="8934" width="16.140625" style="662" customWidth="1"/>
    <col min="8935" max="8935" width="14.85546875" style="662" customWidth="1"/>
    <col min="8936" max="8936" width="12.42578125" style="662" customWidth="1"/>
    <col min="8937" max="9178" width="9.140625" style="662"/>
    <col min="9179" max="9179" width="5.140625" style="662" customWidth="1"/>
    <col min="9180" max="9180" width="48.28515625" style="662" customWidth="1"/>
    <col min="9181" max="9181" width="8.7109375" style="662" customWidth="1"/>
    <col min="9182" max="9183" width="13" style="662" customWidth="1"/>
    <col min="9184" max="9185" width="15.42578125" style="662" customWidth="1"/>
    <col min="9186" max="9187" width="13.7109375" style="662" customWidth="1"/>
    <col min="9188" max="9188" width="13" style="662" customWidth="1"/>
    <col min="9189" max="9189" width="13.42578125" style="662" customWidth="1"/>
    <col min="9190" max="9190" width="16.140625" style="662" customWidth="1"/>
    <col min="9191" max="9191" width="14.85546875" style="662" customWidth="1"/>
    <col min="9192" max="9192" width="12.42578125" style="662" customWidth="1"/>
    <col min="9193" max="9434" width="9.140625" style="662"/>
    <col min="9435" max="9435" width="5.140625" style="662" customWidth="1"/>
    <col min="9436" max="9436" width="48.28515625" style="662" customWidth="1"/>
    <col min="9437" max="9437" width="8.7109375" style="662" customWidth="1"/>
    <col min="9438" max="9439" width="13" style="662" customWidth="1"/>
    <col min="9440" max="9441" width="15.42578125" style="662" customWidth="1"/>
    <col min="9442" max="9443" width="13.7109375" style="662" customWidth="1"/>
    <col min="9444" max="9444" width="13" style="662" customWidth="1"/>
    <col min="9445" max="9445" width="13.42578125" style="662" customWidth="1"/>
    <col min="9446" max="9446" width="16.140625" style="662" customWidth="1"/>
    <col min="9447" max="9447" width="14.85546875" style="662" customWidth="1"/>
    <col min="9448" max="9448" width="12.42578125" style="662" customWidth="1"/>
    <col min="9449" max="9690" width="9.140625" style="662"/>
    <col min="9691" max="9691" width="5.140625" style="662" customWidth="1"/>
    <col min="9692" max="9692" width="48.28515625" style="662" customWidth="1"/>
    <col min="9693" max="9693" width="8.7109375" style="662" customWidth="1"/>
    <col min="9694" max="9695" width="13" style="662" customWidth="1"/>
    <col min="9696" max="9697" width="15.42578125" style="662" customWidth="1"/>
    <col min="9698" max="9699" width="13.7109375" style="662" customWidth="1"/>
    <col min="9700" max="9700" width="13" style="662" customWidth="1"/>
    <col min="9701" max="9701" width="13.42578125" style="662" customWidth="1"/>
    <col min="9702" max="9702" width="16.140625" style="662" customWidth="1"/>
    <col min="9703" max="9703" width="14.85546875" style="662" customWidth="1"/>
    <col min="9704" max="9704" width="12.42578125" style="662" customWidth="1"/>
    <col min="9705" max="9946" width="9.140625" style="662"/>
    <col min="9947" max="9947" width="5.140625" style="662" customWidth="1"/>
    <col min="9948" max="9948" width="48.28515625" style="662" customWidth="1"/>
    <col min="9949" max="9949" width="8.7109375" style="662" customWidth="1"/>
    <col min="9950" max="9951" width="13" style="662" customWidth="1"/>
    <col min="9952" max="9953" width="15.42578125" style="662" customWidth="1"/>
    <col min="9954" max="9955" width="13.7109375" style="662" customWidth="1"/>
    <col min="9956" max="9956" width="13" style="662" customWidth="1"/>
    <col min="9957" max="9957" width="13.42578125" style="662" customWidth="1"/>
    <col min="9958" max="9958" width="16.140625" style="662" customWidth="1"/>
    <col min="9959" max="9959" width="14.85546875" style="662" customWidth="1"/>
    <col min="9960" max="9960" width="12.42578125" style="662" customWidth="1"/>
    <col min="9961" max="10202" width="9.140625" style="662"/>
    <col min="10203" max="10203" width="5.140625" style="662" customWidth="1"/>
    <col min="10204" max="10204" width="48.28515625" style="662" customWidth="1"/>
    <col min="10205" max="10205" width="8.7109375" style="662" customWidth="1"/>
    <col min="10206" max="10207" width="13" style="662" customWidth="1"/>
    <col min="10208" max="10209" width="15.42578125" style="662" customWidth="1"/>
    <col min="10210" max="10211" width="13.7109375" style="662" customWidth="1"/>
    <col min="10212" max="10212" width="13" style="662" customWidth="1"/>
    <col min="10213" max="10213" width="13.42578125" style="662" customWidth="1"/>
    <col min="10214" max="10214" width="16.140625" style="662" customWidth="1"/>
    <col min="10215" max="10215" width="14.85546875" style="662" customWidth="1"/>
    <col min="10216" max="10216" width="12.42578125" style="662" customWidth="1"/>
    <col min="10217" max="10458" width="9.140625" style="662"/>
    <col min="10459" max="10459" width="5.140625" style="662" customWidth="1"/>
    <col min="10460" max="10460" width="48.28515625" style="662" customWidth="1"/>
    <col min="10461" max="10461" width="8.7109375" style="662" customWidth="1"/>
    <col min="10462" max="10463" width="13" style="662" customWidth="1"/>
    <col min="10464" max="10465" width="15.42578125" style="662" customWidth="1"/>
    <col min="10466" max="10467" width="13.7109375" style="662" customWidth="1"/>
    <col min="10468" max="10468" width="13" style="662" customWidth="1"/>
    <col min="10469" max="10469" width="13.42578125" style="662" customWidth="1"/>
    <col min="10470" max="10470" width="16.140625" style="662" customWidth="1"/>
    <col min="10471" max="10471" width="14.85546875" style="662" customWidth="1"/>
    <col min="10472" max="10472" width="12.42578125" style="662" customWidth="1"/>
    <col min="10473" max="10714" width="9.140625" style="662"/>
    <col min="10715" max="10715" width="5.140625" style="662" customWidth="1"/>
    <col min="10716" max="10716" width="48.28515625" style="662" customWidth="1"/>
    <col min="10717" max="10717" width="8.7109375" style="662" customWidth="1"/>
    <col min="10718" max="10719" width="13" style="662" customWidth="1"/>
    <col min="10720" max="10721" width="15.42578125" style="662" customWidth="1"/>
    <col min="10722" max="10723" width="13.7109375" style="662" customWidth="1"/>
    <col min="10724" max="10724" width="13" style="662" customWidth="1"/>
    <col min="10725" max="10725" width="13.42578125" style="662" customWidth="1"/>
    <col min="10726" max="10726" width="16.140625" style="662" customWidth="1"/>
    <col min="10727" max="10727" width="14.85546875" style="662" customWidth="1"/>
    <col min="10728" max="10728" width="12.42578125" style="662" customWidth="1"/>
    <col min="10729" max="10970" width="9.140625" style="662"/>
    <col min="10971" max="10971" width="5.140625" style="662" customWidth="1"/>
    <col min="10972" max="10972" width="48.28515625" style="662" customWidth="1"/>
    <col min="10973" max="10973" width="8.7109375" style="662" customWidth="1"/>
    <col min="10974" max="10975" width="13" style="662" customWidth="1"/>
    <col min="10976" max="10977" width="15.42578125" style="662" customWidth="1"/>
    <col min="10978" max="10979" width="13.7109375" style="662" customWidth="1"/>
    <col min="10980" max="10980" width="13" style="662" customWidth="1"/>
    <col min="10981" max="10981" width="13.42578125" style="662" customWidth="1"/>
    <col min="10982" max="10982" width="16.140625" style="662" customWidth="1"/>
    <col min="10983" max="10983" width="14.85546875" style="662" customWidth="1"/>
    <col min="10984" max="10984" width="12.42578125" style="662" customWidth="1"/>
    <col min="10985" max="11226" width="9.140625" style="662"/>
    <col min="11227" max="11227" width="5.140625" style="662" customWidth="1"/>
    <col min="11228" max="11228" width="48.28515625" style="662" customWidth="1"/>
    <col min="11229" max="11229" width="8.7109375" style="662" customWidth="1"/>
    <col min="11230" max="11231" width="13" style="662" customWidth="1"/>
    <col min="11232" max="11233" width="15.42578125" style="662" customWidth="1"/>
    <col min="11234" max="11235" width="13.7109375" style="662" customWidth="1"/>
    <col min="11236" max="11236" width="13" style="662" customWidth="1"/>
    <col min="11237" max="11237" width="13.42578125" style="662" customWidth="1"/>
    <col min="11238" max="11238" width="16.140625" style="662" customWidth="1"/>
    <col min="11239" max="11239" width="14.85546875" style="662" customWidth="1"/>
    <col min="11240" max="11240" width="12.42578125" style="662" customWidth="1"/>
    <col min="11241" max="11482" width="9.140625" style="662"/>
    <col min="11483" max="11483" width="5.140625" style="662" customWidth="1"/>
    <col min="11484" max="11484" width="48.28515625" style="662" customWidth="1"/>
    <col min="11485" max="11485" width="8.7109375" style="662" customWidth="1"/>
    <col min="11486" max="11487" width="13" style="662" customWidth="1"/>
    <col min="11488" max="11489" width="15.42578125" style="662" customWidth="1"/>
    <col min="11490" max="11491" width="13.7109375" style="662" customWidth="1"/>
    <col min="11492" max="11492" width="13" style="662" customWidth="1"/>
    <col min="11493" max="11493" width="13.42578125" style="662" customWidth="1"/>
    <col min="11494" max="11494" width="16.140625" style="662" customWidth="1"/>
    <col min="11495" max="11495" width="14.85546875" style="662" customWidth="1"/>
    <col min="11496" max="11496" width="12.42578125" style="662" customWidth="1"/>
    <col min="11497" max="11738" width="9.140625" style="662"/>
    <col min="11739" max="11739" width="5.140625" style="662" customWidth="1"/>
    <col min="11740" max="11740" width="48.28515625" style="662" customWidth="1"/>
    <col min="11741" max="11741" width="8.7109375" style="662" customWidth="1"/>
    <col min="11742" max="11743" width="13" style="662" customWidth="1"/>
    <col min="11744" max="11745" width="15.42578125" style="662" customWidth="1"/>
    <col min="11746" max="11747" width="13.7109375" style="662" customWidth="1"/>
    <col min="11748" max="11748" width="13" style="662" customWidth="1"/>
    <col min="11749" max="11749" width="13.42578125" style="662" customWidth="1"/>
    <col min="11750" max="11750" width="16.140625" style="662" customWidth="1"/>
    <col min="11751" max="11751" width="14.85546875" style="662" customWidth="1"/>
    <col min="11752" max="11752" width="12.42578125" style="662" customWidth="1"/>
    <col min="11753" max="11994" width="9.140625" style="662"/>
    <col min="11995" max="11995" width="5.140625" style="662" customWidth="1"/>
    <col min="11996" max="11996" width="48.28515625" style="662" customWidth="1"/>
    <col min="11997" max="11997" width="8.7109375" style="662" customWidth="1"/>
    <col min="11998" max="11999" width="13" style="662" customWidth="1"/>
    <col min="12000" max="12001" width="15.42578125" style="662" customWidth="1"/>
    <col min="12002" max="12003" width="13.7109375" style="662" customWidth="1"/>
    <col min="12004" max="12004" width="13" style="662" customWidth="1"/>
    <col min="12005" max="12005" width="13.42578125" style="662" customWidth="1"/>
    <col min="12006" max="12006" width="16.140625" style="662" customWidth="1"/>
    <col min="12007" max="12007" width="14.85546875" style="662" customWidth="1"/>
    <col min="12008" max="12008" width="12.42578125" style="662" customWidth="1"/>
    <col min="12009" max="12250" width="9.140625" style="662"/>
    <col min="12251" max="12251" width="5.140625" style="662" customWidth="1"/>
    <col min="12252" max="12252" width="48.28515625" style="662" customWidth="1"/>
    <col min="12253" max="12253" width="8.7109375" style="662" customWidth="1"/>
    <col min="12254" max="12255" width="13" style="662" customWidth="1"/>
    <col min="12256" max="12257" width="15.42578125" style="662" customWidth="1"/>
    <col min="12258" max="12259" width="13.7109375" style="662" customWidth="1"/>
    <col min="12260" max="12260" width="13" style="662" customWidth="1"/>
    <col min="12261" max="12261" width="13.42578125" style="662" customWidth="1"/>
    <col min="12262" max="12262" width="16.140625" style="662" customWidth="1"/>
    <col min="12263" max="12263" width="14.85546875" style="662" customWidth="1"/>
    <col min="12264" max="12264" width="12.42578125" style="662" customWidth="1"/>
    <col min="12265" max="12506" width="9.140625" style="662"/>
    <col min="12507" max="12507" width="5.140625" style="662" customWidth="1"/>
    <col min="12508" max="12508" width="48.28515625" style="662" customWidth="1"/>
    <col min="12509" max="12509" width="8.7109375" style="662" customWidth="1"/>
    <col min="12510" max="12511" width="13" style="662" customWidth="1"/>
    <col min="12512" max="12513" width="15.42578125" style="662" customWidth="1"/>
    <col min="12514" max="12515" width="13.7109375" style="662" customWidth="1"/>
    <col min="12516" max="12516" width="13" style="662" customWidth="1"/>
    <col min="12517" max="12517" width="13.42578125" style="662" customWidth="1"/>
    <col min="12518" max="12518" width="16.140625" style="662" customWidth="1"/>
    <col min="12519" max="12519" width="14.85546875" style="662" customWidth="1"/>
    <col min="12520" max="12520" width="12.42578125" style="662" customWidth="1"/>
    <col min="12521" max="12762" width="9.140625" style="662"/>
    <col min="12763" max="12763" width="5.140625" style="662" customWidth="1"/>
    <col min="12764" max="12764" width="48.28515625" style="662" customWidth="1"/>
    <col min="12765" max="12765" width="8.7109375" style="662" customWidth="1"/>
    <col min="12766" max="12767" width="13" style="662" customWidth="1"/>
    <col min="12768" max="12769" width="15.42578125" style="662" customWidth="1"/>
    <col min="12770" max="12771" width="13.7109375" style="662" customWidth="1"/>
    <col min="12772" max="12772" width="13" style="662" customWidth="1"/>
    <col min="12773" max="12773" width="13.42578125" style="662" customWidth="1"/>
    <col min="12774" max="12774" width="16.140625" style="662" customWidth="1"/>
    <col min="12775" max="12775" width="14.85546875" style="662" customWidth="1"/>
    <col min="12776" max="12776" width="12.42578125" style="662" customWidth="1"/>
    <col min="12777" max="13018" width="9.140625" style="662"/>
    <col min="13019" max="13019" width="5.140625" style="662" customWidth="1"/>
    <col min="13020" max="13020" width="48.28515625" style="662" customWidth="1"/>
    <col min="13021" max="13021" width="8.7109375" style="662" customWidth="1"/>
    <col min="13022" max="13023" width="13" style="662" customWidth="1"/>
    <col min="13024" max="13025" width="15.42578125" style="662" customWidth="1"/>
    <col min="13026" max="13027" width="13.7109375" style="662" customWidth="1"/>
    <col min="13028" max="13028" width="13" style="662" customWidth="1"/>
    <col min="13029" max="13029" width="13.42578125" style="662" customWidth="1"/>
    <col min="13030" max="13030" width="16.140625" style="662" customWidth="1"/>
    <col min="13031" max="13031" width="14.85546875" style="662" customWidth="1"/>
    <col min="13032" max="13032" width="12.42578125" style="662" customWidth="1"/>
    <col min="13033" max="13274" width="9.140625" style="662"/>
    <col min="13275" max="13275" width="5.140625" style="662" customWidth="1"/>
    <col min="13276" max="13276" width="48.28515625" style="662" customWidth="1"/>
    <col min="13277" max="13277" width="8.7109375" style="662" customWidth="1"/>
    <col min="13278" max="13279" width="13" style="662" customWidth="1"/>
    <col min="13280" max="13281" width="15.42578125" style="662" customWidth="1"/>
    <col min="13282" max="13283" width="13.7109375" style="662" customWidth="1"/>
    <col min="13284" max="13284" width="13" style="662" customWidth="1"/>
    <col min="13285" max="13285" width="13.42578125" style="662" customWidth="1"/>
    <col min="13286" max="13286" width="16.140625" style="662" customWidth="1"/>
    <col min="13287" max="13287" width="14.85546875" style="662" customWidth="1"/>
    <col min="13288" max="13288" width="12.42578125" style="662" customWidth="1"/>
    <col min="13289" max="13530" width="9.140625" style="662"/>
    <col min="13531" max="13531" width="5.140625" style="662" customWidth="1"/>
    <col min="13532" max="13532" width="48.28515625" style="662" customWidth="1"/>
    <col min="13533" max="13533" width="8.7109375" style="662" customWidth="1"/>
    <col min="13534" max="13535" width="13" style="662" customWidth="1"/>
    <col min="13536" max="13537" width="15.42578125" style="662" customWidth="1"/>
    <col min="13538" max="13539" width="13.7109375" style="662" customWidth="1"/>
    <col min="13540" max="13540" width="13" style="662" customWidth="1"/>
    <col min="13541" max="13541" width="13.42578125" style="662" customWidth="1"/>
    <col min="13542" max="13542" width="16.140625" style="662" customWidth="1"/>
    <col min="13543" max="13543" width="14.85546875" style="662" customWidth="1"/>
    <col min="13544" max="13544" width="12.42578125" style="662" customWidth="1"/>
    <col min="13545" max="13786" width="9.140625" style="662"/>
    <col min="13787" max="13787" width="5.140625" style="662" customWidth="1"/>
    <col min="13788" max="13788" width="48.28515625" style="662" customWidth="1"/>
    <col min="13789" max="13789" width="8.7109375" style="662" customWidth="1"/>
    <col min="13790" max="13791" width="13" style="662" customWidth="1"/>
    <col min="13792" max="13793" width="15.42578125" style="662" customWidth="1"/>
    <col min="13794" max="13795" width="13.7109375" style="662" customWidth="1"/>
    <col min="13796" max="13796" width="13" style="662" customWidth="1"/>
    <col min="13797" max="13797" width="13.42578125" style="662" customWidth="1"/>
    <col min="13798" max="13798" width="16.140625" style="662" customWidth="1"/>
    <col min="13799" max="13799" width="14.85546875" style="662" customWidth="1"/>
    <col min="13800" max="13800" width="12.42578125" style="662" customWidth="1"/>
    <col min="13801" max="14042" width="9.140625" style="662"/>
    <col min="14043" max="14043" width="5.140625" style="662" customWidth="1"/>
    <col min="14044" max="14044" width="48.28515625" style="662" customWidth="1"/>
    <col min="14045" max="14045" width="8.7109375" style="662" customWidth="1"/>
    <col min="14046" max="14047" width="13" style="662" customWidth="1"/>
    <col min="14048" max="14049" width="15.42578125" style="662" customWidth="1"/>
    <col min="14050" max="14051" width="13.7109375" style="662" customWidth="1"/>
    <col min="14052" max="14052" width="13" style="662" customWidth="1"/>
    <col min="14053" max="14053" width="13.42578125" style="662" customWidth="1"/>
    <col min="14054" max="14054" width="16.140625" style="662" customWidth="1"/>
    <col min="14055" max="14055" width="14.85546875" style="662" customWidth="1"/>
    <col min="14056" max="14056" width="12.42578125" style="662" customWidth="1"/>
    <col min="14057" max="14298" width="9.140625" style="662"/>
    <col min="14299" max="14299" width="5.140625" style="662" customWidth="1"/>
    <col min="14300" max="14300" width="48.28515625" style="662" customWidth="1"/>
    <col min="14301" max="14301" width="8.7109375" style="662" customWidth="1"/>
    <col min="14302" max="14303" width="13" style="662" customWidth="1"/>
    <col min="14304" max="14305" width="15.42578125" style="662" customWidth="1"/>
    <col min="14306" max="14307" width="13.7109375" style="662" customWidth="1"/>
    <col min="14308" max="14308" width="13" style="662" customWidth="1"/>
    <col min="14309" max="14309" width="13.42578125" style="662" customWidth="1"/>
    <col min="14310" max="14310" width="16.140625" style="662" customWidth="1"/>
    <col min="14311" max="14311" width="14.85546875" style="662" customWidth="1"/>
    <col min="14312" max="14312" width="12.42578125" style="662" customWidth="1"/>
    <col min="14313" max="14554" width="9.140625" style="662"/>
    <col min="14555" max="14555" width="5.140625" style="662" customWidth="1"/>
    <col min="14556" max="14556" width="48.28515625" style="662" customWidth="1"/>
    <col min="14557" max="14557" width="8.7109375" style="662" customWidth="1"/>
    <col min="14558" max="14559" width="13" style="662" customWidth="1"/>
    <col min="14560" max="14561" width="15.42578125" style="662" customWidth="1"/>
    <col min="14562" max="14563" width="13.7109375" style="662" customWidth="1"/>
    <col min="14564" max="14564" width="13" style="662" customWidth="1"/>
    <col min="14565" max="14565" width="13.42578125" style="662" customWidth="1"/>
    <col min="14566" max="14566" width="16.140625" style="662" customWidth="1"/>
    <col min="14567" max="14567" width="14.85546875" style="662" customWidth="1"/>
    <col min="14568" max="14568" width="12.42578125" style="662" customWidth="1"/>
    <col min="14569" max="14810" width="9.140625" style="662"/>
    <col min="14811" max="14811" width="5.140625" style="662" customWidth="1"/>
    <col min="14812" max="14812" width="48.28515625" style="662" customWidth="1"/>
    <col min="14813" max="14813" width="8.7109375" style="662" customWidth="1"/>
    <col min="14814" max="14815" width="13" style="662" customWidth="1"/>
    <col min="14816" max="14817" width="15.42578125" style="662" customWidth="1"/>
    <col min="14818" max="14819" width="13.7109375" style="662" customWidth="1"/>
    <col min="14820" max="14820" width="13" style="662" customWidth="1"/>
    <col min="14821" max="14821" width="13.42578125" style="662" customWidth="1"/>
    <col min="14822" max="14822" width="16.140625" style="662" customWidth="1"/>
    <col min="14823" max="14823" width="14.85546875" style="662" customWidth="1"/>
    <col min="14824" max="14824" width="12.42578125" style="662" customWidth="1"/>
    <col min="14825" max="15066" width="9.140625" style="662"/>
    <col min="15067" max="15067" width="5.140625" style="662" customWidth="1"/>
    <col min="15068" max="15068" width="48.28515625" style="662" customWidth="1"/>
    <col min="15069" max="15069" width="8.7109375" style="662" customWidth="1"/>
    <col min="15070" max="15071" width="13" style="662" customWidth="1"/>
    <col min="15072" max="15073" width="15.42578125" style="662" customWidth="1"/>
    <col min="15074" max="15075" width="13.7109375" style="662" customWidth="1"/>
    <col min="15076" max="15076" width="13" style="662" customWidth="1"/>
    <col min="15077" max="15077" width="13.42578125" style="662" customWidth="1"/>
    <col min="15078" max="15078" width="16.140625" style="662" customWidth="1"/>
    <col min="15079" max="15079" width="14.85546875" style="662" customWidth="1"/>
    <col min="15080" max="15080" width="12.42578125" style="662" customWidth="1"/>
    <col min="15081" max="15322" width="9.140625" style="662"/>
    <col min="15323" max="15323" width="5.140625" style="662" customWidth="1"/>
    <col min="15324" max="15324" width="48.28515625" style="662" customWidth="1"/>
    <col min="15325" max="15325" width="8.7109375" style="662" customWidth="1"/>
    <col min="15326" max="15327" width="13" style="662" customWidth="1"/>
    <col min="15328" max="15329" width="15.42578125" style="662" customWidth="1"/>
    <col min="15330" max="15331" width="13.7109375" style="662" customWidth="1"/>
    <col min="15332" max="15332" width="13" style="662" customWidth="1"/>
    <col min="15333" max="15333" width="13.42578125" style="662" customWidth="1"/>
    <col min="15334" max="15334" width="16.140625" style="662" customWidth="1"/>
    <col min="15335" max="15335" width="14.85546875" style="662" customWidth="1"/>
    <col min="15336" max="15336" width="12.42578125" style="662" customWidth="1"/>
    <col min="15337" max="15578" width="9.140625" style="662"/>
    <col min="15579" max="15579" width="5.140625" style="662" customWidth="1"/>
    <col min="15580" max="15580" width="48.28515625" style="662" customWidth="1"/>
    <col min="15581" max="15581" width="8.7109375" style="662" customWidth="1"/>
    <col min="15582" max="15583" width="13" style="662" customWidth="1"/>
    <col min="15584" max="15585" width="15.42578125" style="662" customWidth="1"/>
    <col min="15586" max="15587" width="13.7109375" style="662" customWidth="1"/>
    <col min="15588" max="15588" width="13" style="662" customWidth="1"/>
    <col min="15589" max="15589" width="13.42578125" style="662" customWidth="1"/>
    <col min="15590" max="15590" width="16.140625" style="662" customWidth="1"/>
    <col min="15591" max="15591" width="14.85546875" style="662" customWidth="1"/>
    <col min="15592" max="15592" width="12.42578125" style="662" customWidth="1"/>
    <col min="15593" max="15834" width="9.140625" style="662"/>
    <col min="15835" max="15835" width="5.140625" style="662" customWidth="1"/>
    <col min="15836" max="15836" width="48.28515625" style="662" customWidth="1"/>
    <col min="15837" max="15837" width="8.7109375" style="662" customWidth="1"/>
    <col min="15838" max="15839" width="13" style="662" customWidth="1"/>
    <col min="15840" max="15841" width="15.42578125" style="662" customWidth="1"/>
    <col min="15842" max="15843" width="13.7109375" style="662" customWidth="1"/>
    <col min="15844" max="15844" width="13" style="662" customWidth="1"/>
    <col min="15845" max="15845" width="13.42578125" style="662" customWidth="1"/>
    <col min="15846" max="15846" width="16.140625" style="662" customWidth="1"/>
    <col min="15847" max="15847" width="14.85546875" style="662" customWidth="1"/>
    <col min="15848" max="15848" width="12.42578125" style="662" customWidth="1"/>
    <col min="15849" max="16090" width="9.140625" style="662"/>
    <col min="16091" max="16091" width="5.140625" style="662" customWidth="1"/>
    <col min="16092" max="16092" width="48.28515625" style="662" customWidth="1"/>
    <col min="16093" max="16093" width="8.7109375" style="662" customWidth="1"/>
    <col min="16094" max="16095" width="13" style="662" customWidth="1"/>
    <col min="16096" max="16097" width="15.42578125" style="662" customWidth="1"/>
    <col min="16098" max="16099" width="13.7109375" style="662" customWidth="1"/>
    <col min="16100" max="16100" width="13" style="662" customWidth="1"/>
    <col min="16101" max="16101" width="13.42578125" style="662" customWidth="1"/>
    <col min="16102" max="16102" width="16.140625" style="662" customWidth="1"/>
    <col min="16103" max="16103" width="14.85546875" style="662" customWidth="1"/>
    <col min="16104" max="16104" width="12.42578125" style="662" customWidth="1"/>
    <col min="16105" max="16384" width="9.140625" style="662"/>
  </cols>
  <sheetData>
    <row r="1" spans="1:12" ht="20.100000000000001" customHeight="1">
      <c r="B1" s="659" t="s">
        <v>515</v>
      </c>
      <c r="L1" s="440" t="s">
        <v>1430</v>
      </c>
    </row>
    <row r="2" spans="1:12" ht="13.5" thickBot="1">
      <c r="B2" s="1277" t="s">
        <v>519</v>
      </c>
      <c r="C2" s="663"/>
      <c r="D2" s="663"/>
      <c r="E2" s="663"/>
      <c r="F2" s="663"/>
      <c r="G2" s="663"/>
      <c r="H2" s="663"/>
      <c r="I2" s="663"/>
    </row>
    <row r="3" spans="1:12" ht="15.75" customHeight="1" thickBot="1">
      <c r="B3" s="664"/>
      <c r="C3" s="1211" t="s">
        <v>1431</v>
      </c>
      <c r="D3" s="1212"/>
      <c r="E3" s="1212"/>
      <c r="F3" s="1212"/>
      <c r="G3" s="1212"/>
      <c r="H3" s="1212"/>
      <c r="I3" s="1212"/>
      <c r="J3" s="1212"/>
      <c r="K3" s="1212"/>
      <c r="L3" s="1213"/>
    </row>
    <row r="4" spans="1:12" ht="15.75" hidden="1" customHeight="1">
      <c r="B4" s="664"/>
      <c r="C4" s="663"/>
      <c r="D4" s="663"/>
      <c r="E4" s="663"/>
      <c r="F4" s="663"/>
      <c r="G4" s="663"/>
      <c r="H4" s="663"/>
      <c r="I4" s="663"/>
    </row>
    <row r="5" spans="1:12" ht="17.25" hidden="1" customHeight="1">
      <c r="B5" s="663"/>
      <c r="C5" s="663"/>
      <c r="D5" s="663"/>
      <c r="E5" s="663"/>
      <c r="F5" s="663"/>
      <c r="G5" s="663"/>
      <c r="H5" s="663"/>
      <c r="I5" s="663"/>
    </row>
    <row r="6" spans="1:12" ht="15.75">
      <c r="B6" s="1206" t="s">
        <v>838</v>
      </c>
      <c r="C6" s="1206"/>
      <c r="D6" s="1206"/>
      <c r="E6" s="1206"/>
      <c r="F6" s="1206"/>
      <c r="G6" s="1206"/>
      <c r="H6" s="1206"/>
      <c r="I6" s="1206"/>
      <c r="J6" s="1206"/>
      <c r="K6" s="1206"/>
    </row>
    <row r="7" spans="1:12" ht="18" customHeight="1">
      <c r="B7" s="1154" t="str">
        <f>'[2]51'!B6:K6</f>
        <v>la data de  31.12.2023</v>
      </c>
      <c r="C7" s="1154"/>
      <c r="D7" s="1154"/>
      <c r="E7" s="1154"/>
      <c r="F7" s="1154"/>
      <c r="G7" s="1154"/>
      <c r="H7" s="1154"/>
      <c r="I7" s="1154"/>
      <c r="J7" s="1154"/>
      <c r="K7" s="1154"/>
      <c r="L7" s="1396"/>
    </row>
    <row r="8" spans="1:12" ht="15" hidden="1">
      <c r="B8" s="665"/>
      <c r="C8" s="665"/>
      <c r="D8" s="665"/>
      <c r="E8" s="665"/>
      <c r="F8" s="665"/>
      <c r="G8" s="665"/>
      <c r="H8" s="665"/>
      <c r="I8" s="665"/>
      <c r="J8" s="665"/>
      <c r="K8" s="665"/>
    </row>
    <row r="9" spans="1:12" ht="15" hidden="1">
      <c r="B9" s="665"/>
      <c r="C9" s="665"/>
      <c r="D9" s="665"/>
      <c r="E9" s="665"/>
      <c r="F9" s="665"/>
      <c r="G9" s="665"/>
      <c r="H9" s="665"/>
      <c r="I9" s="665"/>
      <c r="J9" s="665"/>
      <c r="K9" s="665"/>
    </row>
    <row r="10" spans="1:12" ht="15" hidden="1">
      <c r="B10" s="665"/>
      <c r="C10" s="665"/>
      <c r="D10" s="665"/>
      <c r="E10" s="665"/>
      <c r="F10" s="665"/>
      <c r="G10" s="665"/>
      <c r="H10" s="665"/>
      <c r="I10" s="665"/>
      <c r="J10" s="665"/>
      <c r="K10" s="665"/>
    </row>
    <row r="11" spans="1:12" ht="15" hidden="1">
      <c r="A11" s="667"/>
      <c r="B11" s="1652"/>
      <c r="C11" s="1652"/>
      <c r="D11" s="1652">
        <f>D16-D13</f>
        <v>0</v>
      </c>
      <c r="E11" s="1652">
        <f t="shared" ref="E11:K11" si="0">E16-E13</f>
        <v>0</v>
      </c>
      <c r="F11" s="1652">
        <f>F16-F13</f>
        <v>0</v>
      </c>
      <c r="G11" s="1652">
        <f t="shared" si="0"/>
        <v>0</v>
      </c>
      <c r="H11" s="1652">
        <f t="shared" si="0"/>
        <v>0</v>
      </c>
      <c r="I11" s="1652">
        <f t="shared" si="0"/>
        <v>0</v>
      </c>
      <c r="J11" s="1652">
        <f t="shared" si="0"/>
        <v>0</v>
      </c>
      <c r="K11" s="1652">
        <f t="shared" si="0"/>
        <v>0</v>
      </c>
      <c r="L11" s="1652" t="e">
        <f>L16-#REF!</f>
        <v>#REF!</v>
      </c>
    </row>
    <row r="12" spans="1:12" hidden="1">
      <c r="A12" s="667"/>
      <c r="B12" s="1653"/>
      <c r="C12" s="1653"/>
      <c r="D12" s="1653"/>
      <c r="E12" s="1653"/>
      <c r="F12" s="1653"/>
      <c r="G12" s="1653"/>
      <c r="H12" s="1653"/>
      <c r="I12" s="1653"/>
      <c r="J12" s="1653"/>
      <c r="K12" s="1653"/>
      <c r="L12" s="1654"/>
    </row>
    <row r="13" spans="1:12" ht="18" customHeight="1" thickBot="1">
      <c r="A13" s="667"/>
      <c r="B13" s="1279"/>
      <c r="C13" s="1279"/>
      <c r="D13" s="1279">
        <f>'[2]70,03,30,bl'!J8+'[2]70,05,01'!J8+'[2]70,06'!J8+'[2]70,50'!J8+'[2]70,50,,41 C.N.'!J8+'[2]70.50. 45VECHI'!J8+'[2]70,50 UAT55'!J8+'[2]70,03,30,bl'!J14+'[2]70,03,30,bl'!J53+'[2]70,50 UAT55'!J40+'[2]70,50 UAT55'!J46+'[2]70,50 UAT55'!J30</f>
        <v>72032853</v>
      </c>
      <c r="E13" s="1279">
        <f>'[2]70,03,30,bl'!K8+'[2]70,05,01'!K8+'[2]70,06'!K8+'[2]70,50'!K8+'[2]70,50,,41 C.N.'!K8+'[2]70.50. 45VECHI'!K8+'[2]70,50 UAT55'!K8+'[2]70,03,30,bl'!K14+'[2]70,03,30,bl'!K53+'[2]70,50 UAT55'!K40+'[2]70,50 UAT55'!K46+'[2]70,50 UAT55'!K30</f>
        <v>79668004</v>
      </c>
      <c r="F13" s="1279">
        <f>'[2]70,03,30,bl'!L8+'[2]70,05,01'!L8+'[2]70,06'!L8+'[2]70,50'!L8+'[2]70,50,,41 C.N.'!L8+'[2]70.50. 45VECHI'!L8+'[2]70,50 UAT55'!L8+'[2]70,03,30,bl'!L14+'[2]70,03,30,bl'!L53+'[2]70,50 UAT55'!L40+'[2]70,50 UAT55'!L46+'[2]70,50 UAT55'!L30</f>
        <v>98172973</v>
      </c>
      <c r="G13" s="1279">
        <f>'[2]70,03,30,bl'!M8+'[2]70,05,01'!M8+'[2]70,06'!M8+'[2]70,50'!M8+'[2]70,50,,41 C.N.'!M8+'[2]70.50. 45VECHI'!M8+'[2]70,50 UAT55'!M8+'[2]70,03,30,bl'!M14+'[2]70,03,30,bl'!M53+'[2]70,50 UAT55'!M40+'[2]70,50 UAT55'!M46+'[2]70,50 UAT55'!M30</f>
        <v>108832351</v>
      </c>
      <c r="H13" s="1279">
        <f>'[2]70,03,30,bl'!N8+'[2]70,05,01'!N8+'[2]70,06'!N8+'[2]70,50'!N8+'[2]70,50,,41 C.N.'!N8+'[2]70.50. 45VECHI'!N8+'[2]70,50 UAT55'!N8+'[2]70,03,30,bl'!N14+'[2]70,03,30,bl'!N53+'[2]70,50 UAT55'!N40+'[2]70,50 UAT55'!N46+'[2]70,50 UAT55'!N30</f>
        <v>97841117</v>
      </c>
      <c r="I13" s="1279">
        <f>'[2]70,03,30,bl'!O8+'[2]70,05,01'!O8+'[2]70,06'!O8+'[2]70,50'!O8+'[2]70,50,,41 C.N.'!O8+'[2]70.50. 45VECHI'!O8+'[2]70,50 UAT55'!O8+'[2]70,03,30,bl'!O14+'[2]70,03,30,bl'!O53+'[2]70,50 UAT55'!O40+'[2]70,50 UAT55'!O46+'[2]70,50 UAT55'!O30</f>
        <v>97841117</v>
      </c>
      <c r="J13" s="1279">
        <f>'[2]70,03,30,bl'!P8+'[2]70,05,01'!P8+'[2]70,06'!P8+'[2]70,50'!P8+'[2]70,50,,41 C.N.'!P8+'[2]70.50. 45VECHI'!P8+'[2]70,50 UAT55'!P8+'[2]70,03,30,bl'!P14+'[2]70,03,30,bl'!P53+'[2]70,50 UAT55'!P40+'[2]70,50 UAT55'!P46+'[2]70,50 UAT55'!P30</f>
        <v>97841117</v>
      </c>
      <c r="K13" s="1279">
        <f>'[2]70,03,30,bl'!Q8+'[2]70,05,01'!Q8+'[2]70,06'!Q8+'[2]70,50'!Q8+'[2]70,50,,41 C.N.'!Q8+'[2]70.50. 45VECHI'!Q8+'[2]70,50 UAT55'!Q8+'[2]70,03,30,bl'!Q14+'[2]70,03,30,bl'!Q53+'[2]70,50 UAT55'!Q40+'[2]70,50 UAT55'!Q46+'[2]70,50 UAT55'!Q30</f>
        <v>0</v>
      </c>
      <c r="L13" s="440" t="s">
        <v>840</v>
      </c>
    </row>
    <row r="14" spans="1:12" ht="48.95" customHeight="1" thickBot="1">
      <c r="A14" s="1655" t="s">
        <v>1311</v>
      </c>
      <c r="B14" s="1656"/>
      <c r="C14" s="1657" t="str">
        <f>'[2]51'!C9</f>
        <v>Cod indica tor</v>
      </c>
      <c r="D14" s="1657" t="str">
        <f>'[2]51'!D9</f>
        <v>Credite de angajament initiale</v>
      </c>
      <c r="E14" s="1657" t="str">
        <f>'[2]51'!E9</f>
        <v xml:space="preserve">Credite de angajament  finale </v>
      </c>
      <c r="F14" s="1657" t="str">
        <f>'[2]51'!F9</f>
        <v xml:space="preserve">Credite  bugetare  initiale </v>
      </c>
      <c r="G14" s="1657" t="str">
        <f>'[2]51'!G9</f>
        <v>Credite bugetare  finale</v>
      </c>
      <c r="H14" s="1657" t="str">
        <f>'[2]51'!H9</f>
        <v>Angajamente 
bugetare</v>
      </c>
      <c r="I14" s="1657" t="str">
        <f>'[2]51'!I9</f>
        <v>Angajamente 
legale</v>
      </c>
      <c r="J14" s="1657" t="str">
        <f>'[2]51'!J9</f>
        <v>Plati 
efectuate</v>
      </c>
      <c r="K14" s="1657" t="str">
        <f>'[2]51'!K9</f>
        <v>Angajamente 
legale de platit</v>
      </c>
      <c r="L14" s="1657" t="str">
        <f>'[2]51'!L9</f>
        <v>Cheltuieli efective</v>
      </c>
    </row>
    <row r="15" spans="1:12" ht="12" customHeight="1">
      <c r="A15" s="1401">
        <v>0</v>
      </c>
      <c r="B15" s="1658"/>
      <c r="C15" s="1337">
        <v>1</v>
      </c>
      <c r="D15" s="1337">
        <v>1</v>
      </c>
      <c r="E15" s="1337">
        <v>2</v>
      </c>
      <c r="F15" s="1337">
        <v>3</v>
      </c>
      <c r="G15" s="1337">
        <v>4</v>
      </c>
      <c r="H15" s="1337">
        <v>5</v>
      </c>
      <c r="I15" s="1337">
        <v>6</v>
      </c>
      <c r="J15" s="1337">
        <v>7</v>
      </c>
      <c r="K15" s="1337">
        <v>8</v>
      </c>
      <c r="L15" s="1338">
        <v>9</v>
      </c>
    </row>
    <row r="16" spans="1:12" ht="34.5" customHeight="1">
      <c r="A16" s="1659" t="s">
        <v>1359</v>
      </c>
      <c r="B16" s="1660"/>
      <c r="C16" s="1661"/>
      <c r="D16" s="1662">
        <f>D17+D194</f>
        <v>72032853</v>
      </c>
      <c r="E16" s="1662">
        <f>E17+E194</f>
        <v>79668004</v>
      </c>
      <c r="F16" s="1662">
        <f>F17+F194</f>
        <v>98172973</v>
      </c>
      <c r="G16" s="1662">
        <f t="shared" ref="G16:L16" si="1">G17+G194</f>
        <v>108832351</v>
      </c>
      <c r="H16" s="1662">
        <f t="shared" si="1"/>
        <v>97841117</v>
      </c>
      <c r="I16" s="1662">
        <f t="shared" si="1"/>
        <v>97841117</v>
      </c>
      <c r="J16" s="1662">
        <f t="shared" si="1"/>
        <v>97841117</v>
      </c>
      <c r="K16" s="1662">
        <f t="shared" si="1"/>
        <v>0</v>
      </c>
      <c r="L16" s="1663">
        <f t="shared" si="1"/>
        <v>36528695</v>
      </c>
    </row>
    <row r="17" spans="1:12" ht="33" customHeight="1">
      <c r="A17" s="1664" t="s">
        <v>853</v>
      </c>
      <c r="B17" s="1665"/>
      <c r="C17" s="1666"/>
      <c r="D17" s="1667">
        <f t="shared" ref="D17:L17" si="2">D19+D54+D152+D173+D189+D163</f>
        <v>0</v>
      </c>
      <c r="E17" s="1667">
        <f t="shared" si="2"/>
        <v>0</v>
      </c>
      <c r="F17" s="1667">
        <f t="shared" si="2"/>
        <v>26140120</v>
      </c>
      <c r="G17" s="1667">
        <f t="shared" si="2"/>
        <v>29164347</v>
      </c>
      <c r="H17" s="1667">
        <f t="shared" si="2"/>
        <v>28003448</v>
      </c>
      <c r="I17" s="1667">
        <f t="shared" si="2"/>
        <v>28003448</v>
      </c>
      <c r="J17" s="1667">
        <f t="shared" si="2"/>
        <v>28003448</v>
      </c>
      <c r="K17" s="1667">
        <f t="shared" si="2"/>
        <v>0</v>
      </c>
      <c r="L17" s="1668">
        <f t="shared" si="2"/>
        <v>26035109</v>
      </c>
    </row>
    <row r="18" spans="1:12" ht="33" customHeight="1">
      <c r="A18" s="1669" t="s">
        <v>1376</v>
      </c>
      <c r="B18" s="1670"/>
      <c r="C18" s="1671" t="s">
        <v>855</v>
      </c>
      <c r="D18" s="1672">
        <f t="shared" ref="D18:L18" si="3">D19+D54+D152+D195+D221+D225+D280+D284+D163</f>
        <v>40778667</v>
      </c>
      <c r="E18" s="1672">
        <f t="shared" si="3"/>
        <v>33283806</v>
      </c>
      <c r="F18" s="1672">
        <f t="shared" si="3"/>
        <v>64083787</v>
      </c>
      <c r="G18" s="1672">
        <f t="shared" si="3"/>
        <v>59776082</v>
      </c>
      <c r="H18" s="1672">
        <f t="shared" si="3"/>
        <v>53268252</v>
      </c>
      <c r="I18" s="1672">
        <f t="shared" si="3"/>
        <v>53268252</v>
      </c>
      <c r="J18" s="1672">
        <f t="shared" si="3"/>
        <v>53268252</v>
      </c>
      <c r="K18" s="1672">
        <f t="shared" si="3"/>
        <v>0</v>
      </c>
      <c r="L18" s="1673">
        <f t="shared" si="3"/>
        <v>27173326</v>
      </c>
    </row>
    <row r="19" spans="1:12" s="699" customFormat="1" ht="24.95" hidden="1" customHeight="1">
      <c r="A19" s="1674" t="s">
        <v>1432</v>
      </c>
      <c r="B19" s="1675"/>
      <c r="C19" s="1676" t="s">
        <v>857</v>
      </c>
      <c r="D19" s="1677"/>
      <c r="E19" s="1677"/>
      <c r="F19" s="1678">
        <f t="shared" ref="F19:L19" si="4">F20+F38+F46</f>
        <v>0</v>
      </c>
      <c r="G19" s="1678">
        <f t="shared" si="4"/>
        <v>0</v>
      </c>
      <c r="H19" s="1678">
        <f t="shared" si="4"/>
        <v>0</v>
      </c>
      <c r="I19" s="1678">
        <f t="shared" si="4"/>
        <v>0</v>
      </c>
      <c r="J19" s="1678">
        <f t="shared" si="4"/>
        <v>0</v>
      </c>
      <c r="K19" s="1678">
        <f t="shared" si="4"/>
        <v>0</v>
      </c>
      <c r="L19" s="1679">
        <f t="shared" si="4"/>
        <v>0</v>
      </c>
    </row>
    <row r="20" spans="1:12" ht="20.100000000000001" hidden="1" customHeight="1">
      <c r="A20" s="1680" t="s">
        <v>1347</v>
      </c>
      <c r="B20" s="1681"/>
      <c r="C20" s="691" t="s">
        <v>859</v>
      </c>
      <c r="D20" s="1682"/>
      <c r="E20" s="1682"/>
      <c r="F20" s="1683">
        <f t="shared" ref="F20:L20" si="5">F21+F25+F26+F31+F30+F32+F33+F34+F35+F36+F37</f>
        <v>0</v>
      </c>
      <c r="G20" s="1683">
        <f t="shared" si="5"/>
        <v>0</v>
      </c>
      <c r="H20" s="1683">
        <f t="shared" si="5"/>
        <v>0</v>
      </c>
      <c r="I20" s="1683">
        <f t="shared" si="5"/>
        <v>0</v>
      </c>
      <c r="J20" s="1683">
        <f t="shared" si="5"/>
        <v>0</v>
      </c>
      <c r="K20" s="1683">
        <f t="shared" si="5"/>
        <v>0</v>
      </c>
      <c r="L20" s="1684">
        <f t="shared" si="5"/>
        <v>0</v>
      </c>
    </row>
    <row r="21" spans="1:12" ht="20.100000000000001" hidden="1" customHeight="1">
      <c r="A21" s="1685"/>
      <c r="B21" s="1686" t="s">
        <v>860</v>
      </c>
      <c r="C21" s="1687" t="s">
        <v>861</v>
      </c>
      <c r="D21" s="1688"/>
      <c r="E21" s="1688"/>
      <c r="F21" s="1689"/>
      <c r="G21" s="1690"/>
      <c r="H21" s="1690"/>
      <c r="I21" s="1690"/>
      <c r="J21" s="1690"/>
      <c r="K21" s="1690">
        <f t="shared" ref="K21:K37" si="6">H21-J21</f>
        <v>0</v>
      </c>
      <c r="L21" s="1691"/>
    </row>
    <row r="22" spans="1:12" s="713" customFormat="1" ht="20.100000000000001" hidden="1" customHeight="1">
      <c r="A22" s="1692"/>
      <c r="B22" s="1693" t="s">
        <v>862</v>
      </c>
      <c r="C22" s="1694" t="s">
        <v>863</v>
      </c>
      <c r="D22" s="1695"/>
      <c r="E22" s="1695"/>
      <c r="F22" s="1689"/>
      <c r="G22" s="1696"/>
      <c r="H22" s="1696"/>
      <c r="I22" s="1696"/>
      <c r="J22" s="1696"/>
      <c r="K22" s="1690">
        <f t="shared" si="6"/>
        <v>0</v>
      </c>
      <c r="L22" s="1697"/>
    </row>
    <row r="23" spans="1:12" s="713" customFormat="1" ht="20.100000000000001" hidden="1" customHeight="1">
      <c r="A23" s="1692"/>
      <c r="B23" s="1693" t="s">
        <v>864</v>
      </c>
      <c r="C23" s="1694" t="s">
        <v>865</v>
      </c>
      <c r="D23" s="1695"/>
      <c r="E23" s="1695"/>
      <c r="F23" s="1689"/>
      <c r="G23" s="1696"/>
      <c r="H23" s="1696"/>
      <c r="I23" s="1696"/>
      <c r="J23" s="1696"/>
      <c r="K23" s="1690">
        <f t="shared" si="6"/>
        <v>0</v>
      </c>
      <c r="L23" s="1697"/>
    </row>
    <row r="24" spans="1:12" s="713" customFormat="1" ht="20.100000000000001" hidden="1" customHeight="1">
      <c r="A24" s="1692"/>
      <c r="B24" s="1693" t="s">
        <v>866</v>
      </c>
      <c r="C24" s="1694" t="s">
        <v>867</v>
      </c>
      <c r="D24" s="1695"/>
      <c r="E24" s="1695"/>
      <c r="F24" s="1689"/>
      <c r="G24" s="1696"/>
      <c r="H24" s="1696"/>
      <c r="I24" s="1696"/>
      <c r="J24" s="1696"/>
      <c r="K24" s="1690">
        <f t="shared" si="6"/>
        <v>0</v>
      </c>
      <c r="L24" s="1697"/>
    </row>
    <row r="25" spans="1:12" ht="20.100000000000001" hidden="1" customHeight="1">
      <c r="A25" s="1685"/>
      <c r="B25" s="1686" t="s">
        <v>868</v>
      </c>
      <c r="C25" s="1687" t="s">
        <v>869</v>
      </c>
      <c r="D25" s="1688"/>
      <c r="E25" s="1688"/>
      <c r="F25" s="1689"/>
      <c r="G25" s="1690"/>
      <c r="H25" s="1698"/>
      <c r="I25" s="1698"/>
      <c r="J25" s="1698"/>
      <c r="K25" s="1690">
        <f t="shared" si="6"/>
        <v>0</v>
      </c>
      <c r="L25" s="1699"/>
    </row>
    <row r="26" spans="1:12" ht="20.100000000000001" hidden="1" customHeight="1">
      <c r="A26" s="1685"/>
      <c r="B26" s="1686" t="s">
        <v>870</v>
      </c>
      <c r="C26" s="1687" t="s">
        <v>871</v>
      </c>
      <c r="D26" s="1688"/>
      <c r="E26" s="1688"/>
      <c r="F26" s="1689"/>
      <c r="G26" s="1690"/>
      <c r="H26" s="1698"/>
      <c r="I26" s="1698"/>
      <c r="J26" s="1698"/>
      <c r="K26" s="1690">
        <f t="shared" si="6"/>
        <v>0</v>
      </c>
      <c r="L26" s="1699"/>
    </row>
    <row r="27" spans="1:12" ht="20.100000000000001" hidden="1" customHeight="1">
      <c r="A27" s="1685"/>
      <c r="B27" s="1686" t="s">
        <v>872</v>
      </c>
      <c r="C27" s="1687" t="s">
        <v>873</v>
      </c>
      <c r="D27" s="1688"/>
      <c r="E27" s="1688"/>
      <c r="F27" s="1700"/>
      <c r="G27" s="1690" t="s">
        <v>1348</v>
      </c>
      <c r="H27" s="1690" t="s">
        <v>1348</v>
      </c>
      <c r="I27" s="1690" t="s">
        <v>1348</v>
      </c>
      <c r="J27" s="1690" t="s">
        <v>1348</v>
      </c>
      <c r="K27" s="1690" t="e">
        <f t="shared" si="6"/>
        <v>#VALUE!</v>
      </c>
      <c r="L27" s="1691" t="s">
        <v>1348</v>
      </c>
    </row>
    <row r="28" spans="1:12" ht="20.100000000000001" hidden="1" customHeight="1">
      <c r="A28" s="1685"/>
      <c r="B28" s="1686" t="s">
        <v>874</v>
      </c>
      <c r="C28" s="1687" t="s">
        <v>875</v>
      </c>
      <c r="D28" s="1688"/>
      <c r="E28" s="1688"/>
      <c r="F28" s="1700"/>
      <c r="G28" s="1690" t="s">
        <v>1348</v>
      </c>
      <c r="H28" s="1698" t="s">
        <v>1348</v>
      </c>
      <c r="I28" s="1698" t="s">
        <v>1348</v>
      </c>
      <c r="J28" s="1698" t="s">
        <v>1348</v>
      </c>
      <c r="K28" s="1690" t="e">
        <f t="shared" si="6"/>
        <v>#VALUE!</v>
      </c>
      <c r="L28" s="1699" t="s">
        <v>1348</v>
      </c>
    </row>
    <row r="29" spans="1:12" ht="20.100000000000001" hidden="1" customHeight="1">
      <c r="A29" s="1685"/>
      <c r="B29" s="1686" t="s">
        <v>876</v>
      </c>
      <c r="C29" s="1687" t="s">
        <v>877</v>
      </c>
      <c r="D29" s="1688"/>
      <c r="E29" s="1688"/>
      <c r="F29" s="1700"/>
      <c r="G29" s="1690" t="s">
        <v>1348</v>
      </c>
      <c r="H29" s="1690" t="s">
        <v>1348</v>
      </c>
      <c r="I29" s="1690" t="s">
        <v>1348</v>
      </c>
      <c r="J29" s="1690" t="s">
        <v>1348</v>
      </c>
      <c r="K29" s="1690" t="e">
        <f t="shared" si="6"/>
        <v>#VALUE!</v>
      </c>
      <c r="L29" s="1691" t="s">
        <v>1348</v>
      </c>
    </row>
    <row r="30" spans="1:12" ht="20.100000000000001" hidden="1" customHeight="1">
      <c r="A30" s="1685"/>
      <c r="B30" s="1686" t="s">
        <v>878</v>
      </c>
      <c r="C30" s="1687" t="s">
        <v>879</v>
      </c>
      <c r="D30" s="1688"/>
      <c r="E30" s="1688"/>
      <c r="F30" s="814"/>
      <c r="G30" s="1690"/>
      <c r="H30" s="1690"/>
      <c r="I30" s="1690"/>
      <c r="J30" s="1690"/>
      <c r="K30" s="1690">
        <f t="shared" si="6"/>
        <v>0</v>
      </c>
      <c r="L30" s="1691"/>
    </row>
    <row r="31" spans="1:12" ht="20.100000000000001" hidden="1" customHeight="1">
      <c r="A31" s="1685"/>
      <c r="B31" s="1686" t="s">
        <v>880</v>
      </c>
      <c r="C31" s="1687" t="s">
        <v>881</v>
      </c>
      <c r="D31" s="1688"/>
      <c r="E31" s="1688"/>
      <c r="F31" s="814"/>
      <c r="G31" s="1690"/>
      <c r="H31" s="1690"/>
      <c r="I31" s="1690"/>
      <c r="J31" s="1690"/>
      <c r="K31" s="1690">
        <f t="shared" si="6"/>
        <v>0</v>
      </c>
      <c r="L31" s="1691"/>
    </row>
    <row r="32" spans="1:12" ht="20.100000000000001" hidden="1" customHeight="1">
      <c r="A32" s="1685"/>
      <c r="B32" s="1686" t="s">
        <v>1316</v>
      </c>
      <c r="C32" s="1687" t="s">
        <v>883</v>
      </c>
      <c r="D32" s="1688"/>
      <c r="E32" s="1688"/>
      <c r="F32" s="814"/>
      <c r="G32" s="1690"/>
      <c r="H32" s="1690"/>
      <c r="I32" s="1690"/>
      <c r="J32" s="1690"/>
      <c r="K32" s="1690">
        <f t="shared" si="6"/>
        <v>0</v>
      </c>
      <c r="L32" s="1691"/>
    </row>
    <row r="33" spans="1:12" ht="20.100000000000001" hidden="1" customHeight="1">
      <c r="A33" s="1680"/>
      <c r="B33" s="1701" t="s">
        <v>884</v>
      </c>
      <c r="C33" s="1687" t="s">
        <v>885</v>
      </c>
      <c r="D33" s="1688"/>
      <c r="E33" s="1688"/>
      <c r="F33" s="814"/>
      <c r="G33" s="1690"/>
      <c r="H33" s="1690"/>
      <c r="I33" s="1690"/>
      <c r="J33" s="1690"/>
      <c r="K33" s="1690">
        <f t="shared" si="6"/>
        <v>0</v>
      </c>
      <c r="L33" s="1691"/>
    </row>
    <row r="34" spans="1:12" ht="20.100000000000001" hidden="1" customHeight="1">
      <c r="A34" s="1680"/>
      <c r="B34" s="1701" t="s">
        <v>886</v>
      </c>
      <c r="C34" s="1687" t="s">
        <v>887</v>
      </c>
      <c r="D34" s="1688"/>
      <c r="E34" s="1688"/>
      <c r="F34" s="814"/>
      <c r="G34" s="1690"/>
      <c r="H34" s="1690"/>
      <c r="I34" s="1690"/>
      <c r="J34" s="1690"/>
      <c r="K34" s="1690">
        <f t="shared" si="6"/>
        <v>0</v>
      </c>
      <c r="L34" s="1691"/>
    </row>
    <row r="35" spans="1:12" ht="20.100000000000001" hidden="1" customHeight="1">
      <c r="A35" s="1680"/>
      <c r="B35" s="1701" t="s">
        <v>888</v>
      </c>
      <c r="C35" s="1687" t="s">
        <v>889</v>
      </c>
      <c r="D35" s="1688"/>
      <c r="E35" s="1688"/>
      <c r="F35" s="814"/>
      <c r="G35" s="1690"/>
      <c r="H35" s="1690"/>
      <c r="I35" s="1690"/>
      <c r="J35" s="1690"/>
      <c r="K35" s="1690">
        <f t="shared" si="6"/>
        <v>0</v>
      </c>
      <c r="L35" s="1691"/>
    </row>
    <row r="36" spans="1:12" ht="20.100000000000001" hidden="1" customHeight="1">
      <c r="A36" s="1680"/>
      <c r="B36" s="1701" t="s">
        <v>890</v>
      </c>
      <c r="C36" s="1687" t="s">
        <v>891</v>
      </c>
      <c r="D36" s="1688"/>
      <c r="E36" s="1688"/>
      <c r="F36" s="814"/>
      <c r="G36" s="1690"/>
      <c r="H36" s="1690"/>
      <c r="I36" s="1690"/>
      <c r="J36" s="1690"/>
      <c r="K36" s="1690">
        <f t="shared" si="6"/>
        <v>0</v>
      </c>
      <c r="L36" s="1691"/>
    </row>
    <row r="37" spans="1:12" ht="20.100000000000001" hidden="1" customHeight="1">
      <c r="A37" s="1680"/>
      <c r="B37" s="1686" t="s">
        <v>894</v>
      </c>
      <c r="C37" s="1687" t="s">
        <v>895</v>
      </c>
      <c r="D37" s="1688"/>
      <c r="E37" s="1688"/>
      <c r="F37" s="814"/>
      <c r="G37" s="1690"/>
      <c r="H37" s="1690"/>
      <c r="I37" s="1690"/>
      <c r="J37" s="1690"/>
      <c r="K37" s="1690">
        <f t="shared" si="6"/>
        <v>0</v>
      </c>
      <c r="L37" s="1691"/>
    </row>
    <row r="38" spans="1:12" ht="20.100000000000001" hidden="1" customHeight="1">
      <c r="A38" s="1680" t="s">
        <v>1349</v>
      </c>
      <c r="B38" s="1686"/>
      <c r="C38" s="691" t="s">
        <v>897</v>
      </c>
      <c r="D38" s="1682"/>
      <c r="E38" s="1682"/>
      <c r="F38" s="814">
        <f t="shared" ref="F38:L38" si="7">F39+F40+F41+F42+F43+F45</f>
        <v>0</v>
      </c>
      <c r="G38" s="814">
        <f t="shared" si="7"/>
        <v>0</v>
      </c>
      <c r="H38" s="814">
        <f t="shared" si="7"/>
        <v>0</v>
      </c>
      <c r="I38" s="814">
        <f t="shared" si="7"/>
        <v>0</v>
      </c>
      <c r="J38" s="814">
        <f t="shared" si="7"/>
        <v>0</v>
      </c>
      <c r="K38" s="814">
        <f t="shared" si="7"/>
        <v>0</v>
      </c>
      <c r="L38" s="815">
        <f t="shared" si="7"/>
        <v>0</v>
      </c>
    </row>
    <row r="39" spans="1:12" ht="20.100000000000001" hidden="1" customHeight="1">
      <c r="A39" s="1680"/>
      <c r="B39" s="1686" t="s">
        <v>898</v>
      </c>
      <c r="C39" s="1687" t="s">
        <v>899</v>
      </c>
      <c r="D39" s="1688"/>
      <c r="E39" s="1688"/>
      <c r="F39" s="814"/>
      <c r="G39" s="1700"/>
      <c r="H39" s="1700"/>
      <c r="I39" s="1700"/>
      <c r="J39" s="1700"/>
      <c r="K39" s="1700">
        <f t="shared" ref="K39:K45" si="8">H39-J39</f>
        <v>0</v>
      </c>
      <c r="L39" s="1702"/>
    </row>
    <row r="40" spans="1:12" ht="20.100000000000001" hidden="1" customHeight="1">
      <c r="A40" s="1680"/>
      <c r="B40" s="1686" t="s">
        <v>900</v>
      </c>
      <c r="C40" s="1687" t="s">
        <v>901</v>
      </c>
      <c r="D40" s="1688"/>
      <c r="E40" s="1688"/>
      <c r="F40" s="814"/>
      <c r="G40" s="1700"/>
      <c r="H40" s="1700"/>
      <c r="I40" s="1700"/>
      <c r="J40" s="1700"/>
      <c r="K40" s="1700">
        <f t="shared" si="8"/>
        <v>0</v>
      </c>
      <c r="L40" s="1702"/>
    </row>
    <row r="41" spans="1:12" ht="20.100000000000001" hidden="1" customHeight="1">
      <c r="A41" s="1680"/>
      <c r="B41" s="1686" t="s">
        <v>902</v>
      </c>
      <c r="C41" s="1687" t="s">
        <v>903</v>
      </c>
      <c r="D41" s="1688"/>
      <c r="E41" s="1688"/>
      <c r="F41" s="814"/>
      <c r="G41" s="1700"/>
      <c r="H41" s="1700"/>
      <c r="I41" s="1700"/>
      <c r="J41" s="1700"/>
      <c r="K41" s="1700">
        <f t="shared" si="8"/>
        <v>0</v>
      </c>
      <c r="L41" s="1702"/>
    </row>
    <row r="42" spans="1:12" ht="20.100000000000001" hidden="1" customHeight="1">
      <c r="A42" s="1680"/>
      <c r="B42" s="1686" t="s">
        <v>904</v>
      </c>
      <c r="C42" s="1687" t="s">
        <v>905</v>
      </c>
      <c r="D42" s="1688"/>
      <c r="E42" s="1688"/>
      <c r="F42" s="814"/>
      <c r="G42" s="1700"/>
      <c r="H42" s="1700"/>
      <c r="I42" s="1700"/>
      <c r="J42" s="1700"/>
      <c r="K42" s="1700">
        <f t="shared" si="8"/>
        <v>0</v>
      </c>
      <c r="L42" s="1702"/>
    </row>
    <row r="43" spans="1:12" ht="20.100000000000001" hidden="1" customHeight="1">
      <c r="A43" s="1680"/>
      <c r="B43" s="1701" t="s">
        <v>906</v>
      </c>
      <c r="C43" s="1687" t="s">
        <v>907</v>
      </c>
      <c r="D43" s="1688"/>
      <c r="E43" s="1688"/>
      <c r="F43" s="814"/>
      <c r="G43" s="1700"/>
      <c r="H43" s="1700"/>
      <c r="I43" s="1700"/>
      <c r="J43" s="1700"/>
      <c r="K43" s="1700">
        <f t="shared" si="8"/>
        <v>0</v>
      </c>
      <c r="L43" s="1702"/>
    </row>
    <row r="44" spans="1:12" ht="20.100000000000001" hidden="1" customHeight="1">
      <c r="A44" s="1680"/>
      <c r="B44" s="1701" t="s">
        <v>908</v>
      </c>
      <c r="C44" s="1687" t="s">
        <v>909</v>
      </c>
      <c r="D44" s="1688"/>
      <c r="E44" s="1688"/>
      <c r="F44" s="814"/>
      <c r="G44" s="1700" t="s">
        <v>1348</v>
      </c>
      <c r="H44" s="1700" t="s">
        <v>1348</v>
      </c>
      <c r="I44" s="1700" t="s">
        <v>1348</v>
      </c>
      <c r="J44" s="1700" t="s">
        <v>1348</v>
      </c>
      <c r="K44" s="1700" t="e">
        <f t="shared" si="8"/>
        <v>#VALUE!</v>
      </c>
      <c r="L44" s="1702" t="s">
        <v>1348</v>
      </c>
    </row>
    <row r="45" spans="1:12" ht="20.100000000000001" hidden="1" customHeight="1">
      <c r="A45" s="1685"/>
      <c r="B45" s="1686" t="s">
        <v>910</v>
      </c>
      <c r="C45" s="1687" t="s">
        <v>911</v>
      </c>
      <c r="D45" s="1688"/>
      <c r="E45" s="1688"/>
      <c r="F45" s="814"/>
      <c r="G45" s="1700"/>
      <c r="H45" s="1700"/>
      <c r="I45" s="1700"/>
      <c r="J45" s="1700"/>
      <c r="K45" s="1700">
        <f t="shared" si="8"/>
        <v>0</v>
      </c>
      <c r="L45" s="1702"/>
    </row>
    <row r="46" spans="1:12" ht="20.100000000000001" hidden="1" customHeight="1">
      <c r="A46" s="1703" t="s">
        <v>912</v>
      </c>
      <c r="B46" s="1701"/>
      <c r="C46" s="691" t="s">
        <v>913</v>
      </c>
      <c r="D46" s="1682"/>
      <c r="E46" s="1682"/>
      <c r="F46" s="814">
        <f t="shared" ref="F46:L46" si="9">F47+F48+F49+F50+F51+F52</f>
        <v>0</v>
      </c>
      <c r="G46" s="814">
        <f t="shared" si="9"/>
        <v>0</v>
      </c>
      <c r="H46" s="814">
        <f t="shared" si="9"/>
        <v>0</v>
      </c>
      <c r="I46" s="814">
        <f t="shared" si="9"/>
        <v>0</v>
      </c>
      <c r="J46" s="814">
        <f t="shared" si="9"/>
        <v>0</v>
      </c>
      <c r="K46" s="814">
        <f t="shared" si="9"/>
        <v>0</v>
      </c>
      <c r="L46" s="815">
        <f t="shared" si="9"/>
        <v>0</v>
      </c>
    </row>
    <row r="47" spans="1:12" ht="20.100000000000001" hidden="1" customHeight="1">
      <c r="A47" s="1680"/>
      <c r="B47" s="1704" t="s">
        <v>914</v>
      </c>
      <c r="C47" s="1687" t="s">
        <v>915</v>
      </c>
      <c r="D47" s="1688"/>
      <c r="E47" s="1688"/>
      <c r="F47" s="814"/>
      <c r="G47" s="1690"/>
      <c r="H47" s="1690"/>
      <c r="I47" s="1690"/>
      <c r="J47" s="1690"/>
      <c r="K47" s="1690">
        <f t="shared" ref="K47:K53" si="10">H47-J47</f>
        <v>0</v>
      </c>
      <c r="L47" s="1691"/>
    </row>
    <row r="48" spans="1:12" ht="20.100000000000001" hidden="1" customHeight="1">
      <c r="A48" s="1703"/>
      <c r="B48" s="1701" t="s">
        <v>916</v>
      </c>
      <c r="C48" s="1687" t="s">
        <v>917</v>
      </c>
      <c r="D48" s="1688"/>
      <c r="E48" s="1688"/>
      <c r="F48" s="814"/>
      <c r="G48" s="1690"/>
      <c r="H48" s="1690"/>
      <c r="I48" s="1690"/>
      <c r="J48" s="1690"/>
      <c r="K48" s="1690">
        <f t="shared" si="10"/>
        <v>0</v>
      </c>
      <c r="L48" s="1691"/>
    </row>
    <row r="49" spans="1:12" ht="20.100000000000001" hidden="1" customHeight="1">
      <c r="A49" s="1703"/>
      <c r="B49" s="1701" t="s">
        <v>918</v>
      </c>
      <c r="C49" s="1687" t="s">
        <v>919</v>
      </c>
      <c r="D49" s="1688"/>
      <c r="E49" s="1688"/>
      <c r="F49" s="814"/>
      <c r="G49" s="1690"/>
      <c r="H49" s="1690"/>
      <c r="I49" s="1690"/>
      <c r="J49" s="1690"/>
      <c r="K49" s="1690">
        <f t="shared" si="10"/>
        <v>0</v>
      </c>
      <c r="L49" s="1691"/>
    </row>
    <row r="50" spans="1:12" ht="20.100000000000001" hidden="1" customHeight="1">
      <c r="A50" s="1703"/>
      <c r="B50" s="1705" t="s">
        <v>920</v>
      </c>
      <c r="C50" s="1687" t="s">
        <v>921</v>
      </c>
      <c r="D50" s="1688"/>
      <c r="E50" s="1688"/>
      <c r="F50" s="814"/>
      <c r="G50" s="1690"/>
      <c r="H50" s="1690"/>
      <c r="I50" s="1690"/>
      <c r="J50" s="1690"/>
      <c r="K50" s="1690">
        <f t="shared" si="10"/>
        <v>0</v>
      </c>
      <c r="L50" s="1691"/>
    </row>
    <row r="51" spans="1:12" ht="20.100000000000001" hidden="1" customHeight="1">
      <c r="A51" s="1703"/>
      <c r="B51" s="1705" t="s">
        <v>922</v>
      </c>
      <c r="C51" s="1687" t="s">
        <v>923</v>
      </c>
      <c r="D51" s="1688"/>
      <c r="E51" s="1688"/>
      <c r="F51" s="814"/>
      <c r="G51" s="1690"/>
      <c r="H51" s="1690"/>
      <c r="I51" s="1690"/>
      <c r="J51" s="1690"/>
      <c r="K51" s="1690">
        <f t="shared" si="10"/>
        <v>0</v>
      </c>
      <c r="L51" s="1691"/>
    </row>
    <row r="52" spans="1:12" ht="20.100000000000001" hidden="1" customHeight="1">
      <c r="A52" s="1703"/>
      <c r="B52" s="1701" t="s">
        <v>924</v>
      </c>
      <c r="C52" s="1687" t="s">
        <v>925</v>
      </c>
      <c r="D52" s="1688"/>
      <c r="E52" s="1688"/>
      <c r="F52" s="814"/>
      <c r="G52" s="1690"/>
      <c r="H52" s="1690"/>
      <c r="I52" s="1690"/>
      <c r="J52" s="1690"/>
      <c r="K52" s="1690">
        <f t="shared" si="10"/>
        <v>0</v>
      </c>
      <c r="L52" s="1691"/>
    </row>
    <row r="53" spans="1:12" ht="20.100000000000001" hidden="1" customHeight="1">
      <c r="A53" s="1703"/>
      <c r="B53" s="1693" t="s">
        <v>1350</v>
      </c>
      <c r="C53" s="1706" t="s">
        <v>927</v>
      </c>
      <c r="D53" s="1707"/>
      <c r="E53" s="1707"/>
      <c r="F53" s="814" t="e">
        <f>H53+I53+J53+K53</f>
        <v>#VALUE!</v>
      </c>
      <c r="G53" s="1708" t="s">
        <v>1348</v>
      </c>
      <c r="H53" s="1708" t="s">
        <v>1348</v>
      </c>
      <c r="I53" s="1708" t="s">
        <v>1348</v>
      </c>
      <c r="J53" s="1708" t="s">
        <v>1348</v>
      </c>
      <c r="K53" s="1690" t="e">
        <f t="shared" si="10"/>
        <v>#VALUE!</v>
      </c>
      <c r="L53" s="1709" t="s">
        <v>1348</v>
      </c>
    </row>
    <row r="54" spans="1:12" s="699" customFormat="1" ht="30" customHeight="1">
      <c r="A54" s="1710" t="s">
        <v>1433</v>
      </c>
      <c r="B54" s="1711"/>
      <c r="C54" s="1712" t="s">
        <v>929</v>
      </c>
      <c r="D54" s="1713"/>
      <c r="E54" s="1713"/>
      <c r="F54" s="1714">
        <f>F55+F66+F67+F70+F78+F82+F85+F86+F87+F88+F89+F90+F91+F92+F93+F94+F95+F96+F97+F98+F99+F103+F104+F105+F75</f>
        <v>23305120</v>
      </c>
      <c r="G54" s="1714">
        <f t="shared" ref="G54:L54" si="11">G55+G66+G67+G70+G78+G82+G85+G86+G87+G88+G89+G90+G91+G92+G93+G94+G95+G96+G97+G98+G99+G103+G104+G105+G75</f>
        <v>26292276</v>
      </c>
      <c r="H54" s="1714">
        <f t="shared" si="11"/>
        <v>25208254</v>
      </c>
      <c r="I54" s="1714">
        <f t="shared" si="11"/>
        <v>25208254</v>
      </c>
      <c r="J54" s="1714">
        <f t="shared" si="11"/>
        <v>25208254</v>
      </c>
      <c r="K54" s="1714">
        <f t="shared" si="11"/>
        <v>0</v>
      </c>
      <c r="L54" s="1715">
        <f t="shared" si="11"/>
        <v>25753721</v>
      </c>
    </row>
    <row r="55" spans="1:12" ht="33" customHeight="1">
      <c r="A55" s="734" t="s">
        <v>1320</v>
      </c>
      <c r="B55" s="719"/>
      <c r="C55" s="702" t="s">
        <v>931</v>
      </c>
      <c r="D55" s="1716"/>
      <c r="E55" s="1716"/>
      <c r="F55" s="720">
        <f t="shared" ref="F55:L55" si="12">F56+F57+F58+F59+F60+F61+F63+F62+F64+F65</f>
        <v>16195120</v>
      </c>
      <c r="G55" s="720">
        <f t="shared" si="12"/>
        <v>17573166</v>
      </c>
      <c r="H55" s="720">
        <f t="shared" si="12"/>
        <v>17376858</v>
      </c>
      <c r="I55" s="720">
        <f t="shared" si="12"/>
        <v>17376858</v>
      </c>
      <c r="J55" s="720">
        <f t="shared" si="12"/>
        <v>17376858</v>
      </c>
      <c r="K55" s="720">
        <f t="shared" si="12"/>
        <v>0</v>
      </c>
      <c r="L55" s="721">
        <f t="shared" si="12"/>
        <v>17561166</v>
      </c>
    </row>
    <row r="56" spans="1:12" ht="20.100000000000001" customHeight="1">
      <c r="A56" s="726"/>
      <c r="B56" s="718" t="s">
        <v>932</v>
      </c>
      <c r="C56" s="707" t="s">
        <v>933</v>
      </c>
      <c r="D56" s="1717"/>
      <c r="E56" s="1717"/>
      <c r="F56" s="715">
        <f>'[2]70,50'!L13+'[2]70,06'!L13</f>
        <v>5000</v>
      </c>
      <c r="G56" s="715">
        <f>'[2]70,50'!M13+'[2]70,06'!M13</f>
        <v>1400</v>
      </c>
      <c r="H56" s="715">
        <f>'[2]70,50'!N13+'[2]70,06'!N13</f>
        <v>1382</v>
      </c>
      <c r="I56" s="715">
        <f>'[2]70,50'!O13+'[2]70,06'!O13</f>
        <v>1382</v>
      </c>
      <c r="J56" s="715">
        <f>'[2]70,50'!P13+'[2]70,06'!P13</f>
        <v>1382</v>
      </c>
      <c r="K56" s="715">
        <f>'[2]70,50'!Q13+'[2]70,06'!Q13</f>
        <v>0</v>
      </c>
      <c r="L56" s="722">
        <f>'[2]70,50'!R13+'[2]70,06'!R13</f>
        <v>1382</v>
      </c>
    </row>
    <row r="57" spans="1:12" ht="17.25" customHeight="1">
      <c r="A57" s="726"/>
      <c r="B57" s="718" t="s">
        <v>934</v>
      </c>
      <c r="C57" s="707" t="s">
        <v>935</v>
      </c>
      <c r="D57" s="1717"/>
      <c r="E57" s="1717"/>
      <c r="F57" s="715">
        <f>'[2]70,50'!L14</f>
        <v>10000</v>
      </c>
      <c r="G57" s="715">
        <f>'[2]70,50'!M14</f>
        <v>10000</v>
      </c>
      <c r="H57" s="715">
        <f>'[2]70,50'!N14</f>
        <v>5033</v>
      </c>
      <c r="I57" s="715">
        <f>'[2]70,50'!O14</f>
        <v>5033</v>
      </c>
      <c r="J57" s="715">
        <f>'[2]70,50'!P14</f>
        <v>5033</v>
      </c>
      <c r="K57" s="715">
        <f>'[2]70,50'!Q14</f>
        <v>0</v>
      </c>
      <c r="L57" s="722">
        <f>'[2]70,50'!R14</f>
        <v>5033</v>
      </c>
    </row>
    <row r="58" spans="1:12" ht="17.25" customHeight="1">
      <c r="A58" s="726"/>
      <c r="B58" s="718" t="s">
        <v>936</v>
      </c>
      <c r="C58" s="707" t="s">
        <v>937</v>
      </c>
      <c r="D58" s="1717"/>
      <c r="E58" s="1717"/>
      <c r="F58" s="715">
        <f>'[2]70,06'!L14+'[2]70,50'!L15</f>
        <v>13395120</v>
      </c>
      <c r="G58" s="715">
        <f>'[2]70,06'!M14+'[2]70,50'!M15</f>
        <v>11374765</v>
      </c>
      <c r="H58" s="715">
        <f>'[2]70,06'!N14+'[2]70,50'!N15</f>
        <v>11282742</v>
      </c>
      <c r="I58" s="715">
        <f>'[2]70,06'!O14+'[2]70,50'!O15</f>
        <v>11282742</v>
      </c>
      <c r="J58" s="715">
        <f>'[2]70,06'!P14+'[2]70,50'!P15</f>
        <v>11282742</v>
      </c>
      <c r="K58" s="715">
        <f>'[2]70,06'!Q14+'[2]70,50'!Q15</f>
        <v>0</v>
      </c>
      <c r="L58" s="722">
        <f>'[2]70,06'!R14+'[2]70,50'!R15</f>
        <v>11100839</v>
      </c>
    </row>
    <row r="59" spans="1:12" ht="17.25" customHeight="1">
      <c r="A59" s="726"/>
      <c r="B59" s="718" t="s">
        <v>938</v>
      </c>
      <c r="C59" s="707" t="s">
        <v>939</v>
      </c>
      <c r="D59" s="1717"/>
      <c r="E59" s="1717"/>
      <c r="F59" s="715">
        <f>'[2]70,50'!L16</f>
        <v>2400000</v>
      </c>
      <c r="G59" s="715">
        <f>'[2]70,50'!M16</f>
        <v>5611001</v>
      </c>
      <c r="H59" s="715">
        <f>'[2]70,50'!N16</f>
        <v>5529849</v>
      </c>
      <c r="I59" s="715">
        <f>'[2]70,50'!O16</f>
        <v>5529849</v>
      </c>
      <c r="J59" s="715">
        <f>'[2]70,50'!P16</f>
        <v>5529849</v>
      </c>
      <c r="K59" s="715">
        <f>'[2]70,50'!Q16</f>
        <v>0</v>
      </c>
      <c r="L59" s="722">
        <f>'[2]70,50'!R16</f>
        <v>5894740</v>
      </c>
    </row>
    <row r="60" spans="1:12" ht="17.25" hidden="1" customHeight="1">
      <c r="A60" s="726"/>
      <c r="B60" s="718" t="s">
        <v>940</v>
      </c>
      <c r="C60" s="707" t="s">
        <v>941</v>
      </c>
      <c r="D60" s="1717"/>
      <c r="E60" s="1717"/>
      <c r="F60" s="715"/>
      <c r="G60" s="728"/>
      <c r="H60" s="728"/>
      <c r="I60" s="728"/>
      <c r="J60" s="728"/>
      <c r="K60" s="728">
        <v>0</v>
      </c>
      <c r="L60" s="729"/>
    </row>
    <row r="61" spans="1:12" ht="17.25" customHeight="1">
      <c r="A61" s="726"/>
      <c r="B61" s="718" t="s">
        <v>942</v>
      </c>
      <c r="C61" s="707" t="s">
        <v>943</v>
      </c>
      <c r="D61" s="1717"/>
      <c r="E61" s="1717"/>
      <c r="F61" s="715">
        <f>'[2]70,06'!L15+'[2]70,50'!L17</f>
        <v>30000</v>
      </c>
      <c r="G61" s="715">
        <f>'[2]70,06'!M15+'[2]70,50'!M17</f>
        <v>20000</v>
      </c>
      <c r="H61" s="715">
        <f>'[2]70,06'!N15+'[2]70,50'!N17</f>
        <v>17079</v>
      </c>
      <c r="I61" s="715">
        <f>'[2]70,06'!O15+'[2]70,50'!O17</f>
        <v>17079</v>
      </c>
      <c r="J61" s="715">
        <f>'[2]70,06'!P15+'[2]70,50'!P17</f>
        <v>17079</v>
      </c>
      <c r="K61" s="715">
        <f>'[2]70,06'!Q15+'[2]70,50'!Q17</f>
        <v>0</v>
      </c>
      <c r="L61" s="722">
        <f>'[2]70,06'!R15+'[2]70,50'!R17</f>
        <v>17079</v>
      </c>
    </row>
    <row r="62" spans="1:12" ht="17.25" hidden="1" customHeight="1">
      <c r="A62" s="726"/>
      <c r="B62" s="718" t="s">
        <v>944</v>
      </c>
      <c r="C62" s="707" t="s">
        <v>945</v>
      </c>
      <c r="D62" s="1717"/>
      <c r="E62" s="1717"/>
      <c r="F62" s="715"/>
      <c r="G62" s="728"/>
      <c r="H62" s="728"/>
      <c r="I62" s="728"/>
      <c r="J62" s="728"/>
      <c r="K62" s="728">
        <v>0</v>
      </c>
      <c r="L62" s="729"/>
    </row>
    <row r="63" spans="1:12" ht="15" customHeight="1">
      <c r="A63" s="726"/>
      <c r="B63" s="718" t="s">
        <v>946</v>
      </c>
      <c r="C63" s="707" t="s">
        <v>947</v>
      </c>
      <c r="D63" s="1717"/>
      <c r="E63" s="1717"/>
      <c r="F63" s="715">
        <f>'[2]70,50'!L18</f>
        <v>15000</v>
      </c>
      <c r="G63" s="715">
        <f>'[2]70,50'!M18</f>
        <v>25000</v>
      </c>
      <c r="H63" s="715">
        <f>'[2]70,50'!N18</f>
        <v>23080</v>
      </c>
      <c r="I63" s="715">
        <f>'[2]70,50'!O18</f>
        <v>23080</v>
      </c>
      <c r="J63" s="715">
        <f>'[2]70,50'!P18</f>
        <v>23080</v>
      </c>
      <c r="K63" s="715">
        <f>'[2]70,50'!Q18</f>
        <v>0</v>
      </c>
      <c r="L63" s="722">
        <f>'[2]70,50'!R18</f>
        <v>23080</v>
      </c>
    </row>
    <row r="64" spans="1:12" ht="15" customHeight="1">
      <c r="A64" s="726"/>
      <c r="B64" s="716" t="s">
        <v>948</v>
      </c>
      <c r="C64" s="707" t="s">
        <v>949</v>
      </c>
      <c r="D64" s="1717"/>
      <c r="E64" s="1717"/>
      <c r="F64" s="715">
        <f>'[2]70,50'!L19</f>
        <v>40000</v>
      </c>
      <c r="G64" s="715">
        <f>'[2]70,50'!M19</f>
        <v>15000</v>
      </c>
      <c r="H64" s="715">
        <f>'[2]70,50'!N19</f>
        <v>14492</v>
      </c>
      <c r="I64" s="715">
        <f>'[2]70,50'!O19</f>
        <v>14492</v>
      </c>
      <c r="J64" s="715">
        <f>'[2]70,50'!P19</f>
        <v>14492</v>
      </c>
      <c r="K64" s="715">
        <f>'[2]70,50'!Q19</f>
        <v>0</v>
      </c>
      <c r="L64" s="722">
        <f>'[2]70,50'!R19</f>
        <v>15812</v>
      </c>
    </row>
    <row r="65" spans="1:12" ht="15" customHeight="1">
      <c r="A65" s="726"/>
      <c r="B65" s="718" t="s">
        <v>950</v>
      </c>
      <c r="C65" s="707" t="s">
        <v>951</v>
      </c>
      <c r="D65" s="1717"/>
      <c r="E65" s="1717"/>
      <c r="F65" s="715">
        <f>'[2]70,06'!L16+'[2]70,50'!L20</f>
        <v>300000</v>
      </c>
      <c r="G65" s="715">
        <f>'[2]70,06'!M16+'[2]70,50'!M20</f>
        <v>516000</v>
      </c>
      <c r="H65" s="715">
        <f>'[2]70,06'!N16+'[2]70,50'!N20</f>
        <v>503201</v>
      </c>
      <c r="I65" s="715">
        <f>'[2]70,06'!O16+'[2]70,50'!O20</f>
        <v>503201</v>
      </c>
      <c r="J65" s="715">
        <f>'[2]70,06'!P16+'[2]70,50'!P20</f>
        <v>503201</v>
      </c>
      <c r="K65" s="715">
        <f>'[2]70,06'!Q16+'[2]70,50'!Q20</f>
        <v>0</v>
      </c>
      <c r="L65" s="722">
        <f>'[2]70,06'!R16+'[2]70,50'!R20</f>
        <v>503201</v>
      </c>
    </row>
    <row r="66" spans="1:12" ht="15" customHeight="1">
      <c r="A66" s="700" t="s">
        <v>952</v>
      </c>
      <c r="B66" s="719"/>
      <c r="C66" s="702" t="s">
        <v>953</v>
      </c>
      <c r="D66" s="1716"/>
      <c r="E66" s="1716"/>
      <c r="F66" s="720">
        <f>'[2]70,50'!L21</f>
        <v>2050000</v>
      </c>
      <c r="G66" s="720">
        <f>'[2]70,50'!M21</f>
        <v>3375900</v>
      </c>
      <c r="H66" s="720">
        <f>'[2]70,50'!N21</f>
        <v>2828251</v>
      </c>
      <c r="I66" s="720">
        <f>'[2]70,50'!O21</f>
        <v>2828251</v>
      </c>
      <c r="J66" s="720">
        <f>'[2]70,50'!P21</f>
        <v>2828251</v>
      </c>
      <c r="K66" s="720">
        <f>'[2]70,50'!Q21</f>
        <v>0</v>
      </c>
      <c r="L66" s="721">
        <f>'[2]70,50'!R21</f>
        <v>2952327</v>
      </c>
    </row>
    <row r="67" spans="1:12" ht="17.25" hidden="1" customHeight="1">
      <c r="A67" s="700" t="s">
        <v>954</v>
      </c>
      <c r="B67" s="735"/>
      <c r="C67" s="702" t="s">
        <v>955</v>
      </c>
      <c r="D67" s="1716"/>
      <c r="E67" s="1716"/>
      <c r="F67" s="720">
        <f t="shared" ref="F67:L67" si="13">F68+F69</f>
        <v>0</v>
      </c>
      <c r="G67" s="720">
        <f t="shared" si="13"/>
        <v>0</v>
      </c>
      <c r="H67" s="720">
        <f t="shared" si="13"/>
        <v>0</v>
      </c>
      <c r="I67" s="720">
        <f t="shared" si="13"/>
        <v>0</v>
      </c>
      <c r="J67" s="720">
        <f t="shared" si="13"/>
        <v>0</v>
      </c>
      <c r="K67" s="720">
        <f t="shared" si="13"/>
        <v>0</v>
      </c>
      <c r="L67" s="721">
        <f t="shared" si="13"/>
        <v>0</v>
      </c>
    </row>
    <row r="68" spans="1:12" ht="17.25" hidden="1" customHeight="1">
      <c r="A68" s="717"/>
      <c r="B68" s="716" t="s">
        <v>956</v>
      </c>
      <c r="C68" s="707" t="s">
        <v>957</v>
      </c>
      <c r="D68" s="1717"/>
      <c r="E68" s="1717"/>
      <c r="F68" s="715"/>
      <c r="G68" s="728"/>
      <c r="H68" s="728"/>
      <c r="I68" s="728"/>
      <c r="J68" s="728"/>
      <c r="K68" s="728">
        <f>H68-J68</f>
        <v>0</v>
      </c>
      <c r="L68" s="729"/>
    </row>
    <row r="69" spans="1:12" ht="17.25" hidden="1" customHeight="1">
      <c r="A69" s="717"/>
      <c r="B69" s="716" t="s">
        <v>958</v>
      </c>
      <c r="C69" s="707" t="s">
        <v>959</v>
      </c>
      <c r="D69" s="1717"/>
      <c r="E69" s="1717"/>
      <c r="F69" s="715"/>
      <c r="G69" s="728"/>
      <c r="H69" s="728"/>
      <c r="I69" s="728"/>
      <c r="J69" s="728"/>
      <c r="K69" s="728">
        <f>H69-J69</f>
        <v>0</v>
      </c>
      <c r="L69" s="729"/>
    </row>
    <row r="70" spans="1:12" ht="15" hidden="1" customHeight="1">
      <c r="A70" s="700" t="s">
        <v>1322</v>
      </c>
      <c r="B70" s="735"/>
      <c r="C70" s="702" t="s">
        <v>961</v>
      </c>
      <c r="D70" s="1716"/>
      <c r="E70" s="1716"/>
      <c r="F70" s="720">
        <f t="shared" ref="F70:L70" si="14">F71+F72+F73+F74</f>
        <v>0</v>
      </c>
      <c r="G70" s="720">
        <f t="shared" si="14"/>
        <v>0</v>
      </c>
      <c r="H70" s="720">
        <f t="shared" si="14"/>
        <v>0</v>
      </c>
      <c r="I70" s="720">
        <f t="shared" si="14"/>
        <v>0</v>
      </c>
      <c r="J70" s="720">
        <f t="shared" si="14"/>
        <v>0</v>
      </c>
      <c r="K70" s="720">
        <f t="shared" si="14"/>
        <v>0</v>
      </c>
      <c r="L70" s="721">
        <f t="shared" si="14"/>
        <v>0</v>
      </c>
    </row>
    <row r="71" spans="1:12" ht="12.75" hidden="1" customHeight="1">
      <c r="A71" s="726"/>
      <c r="B71" s="718" t="s">
        <v>962</v>
      </c>
      <c r="C71" s="707" t="s">
        <v>963</v>
      </c>
      <c r="D71" s="1717"/>
      <c r="E71" s="1717"/>
      <c r="F71" s="715"/>
      <c r="G71" s="728"/>
      <c r="H71" s="728"/>
      <c r="I71" s="728"/>
      <c r="J71" s="728"/>
      <c r="K71" s="728">
        <f>H71-J71</f>
        <v>0</v>
      </c>
      <c r="L71" s="729"/>
    </row>
    <row r="72" spans="1:12" ht="17.25" hidden="1" customHeight="1">
      <c r="A72" s="726"/>
      <c r="B72" s="718" t="s">
        <v>964</v>
      </c>
      <c r="C72" s="707" t="s">
        <v>965</v>
      </c>
      <c r="D72" s="1717"/>
      <c r="E72" s="1717"/>
      <c r="F72" s="715"/>
      <c r="G72" s="728"/>
      <c r="H72" s="728"/>
      <c r="I72" s="728"/>
      <c r="J72" s="728"/>
      <c r="K72" s="728">
        <f>H72-J72</f>
        <v>0</v>
      </c>
      <c r="L72" s="729"/>
    </row>
    <row r="73" spans="1:12" ht="16.5" hidden="1" customHeight="1">
      <c r="A73" s="726"/>
      <c r="B73" s="718" t="s">
        <v>966</v>
      </c>
      <c r="C73" s="707" t="s">
        <v>967</v>
      </c>
      <c r="D73" s="1717"/>
      <c r="E73" s="1717"/>
      <c r="F73" s="715"/>
      <c r="G73" s="728"/>
      <c r="H73" s="728"/>
      <c r="I73" s="728"/>
      <c r="J73" s="728"/>
      <c r="K73" s="728">
        <f>H73-J73</f>
        <v>0</v>
      </c>
      <c r="L73" s="729"/>
    </row>
    <row r="74" spans="1:12" ht="14.25" hidden="1" customHeight="1">
      <c r="A74" s="726"/>
      <c r="B74" s="718" t="s">
        <v>968</v>
      </c>
      <c r="C74" s="707" t="s">
        <v>969</v>
      </c>
      <c r="D74" s="1717"/>
      <c r="E74" s="1717"/>
      <c r="F74" s="715"/>
      <c r="G74" s="728"/>
      <c r="H74" s="728"/>
      <c r="I74" s="728"/>
      <c r="J74" s="728"/>
      <c r="K74" s="728">
        <f>H74-J74</f>
        <v>0</v>
      </c>
      <c r="L74" s="729"/>
    </row>
    <row r="75" spans="1:12" ht="14.25" hidden="1" customHeight="1">
      <c r="A75" s="726"/>
      <c r="B75" s="1718" t="s">
        <v>1434</v>
      </c>
      <c r="C75" s="1719" t="s">
        <v>1393</v>
      </c>
      <c r="D75" s="1720"/>
      <c r="E75" s="1720"/>
      <c r="F75" s="747">
        <f>F76+F77</f>
        <v>0</v>
      </c>
      <c r="G75" s="747">
        <f t="shared" ref="G75:L75" si="15">G76+G77</f>
        <v>0</v>
      </c>
      <c r="H75" s="747">
        <f t="shared" si="15"/>
        <v>0</v>
      </c>
      <c r="I75" s="747">
        <f t="shared" si="15"/>
        <v>0</v>
      </c>
      <c r="J75" s="747">
        <f t="shared" si="15"/>
        <v>0</v>
      </c>
      <c r="K75" s="747">
        <f t="shared" si="15"/>
        <v>0</v>
      </c>
      <c r="L75" s="1721">
        <f t="shared" si="15"/>
        <v>0</v>
      </c>
    </row>
    <row r="76" spans="1:12" ht="14.25" hidden="1" customHeight="1">
      <c r="A76" s="726"/>
      <c r="B76" s="718" t="s">
        <v>964</v>
      </c>
      <c r="C76" s="707" t="s">
        <v>1435</v>
      </c>
      <c r="D76" s="1717"/>
      <c r="E76" s="1717"/>
      <c r="F76" s="715">
        <f>'[2]70,50'!L23</f>
        <v>0</v>
      </c>
      <c r="G76" s="715">
        <f>'[2]70,50'!M23</f>
        <v>0</v>
      </c>
      <c r="H76" s="715">
        <f>'[2]70,50'!N23</f>
        <v>0</v>
      </c>
      <c r="I76" s="715">
        <f>'[2]70,50'!O23</f>
        <v>0</v>
      </c>
      <c r="J76" s="715">
        <f>'[2]70,50'!P23</f>
        <v>0</v>
      </c>
      <c r="K76" s="715">
        <f>'[2]70,50'!Q23</f>
        <v>0</v>
      </c>
      <c r="L76" s="722">
        <f>'[2]70,50'!R23</f>
        <v>0</v>
      </c>
    </row>
    <row r="77" spans="1:12" ht="14.25" hidden="1" customHeight="1">
      <c r="A77" s="726"/>
      <c r="B77" s="718" t="s">
        <v>1436</v>
      </c>
      <c r="C77" s="707" t="s">
        <v>969</v>
      </c>
      <c r="D77" s="1717"/>
      <c r="E77" s="1717"/>
      <c r="F77" s="715">
        <f>'[2]70,50'!L24</f>
        <v>0</v>
      </c>
      <c r="G77" s="715">
        <f>'[2]70,50'!M24</f>
        <v>0</v>
      </c>
      <c r="H77" s="715">
        <f>'[2]70,50'!N24</f>
        <v>0</v>
      </c>
      <c r="I77" s="715">
        <f>'[2]70,50'!O24</f>
        <v>0</v>
      </c>
      <c r="J77" s="715">
        <f>'[2]70,50'!P24</f>
        <v>0</v>
      </c>
      <c r="K77" s="715">
        <f>'[2]70,50'!Q24</f>
        <v>0</v>
      </c>
      <c r="L77" s="722">
        <f>'[2]70,50'!R24</f>
        <v>0</v>
      </c>
    </row>
    <row r="78" spans="1:12" ht="17.25" customHeight="1">
      <c r="A78" s="738" t="s">
        <v>970</v>
      </c>
      <c r="B78" s="735"/>
      <c r="C78" s="702" t="s">
        <v>971</v>
      </c>
      <c r="D78" s="1716"/>
      <c r="E78" s="1716"/>
      <c r="F78" s="720">
        <f t="shared" ref="F78:L78" si="16">F79+F80+F81</f>
        <v>150000</v>
      </c>
      <c r="G78" s="720">
        <f t="shared" si="16"/>
        <v>92850</v>
      </c>
      <c r="H78" s="720">
        <f t="shared" si="16"/>
        <v>93350</v>
      </c>
      <c r="I78" s="720">
        <f t="shared" si="16"/>
        <v>93350</v>
      </c>
      <c r="J78" s="720">
        <f t="shared" si="16"/>
        <v>93350</v>
      </c>
      <c r="K78" s="720">
        <f t="shared" si="16"/>
        <v>0</v>
      </c>
      <c r="L78" s="721">
        <f t="shared" si="16"/>
        <v>0</v>
      </c>
    </row>
    <row r="79" spans="1:12" ht="17.25" hidden="1" customHeight="1">
      <c r="A79" s="726"/>
      <c r="B79" s="718" t="s">
        <v>972</v>
      </c>
      <c r="C79" s="707" t="s">
        <v>973</v>
      </c>
      <c r="D79" s="1717"/>
      <c r="E79" s="1717"/>
      <c r="F79" s="715"/>
      <c r="G79" s="728"/>
      <c r="H79" s="728"/>
      <c r="I79" s="728"/>
      <c r="J79" s="728"/>
      <c r="K79" s="728">
        <f>H79-J79</f>
        <v>0</v>
      </c>
      <c r="L79" s="729"/>
    </row>
    <row r="80" spans="1:12" ht="17.25" hidden="1" customHeight="1">
      <c r="A80" s="726"/>
      <c r="B80" s="718" t="s">
        <v>974</v>
      </c>
      <c r="C80" s="707" t="s">
        <v>975</v>
      </c>
      <c r="D80" s="1717"/>
      <c r="E80" s="1717"/>
      <c r="F80" s="715"/>
      <c r="G80" s="728"/>
      <c r="H80" s="728"/>
      <c r="I80" s="728"/>
      <c r="J80" s="728"/>
      <c r="K80" s="728">
        <f>H80-J80</f>
        <v>0</v>
      </c>
      <c r="L80" s="729"/>
    </row>
    <row r="81" spans="1:12" ht="17.25" customHeight="1">
      <c r="A81" s="726"/>
      <c r="B81" s="718" t="s">
        <v>976</v>
      </c>
      <c r="C81" s="707" t="s">
        <v>977</v>
      </c>
      <c r="D81" s="1717"/>
      <c r="E81" s="1717"/>
      <c r="F81" s="715">
        <f>'[2]70,03,30,bl'!L14+'[2]70,50'!L26</f>
        <v>150000</v>
      </c>
      <c r="G81" s="715">
        <f>'[2]70,03,30,bl'!M14+'[2]70,50'!M26</f>
        <v>92850</v>
      </c>
      <c r="H81" s="715">
        <f>'[2]70,03,30,bl'!N14+'[2]70,50'!N26</f>
        <v>93350</v>
      </c>
      <c r="I81" s="715">
        <f>'[2]70,03,30,bl'!O14+'[2]70,50'!O26</f>
        <v>93350</v>
      </c>
      <c r="J81" s="715">
        <f>'[2]70,03,30,bl'!P14+'[2]70,50'!P26</f>
        <v>93350</v>
      </c>
      <c r="K81" s="715">
        <f>'[2]70,03,30,bl'!Q14+'[2]70,50'!Q26</f>
        <v>0</v>
      </c>
      <c r="L81" s="722">
        <f>'[2]70,03,30,bl'!R14+'[2]70,50'!R26</f>
        <v>0</v>
      </c>
    </row>
    <row r="82" spans="1:12" ht="17.25" hidden="1" customHeight="1">
      <c r="A82" s="739" t="s">
        <v>1324</v>
      </c>
      <c r="B82" s="735"/>
      <c r="C82" s="702" t="s">
        <v>979</v>
      </c>
      <c r="D82" s="1716"/>
      <c r="E82" s="1716"/>
      <c r="F82" s="720"/>
      <c r="G82" s="728">
        <f t="shared" ref="G82:G102" si="17">J82</f>
        <v>0</v>
      </c>
      <c r="H82" s="720">
        <f>H83+H84</f>
        <v>0</v>
      </c>
      <c r="I82" s="720">
        <f>I83+I84</f>
        <v>0</v>
      </c>
      <c r="J82" s="720">
        <f>J83+J84</f>
        <v>0</v>
      </c>
      <c r="K82" s="720">
        <f>K83+K84</f>
        <v>0</v>
      </c>
      <c r="L82" s="721">
        <f>L83+L84</f>
        <v>0</v>
      </c>
    </row>
    <row r="83" spans="1:12" ht="17.25" hidden="1" customHeight="1">
      <c r="A83" s="726"/>
      <c r="B83" s="718" t="s">
        <v>980</v>
      </c>
      <c r="C83" s="707" t="s">
        <v>981</v>
      </c>
      <c r="D83" s="1717"/>
      <c r="E83" s="1717"/>
      <c r="F83" s="715"/>
      <c r="G83" s="728">
        <f t="shared" si="17"/>
        <v>0</v>
      </c>
      <c r="H83" s="728"/>
      <c r="I83" s="728"/>
      <c r="J83" s="728"/>
      <c r="K83" s="728">
        <f t="shared" ref="K83:K98" si="18">H83-J83</f>
        <v>0</v>
      </c>
      <c r="L83" s="729"/>
    </row>
    <row r="84" spans="1:12" ht="17.25" hidden="1" customHeight="1">
      <c r="A84" s="726"/>
      <c r="B84" s="718" t="s">
        <v>982</v>
      </c>
      <c r="C84" s="707" t="s">
        <v>983</v>
      </c>
      <c r="D84" s="1717"/>
      <c r="E84" s="1717"/>
      <c r="F84" s="715"/>
      <c r="G84" s="728">
        <f t="shared" si="17"/>
        <v>0</v>
      </c>
      <c r="H84" s="728"/>
      <c r="I84" s="728"/>
      <c r="J84" s="728"/>
      <c r="K84" s="728">
        <f t="shared" si="18"/>
        <v>0</v>
      </c>
      <c r="L84" s="729"/>
    </row>
    <row r="85" spans="1:12" ht="17.25" hidden="1" customHeight="1">
      <c r="A85" s="1127" t="s">
        <v>984</v>
      </c>
      <c r="B85" s="1128"/>
      <c r="C85" s="702" t="s">
        <v>985</v>
      </c>
      <c r="D85" s="1716"/>
      <c r="E85" s="1716"/>
      <c r="F85" s="720"/>
      <c r="G85" s="728">
        <f t="shared" si="17"/>
        <v>0</v>
      </c>
      <c r="H85" s="1722"/>
      <c r="I85" s="1722"/>
      <c r="J85" s="1722"/>
      <c r="K85" s="1722">
        <f t="shared" si="18"/>
        <v>0</v>
      </c>
      <c r="L85" s="1723"/>
    </row>
    <row r="86" spans="1:12" ht="17.25" hidden="1" customHeight="1">
      <c r="A86" s="1127" t="s">
        <v>986</v>
      </c>
      <c r="B86" s="1128"/>
      <c r="C86" s="702" t="s">
        <v>987</v>
      </c>
      <c r="D86" s="1716"/>
      <c r="E86" s="1716"/>
      <c r="F86" s="720"/>
      <c r="G86" s="728">
        <f t="shared" si="17"/>
        <v>0</v>
      </c>
      <c r="H86" s="1722"/>
      <c r="I86" s="1722"/>
      <c r="J86" s="1722"/>
      <c r="K86" s="1722">
        <f t="shared" si="18"/>
        <v>0</v>
      </c>
      <c r="L86" s="1723"/>
    </row>
    <row r="87" spans="1:12" ht="17.25" hidden="1" customHeight="1">
      <c r="A87" s="700" t="s">
        <v>988</v>
      </c>
      <c r="B87" s="735"/>
      <c r="C87" s="702" t="s">
        <v>989</v>
      </c>
      <c r="D87" s="1716"/>
      <c r="E87" s="1716"/>
      <c r="F87" s="720"/>
      <c r="G87" s="728">
        <f t="shared" si="17"/>
        <v>0</v>
      </c>
      <c r="H87" s="1722"/>
      <c r="I87" s="1722"/>
      <c r="J87" s="1722"/>
      <c r="K87" s="1722">
        <f t="shared" si="18"/>
        <v>0</v>
      </c>
      <c r="L87" s="1723"/>
    </row>
    <row r="88" spans="1:12" ht="17.25" hidden="1" customHeight="1">
      <c r="A88" s="700" t="s">
        <v>990</v>
      </c>
      <c r="B88" s="735"/>
      <c r="C88" s="702" t="s">
        <v>991</v>
      </c>
      <c r="D88" s="1716"/>
      <c r="E88" s="1716"/>
      <c r="F88" s="720"/>
      <c r="G88" s="728">
        <f t="shared" si="17"/>
        <v>0</v>
      </c>
      <c r="H88" s="1722"/>
      <c r="I88" s="1722"/>
      <c r="J88" s="1722"/>
      <c r="K88" s="1722">
        <f t="shared" si="18"/>
        <v>0</v>
      </c>
      <c r="L88" s="1723"/>
    </row>
    <row r="89" spans="1:12" ht="17.25" hidden="1" customHeight="1">
      <c r="A89" s="700" t="s">
        <v>992</v>
      </c>
      <c r="B89" s="735"/>
      <c r="C89" s="702" t="s">
        <v>993</v>
      </c>
      <c r="D89" s="1716"/>
      <c r="E89" s="1716"/>
      <c r="F89" s="720"/>
      <c r="G89" s="728">
        <f t="shared" si="17"/>
        <v>0</v>
      </c>
      <c r="H89" s="1722"/>
      <c r="I89" s="1722"/>
      <c r="J89" s="1722"/>
      <c r="K89" s="1722">
        <f t="shared" si="18"/>
        <v>0</v>
      </c>
      <c r="L89" s="1723"/>
    </row>
    <row r="90" spans="1:12" ht="13.5" hidden="1" customHeight="1">
      <c r="A90" s="700" t="s">
        <v>994</v>
      </c>
      <c r="B90" s="735"/>
      <c r="C90" s="702" t="s">
        <v>995</v>
      </c>
      <c r="D90" s="1716"/>
      <c r="E90" s="1716"/>
      <c r="F90" s="720"/>
      <c r="G90" s="728">
        <f t="shared" si="17"/>
        <v>0</v>
      </c>
      <c r="H90" s="1722"/>
      <c r="I90" s="1722"/>
      <c r="J90" s="1722"/>
      <c r="K90" s="1722">
        <f t="shared" si="18"/>
        <v>0</v>
      </c>
      <c r="L90" s="1723"/>
    </row>
    <row r="91" spans="1:12" ht="13.5" hidden="1" customHeight="1">
      <c r="A91" s="700" t="s">
        <v>996</v>
      </c>
      <c r="B91" s="735"/>
      <c r="C91" s="702" t="s">
        <v>997</v>
      </c>
      <c r="D91" s="1716"/>
      <c r="E91" s="1716"/>
      <c r="F91" s="720"/>
      <c r="G91" s="728">
        <f t="shared" si="17"/>
        <v>0</v>
      </c>
      <c r="H91" s="1722"/>
      <c r="I91" s="1722"/>
      <c r="J91" s="1722"/>
      <c r="K91" s="1722">
        <f t="shared" si="18"/>
        <v>0</v>
      </c>
      <c r="L91" s="1723"/>
    </row>
    <row r="92" spans="1:12" ht="16.5" hidden="1" customHeight="1">
      <c r="A92" s="700" t="s">
        <v>998</v>
      </c>
      <c r="B92" s="735"/>
      <c r="C92" s="702" t="s">
        <v>999</v>
      </c>
      <c r="D92" s="1716"/>
      <c r="E92" s="1716"/>
      <c r="F92" s="720"/>
      <c r="G92" s="728">
        <f t="shared" si="17"/>
        <v>0</v>
      </c>
      <c r="H92" s="1722"/>
      <c r="I92" s="1722"/>
      <c r="J92" s="1722"/>
      <c r="K92" s="1722">
        <f t="shared" si="18"/>
        <v>0</v>
      </c>
      <c r="L92" s="1723"/>
    </row>
    <row r="93" spans="1:12" ht="16.5" hidden="1" customHeight="1">
      <c r="A93" s="700" t="s">
        <v>1000</v>
      </c>
      <c r="B93" s="735"/>
      <c r="C93" s="702" t="s">
        <v>1001</v>
      </c>
      <c r="D93" s="1716"/>
      <c r="E93" s="1716"/>
      <c r="F93" s="720"/>
      <c r="G93" s="728">
        <f t="shared" si="17"/>
        <v>0</v>
      </c>
      <c r="H93" s="1722"/>
      <c r="I93" s="1722"/>
      <c r="J93" s="1722"/>
      <c r="K93" s="1722">
        <f t="shared" si="18"/>
        <v>0</v>
      </c>
      <c r="L93" s="1723"/>
    </row>
    <row r="94" spans="1:12" ht="41.25" hidden="1" customHeight="1">
      <c r="A94" s="1129" t="s">
        <v>1002</v>
      </c>
      <c r="B94" s="1130"/>
      <c r="C94" s="702" t="s">
        <v>1003</v>
      </c>
      <c r="D94" s="1716"/>
      <c r="E94" s="1716"/>
      <c r="F94" s="720"/>
      <c r="G94" s="728">
        <f t="shared" si="17"/>
        <v>0</v>
      </c>
      <c r="H94" s="1722"/>
      <c r="I94" s="1722"/>
      <c r="J94" s="1722"/>
      <c r="K94" s="1722">
        <f t="shared" si="18"/>
        <v>0</v>
      </c>
      <c r="L94" s="1723"/>
    </row>
    <row r="95" spans="1:12" ht="14.25" hidden="1" customHeight="1">
      <c r="A95" s="700" t="s">
        <v>1004</v>
      </c>
      <c r="B95" s="735"/>
      <c r="C95" s="702" t="s">
        <v>1005</v>
      </c>
      <c r="D95" s="1716"/>
      <c r="E95" s="1716"/>
      <c r="F95" s="720"/>
      <c r="G95" s="728">
        <f t="shared" si="17"/>
        <v>0</v>
      </c>
      <c r="H95" s="1722"/>
      <c r="I95" s="1722"/>
      <c r="J95" s="1722"/>
      <c r="K95" s="1722">
        <f t="shared" si="18"/>
        <v>0</v>
      </c>
      <c r="L95" s="1723"/>
    </row>
    <row r="96" spans="1:12" ht="14.25" hidden="1" customHeight="1">
      <c r="A96" s="700" t="s">
        <v>1006</v>
      </c>
      <c r="B96" s="735"/>
      <c r="C96" s="702" t="s">
        <v>1007</v>
      </c>
      <c r="D96" s="1716"/>
      <c r="E96" s="1716"/>
      <c r="F96" s="720"/>
      <c r="G96" s="728">
        <f t="shared" si="17"/>
        <v>0</v>
      </c>
      <c r="H96" s="1722"/>
      <c r="I96" s="1722"/>
      <c r="J96" s="1722"/>
      <c r="K96" s="1722">
        <f t="shared" si="18"/>
        <v>0</v>
      </c>
      <c r="L96" s="1723"/>
    </row>
    <row r="97" spans="1:12" ht="14.25" hidden="1" customHeight="1">
      <c r="A97" s="700" t="s">
        <v>1008</v>
      </c>
      <c r="B97" s="735"/>
      <c r="C97" s="702" t="s">
        <v>1009</v>
      </c>
      <c r="D97" s="1716"/>
      <c r="E97" s="1716"/>
      <c r="F97" s="720"/>
      <c r="G97" s="728">
        <f t="shared" si="17"/>
        <v>0</v>
      </c>
      <c r="H97" s="1722"/>
      <c r="I97" s="1722"/>
      <c r="J97" s="1722"/>
      <c r="K97" s="1722">
        <f t="shared" si="18"/>
        <v>0</v>
      </c>
      <c r="L97" s="1723"/>
    </row>
    <row r="98" spans="1:12" ht="14.25" hidden="1" customHeight="1">
      <c r="A98" s="700" t="s">
        <v>1010</v>
      </c>
      <c r="B98" s="735"/>
      <c r="C98" s="702" t="s">
        <v>1011</v>
      </c>
      <c r="D98" s="1716"/>
      <c r="E98" s="1716"/>
      <c r="F98" s="720"/>
      <c r="G98" s="728">
        <f t="shared" si="17"/>
        <v>0</v>
      </c>
      <c r="H98" s="1722"/>
      <c r="I98" s="1722"/>
      <c r="J98" s="1722"/>
      <c r="K98" s="1722">
        <f t="shared" si="18"/>
        <v>0</v>
      </c>
      <c r="L98" s="1723"/>
    </row>
    <row r="99" spans="1:12" ht="13.5" hidden="1" customHeight="1">
      <c r="A99" s="700" t="s">
        <v>1012</v>
      </c>
      <c r="B99" s="735"/>
      <c r="C99" s="702" t="s">
        <v>1013</v>
      </c>
      <c r="D99" s="1716"/>
      <c r="E99" s="1716"/>
      <c r="F99" s="720"/>
      <c r="G99" s="728">
        <f t="shared" si="17"/>
        <v>0</v>
      </c>
      <c r="H99" s="720">
        <f>H100+H101+H102</f>
        <v>0</v>
      </c>
      <c r="I99" s="720">
        <f>I100+I101+I102</f>
        <v>0</v>
      </c>
      <c r="J99" s="720">
        <f>J100+J101+J102</f>
        <v>0</v>
      </c>
      <c r="K99" s="720">
        <f>K100+K101+K102</f>
        <v>0</v>
      </c>
      <c r="L99" s="721">
        <f>L100+L101+L102</f>
        <v>0</v>
      </c>
    </row>
    <row r="100" spans="1:12" ht="13.5" hidden="1" customHeight="1">
      <c r="A100" s="717"/>
      <c r="B100" s="718" t="s">
        <v>1014</v>
      </c>
      <c r="C100" s="707" t="s">
        <v>1015</v>
      </c>
      <c r="D100" s="1717"/>
      <c r="E100" s="1717"/>
      <c r="F100" s="715"/>
      <c r="G100" s="728">
        <f t="shared" si="17"/>
        <v>0</v>
      </c>
      <c r="H100" s="728"/>
      <c r="I100" s="728"/>
      <c r="J100" s="728"/>
      <c r="K100" s="728">
        <f>H100-J100</f>
        <v>0</v>
      </c>
      <c r="L100" s="729"/>
    </row>
    <row r="101" spans="1:12" ht="13.5" hidden="1" customHeight="1">
      <c r="A101" s="717"/>
      <c r="B101" s="718" t="s">
        <v>1016</v>
      </c>
      <c r="C101" s="707" t="s">
        <v>1017</v>
      </c>
      <c r="D101" s="1717"/>
      <c r="E101" s="1717"/>
      <c r="F101" s="715"/>
      <c r="G101" s="728">
        <f t="shared" si="17"/>
        <v>0</v>
      </c>
      <c r="H101" s="728"/>
      <c r="I101" s="728"/>
      <c r="J101" s="728"/>
      <c r="K101" s="728">
        <f>H101-J101</f>
        <v>0</v>
      </c>
      <c r="L101" s="729"/>
    </row>
    <row r="102" spans="1:12" ht="13.5" hidden="1" customHeight="1">
      <c r="A102" s="717"/>
      <c r="B102" s="718" t="s">
        <v>1018</v>
      </c>
      <c r="C102" s="707" t="s">
        <v>1019</v>
      </c>
      <c r="D102" s="1717"/>
      <c r="E102" s="1717"/>
      <c r="F102" s="715"/>
      <c r="G102" s="728">
        <f t="shared" si="17"/>
        <v>0</v>
      </c>
      <c r="H102" s="728"/>
      <c r="I102" s="728"/>
      <c r="J102" s="728"/>
      <c r="K102" s="728">
        <f>H102-J102</f>
        <v>0</v>
      </c>
      <c r="L102" s="729"/>
    </row>
    <row r="103" spans="1:12" ht="27" customHeight="1">
      <c r="A103" s="1131" t="s">
        <v>1020</v>
      </c>
      <c r="B103" s="1132"/>
      <c r="C103" s="702" t="s">
        <v>1021</v>
      </c>
      <c r="D103" s="1716"/>
      <c r="E103" s="1716"/>
      <c r="F103" s="720">
        <f>'[2]70,50'!L27</f>
        <v>100000</v>
      </c>
      <c r="G103" s="720">
        <f>'[2]70,50'!M27</f>
        <v>1324825</v>
      </c>
      <c r="H103" s="720">
        <f>'[2]70,50'!N27</f>
        <v>1293668</v>
      </c>
      <c r="I103" s="720">
        <f>'[2]70,50'!O27</f>
        <v>1293668</v>
      </c>
      <c r="J103" s="720">
        <f>'[2]70,50'!P27</f>
        <v>1293668</v>
      </c>
      <c r="K103" s="720">
        <f>'[2]70,50'!Q27</f>
        <v>0</v>
      </c>
      <c r="L103" s="721">
        <f>'[2]70,50'!R27</f>
        <v>1293688</v>
      </c>
    </row>
    <row r="104" spans="1:12" ht="16.5" customHeight="1">
      <c r="A104" s="700" t="s">
        <v>1022</v>
      </c>
      <c r="B104" s="701"/>
      <c r="C104" s="702" t="s">
        <v>1023</v>
      </c>
      <c r="D104" s="1716"/>
      <c r="E104" s="1716"/>
      <c r="F104" s="720"/>
      <c r="G104" s="1722"/>
      <c r="H104" s="1722"/>
      <c r="I104" s="1722">
        <f>H104</f>
        <v>0</v>
      </c>
      <c r="J104" s="1722"/>
      <c r="K104" s="1722">
        <f>H104-J104</f>
        <v>0</v>
      </c>
      <c r="L104" s="1723"/>
    </row>
    <row r="105" spans="1:12" ht="21" customHeight="1">
      <c r="A105" s="700" t="s">
        <v>1024</v>
      </c>
      <c r="B105" s="735"/>
      <c r="C105" s="702" t="s">
        <v>1025</v>
      </c>
      <c r="D105" s="1716"/>
      <c r="E105" s="1716"/>
      <c r="F105" s="720">
        <f t="shared" ref="F105:L105" si="19">F106+F107+F108+F109+F110+F111+F112+F113</f>
        <v>4810000</v>
      </c>
      <c r="G105" s="720">
        <f t="shared" si="19"/>
        <v>3925535</v>
      </c>
      <c r="H105" s="720">
        <f t="shared" si="19"/>
        <v>3616127</v>
      </c>
      <c r="I105" s="1722">
        <f>H105</f>
        <v>3616127</v>
      </c>
      <c r="J105" s="720">
        <f t="shared" si="19"/>
        <v>3616127</v>
      </c>
      <c r="K105" s="720">
        <f t="shared" si="19"/>
        <v>0</v>
      </c>
      <c r="L105" s="721">
        <f t="shared" si="19"/>
        <v>3946540</v>
      </c>
    </row>
    <row r="106" spans="1:12" ht="18" hidden="1" customHeight="1">
      <c r="A106" s="717"/>
      <c r="B106" s="718" t="s">
        <v>1026</v>
      </c>
      <c r="C106" s="707" t="s">
        <v>1027</v>
      </c>
      <c r="D106" s="1717"/>
      <c r="E106" s="1717"/>
      <c r="F106" s="715"/>
      <c r="G106" s="728"/>
      <c r="H106" s="728"/>
      <c r="I106" s="728"/>
      <c r="J106" s="728"/>
      <c r="K106" s="728"/>
      <c r="L106" s="729"/>
    </row>
    <row r="107" spans="1:12" ht="18" hidden="1" customHeight="1">
      <c r="A107" s="726"/>
      <c r="B107" s="718" t="s">
        <v>1028</v>
      </c>
      <c r="C107" s="707" t="s">
        <v>1029</v>
      </c>
      <c r="D107" s="1717"/>
      <c r="E107" s="1717"/>
      <c r="F107" s="715">
        <f>'[2]70,50'!L29</f>
        <v>0</v>
      </c>
      <c r="G107" s="715">
        <f>'[2]70,50'!M29</f>
        <v>0</v>
      </c>
      <c r="H107" s="715">
        <f>'[2]70,50'!N29</f>
        <v>0</v>
      </c>
      <c r="I107" s="715">
        <f>'[2]70,50'!O29</f>
        <v>0</v>
      </c>
      <c r="J107" s="715">
        <f>'[2]70,50'!P29</f>
        <v>0</v>
      </c>
      <c r="K107" s="715">
        <f>'[2]70,50'!Q29</f>
        <v>0</v>
      </c>
      <c r="L107" s="722">
        <f>'[2]70,50'!R29</f>
        <v>0</v>
      </c>
    </row>
    <row r="108" spans="1:12" ht="18" customHeight="1">
      <c r="A108" s="726"/>
      <c r="B108" s="718" t="s">
        <v>1030</v>
      </c>
      <c r="C108" s="707" t="s">
        <v>1031</v>
      </c>
      <c r="D108" s="1717"/>
      <c r="E108" s="1717"/>
      <c r="F108" s="715">
        <f>'[2]70,50'!L30</f>
        <v>21000</v>
      </c>
      <c r="G108" s="715">
        <f>'[2]70,50'!M30</f>
        <v>21000</v>
      </c>
      <c r="H108" s="715">
        <f>'[2]70,50'!N30</f>
        <v>13184</v>
      </c>
      <c r="I108" s="715">
        <f>'[2]70,50'!O30</f>
        <v>13184</v>
      </c>
      <c r="J108" s="715">
        <f>'[2]70,50'!P30</f>
        <v>13184</v>
      </c>
      <c r="K108" s="715">
        <f>'[2]70,50'!Q30</f>
        <v>0</v>
      </c>
      <c r="L108" s="722">
        <f>'[2]70,50'!R30</f>
        <v>13184</v>
      </c>
    </row>
    <row r="109" spans="1:12" ht="18" customHeight="1">
      <c r="A109" s="726"/>
      <c r="B109" s="718" t="s">
        <v>1032</v>
      </c>
      <c r="C109" s="707" t="s">
        <v>1033</v>
      </c>
      <c r="D109" s="1717"/>
      <c r="E109" s="1717"/>
      <c r="F109" s="715">
        <f>'[2]70,50'!L31</f>
        <v>50000</v>
      </c>
      <c r="G109" s="715">
        <f>'[2]70,50'!M31</f>
        <v>51000</v>
      </c>
      <c r="H109" s="715">
        <f>'[2]70,50'!N31</f>
        <v>50987</v>
      </c>
      <c r="I109" s="715">
        <f>'[2]70,50'!O31</f>
        <v>50987</v>
      </c>
      <c r="J109" s="715">
        <f>'[2]70,50'!P31</f>
        <v>50987</v>
      </c>
      <c r="K109" s="715">
        <f>'[2]70,50'!Q31</f>
        <v>0</v>
      </c>
      <c r="L109" s="722">
        <f>'[2]70,50'!R31</f>
        <v>50987</v>
      </c>
    </row>
    <row r="110" spans="1:12" ht="18" hidden="1" customHeight="1">
      <c r="A110" s="726"/>
      <c r="B110" s="718" t="s">
        <v>1034</v>
      </c>
      <c r="C110" s="707" t="s">
        <v>1035</v>
      </c>
      <c r="D110" s="1717"/>
      <c r="E110" s="1717"/>
      <c r="F110" s="715"/>
      <c r="G110" s="728"/>
      <c r="H110" s="728"/>
      <c r="I110" s="728"/>
      <c r="J110" s="728"/>
      <c r="K110" s="728"/>
      <c r="L110" s="729"/>
    </row>
    <row r="111" spans="1:12" ht="18" hidden="1" customHeight="1">
      <c r="A111" s="726"/>
      <c r="B111" s="718" t="s">
        <v>1036</v>
      </c>
      <c r="C111" s="707" t="s">
        <v>1037</v>
      </c>
      <c r="D111" s="1717"/>
      <c r="E111" s="1717"/>
      <c r="F111" s="715"/>
      <c r="G111" s="728"/>
      <c r="H111" s="728"/>
      <c r="I111" s="728"/>
      <c r="J111" s="728"/>
      <c r="K111" s="728"/>
      <c r="L111" s="729"/>
    </row>
    <row r="112" spans="1:12" ht="18" hidden="1" customHeight="1">
      <c r="A112" s="726"/>
      <c r="B112" s="718" t="s">
        <v>1038</v>
      </c>
      <c r="C112" s="707" t="s">
        <v>1039</v>
      </c>
      <c r="D112" s="1717"/>
      <c r="E112" s="1717"/>
      <c r="F112" s="715"/>
      <c r="G112" s="728"/>
      <c r="H112" s="728"/>
      <c r="I112" s="728">
        <f t="shared" ref="I112:I137" si="20">H112</f>
        <v>0</v>
      </c>
      <c r="J112" s="728"/>
      <c r="K112" s="728">
        <f>H112-J112</f>
        <v>0</v>
      </c>
      <c r="L112" s="729"/>
    </row>
    <row r="113" spans="1:12" ht="18" customHeight="1">
      <c r="A113" s="717"/>
      <c r="B113" s="718" t="s">
        <v>1040</v>
      </c>
      <c r="C113" s="707" t="s">
        <v>1041</v>
      </c>
      <c r="D113" s="1717"/>
      <c r="E113" s="1717"/>
      <c r="F113" s="715">
        <f>'[2]70,50'!L32</f>
        <v>4739000</v>
      </c>
      <c r="G113" s="715">
        <f>'[2]70,50'!M32</f>
        <v>3853535</v>
      </c>
      <c r="H113" s="715">
        <f>'[2]70,50'!N32</f>
        <v>3551956</v>
      </c>
      <c r="I113" s="715">
        <f>'[2]70,50'!O32</f>
        <v>3551956</v>
      </c>
      <c r="J113" s="715">
        <f>'[2]70,50'!P32</f>
        <v>3551956</v>
      </c>
      <c r="K113" s="715">
        <f>'[2]70,50'!Q32</f>
        <v>0</v>
      </c>
      <c r="L113" s="722">
        <f>'[2]70,50'!R32</f>
        <v>3882369</v>
      </c>
    </row>
    <row r="114" spans="1:12" ht="13.5" hidden="1" customHeight="1">
      <c r="A114" s="717"/>
      <c r="B114" s="718"/>
      <c r="C114" s="743"/>
      <c r="D114" s="1724"/>
      <c r="E114" s="1724"/>
      <c r="F114" s="715"/>
      <c r="G114" s="728"/>
      <c r="H114" s="728"/>
      <c r="I114" s="728">
        <f t="shared" si="20"/>
        <v>0</v>
      </c>
      <c r="J114" s="728"/>
      <c r="K114" s="728">
        <f>H114-J114</f>
        <v>0</v>
      </c>
      <c r="L114" s="729"/>
    </row>
    <row r="115" spans="1:12" s="699" customFormat="1" ht="20.25" hidden="1" customHeight="1">
      <c r="A115" s="744" t="s">
        <v>1042</v>
      </c>
      <c r="B115" s="745"/>
      <c r="C115" s="696" t="s">
        <v>1043</v>
      </c>
      <c r="D115" s="1725"/>
      <c r="E115" s="1725"/>
      <c r="F115" s="732"/>
      <c r="G115" s="728"/>
      <c r="H115" s="732"/>
      <c r="I115" s="728">
        <f t="shared" si="20"/>
        <v>0</v>
      </c>
      <c r="J115" s="732"/>
      <c r="K115" s="732">
        <f>K116+K119+K124</f>
        <v>0</v>
      </c>
      <c r="L115" s="733">
        <f>L116+L119+L124</f>
        <v>0</v>
      </c>
    </row>
    <row r="116" spans="1:12" ht="17.25" hidden="1" customHeight="1">
      <c r="A116" s="739" t="s">
        <v>1044</v>
      </c>
      <c r="B116" s="735"/>
      <c r="C116" s="702" t="s">
        <v>1045</v>
      </c>
      <c r="D116" s="1716"/>
      <c r="E116" s="1716"/>
      <c r="F116" s="720"/>
      <c r="G116" s="728"/>
      <c r="H116" s="720"/>
      <c r="I116" s="728">
        <f t="shared" si="20"/>
        <v>0</v>
      </c>
      <c r="J116" s="720"/>
      <c r="K116" s="720">
        <f>K117+K118</f>
        <v>0</v>
      </c>
      <c r="L116" s="721">
        <f>L117+L118</f>
        <v>0</v>
      </c>
    </row>
    <row r="117" spans="1:12" ht="17.25" hidden="1" customHeight="1">
      <c r="A117" s="717"/>
      <c r="B117" s="706" t="s">
        <v>1046</v>
      </c>
      <c r="C117" s="707" t="s">
        <v>1047</v>
      </c>
      <c r="D117" s="1717"/>
      <c r="E117" s="1717"/>
      <c r="F117" s="715"/>
      <c r="G117" s="728"/>
      <c r="H117" s="728"/>
      <c r="I117" s="728">
        <f t="shared" si="20"/>
        <v>0</v>
      </c>
      <c r="J117" s="728"/>
      <c r="K117" s="728">
        <f>H117-J117</f>
        <v>0</v>
      </c>
      <c r="L117" s="729"/>
    </row>
    <row r="118" spans="1:12" ht="17.25" hidden="1" customHeight="1">
      <c r="A118" s="717"/>
      <c r="B118" s="706" t="s">
        <v>1048</v>
      </c>
      <c r="C118" s="707" t="s">
        <v>1049</v>
      </c>
      <c r="D118" s="1717"/>
      <c r="E118" s="1717"/>
      <c r="F118" s="715"/>
      <c r="G118" s="728"/>
      <c r="H118" s="728"/>
      <c r="I118" s="728">
        <f t="shared" si="20"/>
        <v>0</v>
      </c>
      <c r="J118" s="728"/>
      <c r="K118" s="728">
        <f>H118-J118</f>
        <v>0</v>
      </c>
      <c r="L118" s="729"/>
    </row>
    <row r="119" spans="1:12" ht="17.25" hidden="1" customHeight="1">
      <c r="A119" s="739" t="s">
        <v>1050</v>
      </c>
      <c r="B119" s="735"/>
      <c r="C119" s="702" t="s">
        <v>138</v>
      </c>
      <c r="D119" s="1716"/>
      <c r="E119" s="1716"/>
      <c r="F119" s="720"/>
      <c r="G119" s="728"/>
      <c r="H119" s="720"/>
      <c r="I119" s="728">
        <f t="shared" si="20"/>
        <v>0</v>
      </c>
      <c r="J119" s="720"/>
      <c r="K119" s="720">
        <f>K120+K121+K122+K123</f>
        <v>0</v>
      </c>
      <c r="L119" s="721">
        <f>L120+L121+L122+L123</f>
        <v>0</v>
      </c>
    </row>
    <row r="120" spans="1:12" ht="17.25" hidden="1" customHeight="1">
      <c r="A120" s="705"/>
      <c r="B120" s="706" t="s">
        <v>1051</v>
      </c>
      <c r="C120" s="707" t="s">
        <v>140</v>
      </c>
      <c r="D120" s="1717"/>
      <c r="E120" s="1717"/>
      <c r="F120" s="715"/>
      <c r="G120" s="728"/>
      <c r="H120" s="728"/>
      <c r="I120" s="728">
        <f t="shared" si="20"/>
        <v>0</v>
      </c>
      <c r="J120" s="728"/>
      <c r="K120" s="728">
        <f>H120-J120</f>
        <v>0</v>
      </c>
      <c r="L120" s="729"/>
    </row>
    <row r="121" spans="1:12" ht="15" hidden="1" customHeight="1">
      <c r="A121" s="717"/>
      <c r="B121" s="716" t="s">
        <v>1052</v>
      </c>
      <c r="C121" s="707" t="s">
        <v>1053</v>
      </c>
      <c r="D121" s="1717"/>
      <c r="E121" s="1717"/>
      <c r="F121" s="715"/>
      <c r="G121" s="728"/>
      <c r="H121" s="728"/>
      <c r="I121" s="728">
        <f t="shared" si="20"/>
        <v>0</v>
      </c>
      <c r="J121" s="728"/>
      <c r="K121" s="728">
        <f>H121-J121</f>
        <v>0</v>
      </c>
      <c r="L121" s="729"/>
    </row>
    <row r="122" spans="1:12" ht="16.5" hidden="1" customHeight="1">
      <c r="A122" s="717"/>
      <c r="B122" s="706" t="s">
        <v>1054</v>
      </c>
      <c r="C122" s="707" t="s">
        <v>142</v>
      </c>
      <c r="D122" s="1717"/>
      <c r="E122" s="1717"/>
      <c r="F122" s="715"/>
      <c r="G122" s="728"/>
      <c r="H122" s="728"/>
      <c r="I122" s="728">
        <f t="shared" si="20"/>
        <v>0</v>
      </c>
      <c r="J122" s="728"/>
      <c r="K122" s="728">
        <f>H122-J122</f>
        <v>0</v>
      </c>
      <c r="L122" s="729"/>
    </row>
    <row r="123" spans="1:12" ht="17.25" hidden="1" customHeight="1">
      <c r="A123" s="717"/>
      <c r="B123" s="706" t="s">
        <v>1055</v>
      </c>
      <c r="C123" s="707" t="s">
        <v>144</v>
      </c>
      <c r="D123" s="1717"/>
      <c r="E123" s="1717"/>
      <c r="F123" s="715"/>
      <c r="G123" s="728"/>
      <c r="H123" s="728"/>
      <c r="I123" s="728">
        <f t="shared" si="20"/>
        <v>0</v>
      </c>
      <c r="J123" s="728"/>
      <c r="K123" s="728">
        <f>H123-J123</f>
        <v>0</v>
      </c>
      <c r="L123" s="729"/>
    </row>
    <row r="124" spans="1:12" ht="17.25" hidden="1" customHeight="1">
      <c r="A124" s="748" t="s">
        <v>1056</v>
      </c>
      <c r="B124" s="749"/>
      <c r="C124" s="702" t="s">
        <v>1057</v>
      </c>
      <c r="D124" s="1716"/>
      <c r="E124" s="1716"/>
      <c r="F124" s="720"/>
      <c r="G124" s="728"/>
      <c r="H124" s="720"/>
      <c r="I124" s="728">
        <f t="shared" si="20"/>
        <v>0</v>
      </c>
      <c r="J124" s="720"/>
      <c r="K124" s="720">
        <f>K125+K126+K127+K128+K129</f>
        <v>0</v>
      </c>
      <c r="L124" s="721">
        <f>L125+L126+L127+L128+L129</f>
        <v>0</v>
      </c>
    </row>
    <row r="125" spans="1:12" ht="17.25" hidden="1" customHeight="1">
      <c r="A125" s="750"/>
      <c r="B125" s="706" t="s">
        <v>1058</v>
      </c>
      <c r="C125" s="707" t="s">
        <v>1059</v>
      </c>
      <c r="D125" s="1717"/>
      <c r="E125" s="1717"/>
      <c r="F125" s="715"/>
      <c r="G125" s="728"/>
      <c r="H125" s="728"/>
      <c r="I125" s="728">
        <f t="shared" si="20"/>
        <v>0</v>
      </c>
      <c r="J125" s="728"/>
      <c r="K125" s="728">
        <f t="shared" ref="K125:K130" si="21">H125-J125</f>
        <v>0</v>
      </c>
      <c r="L125" s="729"/>
    </row>
    <row r="126" spans="1:12" ht="17.25" hidden="1" customHeight="1">
      <c r="A126" s="717"/>
      <c r="B126" s="706" t="s">
        <v>1060</v>
      </c>
      <c r="C126" s="707" t="s">
        <v>1061</v>
      </c>
      <c r="D126" s="1717"/>
      <c r="E126" s="1717"/>
      <c r="F126" s="715"/>
      <c r="G126" s="728"/>
      <c r="H126" s="728"/>
      <c r="I126" s="728">
        <f t="shared" si="20"/>
        <v>0</v>
      </c>
      <c r="J126" s="728"/>
      <c r="K126" s="728">
        <f t="shared" si="21"/>
        <v>0</v>
      </c>
      <c r="L126" s="729"/>
    </row>
    <row r="127" spans="1:12" ht="17.25" hidden="1" customHeight="1">
      <c r="A127" s="717"/>
      <c r="B127" s="716" t="s">
        <v>1062</v>
      </c>
      <c r="C127" s="707" t="s">
        <v>1063</v>
      </c>
      <c r="D127" s="1717"/>
      <c r="E127" s="1717"/>
      <c r="F127" s="715"/>
      <c r="G127" s="728"/>
      <c r="H127" s="728"/>
      <c r="I127" s="728">
        <f t="shared" si="20"/>
        <v>0</v>
      </c>
      <c r="J127" s="728"/>
      <c r="K127" s="728">
        <f t="shared" si="21"/>
        <v>0</v>
      </c>
      <c r="L127" s="729"/>
    </row>
    <row r="128" spans="1:12" ht="15" hidden="1" customHeight="1">
      <c r="A128" s="717"/>
      <c r="B128" s="716" t="s">
        <v>1064</v>
      </c>
      <c r="C128" s="707" t="s">
        <v>1065</v>
      </c>
      <c r="D128" s="1717"/>
      <c r="E128" s="1717"/>
      <c r="F128" s="715"/>
      <c r="G128" s="728"/>
      <c r="H128" s="728"/>
      <c r="I128" s="728">
        <f t="shared" si="20"/>
        <v>0</v>
      </c>
      <c r="J128" s="728"/>
      <c r="K128" s="728">
        <f t="shared" si="21"/>
        <v>0</v>
      </c>
      <c r="L128" s="729"/>
    </row>
    <row r="129" spans="1:12" ht="17.25" hidden="1" customHeight="1">
      <c r="A129" s="717"/>
      <c r="B129" s="716" t="s">
        <v>1066</v>
      </c>
      <c r="C129" s="707" t="s">
        <v>1067</v>
      </c>
      <c r="D129" s="1717"/>
      <c r="E129" s="1717"/>
      <c r="F129" s="715"/>
      <c r="G129" s="728"/>
      <c r="H129" s="728"/>
      <c r="I129" s="728">
        <f t="shared" si="20"/>
        <v>0</v>
      </c>
      <c r="J129" s="728"/>
      <c r="K129" s="728">
        <f t="shared" si="21"/>
        <v>0</v>
      </c>
      <c r="L129" s="729"/>
    </row>
    <row r="130" spans="1:12" s="931" customFormat="1" ht="14.25" hidden="1" customHeight="1">
      <c r="A130" s="717"/>
      <c r="B130" s="751"/>
      <c r="C130" s="752"/>
      <c r="D130" s="1726"/>
      <c r="E130" s="1726"/>
      <c r="F130" s="715"/>
      <c r="G130" s="728"/>
      <c r="H130" s="728"/>
      <c r="I130" s="728">
        <f t="shared" si="20"/>
        <v>0</v>
      </c>
      <c r="J130" s="728"/>
      <c r="K130" s="728">
        <f t="shared" si="21"/>
        <v>0</v>
      </c>
      <c r="L130" s="729"/>
    </row>
    <row r="131" spans="1:12" s="933" customFormat="1" ht="17.25" hidden="1" customHeight="1">
      <c r="A131" s="744" t="s">
        <v>1068</v>
      </c>
      <c r="B131" s="753"/>
      <c r="C131" s="696" t="s">
        <v>1069</v>
      </c>
      <c r="D131" s="1725"/>
      <c r="E131" s="1725"/>
      <c r="F131" s="732"/>
      <c r="G131" s="728"/>
      <c r="H131" s="732"/>
      <c r="I131" s="728">
        <f t="shared" si="20"/>
        <v>0</v>
      </c>
      <c r="J131" s="732"/>
      <c r="K131" s="732">
        <f>K132+K133+K134</f>
        <v>0</v>
      </c>
      <c r="L131" s="733">
        <f>L132+L133+L134</f>
        <v>0</v>
      </c>
    </row>
    <row r="132" spans="1:12" s="931" customFormat="1" ht="17.25" hidden="1" customHeight="1">
      <c r="A132" s="717"/>
      <c r="B132" s="1727" t="s">
        <v>1070</v>
      </c>
      <c r="C132" s="1728" t="s">
        <v>1071</v>
      </c>
      <c r="D132" s="1729"/>
      <c r="E132" s="1729"/>
      <c r="F132" s="715"/>
      <c r="G132" s="728"/>
      <c r="H132" s="728"/>
      <c r="I132" s="728">
        <f t="shared" si="20"/>
        <v>0</v>
      </c>
      <c r="J132" s="728"/>
      <c r="K132" s="728">
        <f>H132-J132</f>
        <v>0</v>
      </c>
      <c r="L132" s="729"/>
    </row>
    <row r="133" spans="1:12" s="931" customFormat="1" ht="34.5" hidden="1" customHeight="1">
      <c r="A133" s="717"/>
      <c r="B133" s="1730" t="s">
        <v>1072</v>
      </c>
      <c r="C133" s="1728" t="s">
        <v>1073</v>
      </c>
      <c r="D133" s="1729"/>
      <c r="E133" s="1729"/>
      <c r="F133" s="715"/>
      <c r="G133" s="728"/>
      <c r="H133" s="728"/>
      <c r="I133" s="728">
        <f t="shared" si="20"/>
        <v>0</v>
      </c>
      <c r="J133" s="728"/>
      <c r="K133" s="728">
        <f>H133-J133</f>
        <v>0</v>
      </c>
      <c r="L133" s="729"/>
    </row>
    <row r="134" spans="1:12" s="931" customFormat="1" ht="17.25" hidden="1" customHeight="1">
      <c r="A134" s="717"/>
      <c r="B134" s="1731" t="s">
        <v>1074</v>
      </c>
      <c r="C134" s="1728" t="s">
        <v>1075</v>
      </c>
      <c r="D134" s="1729"/>
      <c r="E134" s="1729"/>
      <c r="F134" s="715"/>
      <c r="G134" s="728"/>
      <c r="H134" s="728"/>
      <c r="I134" s="728">
        <f t="shared" si="20"/>
        <v>0</v>
      </c>
      <c r="J134" s="728"/>
      <c r="K134" s="728">
        <f>H134-J134</f>
        <v>0</v>
      </c>
      <c r="L134" s="729"/>
    </row>
    <row r="135" spans="1:12" s="931" customFormat="1" ht="21.75" hidden="1" customHeight="1">
      <c r="A135" s="758" t="s">
        <v>1076</v>
      </c>
      <c r="B135" s="759"/>
      <c r="C135" s="760" t="s">
        <v>1077</v>
      </c>
      <c r="D135" s="1732"/>
      <c r="E135" s="1732"/>
      <c r="F135" s="761"/>
      <c r="G135" s="728"/>
      <c r="H135" s="761"/>
      <c r="I135" s="728">
        <f t="shared" si="20"/>
        <v>0</v>
      </c>
      <c r="J135" s="761"/>
      <c r="K135" s="761">
        <f>K136</f>
        <v>0</v>
      </c>
      <c r="L135" s="762">
        <f>L136</f>
        <v>0</v>
      </c>
    </row>
    <row r="136" spans="1:12" s="931" customFormat="1" ht="16.5" hidden="1" customHeight="1">
      <c r="A136" s="717" t="s">
        <v>1078</v>
      </c>
      <c r="B136" s="718"/>
      <c r="C136" s="763" t="s">
        <v>1079</v>
      </c>
      <c r="D136" s="1733"/>
      <c r="E136" s="1733"/>
      <c r="F136" s="715"/>
      <c r="G136" s="728"/>
      <c r="H136" s="728"/>
      <c r="I136" s="728">
        <f t="shared" si="20"/>
        <v>0</v>
      </c>
      <c r="J136" s="728"/>
      <c r="K136" s="728">
        <f>H136-J136</f>
        <v>0</v>
      </c>
      <c r="L136" s="729"/>
    </row>
    <row r="137" spans="1:12" s="931" customFormat="1" hidden="1">
      <c r="A137" s="717"/>
      <c r="B137" s="706"/>
      <c r="C137" s="763"/>
      <c r="D137" s="1733"/>
      <c r="E137" s="1733"/>
      <c r="F137" s="715"/>
      <c r="G137" s="728"/>
      <c r="H137" s="715"/>
      <c r="I137" s="728">
        <f t="shared" si="20"/>
        <v>0</v>
      </c>
      <c r="J137" s="715"/>
      <c r="K137" s="728">
        <f>H137-J137</f>
        <v>0</v>
      </c>
      <c r="L137" s="722"/>
    </row>
    <row r="138" spans="1:12" s="933" customFormat="1" ht="33" hidden="1" customHeight="1">
      <c r="A138" s="1734" t="s">
        <v>1080</v>
      </c>
      <c r="B138" s="1735"/>
      <c r="C138" s="696" t="s">
        <v>1081</v>
      </c>
      <c r="D138" s="1725"/>
      <c r="E138" s="1725"/>
      <c r="F138" s="732">
        <f t="shared" ref="F138:L138" si="22">F139</f>
        <v>0</v>
      </c>
      <c r="G138" s="732">
        <f t="shared" si="22"/>
        <v>0</v>
      </c>
      <c r="H138" s="732">
        <f t="shared" si="22"/>
        <v>0</v>
      </c>
      <c r="I138" s="732">
        <f t="shared" si="22"/>
        <v>0</v>
      </c>
      <c r="J138" s="732">
        <f t="shared" si="22"/>
        <v>0</v>
      </c>
      <c r="K138" s="732">
        <f t="shared" si="22"/>
        <v>0</v>
      </c>
      <c r="L138" s="733">
        <f t="shared" si="22"/>
        <v>0</v>
      </c>
    </row>
    <row r="139" spans="1:12" s="931" customFormat="1" ht="31.5" hidden="1" customHeight="1">
      <c r="A139" s="1113" t="s">
        <v>1082</v>
      </c>
      <c r="B139" s="1736"/>
      <c r="C139" s="702" t="s">
        <v>1083</v>
      </c>
      <c r="D139" s="1716"/>
      <c r="E139" s="1716"/>
      <c r="F139" s="720">
        <f t="shared" ref="F139:L139" si="23">F140+F141+F142+F143+F144+F145+F146+F147+F148+F149+F150+F151</f>
        <v>0</v>
      </c>
      <c r="G139" s="720">
        <f t="shared" si="23"/>
        <v>0</v>
      </c>
      <c r="H139" s="720">
        <f t="shared" si="23"/>
        <v>0</v>
      </c>
      <c r="I139" s="720">
        <f t="shared" si="23"/>
        <v>0</v>
      </c>
      <c r="J139" s="720">
        <f t="shared" si="23"/>
        <v>0</v>
      </c>
      <c r="K139" s="720">
        <f t="shared" si="23"/>
        <v>0</v>
      </c>
      <c r="L139" s="721">
        <f t="shared" si="23"/>
        <v>0</v>
      </c>
    </row>
    <row r="140" spans="1:12" s="931" customFormat="1" ht="15.75" hidden="1" customHeight="1">
      <c r="A140" s="717"/>
      <c r="B140" s="718" t="s">
        <v>1084</v>
      </c>
      <c r="C140" s="707" t="s">
        <v>1085</v>
      </c>
      <c r="D140" s="1717"/>
      <c r="E140" s="1717"/>
      <c r="F140" s="715"/>
      <c r="G140" s="728"/>
      <c r="H140" s="728"/>
      <c r="I140" s="728"/>
      <c r="J140" s="728"/>
      <c r="K140" s="728">
        <f t="shared" ref="K140:K151" si="24">H140-J140</f>
        <v>0</v>
      </c>
      <c r="L140" s="729"/>
    </row>
    <row r="141" spans="1:12" s="931" customFormat="1" ht="18" hidden="1" customHeight="1">
      <c r="A141" s="717"/>
      <c r="B141" s="706" t="s">
        <v>1086</v>
      </c>
      <c r="C141" s="707" t="s">
        <v>1087</v>
      </c>
      <c r="D141" s="1717"/>
      <c r="E141" s="1717"/>
      <c r="F141" s="715"/>
      <c r="G141" s="728"/>
      <c r="H141" s="728"/>
      <c r="I141" s="728"/>
      <c r="J141" s="728"/>
      <c r="K141" s="728">
        <f t="shared" si="24"/>
        <v>0</v>
      </c>
      <c r="L141" s="729"/>
    </row>
    <row r="142" spans="1:12" s="931" customFormat="1" ht="21" hidden="1" customHeight="1">
      <c r="A142" s="717"/>
      <c r="B142" s="716" t="s">
        <v>1088</v>
      </c>
      <c r="C142" s="707" t="s">
        <v>1089</v>
      </c>
      <c r="D142" s="1717"/>
      <c r="E142" s="1717"/>
      <c r="F142" s="715"/>
      <c r="G142" s="728"/>
      <c r="H142" s="728"/>
      <c r="I142" s="728"/>
      <c r="J142" s="728"/>
      <c r="K142" s="728">
        <f t="shared" si="24"/>
        <v>0</v>
      </c>
      <c r="L142" s="729"/>
    </row>
    <row r="143" spans="1:12" s="931" customFormat="1" ht="25.5" hidden="1" customHeight="1">
      <c r="A143" s="717"/>
      <c r="B143" s="716" t="s">
        <v>1090</v>
      </c>
      <c r="C143" s="707" t="s">
        <v>1091</v>
      </c>
      <c r="D143" s="1717"/>
      <c r="E143" s="1717"/>
      <c r="F143" s="715"/>
      <c r="G143" s="728"/>
      <c r="H143" s="728"/>
      <c r="I143" s="728"/>
      <c r="J143" s="728"/>
      <c r="K143" s="728">
        <f t="shared" si="24"/>
        <v>0</v>
      </c>
      <c r="L143" s="729"/>
    </row>
    <row r="144" spans="1:12" s="931" customFormat="1" ht="24.75" hidden="1" customHeight="1">
      <c r="A144" s="765"/>
      <c r="B144" s="716" t="s">
        <v>1092</v>
      </c>
      <c r="C144" s="707" t="s">
        <v>1093</v>
      </c>
      <c r="D144" s="1717"/>
      <c r="E144" s="1717"/>
      <c r="F144" s="715"/>
      <c r="G144" s="728"/>
      <c r="H144" s="728"/>
      <c r="I144" s="728"/>
      <c r="J144" s="728"/>
      <c r="K144" s="728">
        <f t="shared" si="24"/>
        <v>0</v>
      </c>
      <c r="L144" s="729"/>
    </row>
    <row r="145" spans="1:12" s="931" customFormat="1" ht="30.75" hidden="1" customHeight="1">
      <c r="A145" s="765"/>
      <c r="B145" s="716" t="s">
        <v>1094</v>
      </c>
      <c r="C145" s="707" t="s">
        <v>1095</v>
      </c>
      <c r="D145" s="1717"/>
      <c r="E145" s="1717"/>
      <c r="F145" s="715"/>
      <c r="G145" s="728"/>
      <c r="H145" s="728"/>
      <c r="I145" s="728"/>
      <c r="J145" s="728"/>
      <c r="K145" s="728">
        <f t="shared" si="24"/>
        <v>0</v>
      </c>
      <c r="L145" s="729"/>
    </row>
    <row r="146" spans="1:12" s="931" customFormat="1" ht="26.25" hidden="1" customHeight="1">
      <c r="A146" s="765"/>
      <c r="B146" s="716" t="s">
        <v>1096</v>
      </c>
      <c r="C146" s="707" t="s">
        <v>1097</v>
      </c>
      <c r="D146" s="1717"/>
      <c r="E146" s="1717"/>
      <c r="F146" s="715"/>
      <c r="G146" s="728"/>
      <c r="H146" s="728"/>
      <c r="I146" s="728"/>
      <c r="J146" s="728"/>
      <c r="K146" s="728">
        <f t="shared" si="24"/>
        <v>0</v>
      </c>
      <c r="L146" s="729"/>
    </row>
    <row r="147" spans="1:12" s="931" customFormat="1" ht="26.25" hidden="1" customHeight="1">
      <c r="A147" s="765"/>
      <c r="B147" s="716" t="s">
        <v>1098</v>
      </c>
      <c r="C147" s="707" t="s">
        <v>1099</v>
      </c>
      <c r="D147" s="1717"/>
      <c r="E147" s="1717"/>
      <c r="F147" s="715"/>
      <c r="G147" s="728"/>
      <c r="H147" s="728"/>
      <c r="I147" s="728"/>
      <c r="J147" s="728"/>
      <c r="K147" s="728">
        <f t="shared" si="24"/>
        <v>0</v>
      </c>
      <c r="L147" s="729"/>
    </row>
    <row r="148" spans="1:12" s="931" customFormat="1" ht="19.5" hidden="1" customHeight="1">
      <c r="A148" s="765"/>
      <c r="B148" s="716" t="s">
        <v>1100</v>
      </c>
      <c r="C148" s="707" t="s">
        <v>1101</v>
      </c>
      <c r="D148" s="1717"/>
      <c r="E148" s="1717"/>
      <c r="F148" s="715"/>
      <c r="G148" s="728"/>
      <c r="H148" s="728"/>
      <c r="I148" s="728"/>
      <c r="J148" s="728"/>
      <c r="K148" s="728">
        <f t="shared" si="24"/>
        <v>0</v>
      </c>
      <c r="L148" s="729"/>
    </row>
    <row r="149" spans="1:12" s="950" customFormat="1" ht="24" hidden="1" customHeight="1">
      <c r="A149" s="766"/>
      <c r="B149" s="767" t="s">
        <v>1102</v>
      </c>
      <c r="C149" s="768" t="s">
        <v>1103</v>
      </c>
      <c r="D149" s="1737"/>
      <c r="E149" s="1737"/>
      <c r="F149" s="715"/>
      <c r="G149" s="1738"/>
      <c r="H149" s="1738"/>
      <c r="I149" s="1738"/>
      <c r="J149" s="1738"/>
      <c r="K149" s="728">
        <f t="shared" si="24"/>
        <v>0</v>
      </c>
      <c r="L149" s="1739"/>
    </row>
    <row r="150" spans="1:12" s="950" customFormat="1" ht="20.25" hidden="1" customHeight="1">
      <c r="A150" s="766"/>
      <c r="B150" s="767" t="s">
        <v>1104</v>
      </c>
      <c r="C150" s="768" t="s">
        <v>1105</v>
      </c>
      <c r="D150" s="1737"/>
      <c r="E150" s="1737"/>
      <c r="F150" s="715"/>
      <c r="G150" s="1738"/>
      <c r="H150" s="1738"/>
      <c r="I150" s="1738"/>
      <c r="J150" s="1738"/>
      <c r="K150" s="728">
        <f t="shared" si="24"/>
        <v>0</v>
      </c>
      <c r="L150" s="1739"/>
    </row>
    <row r="151" spans="1:12" s="950" customFormat="1" ht="20.25" hidden="1" customHeight="1">
      <c r="A151" s="766"/>
      <c r="B151" s="767" t="s">
        <v>1106</v>
      </c>
      <c r="C151" s="768" t="s">
        <v>1107</v>
      </c>
      <c r="D151" s="1737"/>
      <c r="E151" s="1737"/>
      <c r="F151" s="715"/>
      <c r="G151" s="1738"/>
      <c r="H151" s="1738"/>
      <c r="I151" s="1738"/>
      <c r="J151" s="1738"/>
      <c r="K151" s="728">
        <f t="shared" si="24"/>
        <v>0</v>
      </c>
      <c r="L151" s="1739"/>
    </row>
    <row r="152" spans="1:12" s="933" customFormat="1" ht="17.25" hidden="1" customHeight="1">
      <c r="A152" s="744" t="s">
        <v>1200</v>
      </c>
      <c r="B152" s="745"/>
      <c r="C152" s="696" t="s">
        <v>1109</v>
      </c>
      <c r="D152" s="1725"/>
      <c r="E152" s="1725"/>
      <c r="F152" s="732">
        <f t="shared" ref="F152:L152" si="25">F153</f>
        <v>0</v>
      </c>
      <c r="G152" s="732">
        <f t="shared" si="25"/>
        <v>0</v>
      </c>
      <c r="H152" s="732">
        <f t="shared" si="25"/>
        <v>0</v>
      </c>
      <c r="I152" s="732">
        <f t="shared" si="25"/>
        <v>0</v>
      </c>
      <c r="J152" s="732">
        <f t="shared" si="25"/>
        <v>0</v>
      </c>
      <c r="K152" s="732">
        <f t="shared" si="25"/>
        <v>0</v>
      </c>
      <c r="L152" s="733">
        <f t="shared" si="25"/>
        <v>0</v>
      </c>
    </row>
    <row r="153" spans="1:12" s="931" customFormat="1" ht="13.5" hidden="1" customHeight="1">
      <c r="A153" s="700" t="s">
        <v>1110</v>
      </c>
      <c r="B153" s="701"/>
      <c r="C153" s="702" t="s">
        <v>1111</v>
      </c>
      <c r="D153" s="1716"/>
      <c r="E153" s="1716"/>
      <c r="F153" s="720">
        <f t="shared" ref="F153:L153" si="26">F154+F155</f>
        <v>0</v>
      </c>
      <c r="G153" s="720">
        <f t="shared" si="26"/>
        <v>0</v>
      </c>
      <c r="H153" s="720">
        <f t="shared" si="26"/>
        <v>0</v>
      </c>
      <c r="I153" s="720">
        <f t="shared" si="26"/>
        <v>0</v>
      </c>
      <c r="J153" s="720">
        <f t="shared" si="26"/>
        <v>0</v>
      </c>
      <c r="K153" s="720">
        <f t="shared" si="26"/>
        <v>0</v>
      </c>
      <c r="L153" s="721">
        <f t="shared" si="26"/>
        <v>0</v>
      </c>
    </row>
    <row r="154" spans="1:12" s="931" customFormat="1" ht="13.5" hidden="1" customHeight="1">
      <c r="A154" s="772"/>
      <c r="B154" s="1740" t="s">
        <v>1114</v>
      </c>
      <c r="C154" s="707" t="s">
        <v>1115</v>
      </c>
      <c r="D154" s="1717"/>
      <c r="E154" s="1717"/>
      <c r="F154" s="715"/>
      <c r="G154" s="728"/>
      <c r="H154" s="728"/>
      <c r="I154" s="728"/>
      <c r="J154" s="728"/>
      <c r="K154" s="728">
        <f>H154-J154</f>
        <v>0</v>
      </c>
      <c r="L154" s="729"/>
    </row>
    <row r="155" spans="1:12" s="931" customFormat="1" ht="13.5" hidden="1" customHeight="1">
      <c r="A155" s="772"/>
      <c r="B155" s="718" t="s">
        <v>1328</v>
      </c>
      <c r="C155" s="707" t="s">
        <v>1329</v>
      </c>
      <c r="D155" s="1717"/>
      <c r="E155" s="1717"/>
      <c r="F155" s="715"/>
      <c r="G155" s="728"/>
      <c r="H155" s="728"/>
      <c r="I155" s="728"/>
      <c r="J155" s="728"/>
      <c r="K155" s="728">
        <f>H155-J155</f>
        <v>0</v>
      </c>
      <c r="L155" s="729"/>
    </row>
    <row r="156" spans="1:12" s="931" customFormat="1" ht="17.25" hidden="1" customHeight="1">
      <c r="A156" s="773" t="s">
        <v>1116</v>
      </c>
      <c r="B156" s="774"/>
      <c r="C156" s="775" t="s">
        <v>1117</v>
      </c>
      <c r="D156" s="1741"/>
      <c r="E156" s="1741"/>
      <c r="F156" s="761">
        <f t="shared" ref="F156:L156" si="27">F157</f>
        <v>0</v>
      </c>
      <c r="G156" s="761">
        <f t="shared" si="27"/>
        <v>0</v>
      </c>
      <c r="H156" s="761">
        <f t="shared" si="27"/>
        <v>0</v>
      </c>
      <c r="I156" s="761">
        <f t="shared" si="27"/>
        <v>0</v>
      </c>
      <c r="J156" s="761">
        <f t="shared" si="27"/>
        <v>0</v>
      </c>
      <c r="K156" s="761">
        <f t="shared" si="27"/>
        <v>0</v>
      </c>
      <c r="L156" s="762">
        <f t="shared" si="27"/>
        <v>0</v>
      </c>
    </row>
    <row r="157" spans="1:12" s="931" customFormat="1" hidden="1">
      <c r="A157" s="776" t="s">
        <v>1118</v>
      </c>
      <c r="B157" s="719"/>
      <c r="C157" s="702" t="s">
        <v>1119</v>
      </c>
      <c r="D157" s="1716"/>
      <c r="E157" s="1716"/>
      <c r="F157" s="720">
        <f t="shared" ref="F157:L157" si="28">F158+F159+F160+F161</f>
        <v>0</v>
      </c>
      <c r="G157" s="720">
        <f t="shared" si="28"/>
        <v>0</v>
      </c>
      <c r="H157" s="720">
        <f t="shared" si="28"/>
        <v>0</v>
      </c>
      <c r="I157" s="720">
        <f t="shared" si="28"/>
        <v>0</v>
      </c>
      <c r="J157" s="720">
        <f t="shared" si="28"/>
        <v>0</v>
      </c>
      <c r="K157" s="720">
        <f t="shared" si="28"/>
        <v>0</v>
      </c>
      <c r="L157" s="721">
        <f t="shared" si="28"/>
        <v>0</v>
      </c>
    </row>
    <row r="158" spans="1:12" s="931" customFormat="1" hidden="1">
      <c r="A158" s="717"/>
      <c r="B158" s="777" t="s">
        <v>1120</v>
      </c>
      <c r="C158" s="707" t="s">
        <v>1121</v>
      </c>
      <c r="D158" s="1717"/>
      <c r="E158" s="1717"/>
      <c r="F158" s="715"/>
      <c r="G158" s="728"/>
      <c r="H158" s="728"/>
      <c r="I158" s="728"/>
      <c r="J158" s="728"/>
      <c r="K158" s="728">
        <f>H158-J158</f>
        <v>0</v>
      </c>
      <c r="L158" s="729"/>
    </row>
    <row r="159" spans="1:12" s="931" customFormat="1" hidden="1">
      <c r="A159" s="726"/>
      <c r="B159" s="777" t="s">
        <v>1122</v>
      </c>
      <c r="C159" s="707" t="s">
        <v>1123</v>
      </c>
      <c r="D159" s="1717"/>
      <c r="E159" s="1717"/>
      <c r="F159" s="715"/>
      <c r="G159" s="728"/>
      <c r="H159" s="728"/>
      <c r="I159" s="728"/>
      <c r="J159" s="728"/>
      <c r="K159" s="728">
        <f>H159-J159</f>
        <v>0</v>
      </c>
      <c r="L159" s="729"/>
    </row>
    <row r="160" spans="1:12" s="931" customFormat="1" ht="15" hidden="1" customHeight="1">
      <c r="A160" s="726"/>
      <c r="B160" s="777" t="s">
        <v>1124</v>
      </c>
      <c r="C160" s="707" t="s">
        <v>1125</v>
      </c>
      <c r="D160" s="1717"/>
      <c r="E160" s="1717"/>
      <c r="F160" s="715"/>
      <c r="G160" s="728"/>
      <c r="H160" s="728"/>
      <c r="I160" s="728"/>
      <c r="J160" s="728"/>
      <c r="K160" s="728">
        <f>H160-J160</f>
        <v>0</v>
      </c>
      <c r="L160" s="729"/>
    </row>
    <row r="161" spans="1:12" s="931" customFormat="1" hidden="1">
      <c r="A161" s="726"/>
      <c r="B161" s="777" t="s">
        <v>1126</v>
      </c>
      <c r="C161" s="707" t="s">
        <v>1127</v>
      </c>
      <c r="D161" s="1717"/>
      <c r="E161" s="1717"/>
      <c r="F161" s="715"/>
      <c r="G161" s="728"/>
      <c r="H161" s="728"/>
      <c r="I161" s="728"/>
      <c r="J161" s="728"/>
      <c r="K161" s="728">
        <f>H161-J161</f>
        <v>0</v>
      </c>
      <c r="L161" s="729"/>
    </row>
    <row r="162" spans="1:12" s="931" customFormat="1" hidden="1">
      <c r="A162" s="726"/>
      <c r="B162" s="777"/>
      <c r="C162" s="778"/>
      <c r="D162" s="1276"/>
      <c r="E162" s="1276"/>
      <c r="F162" s="715"/>
      <c r="G162" s="715"/>
      <c r="H162" s="715"/>
      <c r="I162" s="715"/>
      <c r="J162" s="715"/>
      <c r="K162" s="728">
        <f>H162-J162</f>
        <v>0</v>
      </c>
      <c r="L162" s="722"/>
    </row>
    <row r="163" spans="1:12" s="933" customFormat="1" ht="32.25" customHeight="1">
      <c r="A163" s="1742" t="s">
        <v>1128</v>
      </c>
      <c r="B163" s="1743"/>
      <c r="C163" s="1712" t="s">
        <v>1129</v>
      </c>
      <c r="D163" s="1713"/>
      <c r="E163" s="1713"/>
      <c r="F163" s="1714">
        <f t="shared" ref="F163:L163" si="29">F164+F165+F166+F167+F168+F169+F170+F171+F172</f>
        <v>0</v>
      </c>
      <c r="G163" s="1714">
        <f t="shared" si="29"/>
        <v>200000</v>
      </c>
      <c r="H163" s="1714">
        <f t="shared" si="29"/>
        <v>200000</v>
      </c>
      <c r="I163" s="1714">
        <f t="shared" si="29"/>
        <v>200000</v>
      </c>
      <c r="J163" s="1714">
        <f t="shared" si="29"/>
        <v>200000</v>
      </c>
      <c r="K163" s="1714">
        <f t="shared" si="29"/>
        <v>0</v>
      </c>
      <c r="L163" s="1715">
        <f t="shared" si="29"/>
        <v>200000</v>
      </c>
    </row>
    <row r="164" spans="1:12" s="931" customFormat="1">
      <c r="A164" s="717" t="s">
        <v>1130</v>
      </c>
      <c r="B164" s="751"/>
      <c r="C164" s="763" t="s">
        <v>1131</v>
      </c>
      <c r="D164" s="1733"/>
      <c r="E164" s="1733"/>
      <c r="F164" s="715"/>
      <c r="G164" s="728"/>
      <c r="H164" s="728"/>
      <c r="I164" s="728"/>
      <c r="J164" s="728"/>
      <c r="K164" s="728">
        <f t="shared" ref="K164:K172" si="30">H164-J164</f>
        <v>0</v>
      </c>
      <c r="L164" s="729"/>
    </row>
    <row r="165" spans="1:12" s="931" customFormat="1">
      <c r="A165" s="705" t="s">
        <v>1132</v>
      </c>
      <c r="B165" s="751"/>
      <c r="C165" s="763" t="s">
        <v>559</v>
      </c>
      <c r="D165" s="1733"/>
      <c r="E165" s="1733"/>
      <c r="F165" s="715"/>
      <c r="G165" s="728"/>
      <c r="H165" s="728"/>
      <c r="I165" s="728"/>
      <c r="J165" s="728"/>
      <c r="K165" s="728">
        <f t="shared" si="30"/>
        <v>0</v>
      </c>
      <c r="L165" s="729"/>
    </row>
    <row r="166" spans="1:12" s="931" customFormat="1" ht="15" customHeight="1">
      <c r="A166" s="1123" t="s">
        <v>1133</v>
      </c>
      <c r="B166" s="1124"/>
      <c r="C166" s="763" t="s">
        <v>1134</v>
      </c>
      <c r="D166" s="1733"/>
      <c r="E166" s="1733"/>
      <c r="F166" s="715">
        <f>'[2]70,05,01'!L12</f>
        <v>0</v>
      </c>
      <c r="G166" s="715">
        <f>'[2]70,05,01'!M12</f>
        <v>200000</v>
      </c>
      <c r="H166" s="715">
        <f>'[2]70,05,01'!N12</f>
        <v>200000</v>
      </c>
      <c r="I166" s="715">
        <f>'[2]70,05,01'!O12</f>
        <v>200000</v>
      </c>
      <c r="J166" s="715">
        <f>'[2]70,05,01'!P12</f>
        <v>200000</v>
      </c>
      <c r="K166" s="715">
        <f>'[2]70,05,01'!Q12</f>
        <v>0</v>
      </c>
      <c r="L166" s="722">
        <f>'[2]70,05,01'!R12</f>
        <v>200000</v>
      </c>
    </row>
    <row r="167" spans="1:12" s="931" customFormat="1" ht="15" hidden="1" customHeight="1">
      <c r="A167" s="1123" t="s">
        <v>1135</v>
      </c>
      <c r="B167" s="1124"/>
      <c r="C167" s="763" t="s">
        <v>1136</v>
      </c>
      <c r="D167" s="1733"/>
      <c r="E167" s="1733"/>
      <c r="F167" s="715"/>
      <c r="G167" s="728"/>
      <c r="H167" s="728"/>
      <c r="I167" s="728"/>
      <c r="J167" s="728"/>
      <c r="K167" s="728">
        <f t="shared" si="30"/>
        <v>0</v>
      </c>
      <c r="L167" s="729"/>
    </row>
    <row r="168" spans="1:12" s="931" customFormat="1" hidden="1">
      <c r="A168" s="705" t="s">
        <v>1137</v>
      </c>
      <c r="B168" s="751"/>
      <c r="C168" s="763" t="s">
        <v>1138</v>
      </c>
      <c r="D168" s="1733"/>
      <c r="E168" s="1733"/>
      <c r="F168" s="715"/>
      <c r="G168" s="728"/>
      <c r="H168" s="728"/>
      <c r="I168" s="728"/>
      <c r="J168" s="728"/>
      <c r="K168" s="728">
        <f t="shared" si="30"/>
        <v>0</v>
      </c>
      <c r="L168" s="729"/>
    </row>
    <row r="169" spans="1:12" s="931" customFormat="1" hidden="1">
      <c r="A169" s="705" t="s">
        <v>1139</v>
      </c>
      <c r="B169" s="751"/>
      <c r="C169" s="763" t="s">
        <v>1140</v>
      </c>
      <c r="D169" s="1733"/>
      <c r="E169" s="1733"/>
      <c r="F169" s="715"/>
      <c r="G169" s="728"/>
      <c r="H169" s="728"/>
      <c r="I169" s="728"/>
      <c r="J169" s="728"/>
      <c r="K169" s="728">
        <f t="shared" si="30"/>
        <v>0</v>
      </c>
      <c r="L169" s="729"/>
    </row>
    <row r="170" spans="1:12" s="931" customFormat="1" hidden="1">
      <c r="A170" s="705" t="s">
        <v>1141</v>
      </c>
      <c r="B170" s="751"/>
      <c r="C170" s="763" t="s">
        <v>1142</v>
      </c>
      <c r="D170" s="1733"/>
      <c r="E170" s="1733"/>
      <c r="F170" s="715"/>
      <c r="G170" s="728"/>
      <c r="H170" s="728"/>
      <c r="I170" s="728"/>
      <c r="J170" s="728"/>
      <c r="K170" s="728">
        <f t="shared" si="30"/>
        <v>0</v>
      </c>
      <c r="L170" s="729"/>
    </row>
    <row r="171" spans="1:12" s="931" customFormat="1" hidden="1">
      <c r="A171" s="705" t="s">
        <v>1143</v>
      </c>
      <c r="B171" s="751"/>
      <c r="C171" s="763" t="s">
        <v>1144</v>
      </c>
      <c r="D171" s="1733"/>
      <c r="E171" s="1733"/>
      <c r="F171" s="715"/>
      <c r="G171" s="728"/>
      <c r="H171" s="728"/>
      <c r="I171" s="728"/>
      <c r="J171" s="728"/>
      <c r="K171" s="728">
        <f t="shared" si="30"/>
        <v>0</v>
      </c>
      <c r="L171" s="729"/>
    </row>
    <row r="172" spans="1:12" s="931" customFormat="1" hidden="1">
      <c r="A172" s="705" t="s">
        <v>1355</v>
      </c>
      <c r="B172" s="751"/>
      <c r="C172" s="763" t="s">
        <v>1356</v>
      </c>
      <c r="D172" s="1733"/>
      <c r="E172" s="1733"/>
      <c r="F172" s="715"/>
      <c r="G172" s="728"/>
      <c r="H172" s="728"/>
      <c r="I172" s="728"/>
      <c r="J172" s="728"/>
      <c r="K172" s="728">
        <f t="shared" si="30"/>
        <v>0</v>
      </c>
      <c r="L172" s="729"/>
    </row>
    <row r="173" spans="1:12" s="931" customFormat="1" ht="14.25">
      <c r="A173" s="779" t="s">
        <v>1147</v>
      </c>
      <c r="B173" s="780"/>
      <c r="C173" s="702" t="s">
        <v>1148</v>
      </c>
      <c r="D173" s="1716"/>
      <c r="E173" s="1716"/>
      <c r="F173" s="720">
        <f>F179</f>
        <v>2835000</v>
      </c>
      <c r="G173" s="720">
        <f t="shared" ref="G173:L173" si="31">G179</f>
        <v>2725000</v>
      </c>
      <c r="H173" s="720">
        <f t="shared" si="31"/>
        <v>2653439</v>
      </c>
      <c r="I173" s="720">
        <f t="shared" si="31"/>
        <v>2653439</v>
      </c>
      <c r="J173" s="720">
        <f t="shared" si="31"/>
        <v>2653439</v>
      </c>
      <c r="K173" s="720">
        <f t="shared" si="31"/>
        <v>0</v>
      </c>
      <c r="L173" s="721">
        <f t="shared" si="31"/>
        <v>81388</v>
      </c>
    </row>
    <row r="174" spans="1:12" s="931" customFormat="1" hidden="1">
      <c r="A174" s="781"/>
      <c r="B174" s="782"/>
      <c r="C174" s="707"/>
      <c r="D174" s="1717"/>
      <c r="E174" s="1717"/>
      <c r="F174" s="715"/>
      <c r="G174" s="715"/>
      <c r="H174" s="715"/>
      <c r="I174" s="715"/>
      <c r="J174" s="715"/>
      <c r="K174" s="728">
        <f>H174-J174</f>
        <v>0</v>
      </c>
      <c r="L174" s="722"/>
    </row>
    <row r="175" spans="1:12" s="933" customFormat="1" ht="15" hidden="1">
      <c r="A175" s="783" t="s">
        <v>1149</v>
      </c>
      <c r="B175" s="745"/>
      <c r="C175" s="696" t="s">
        <v>1150</v>
      </c>
      <c r="D175" s="1725"/>
      <c r="E175" s="1725"/>
      <c r="F175" s="732">
        <f t="shared" ref="F175:L175" si="32">F176+F177</f>
        <v>0</v>
      </c>
      <c r="G175" s="732">
        <f t="shared" si="32"/>
        <v>0</v>
      </c>
      <c r="H175" s="732">
        <f t="shared" si="32"/>
        <v>0</v>
      </c>
      <c r="I175" s="732">
        <f t="shared" si="32"/>
        <v>0</v>
      </c>
      <c r="J175" s="732">
        <f t="shared" si="32"/>
        <v>0</v>
      </c>
      <c r="K175" s="732">
        <f t="shared" si="32"/>
        <v>0</v>
      </c>
      <c r="L175" s="733">
        <f t="shared" si="32"/>
        <v>0</v>
      </c>
    </row>
    <row r="176" spans="1:12" s="931" customFormat="1" ht="25.5" hidden="1" customHeight="1">
      <c r="A176" s="1125" t="s">
        <v>1151</v>
      </c>
      <c r="B176" s="1126"/>
      <c r="C176" s="763" t="s">
        <v>1152</v>
      </c>
      <c r="D176" s="1733"/>
      <c r="E176" s="1733"/>
      <c r="F176" s="715"/>
      <c r="G176" s="728"/>
      <c r="H176" s="728"/>
      <c r="I176" s="728"/>
      <c r="J176" s="728"/>
      <c r="K176" s="728">
        <f>H176-J176</f>
        <v>0</v>
      </c>
      <c r="L176" s="729"/>
    </row>
    <row r="177" spans="1:12" s="931" customFormat="1" hidden="1">
      <c r="A177" s="705" t="s">
        <v>1153</v>
      </c>
      <c r="B177" s="751"/>
      <c r="C177" s="763" t="s">
        <v>1154</v>
      </c>
      <c r="D177" s="1733"/>
      <c r="E177" s="1733"/>
      <c r="F177" s="715"/>
      <c r="G177" s="728"/>
      <c r="H177" s="728"/>
      <c r="I177" s="728"/>
      <c r="J177" s="728"/>
      <c r="K177" s="728">
        <f>H177-J177</f>
        <v>0</v>
      </c>
      <c r="L177" s="729"/>
    </row>
    <row r="178" spans="1:12" s="931" customFormat="1" hidden="1">
      <c r="A178" s="705"/>
      <c r="B178" s="751"/>
      <c r="C178" s="752"/>
      <c r="D178" s="1726"/>
      <c r="E178" s="1726"/>
      <c r="F178" s="715"/>
      <c r="G178" s="715"/>
      <c r="H178" s="715"/>
      <c r="I178" s="715"/>
      <c r="J178" s="715"/>
      <c r="K178" s="728">
        <f>H178-J178</f>
        <v>0</v>
      </c>
      <c r="L178" s="722"/>
    </row>
    <row r="179" spans="1:12" s="933" customFormat="1" ht="24.95" customHeight="1">
      <c r="A179" s="1744" t="s">
        <v>1437</v>
      </c>
      <c r="B179" s="1745"/>
      <c r="C179" s="1712" t="s">
        <v>1156</v>
      </c>
      <c r="D179" s="1713"/>
      <c r="E179" s="1713"/>
      <c r="F179" s="1714">
        <f t="shared" ref="F179:L179" si="33">F180+F185</f>
        <v>2835000</v>
      </c>
      <c r="G179" s="1714">
        <f t="shared" si="33"/>
        <v>2725000</v>
      </c>
      <c r="H179" s="1714">
        <f t="shared" si="33"/>
        <v>2653439</v>
      </c>
      <c r="I179" s="1714">
        <f t="shared" si="33"/>
        <v>2653439</v>
      </c>
      <c r="J179" s="1714">
        <f t="shared" si="33"/>
        <v>2653439</v>
      </c>
      <c r="K179" s="1714">
        <f t="shared" si="33"/>
        <v>0</v>
      </c>
      <c r="L179" s="1715">
        <f t="shared" si="33"/>
        <v>81388</v>
      </c>
    </row>
    <row r="180" spans="1:12" s="931" customFormat="1" hidden="1">
      <c r="A180" s="739" t="s">
        <v>1157</v>
      </c>
      <c r="B180" s="735"/>
      <c r="C180" s="702" t="s">
        <v>1158</v>
      </c>
      <c r="D180" s="1716"/>
      <c r="E180" s="1716"/>
      <c r="F180" s="720">
        <f t="shared" ref="F180:L180" si="34">F181+F182+F183+F184</f>
        <v>0</v>
      </c>
      <c r="G180" s="720">
        <f t="shared" si="34"/>
        <v>0</v>
      </c>
      <c r="H180" s="720">
        <f t="shared" si="34"/>
        <v>0</v>
      </c>
      <c r="I180" s="720">
        <f t="shared" si="34"/>
        <v>0</v>
      </c>
      <c r="J180" s="720">
        <f t="shared" si="34"/>
        <v>0</v>
      </c>
      <c r="K180" s="720">
        <f t="shared" si="34"/>
        <v>0</v>
      </c>
      <c r="L180" s="721">
        <f t="shared" si="34"/>
        <v>0</v>
      </c>
    </row>
    <row r="181" spans="1:12" s="931" customFormat="1" ht="25.5" hidden="1">
      <c r="A181" s="717"/>
      <c r="B181" s="716" t="s">
        <v>1159</v>
      </c>
      <c r="C181" s="707" t="s">
        <v>1160</v>
      </c>
      <c r="D181" s="1717"/>
      <c r="E181" s="1717"/>
      <c r="F181" s="715"/>
      <c r="G181" s="728"/>
      <c r="H181" s="728"/>
      <c r="I181" s="728"/>
      <c r="J181" s="728"/>
      <c r="K181" s="728">
        <f>H181-J181</f>
        <v>0</v>
      </c>
      <c r="L181" s="729"/>
    </row>
    <row r="182" spans="1:12" s="931" customFormat="1" hidden="1">
      <c r="A182" s="717"/>
      <c r="B182" s="716" t="s">
        <v>1161</v>
      </c>
      <c r="C182" s="707" t="s">
        <v>1162</v>
      </c>
      <c r="D182" s="1717"/>
      <c r="E182" s="1717"/>
      <c r="F182" s="715"/>
      <c r="G182" s="728"/>
      <c r="H182" s="728"/>
      <c r="I182" s="728"/>
      <c r="J182" s="728"/>
      <c r="K182" s="728">
        <f>H182-J182</f>
        <v>0</v>
      </c>
      <c r="L182" s="729"/>
    </row>
    <row r="183" spans="1:12" s="931" customFormat="1" ht="15.75" hidden="1" customHeight="1">
      <c r="A183" s="717"/>
      <c r="B183" s="716" t="s">
        <v>1163</v>
      </c>
      <c r="C183" s="707" t="s">
        <v>1164</v>
      </c>
      <c r="D183" s="1717"/>
      <c r="E183" s="1717"/>
      <c r="F183" s="715">
        <f>'[2]70,05,01'!L15</f>
        <v>0</v>
      </c>
      <c r="G183" s="715">
        <f>'[2]70,05,01'!M15</f>
        <v>0</v>
      </c>
      <c r="H183" s="715">
        <f>'[2]70,05,01'!N15</f>
        <v>0</v>
      </c>
      <c r="I183" s="715">
        <f>'[2]70,05,01'!O15</f>
        <v>0</v>
      </c>
      <c r="J183" s="715">
        <f>'[2]70,05,01'!P15</f>
        <v>0</v>
      </c>
      <c r="K183" s="715">
        <f>'[2]70,05,01'!Q15</f>
        <v>0</v>
      </c>
      <c r="L183" s="722">
        <f>'[2]70,05,01'!R15</f>
        <v>0</v>
      </c>
    </row>
    <row r="184" spans="1:12" s="931" customFormat="1" hidden="1">
      <c r="A184" s="717"/>
      <c r="B184" s="706" t="s">
        <v>1165</v>
      </c>
      <c r="C184" s="707" t="s">
        <v>1166</v>
      </c>
      <c r="D184" s="1717"/>
      <c r="E184" s="1717"/>
      <c r="F184" s="715"/>
      <c r="G184" s="728"/>
      <c r="H184" s="728"/>
      <c r="I184" s="728"/>
      <c r="J184" s="728"/>
      <c r="K184" s="728">
        <f>H184-J184</f>
        <v>0</v>
      </c>
      <c r="L184" s="729"/>
    </row>
    <row r="185" spans="1:12" s="931" customFormat="1">
      <c r="A185" s="739" t="s">
        <v>1438</v>
      </c>
      <c r="B185" s="735"/>
      <c r="C185" s="702" t="s">
        <v>733</v>
      </c>
      <c r="D185" s="1716"/>
      <c r="E185" s="1716"/>
      <c r="F185" s="720">
        <f t="shared" ref="F185:L185" si="35">F186+F187+F188</f>
        <v>2835000</v>
      </c>
      <c r="G185" s="720">
        <f t="shared" si="35"/>
        <v>2725000</v>
      </c>
      <c r="H185" s="720">
        <f t="shared" si="35"/>
        <v>2653439</v>
      </c>
      <c r="I185" s="720">
        <f t="shared" si="35"/>
        <v>2653439</v>
      </c>
      <c r="J185" s="720">
        <f t="shared" si="35"/>
        <v>2653439</v>
      </c>
      <c r="K185" s="720">
        <f t="shared" si="35"/>
        <v>0</v>
      </c>
      <c r="L185" s="721">
        <f t="shared" si="35"/>
        <v>81388</v>
      </c>
    </row>
    <row r="186" spans="1:12" s="931" customFormat="1">
      <c r="A186" s="717"/>
      <c r="B186" s="706" t="s">
        <v>1168</v>
      </c>
      <c r="C186" s="707" t="s">
        <v>1169</v>
      </c>
      <c r="D186" s="1717"/>
      <c r="E186" s="1717"/>
      <c r="F186" s="715">
        <f>'[2]70,05,01'!L16</f>
        <v>2835000</v>
      </c>
      <c r="G186" s="715">
        <f>'[2]70,05,01'!M16</f>
        <v>2716000</v>
      </c>
      <c r="H186" s="715">
        <f>'[2]70,05,01'!N16</f>
        <v>2645223</v>
      </c>
      <c r="I186" s="715">
        <f>'[2]70,05,01'!O16</f>
        <v>2645223</v>
      </c>
      <c r="J186" s="715">
        <f>'[2]70,05,01'!P16</f>
        <v>2645223</v>
      </c>
      <c r="K186" s="715">
        <f>'[2]70,05,01'!Q16</f>
        <v>0</v>
      </c>
      <c r="L186" s="722">
        <f>'[2]70,05,01'!R16</f>
        <v>81388</v>
      </c>
    </row>
    <row r="187" spans="1:12" s="931" customFormat="1">
      <c r="A187" s="717"/>
      <c r="B187" s="706" t="s">
        <v>1170</v>
      </c>
      <c r="C187" s="707" t="s">
        <v>1171</v>
      </c>
      <c r="D187" s="1717"/>
      <c r="E187" s="1717"/>
      <c r="F187" s="715"/>
      <c r="G187" s="736"/>
      <c r="H187" s="736"/>
      <c r="I187" s="736"/>
      <c r="J187" s="736"/>
      <c r="K187" s="736">
        <f>H187-J187</f>
        <v>0</v>
      </c>
      <c r="L187" s="737"/>
    </row>
    <row r="188" spans="1:12" s="931" customFormat="1">
      <c r="A188" s="717"/>
      <c r="B188" s="706" t="s">
        <v>1172</v>
      </c>
      <c r="C188" s="707" t="s">
        <v>1173</v>
      </c>
      <c r="D188" s="1717"/>
      <c r="E188" s="1717"/>
      <c r="F188" s="715">
        <f>'[2]70,50'!L36</f>
        <v>0</v>
      </c>
      <c r="G188" s="715">
        <f>'[2]70,50'!M36</f>
        <v>9000</v>
      </c>
      <c r="H188" s="715">
        <f>'[2]70,50'!N36</f>
        <v>8216</v>
      </c>
      <c r="I188" s="715">
        <f>'[2]70,50'!O36</f>
        <v>8216</v>
      </c>
      <c r="J188" s="715">
        <f>'[2]70,50'!P36</f>
        <v>8216</v>
      </c>
      <c r="K188" s="715">
        <f>'[2]70,50'!Q36</f>
        <v>0</v>
      </c>
      <c r="L188" s="722">
        <f>'[2]70,50'!R36</f>
        <v>0</v>
      </c>
    </row>
    <row r="189" spans="1:12" s="933" customFormat="1" ht="30" customHeight="1">
      <c r="A189" s="1746" t="s">
        <v>1439</v>
      </c>
      <c r="B189" s="1747"/>
      <c r="C189" s="1712" t="s">
        <v>1175</v>
      </c>
      <c r="D189" s="1713"/>
      <c r="E189" s="1713"/>
      <c r="F189" s="1714">
        <f>F190</f>
        <v>0</v>
      </c>
      <c r="G189" s="1714">
        <f t="shared" ref="G189:J191" si="36">G190</f>
        <v>-52929</v>
      </c>
      <c r="H189" s="1714">
        <f t="shared" si="36"/>
        <v>-58245</v>
      </c>
      <c r="I189" s="1714">
        <f t="shared" si="36"/>
        <v>-58245</v>
      </c>
      <c r="J189" s="1714">
        <f t="shared" si="36"/>
        <v>-58245</v>
      </c>
      <c r="K189" s="1714">
        <f>K192</f>
        <v>0</v>
      </c>
      <c r="L189" s="1715">
        <f>L192</f>
        <v>0</v>
      </c>
    </row>
    <row r="190" spans="1:12" s="933" customFormat="1" ht="15">
      <c r="A190" s="1748" t="s">
        <v>1176</v>
      </c>
      <c r="B190" s="1749"/>
      <c r="C190" s="785" t="s">
        <v>1177</v>
      </c>
      <c r="D190" s="1750"/>
      <c r="E190" s="1750"/>
      <c r="F190" s="786">
        <f>F191</f>
        <v>0</v>
      </c>
      <c r="G190" s="786">
        <f t="shared" si="36"/>
        <v>-52929</v>
      </c>
      <c r="H190" s="786">
        <f t="shared" si="36"/>
        <v>-58245</v>
      </c>
      <c r="I190" s="786">
        <f t="shared" si="36"/>
        <v>-58245</v>
      </c>
      <c r="J190" s="786">
        <f t="shared" si="36"/>
        <v>-58245</v>
      </c>
      <c r="K190" s="786"/>
      <c r="L190" s="787"/>
    </row>
    <row r="191" spans="1:12" s="933" customFormat="1" ht="15">
      <c r="A191" s="1748"/>
      <c r="B191" s="1749"/>
      <c r="C191" s="785" t="s">
        <v>1178</v>
      </c>
      <c r="D191" s="1750"/>
      <c r="E191" s="1750"/>
      <c r="F191" s="786">
        <f>F192</f>
        <v>0</v>
      </c>
      <c r="G191" s="786">
        <f t="shared" si="36"/>
        <v>-52929</v>
      </c>
      <c r="H191" s="786">
        <f t="shared" si="36"/>
        <v>-58245</v>
      </c>
      <c r="I191" s="786">
        <f t="shared" si="36"/>
        <v>-58245</v>
      </c>
      <c r="J191" s="786">
        <f t="shared" si="36"/>
        <v>-58245</v>
      </c>
      <c r="K191" s="786"/>
      <c r="L191" s="787"/>
    </row>
    <row r="192" spans="1:12" s="931" customFormat="1" ht="27.75" customHeight="1">
      <c r="A192" s="1751" t="s">
        <v>1440</v>
      </c>
      <c r="B192" s="1752"/>
      <c r="C192" s="763" t="s">
        <v>1179</v>
      </c>
      <c r="D192" s="1733"/>
      <c r="E192" s="1733"/>
      <c r="F192" s="715">
        <f>'[2]70,50'!L39+'[2]70,06'!L17</f>
        <v>0</v>
      </c>
      <c r="G192" s="715">
        <f>'[2]70,50'!M39+'[2]70,06'!M17</f>
        <v>-52929</v>
      </c>
      <c r="H192" s="715">
        <f>'[2]70,50'!N39+'[2]70,06'!N17</f>
        <v>-58245</v>
      </c>
      <c r="I192" s="715">
        <f>'[2]70,50'!O39+'[2]70,06'!O17</f>
        <v>-58245</v>
      </c>
      <c r="J192" s="715">
        <f>'[2]70,50'!P39+'[2]70,06'!P17</f>
        <v>-58245</v>
      </c>
      <c r="K192" s="736">
        <f>H192-J192</f>
        <v>0</v>
      </c>
      <c r="L192" s="737"/>
    </row>
    <row r="193" spans="1:12" s="931" customFormat="1" hidden="1">
      <c r="A193" s="717"/>
      <c r="B193" s="706"/>
      <c r="C193" s="763"/>
      <c r="D193" s="1733"/>
      <c r="E193" s="1733"/>
      <c r="F193" s="715"/>
      <c r="G193" s="714"/>
      <c r="H193" s="714"/>
      <c r="I193" s="714"/>
      <c r="J193" s="714"/>
      <c r="K193" s="736">
        <f>H193-J193</f>
        <v>0</v>
      </c>
      <c r="L193" s="764"/>
    </row>
    <row r="194" spans="1:12" s="771" customFormat="1" ht="33.75" customHeight="1">
      <c r="A194" s="1753" t="s">
        <v>1422</v>
      </c>
      <c r="B194" s="1754"/>
      <c r="C194" s="788"/>
      <c r="D194" s="789">
        <f>D206+D220+D295+D312+D221+D225+D280+D284</f>
        <v>72032853</v>
      </c>
      <c r="E194" s="789">
        <f t="shared" ref="E194:L194" si="37">E206+E220+E295+E312+E221+E225+E280+E284</f>
        <v>79668004</v>
      </c>
      <c r="F194" s="789">
        <f>F206+F220+F295+F312+F221+F225+F280+F284</f>
        <v>72032853</v>
      </c>
      <c r="G194" s="789">
        <f t="shared" si="37"/>
        <v>79668004</v>
      </c>
      <c r="H194" s="789">
        <f t="shared" si="37"/>
        <v>69837669</v>
      </c>
      <c r="I194" s="789">
        <f t="shared" si="37"/>
        <v>69837669</v>
      </c>
      <c r="J194" s="789">
        <f t="shared" si="37"/>
        <v>69837669</v>
      </c>
      <c r="K194" s="789">
        <f t="shared" si="37"/>
        <v>0</v>
      </c>
      <c r="L194" s="790">
        <f t="shared" si="37"/>
        <v>10493586</v>
      </c>
    </row>
    <row r="195" spans="1:12" s="771" customFormat="1" ht="26.25" hidden="1" customHeight="1">
      <c r="A195" s="1755" t="s">
        <v>1181</v>
      </c>
      <c r="B195" s="1756"/>
      <c r="C195" s="1757" t="s">
        <v>1333</v>
      </c>
      <c r="D195" s="1758"/>
      <c r="E195" s="1758"/>
      <c r="F195" s="1759">
        <f t="shared" ref="F195:L195" si="38">F196</f>
        <v>0</v>
      </c>
      <c r="G195" s="1759">
        <f t="shared" si="38"/>
        <v>0</v>
      </c>
      <c r="H195" s="1759">
        <f t="shared" si="38"/>
        <v>0</v>
      </c>
      <c r="I195" s="1759">
        <f t="shared" si="38"/>
        <v>0</v>
      </c>
      <c r="J195" s="1759">
        <f t="shared" si="38"/>
        <v>0</v>
      </c>
      <c r="K195" s="1759">
        <f t="shared" si="38"/>
        <v>0</v>
      </c>
      <c r="L195" s="1760">
        <f t="shared" si="38"/>
        <v>0</v>
      </c>
    </row>
    <row r="196" spans="1:12" s="931" customFormat="1" ht="16.5" hidden="1" customHeight="1">
      <c r="A196" s="1761" t="s">
        <v>1183</v>
      </c>
      <c r="B196" s="1762"/>
      <c r="C196" s="1757" t="s">
        <v>530</v>
      </c>
      <c r="D196" s="1758"/>
      <c r="E196" s="1758"/>
      <c r="F196" s="1763">
        <f t="shared" ref="F196:L196" si="39">F197+F198+F199+F200+F201+F202+F203+F204</f>
        <v>0</v>
      </c>
      <c r="G196" s="1763">
        <f t="shared" si="39"/>
        <v>0</v>
      </c>
      <c r="H196" s="1763">
        <f t="shared" si="39"/>
        <v>0</v>
      </c>
      <c r="I196" s="1763">
        <f t="shared" si="39"/>
        <v>0</v>
      </c>
      <c r="J196" s="1763">
        <f t="shared" si="39"/>
        <v>0</v>
      </c>
      <c r="K196" s="1763">
        <f t="shared" si="39"/>
        <v>0</v>
      </c>
      <c r="L196" s="1764">
        <f t="shared" si="39"/>
        <v>0</v>
      </c>
    </row>
    <row r="197" spans="1:12" s="970" customFormat="1" ht="15" hidden="1" customHeight="1">
      <c r="A197" s="1765"/>
      <c r="B197" s="1766" t="s">
        <v>1184</v>
      </c>
      <c r="C197" s="1767" t="s">
        <v>1185</v>
      </c>
      <c r="D197" s="1768"/>
      <c r="E197" s="1768"/>
      <c r="F197" s="1763"/>
      <c r="G197" s="1769"/>
      <c r="H197" s="1769"/>
      <c r="I197" s="1769"/>
      <c r="J197" s="1769"/>
      <c r="K197" s="1770">
        <f t="shared" ref="K197:K205" si="40">H197-J197</f>
        <v>0</v>
      </c>
      <c r="L197" s="1771"/>
    </row>
    <row r="198" spans="1:12" s="975" customFormat="1" ht="32.25" hidden="1" customHeight="1">
      <c r="A198" s="1772"/>
      <c r="B198" s="1773" t="s">
        <v>1186</v>
      </c>
      <c r="C198" s="1774" t="s">
        <v>1187</v>
      </c>
      <c r="D198" s="1775"/>
      <c r="E198" s="1775"/>
      <c r="F198" s="1763"/>
      <c r="G198" s="1776"/>
      <c r="H198" s="1776"/>
      <c r="I198" s="1776"/>
      <c r="J198" s="1776"/>
      <c r="K198" s="1770">
        <f t="shared" si="40"/>
        <v>0</v>
      </c>
      <c r="L198" s="1777"/>
    </row>
    <row r="199" spans="1:12" s="975" customFormat="1" ht="28.5" hidden="1" customHeight="1">
      <c r="A199" s="1772"/>
      <c r="B199" s="1773" t="s">
        <v>1188</v>
      </c>
      <c r="C199" s="1774" t="s">
        <v>1189</v>
      </c>
      <c r="D199" s="1775"/>
      <c r="E199" s="1775"/>
      <c r="F199" s="1763"/>
      <c r="G199" s="1776"/>
      <c r="H199" s="1776"/>
      <c r="I199" s="1776"/>
      <c r="J199" s="1776"/>
      <c r="K199" s="1770">
        <f t="shared" si="40"/>
        <v>0</v>
      </c>
      <c r="L199" s="1777"/>
    </row>
    <row r="200" spans="1:12" s="975" customFormat="1" ht="29.25" hidden="1" customHeight="1">
      <c r="A200" s="1772"/>
      <c r="B200" s="1773" t="s">
        <v>1190</v>
      </c>
      <c r="C200" s="1774" t="s">
        <v>1191</v>
      </c>
      <c r="D200" s="1775"/>
      <c r="E200" s="1775"/>
      <c r="F200" s="1763"/>
      <c r="G200" s="1776"/>
      <c r="H200" s="1776"/>
      <c r="I200" s="1776"/>
      <c r="J200" s="1776"/>
      <c r="K200" s="1770">
        <f t="shared" si="40"/>
        <v>0</v>
      </c>
      <c r="L200" s="1777"/>
    </row>
    <row r="201" spans="1:12" s="975" customFormat="1" ht="29.25" hidden="1" customHeight="1">
      <c r="A201" s="1772"/>
      <c r="B201" s="1773" t="s">
        <v>1192</v>
      </c>
      <c r="C201" s="1774" t="s">
        <v>1193</v>
      </c>
      <c r="D201" s="1775"/>
      <c r="E201" s="1775"/>
      <c r="F201" s="1763"/>
      <c r="G201" s="1776"/>
      <c r="H201" s="1776"/>
      <c r="I201" s="1776"/>
      <c r="J201" s="1776"/>
      <c r="K201" s="1770">
        <f t="shared" si="40"/>
        <v>0</v>
      </c>
      <c r="L201" s="1777"/>
    </row>
    <row r="202" spans="1:12" s="975" customFormat="1" ht="30" hidden="1" customHeight="1">
      <c r="A202" s="1772"/>
      <c r="B202" s="1773" t="s">
        <v>1194</v>
      </c>
      <c r="C202" s="1774" t="s">
        <v>1195</v>
      </c>
      <c r="D202" s="1775"/>
      <c r="E202" s="1775"/>
      <c r="F202" s="1763"/>
      <c r="G202" s="1776"/>
      <c r="H202" s="1776"/>
      <c r="I202" s="1776"/>
      <c r="J202" s="1776"/>
      <c r="K202" s="1770">
        <f t="shared" si="40"/>
        <v>0</v>
      </c>
      <c r="L202" s="1777"/>
    </row>
    <row r="203" spans="1:12" s="975" customFormat="1" ht="29.25" hidden="1" customHeight="1">
      <c r="A203" s="1772"/>
      <c r="B203" s="1773" t="s">
        <v>1196</v>
      </c>
      <c r="C203" s="1774" t="s">
        <v>1197</v>
      </c>
      <c r="D203" s="1775"/>
      <c r="E203" s="1775"/>
      <c r="F203" s="1763"/>
      <c r="G203" s="1776"/>
      <c r="H203" s="1776"/>
      <c r="I203" s="1776"/>
      <c r="J203" s="1776"/>
      <c r="K203" s="1770">
        <f t="shared" si="40"/>
        <v>0</v>
      </c>
      <c r="L203" s="1777"/>
    </row>
    <row r="204" spans="1:12" s="975" customFormat="1" ht="32.25" hidden="1" customHeight="1">
      <c r="A204" s="1772"/>
      <c r="B204" s="1773" t="s">
        <v>1198</v>
      </c>
      <c r="C204" s="1774" t="s">
        <v>1199</v>
      </c>
      <c r="D204" s="1775"/>
      <c r="E204" s="1775"/>
      <c r="F204" s="1763"/>
      <c r="G204" s="1776"/>
      <c r="H204" s="1776"/>
      <c r="I204" s="1776"/>
      <c r="J204" s="1776"/>
      <c r="K204" s="1770">
        <f t="shared" si="40"/>
        <v>0</v>
      </c>
      <c r="L204" s="1777"/>
    </row>
    <row r="205" spans="1:12" s="975" customFormat="1" ht="12.75" hidden="1" customHeight="1">
      <c r="A205" s="1772"/>
      <c r="B205" s="1773"/>
      <c r="C205" s="1774"/>
      <c r="D205" s="1775"/>
      <c r="E205" s="1775"/>
      <c r="F205" s="1763"/>
      <c r="G205" s="1778"/>
      <c r="H205" s="1778"/>
      <c r="I205" s="1778"/>
      <c r="J205" s="1778"/>
      <c r="K205" s="1770">
        <f t="shared" si="40"/>
        <v>0</v>
      </c>
      <c r="L205" s="1779"/>
    </row>
    <row r="206" spans="1:12" ht="17.25" hidden="1" customHeight="1">
      <c r="A206" s="1761" t="s">
        <v>1200</v>
      </c>
      <c r="B206" s="1780"/>
      <c r="C206" s="1757" t="s">
        <v>1182</v>
      </c>
      <c r="D206" s="1758"/>
      <c r="E206" s="1758"/>
      <c r="F206" s="1763">
        <f t="shared" ref="F206:L206" si="41">F207</f>
        <v>0</v>
      </c>
      <c r="G206" s="1763">
        <f t="shared" si="41"/>
        <v>0</v>
      </c>
      <c r="H206" s="1763">
        <f t="shared" si="41"/>
        <v>0</v>
      </c>
      <c r="I206" s="1763">
        <f t="shared" si="41"/>
        <v>0</v>
      </c>
      <c r="J206" s="1763">
        <f t="shared" si="41"/>
        <v>0</v>
      </c>
      <c r="K206" s="1763">
        <f t="shared" si="41"/>
        <v>0</v>
      </c>
      <c r="L206" s="1764">
        <f t="shared" si="41"/>
        <v>0</v>
      </c>
    </row>
    <row r="207" spans="1:12" ht="26.25" hidden="1" customHeight="1">
      <c r="A207" s="1781" t="s">
        <v>1201</v>
      </c>
      <c r="B207" s="1782"/>
      <c r="C207" s="1757" t="s">
        <v>1111</v>
      </c>
      <c r="D207" s="1758"/>
      <c r="E207" s="1758"/>
      <c r="F207" s="1763">
        <f t="shared" ref="F207:L207" si="42">F208+F209+F210+F211+F212+F213+F214+F215+F216+F217+F218</f>
        <v>0</v>
      </c>
      <c r="G207" s="1763">
        <f t="shared" si="42"/>
        <v>0</v>
      </c>
      <c r="H207" s="1763">
        <f t="shared" si="42"/>
        <v>0</v>
      </c>
      <c r="I207" s="1763">
        <f t="shared" si="42"/>
        <v>0</v>
      </c>
      <c r="J207" s="1763">
        <f t="shared" si="42"/>
        <v>0</v>
      </c>
      <c r="K207" s="1763">
        <f t="shared" si="42"/>
        <v>0</v>
      </c>
      <c r="L207" s="1764">
        <f t="shared" si="42"/>
        <v>0</v>
      </c>
    </row>
    <row r="208" spans="1:12" s="931" customFormat="1" ht="13.5" hidden="1" customHeight="1">
      <c r="A208" s="1761"/>
      <c r="B208" s="1762" t="s">
        <v>1202</v>
      </c>
      <c r="C208" s="1767" t="s">
        <v>1203</v>
      </c>
      <c r="D208" s="1768"/>
      <c r="E208" s="1768"/>
      <c r="F208" s="1763"/>
      <c r="G208" s="1770"/>
      <c r="H208" s="1770"/>
      <c r="I208" s="1770"/>
      <c r="J208" s="1770"/>
      <c r="K208" s="1770">
        <f t="shared" ref="K208:K219" si="43">H208-J208</f>
        <v>0</v>
      </c>
      <c r="L208" s="1783"/>
    </row>
    <row r="209" spans="1:12" s="931" customFormat="1" ht="15.75" hidden="1" customHeight="1">
      <c r="A209" s="1761"/>
      <c r="B209" s="1762" t="s">
        <v>1204</v>
      </c>
      <c r="C209" s="1767" t="s">
        <v>1205</v>
      </c>
      <c r="D209" s="1768"/>
      <c r="E209" s="1768"/>
      <c r="F209" s="1763"/>
      <c r="G209" s="1770"/>
      <c r="H209" s="1770"/>
      <c r="I209" s="1770"/>
      <c r="J209" s="1770"/>
      <c r="K209" s="1770">
        <f t="shared" si="43"/>
        <v>0</v>
      </c>
      <c r="L209" s="1783"/>
    </row>
    <row r="210" spans="1:12" s="931" customFormat="1" ht="15.75" hidden="1" customHeight="1">
      <c r="A210" s="1761"/>
      <c r="B210" s="1762" t="s">
        <v>1206</v>
      </c>
      <c r="C210" s="1767" t="s">
        <v>1207</v>
      </c>
      <c r="D210" s="1768"/>
      <c r="E210" s="1768"/>
      <c r="F210" s="1763"/>
      <c r="G210" s="1770"/>
      <c r="H210" s="1770"/>
      <c r="I210" s="1770"/>
      <c r="J210" s="1770"/>
      <c r="K210" s="1770">
        <f t="shared" si="43"/>
        <v>0</v>
      </c>
      <c r="L210" s="1783"/>
    </row>
    <row r="211" spans="1:12" s="931" customFormat="1" ht="15.75" hidden="1" customHeight="1">
      <c r="A211" s="1761"/>
      <c r="B211" s="1762" t="s">
        <v>1208</v>
      </c>
      <c r="C211" s="1767" t="s">
        <v>1209</v>
      </c>
      <c r="D211" s="1768"/>
      <c r="E211" s="1768"/>
      <c r="F211" s="1763"/>
      <c r="G211" s="1770"/>
      <c r="H211" s="1770"/>
      <c r="I211" s="1770"/>
      <c r="J211" s="1770"/>
      <c r="K211" s="1770">
        <f t="shared" si="43"/>
        <v>0</v>
      </c>
      <c r="L211" s="1783"/>
    </row>
    <row r="212" spans="1:12" s="931" customFormat="1" ht="17.25" hidden="1" customHeight="1">
      <c r="A212" s="1761"/>
      <c r="B212" s="1784" t="s">
        <v>1210</v>
      </c>
      <c r="C212" s="1767" t="s">
        <v>1211</v>
      </c>
      <c r="D212" s="1768"/>
      <c r="E212" s="1768"/>
      <c r="F212" s="1763"/>
      <c r="G212" s="1770"/>
      <c r="H212" s="1770"/>
      <c r="I212" s="1770"/>
      <c r="J212" s="1770"/>
      <c r="K212" s="1770">
        <f t="shared" si="43"/>
        <v>0</v>
      </c>
      <c r="L212" s="1783"/>
    </row>
    <row r="213" spans="1:12" s="931" customFormat="1" ht="13.5" hidden="1" customHeight="1">
      <c r="A213" s="1785"/>
      <c r="B213" s="1762" t="s">
        <v>1212</v>
      </c>
      <c r="C213" s="1767" t="s">
        <v>1213</v>
      </c>
      <c r="D213" s="1768"/>
      <c r="E213" s="1768"/>
      <c r="F213" s="1763"/>
      <c r="G213" s="1770"/>
      <c r="H213" s="1770"/>
      <c r="I213" s="1770"/>
      <c r="J213" s="1770"/>
      <c r="K213" s="1770">
        <f t="shared" si="43"/>
        <v>0</v>
      </c>
      <c r="L213" s="1783"/>
    </row>
    <row r="214" spans="1:12" s="931" customFormat="1" ht="13.5" hidden="1" customHeight="1">
      <c r="A214" s="1785"/>
      <c r="B214" s="1762" t="s">
        <v>1214</v>
      </c>
      <c r="C214" s="1767" t="s">
        <v>1215</v>
      </c>
      <c r="D214" s="1768"/>
      <c r="E214" s="1768"/>
      <c r="F214" s="1763"/>
      <c r="G214" s="1770"/>
      <c r="H214" s="1770"/>
      <c r="I214" s="1770"/>
      <c r="J214" s="1770"/>
      <c r="K214" s="1770">
        <f t="shared" si="43"/>
        <v>0</v>
      </c>
      <c r="L214" s="1783"/>
    </row>
    <row r="215" spans="1:12" s="931" customFormat="1" ht="13.5" hidden="1" customHeight="1">
      <c r="A215" s="1785"/>
      <c r="B215" s="1766" t="s">
        <v>1114</v>
      </c>
      <c r="C215" s="1767" t="s">
        <v>1115</v>
      </c>
      <c r="D215" s="1768"/>
      <c r="E215" s="1768"/>
      <c r="F215" s="1763"/>
      <c r="G215" s="1770"/>
      <c r="H215" s="1770"/>
      <c r="I215" s="1770"/>
      <c r="J215" s="1770"/>
      <c r="K215" s="1770">
        <f t="shared" si="43"/>
        <v>0</v>
      </c>
      <c r="L215" s="1783"/>
    </row>
    <row r="216" spans="1:12" s="931" customFormat="1" ht="13.5" hidden="1" customHeight="1">
      <c r="A216" s="1785"/>
      <c r="B216" s="1766" t="s">
        <v>1216</v>
      </c>
      <c r="C216" s="1767" t="s">
        <v>1217</v>
      </c>
      <c r="D216" s="1768"/>
      <c r="E216" s="1768"/>
      <c r="F216" s="1763"/>
      <c r="G216" s="1770"/>
      <c r="H216" s="1770"/>
      <c r="I216" s="1770"/>
      <c r="J216" s="1770"/>
      <c r="K216" s="1770">
        <f t="shared" si="43"/>
        <v>0</v>
      </c>
      <c r="L216" s="1783"/>
    </row>
    <row r="217" spans="1:12" s="931" customFormat="1" ht="13.5" hidden="1" customHeight="1">
      <c r="A217" s="1785"/>
      <c r="B217" s="1766" t="s">
        <v>1218</v>
      </c>
      <c r="C217" s="1767" t="s">
        <v>1219</v>
      </c>
      <c r="D217" s="1768"/>
      <c r="E217" s="1768"/>
      <c r="F217" s="1763"/>
      <c r="G217" s="1770"/>
      <c r="H217" s="1770"/>
      <c r="I217" s="1770"/>
      <c r="J217" s="1770"/>
      <c r="K217" s="1770">
        <f t="shared" si="43"/>
        <v>0</v>
      </c>
      <c r="L217" s="1783"/>
    </row>
    <row r="218" spans="1:12" s="931" customFormat="1" ht="28.5" hidden="1" customHeight="1">
      <c r="A218" s="1785"/>
      <c r="B218" s="1786" t="s">
        <v>1220</v>
      </c>
      <c r="C218" s="1767" t="s">
        <v>1221</v>
      </c>
      <c r="D218" s="1768"/>
      <c r="E218" s="1768"/>
      <c r="F218" s="1763"/>
      <c r="G218" s="1770"/>
      <c r="H218" s="1770"/>
      <c r="I218" s="1770"/>
      <c r="J218" s="1770"/>
      <c r="K218" s="1770">
        <f t="shared" si="43"/>
        <v>0</v>
      </c>
      <c r="L218" s="1783"/>
    </row>
    <row r="219" spans="1:12" s="931" customFormat="1" ht="13.5" hidden="1" customHeight="1">
      <c r="A219" s="1785"/>
      <c r="B219" s="1766"/>
      <c r="C219" s="1767"/>
      <c r="D219" s="1768"/>
      <c r="E219" s="1768"/>
      <c r="F219" s="1763"/>
      <c r="G219" s="1787"/>
      <c r="H219" s="1787"/>
      <c r="I219" s="1787"/>
      <c r="J219" s="1787"/>
      <c r="K219" s="1770">
        <f t="shared" si="43"/>
        <v>0</v>
      </c>
      <c r="L219" s="1788"/>
    </row>
    <row r="220" spans="1:12" s="931" customFormat="1" hidden="1">
      <c r="A220" s="1789"/>
      <c r="B220" s="1790"/>
      <c r="C220" s="1791"/>
      <c r="D220" s="1763"/>
      <c r="E220" s="1763"/>
      <c r="F220" s="1763"/>
      <c r="G220" s="1763"/>
      <c r="H220" s="1763"/>
      <c r="I220" s="1763"/>
      <c r="J220" s="1763"/>
      <c r="K220" s="1763"/>
      <c r="L220" s="1764"/>
    </row>
    <row r="221" spans="1:12" s="931" customFormat="1" ht="28.5" customHeight="1">
      <c r="A221" s="1792" t="s">
        <v>1441</v>
      </c>
      <c r="B221" s="1793"/>
      <c r="C221" s="1794" t="s">
        <v>1224</v>
      </c>
      <c r="D221" s="1795">
        <f t="shared" ref="D221:L221" si="44">D222+D223+D224</f>
        <v>0</v>
      </c>
      <c r="E221" s="1795">
        <f t="shared" si="44"/>
        <v>0</v>
      </c>
      <c r="F221" s="1795">
        <f t="shared" si="44"/>
        <v>0</v>
      </c>
      <c r="G221" s="1795">
        <f t="shared" si="44"/>
        <v>0</v>
      </c>
      <c r="H221" s="1795">
        <f t="shared" si="44"/>
        <v>0</v>
      </c>
      <c r="I221" s="1795">
        <f t="shared" si="44"/>
        <v>0</v>
      </c>
      <c r="J221" s="1795">
        <f t="shared" si="44"/>
        <v>0</v>
      </c>
      <c r="K221" s="1795">
        <f t="shared" si="44"/>
        <v>0</v>
      </c>
      <c r="L221" s="1796">
        <f t="shared" si="44"/>
        <v>180551</v>
      </c>
    </row>
    <row r="222" spans="1:12" s="931" customFormat="1" ht="14.25">
      <c r="A222" s="772"/>
      <c r="B222" s="1797" t="s">
        <v>1225</v>
      </c>
      <c r="C222" s="1798" t="s">
        <v>1226</v>
      </c>
      <c r="D222" s="1504"/>
      <c r="E222" s="1504"/>
      <c r="F222" s="1504"/>
      <c r="G222" s="1504"/>
      <c r="H222" s="1504"/>
      <c r="I222" s="1504"/>
      <c r="J222" s="1504">
        <v>0</v>
      </c>
      <c r="K222" s="1504"/>
      <c r="L222" s="1505">
        <v>0</v>
      </c>
    </row>
    <row r="223" spans="1:12" s="931" customFormat="1" ht="14.25">
      <c r="A223" s="772"/>
      <c r="B223" s="1797" t="s">
        <v>1227</v>
      </c>
      <c r="C223" s="1798" t="s">
        <v>1228</v>
      </c>
      <c r="D223" s="1504">
        <f>'[2]70,50'!J44</f>
        <v>0</v>
      </c>
      <c r="E223" s="1504">
        <f>'[2]70,50'!K44</f>
        <v>0</v>
      </c>
      <c r="F223" s="1504">
        <f>'[2]70,50'!L44</f>
        <v>0</v>
      </c>
      <c r="G223" s="1504">
        <f>'[2]70,50'!M44</f>
        <v>0</v>
      </c>
      <c r="H223" s="1504">
        <f>'[2]70,50'!N44</f>
        <v>0</v>
      </c>
      <c r="I223" s="1504">
        <f>'[2]70,50'!O44</f>
        <v>0</v>
      </c>
      <c r="J223" s="1504">
        <f>'[2]70,50'!P44</f>
        <v>0</v>
      </c>
      <c r="K223" s="1504">
        <f>'[2]70,50'!Q44</f>
        <v>0</v>
      </c>
      <c r="L223" s="1505">
        <f>'[2]70,50'!R44</f>
        <v>180551</v>
      </c>
    </row>
    <row r="224" spans="1:12" s="931" customFormat="1" ht="14.25">
      <c r="A224" s="772"/>
      <c r="B224" s="1797" t="s">
        <v>1229</v>
      </c>
      <c r="C224" s="1798" t="s">
        <v>1230</v>
      </c>
      <c r="D224" s="1504">
        <v>0</v>
      </c>
      <c r="E224" s="1504">
        <v>0</v>
      </c>
      <c r="F224" s="1504">
        <v>0</v>
      </c>
      <c r="G224" s="1504">
        <v>0</v>
      </c>
      <c r="H224" s="1504">
        <v>0</v>
      </c>
      <c r="I224" s="1504">
        <v>0</v>
      </c>
      <c r="J224" s="1504">
        <v>0</v>
      </c>
      <c r="K224" s="1504">
        <v>0</v>
      </c>
      <c r="L224" s="1505">
        <v>0</v>
      </c>
    </row>
    <row r="225" spans="1:12" s="931" customFormat="1" ht="39.75" customHeight="1">
      <c r="A225" s="1799" t="s">
        <v>1442</v>
      </c>
      <c r="B225" s="1800"/>
      <c r="C225" s="1801">
        <v>58</v>
      </c>
      <c r="D225" s="1802">
        <f>D226+D270+D275</f>
        <v>27785052</v>
      </c>
      <c r="E225" s="1802">
        <f>E226+E270+E275</f>
        <v>32145052</v>
      </c>
      <c r="F225" s="1802">
        <f>F226+F270+F275</f>
        <v>27785052</v>
      </c>
      <c r="G225" s="1802">
        <f t="shared" ref="G225:L225" si="45">G226+G270+G275</f>
        <v>32145052</v>
      </c>
      <c r="H225" s="1802">
        <f t="shared" si="45"/>
        <v>27853498</v>
      </c>
      <c r="I225" s="1802">
        <f t="shared" si="45"/>
        <v>27853498</v>
      </c>
      <c r="J225" s="1802">
        <f t="shared" si="45"/>
        <v>27853498</v>
      </c>
      <c r="K225" s="1802">
        <f t="shared" si="45"/>
        <v>0</v>
      </c>
      <c r="L225" s="1803">
        <f t="shared" si="45"/>
        <v>1032554</v>
      </c>
    </row>
    <row r="226" spans="1:12" s="931" customFormat="1" ht="30.75" customHeight="1">
      <c r="A226" s="1804" t="s">
        <v>1223</v>
      </c>
      <c r="B226" s="1805"/>
      <c r="C226" s="1716" t="s">
        <v>1401</v>
      </c>
      <c r="D226" s="720">
        <f t="shared" ref="D226:L226" si="46">D227+D228+D229</f>
        <v>27264052</v>
      </c>
      <c r="E226" s="720">
        <f t="shared" si="46"/>
        <v>31803052</v>
      </c>
      <c r="F226" s="720">
        <f t="shared" si="46"/>
        <v>27264052</v>
      </c>
      <c r="G226" s="720">
        <f t="shared" si="46"/>
        <v>31803052</v>
      </c>
      <c r="H226" s="720">
        <f t="shared" si="46"/>
        <v>27561449</v>
      </c>
      <c r="I226" s="720">
        <f t="shared" si="46"/>
        <v>27561449</v>
      </c>
      <c r="J226" s="720">
        <f t="shared" si="46"/>
        <v>27561449</v>
      </c>
      <c r="K226" s="720">
        <f t="shared" si="46"/>
        <v>0</v>
      </c>
      <c r="L226" s="721">
        <f t="shared" si="46"/>
        <v>979593</v>
      </c>
    </row>
    <row r="227" spans="1:12" s="931" customFormat="1" ht="15.95" customHeight="1">
      <c r="A227" s="772"/>
      <c r="B227" s="1797" t="s">
        <v>1225</v>
      </c>
      <c r="C227" s="1798" t="s">
        <v>1402</v>
      </c>
      <c r="D227" s="1806">
        <f t="shared" ref="D227:E229" si="47">F227</f>
        <v>7328106</v>
      </c>
      <c r="E227" s="1806">
        <f t="shared" si="47"/>
        <v>9425808</v>
      </c>
      <c r="F227" s="1806">
        <f>'[2]70,03,30,bl'!L20+'[2]70,03,30,bl'!L26+'[2]70,03,30,bl'!L32+'[2]70,03,30,bl'!L38+'[2]70,03,30,bl'!L44+'[2]70,50,,41 C.N.'!L13+'[2]70.50. 45VECHI'!L13+'[2]70,05,01'!L22</f>
        <v>7328106</v>
      </c>
      <c r="G227" s="1806">
        <f>'[2]70,03,30,bl'!M20+'[2]70,03,30,bl'!M26+'[2]70,03,30,bl'!M32+'[2]70,03,30,bl'!M38+'[2]70,03,30,bl'!M44+'[2]70,50,,41 C.N.'!M13+'[2]70.50. 45VECHI'!M13+'[2]70,05,01'!M22</f>
        <v>9425808</v>
      </c>
      <c r="H227" s="1806">
        <f>'[2]70,03,30,bl'!N20+'[2]70,03,30,bl'!N26+'[2]70,03,30,bl'!N32+'[2]70,03,30,bl'!N38+'[2]70,03,30,bl'!N44+'[2]70,50,,41 C.N.'!N13+'[2]70.50. 45VECHI'!N13+'[2]70,05,01'!N22</f>
        <v>8814671</v>
      </c>
      <c r="I227" s="1806">
        <f>'[2]70,03,30,bl'!O20+'[2]70,03,30,bl'!O26+'[2]70,03,30,bl'!O32+'[2]70,03,30,bl'!O38+'[2]70,03,30,bl'!O44+'[2]70,50,,41 C.N.'!O13+'[2]70.50. 45VECHI'!O13+'[2]70,05,01'!O22</f>
        <v>8814671</v>
      </c>
      <c r="J227" s="1806">
        <f>'[2]70,03,30,bl'!P20+'[2]70,03,30,bl'!P26+'[2]70,03,30,bl'!P32+'[2]70,03,30,bl'!P38+'[2]70,03,30,bl'!P44+'[2]70,50,,41 C.N.'!P13+'[2]70.50. 45VECHI'!P13+'[2]70,05,01'!P22</f>
        <v>8814671</v>
      </c>
      <c r="K227" s="1806">
        <f>'[2]70,03,30,bl'!Q20+'[2]70,03,30,bl'!Q26+'[2]70,03,30,bl'!Q32+'[2]70,03,30,bl'!Q38+'[2]70,03,30,bl'!Q44+'[2]70,50,,41 C.N.'!Q13+'[2]70.50. 45VECHI'!Q13+'[2]70,05,01'!Q22</f>
        <v>0</v>
      </c>
      <c r="L227" s="1807">
        <f>'[2]70,03,30,bl'!R20+'[2]70,03,30,bl'!R26+'[2]70,03,30,bl'!R32+'[2]70,03,30,bl'!R38+'[2]70,03,30,bl'!R44+'[2]70,50,,41 C.N.'!R13+'[2]70.50. 45VECHI'!R13+'[2]70,05,01'!R22</f>
        <v>868723</v>
      </c>
    </row>
    <row r="228" spans="1:12" s="931" customFormat="1" ht="15.95" customHeight="1">
      <c r="A228" s="772"/>
      <c r="B228" s="1797" t="s">
        <v>1227</v>
      </c>
      <c r="C228" s="1798" t="s">
        <v>1403</v>
      </c>
      <c r="D228" s="1806">
        <f t="shared" si="47"/>
        <v>13088046</v>
      </c>
      <c r="E228" s="1806">
        <f t="shared" si="47"/>
        <v>14230465</v>
      </c>
      <c r="F228" s="1806">
        <f>'[2]70,03,30,bl'!L21+'[2]70,03,30,bl'!L27+'[2]70,03,30,bl'!L33+'[2]70,03,30,bl'!L39+'[2]70,03,30,bl'!L45+'[2]70,50,,41 C.N.'!L14+'[2]70.50. 45VECHI'!L14</f>
        <v>13088046</v>
      </c>
      <c r="G228" s="1806">
        <f>'[2]70,03,30,bl'!M21+'[2]70,03,30,bl'!M27+'[2]70,03,30,bl'!M33+'[2]70,03,30,bl'!M39+'[2]70,03,30,bl'!M45+'[2]70,50,,41 C.N.'!M14+'[2]70.50. 45VECHI'!M14</f>
        <v>14230465</v>
      </c>
      <c r="H228" s="1806">
        <f>'[2]70,03,30,bl'!N21+'[2]70,03,30,bl'!N27+'[2]70,03,30,bl'!N33+'[2]70,03,30,bl'!N39+'[2]70,03,30,bl'!N45+'[2]70,50,,41 C.N.'!N14+'[2]70.50. 45VECHI'!N14</f>
        <v>13263855</v>
      </c>
      <c r="I228" s="1806">
        <f>'[2]70,03,30,bl'!O21+'[2]70,03,30,bl'!O27+'[2]70,03,30,bl'!O33+'[2]70,03,30,bl'!O39+'[2]70,03,30,bl'!O45+'[2]70,50,,41 C.N.'!O14+'[2]70.50. 45VECHI'!O14</f>
        <v>13263855</v>
      </c>
      <c r="J228" s="1806">
        <f>'[2]70,03,30,bl'!P21+'[2]70,03,30,bl'!P27+'[2]70,03,30,bl'!P33+'[2]70,03,30,bl'!P39+'[2]70,03,30,bl'!P45+'[2]70,50,,41 C.N.'!P14+'[2]70.50. 45VECHI'!P14</f>
        <v>13263855</v>
      </c>
      <c r="K228" s="1806">
        <f>'[2]70,03,30,bl'!Q21+'[2]70,03,30,bl'!Q27+'[2]70,03,30,bl'!Q33+'[2]70,03,30,bl'!Q39+'[2]70,03,30,bl'!Q45+'[2]70,50,,41 C.N.'!Q14+'[2]70.50. 45VECHI'!Q14</f>
        <v>0</v>
      </c>
      <c r="L228" s="1807">
        <f>'[2]70,03,30,bl'!R21+'[2]70,03,30,bl'!R27+'[2]70,03,30,bl'!R33+'[2]70,03,30,bl'!R39+'[2]70,03,30,bl'!R45+'[2]70,50,,41 C.N.'!R14+'[2]70.50. 45VECHI'!R14</f>
        <v>107370</v>
      </c>
    </row>
    <row r="229" spans="1:12" s="931" customFormat="1" ht="15.95" customHeight="1">
      <c r="A229" s="772"/>
      <c r="B229" s="1797" t="s">
        <v>1229</v>
      </c>
      <c r="C229" s="1798" t="s">
        <v>1404</v>
      </c>
      <c r="D229" s="1806">
        <f t="shared" si="47"/>
        <v>6847900</v>
      </c>
      <c r="E229" s="1806">
        <f t="shared" si="47"/>
        <v>8146779</v>
      </c>
      <c r="F229" s="1806">
        <f>'[2]70,03,30,bl'!L22+'[2]70,03,30,bl'!L28+'[2]70,03,30,bl'!L34+'[2]70,03,30,bl'!L40+'[2]70,03,30,bl'!L46+'[2]70,50,,41 C.N.'!L15+'[2]70.50. 45VECHI'!L15</f>
        <v>6847900</v>
      </c>
      <c r="G229" s="1806">
        <f>'[2]70,03,30,bl'!M22+'[2]70,03,30,bl'!M28+'[2]70,03,30,bl'!M34+'[2]70,03,30,bl'!M40+'[2]70,03,30,bl'!M46+'[2]70,50,,41 C.N.'!M15+'[2]70.50. 45VECHI'!M15</f>
        <v>8146779</v>
      </c>
      <c r="H229" s="1806">
        <f>'[2]70,03,30,bl'!N22+'[2]70,03,30,bl'!N28+'[2]70,03,30,bl'!N34+'[2]70,03,30,bl'!N40+'[2]70,03,30,bl'!N46+'[2]70,50,,41 C.N.'!N15+'[2]70.50. 45VECHI'!N15</f>
        <v>5482923</v>
      </c>
      <c r="I229" s="1806">
        <f>'[2]70,03,30,bl'!O22+'[2]70,03,30,bl'!O28+'[2]70,03,30,bl'!O34+'[2]70,03,30,bl'!O40+'[2]70,03,30,bl'!O46+'[2]70,50,,41 C.N.'!O15+'[2]70.50. 45VECHI'!O15</f>
        <v>5482923</v>
      </c>
      <c r="J229" s="1806">
        <f>'[2]70,03,30,bl'!P22+'[2]70,03,30,bl'!P28+'[2]70,03,30,bl'!P34+'[2]70,03,30,bl'!P40+'[2]70,03,30,bl'!P46+'[2]70,50,,41 C.N.'!P15+'[2]70.50. 45VECHI'!P15</f>
        <v>5482923</v>
      </c>
      <c r="K229" s="1806">
        <f>'[2]70,03,30,bl'!Q22+'[2]70,03,30,bl'!Q28+'[2]70,03,30,bl'!Q34+'[2]70,03,30,bl'!Q40+'[2]70,03,30,bl'!Q46+'[2]70,50,,41 C.N.'!Q15+'[2]70.50. 45VECHI'!Q15</f>
        <v>0</v>
      </c>
      <c r="L229" s="1807">
        <f>'[2]70,03,30,bl'!R22+'[2]70,03,30,bl'!R28+'[2]70,03,30,bl'!R34+'[2]70,03,30,bl'!R40+'[2]70,03,30,bl'!R46+'[2]70,50,,41 C.N.'!R15+'[2]70.50. 45VECHI'!R15</f>
        <v>3500</v>
      </c>
    </row>
    <row r="230" spans="1:12" s="931" customFormat="1" ht="13.5" hidden="1" customHeight="1">
      <c r="A230" s="1808" t="s">
        <v>1231</v>
      </c>
      <c r="B230" s="1809"/>
      <c r="C230" s="1810" t="s">
        <v>550</v>
      </c>
      <c r="D230" s="1504" t="e">
        <f>#REF!</f>
        <v>#REF!</v>
      </c>
      <c r="E230" s="1504" t="e">
        <f>#REF!</f>
        <v>#REF!</v>
      </c>
      <c r="F230" s="1504" t="e">
        <f>#REF!</f>
        <v>#REF!</v>
      </c>
      <c r="G230" s="1504" t="e">
        <f>#REF!</f>
        <v>#REF!</v>
      </c>
      <c r="H230" s="1504" t="e">
        <f>#REF!</f>
        <v>#REF!</v>
      </c>
      <c r="I230" s="1504" t="e">
        <f>#REF!</f>
        <v>#REF!</v>
      </c>
      <c r="J230" s="1504" t="e">
        <f>#REF!</f>
        <v>#REF!</v>
      </c>
      <c r="K230" s="1504" t="e">
        <f>#REF!</f>
        <v>#REF!</v>
      </c>
      <c r="L230" s="1505" t="e">
        <f>#REF!</f>
        <v>#REF!</v>
      </c>
    </row>
    <row r="231" spans="1:12" s="931" customFormat="1" ht="13.5" hidden="1" customHeight="1">
      <c r="A231" s="772"/>
      <c r="B231" s="1797" t="s">
        <v>1225</v>
      </c>
      <c r="C231" s="1798" t="s">
        <v>1232</v>
      </c>
      <c r="D231" s="1504" t="e">
        <f>#REF!</f>
        <v>#REF!</v>
      </c>
      <c r="E231" s="1504" t="e">
        <f>#REF!</f>
        <v>#REF!</v>
      </c>
      <c r="F231" s="1504" t="e">
        <f>#REF!</f>
        <v>#REF!</v>
      </c>
      <c r="G231" s="1504" t="e">
        <f>#REF!</f>
        <v>#REF!</v>
      </c>
      <c r="H231" s="1504" t="e">
        <f>#REF!</f>
        <v>#REF!</v>
      </c>
      <c r="I231" s="1504" t="e">
        <f>#REF!</f>
        <v>#REF!</v>
      </c>
      <c r="J231" s="1504" t="e">
        <f>#REF!</f>
        <v>#REF!</v>
      </c>
      <c r="K231" s="1504" t="e">
        <f>#REF!</f>
        <v>#REF!</v>
      </c>
      <c r="L231" s="1505" t="e">
        <f>#REF!</f>
        <v>#REF!</v>
      </c>
    </row>
    <row r="232" spans="1:12" s="931" customFormat="1" ht="13.5" hidden="1" customHeight="1">
      <c r="A232" s="772"/>
      <c r="B232" s="1797" t="s">
        <v>1227</v>
      </c>
      <c r="C232" s="1798" t="s">
        <v>1233</v>
      </c>
      <c r="D232" s="1504" t="e">
        <f>#REF!</f>
        <v>#REF!</v>
      </c>
      <c r="E232" s="1504" t="e">
        <f>#REF!</f>
        <v>#REF!</v>
      </c>
      <c r="F232" s="1504" t="e">
        <f>#REF!</f>
        <v>#REF!</v>
      </c>
      <c r="G232" s="1504" t="e">
        <f>#REF!</f>
        <v>#REF!</v>
      </c>
      <c r="H232" s="1504" t="e">
        <f>#REF!</f>
        <v>#REF!</v>
      </c>
      <c r="I232" s="1504" t="e">
        <f>#REF!</f>
        <v>#REF!</v>
      </c>
      <c r="J232" s="1504" t="e">
        <f>#REF!</f>
        <v>#REF!</v>
      </c>
      <c r="K232" s="1504" t="e">
        <f>#REF!</f>
        <v>#REF!</v>
      </c>
      <c r="L232" s="1505" t="e">
        <f>#REF!</f>
        <v>#REF!</v>
      </c>
    </row>
    <row r="233" spans="1:12" s="931" customFormat="1" ht="13.5" hidden="1" customHeight="1">
      <c r="A233" s="772"/>
      <c r="B233" s="1797" t="s">
        <v>1229</v>
      </c>
      <c r="C233" s="1798" t="s">
        <v>1234</v>
      </c>
      <c r="D233" s="1504" t="e">
        <f>#REF!</f>
        <v>#REF!</v>
      </c>
      <c r="E233" s="1504" t="e">
        <f>#REF!</f>
        <v>#REF!</v>
      </c>
      <c r="F233" s="1504" t="e">
        <f>#REF!</f>
        <v>#REF!</v>
      </c>
      <c r="G233" s="1504" t="e">
        <f>#REF!</f>
        <v>#REF!</v>
      </c>
      <c r="H233" s="1504" t="e">
        <f>#REF!</f>
        <v>#REF!</v>
      </c>
      <c r="I233" s="1504" t="e">
        <f>#REF!</f>
        <v>#REF!</v>
      </c>
      <c r="J233" s="1504" t="e">
        <f>#REF!</f>
        <v>#REF!</v>
      </c>
      <c r="K233" s="1504" t="e">
        <f>#REF!</f>
        <v>#REF!</v>
      </c>
      <c r="L233" s="1505" t="e">
        <f>#REF!</f>
        <v>#REF!</v>
      </c>
    </row>
    <row r="234" spans="1:12" s="931" customFormat="1" ht="13.5" hidden="1" customHeight="1">
      <c r="A234" s="1808" t="s">
        <v>1235</v>
      </c>
      <c r="B234" s="1809"/>
      <c r="C234" s="1810" t="s">
        <v>1236</v>
      </c>
      <c r="D234" s="1504" t="e">
        <f>#REF!</f>
        <v>#REF!</v>
      </c>
      <c r="E234" s="1504" t="e">
        <f>#REF!</f>
        <v>#REF!</v>
      </c>
      <c r="F234" s="1504" t="e">
        <f>#REF!</f>
        <v>#REF!</v>
      </c>
      <c r="G234" s="1504" t="e">
        <f>#REF!</f>
        <v>#REF!</v>
      </c>
      <c r="H234" s="1504" t="e">
        <f>#REF!</f>
        <v>#REF!</v>
      </c>
      <c r="I234" s="1504" t="e">
        <f>#REF!</f>
        <v>#REF!</v>
      </c>
      <c r="J234" s="1504" t="e">
        <f>#REF!</f>
        <v>#REF!</v>
      </c>
      <c r="K234" s="1504" t="e">
        <f>#REF!</f>
        <v>#REF!</v>
      </c>
      <c r="L234" s="1505" t="e">
        <f>#REF!</f>
        <v>#REF!</v>
      </c>
    </row>
    <row r="235" spans="1:12" s="931" customFormat="1" ht="13.5" hidden="1" customHeight="1">
      <c r="A235" s="772"/>
      <c r="B235" s="1797" t="s">
        <v>1225</v>
      </c>
      <c r="C235" s="1798" t="s">
        <v>1237</v>
      </c>
      <c r="D235" s="1504" t="e">
        <f>#REF!</f>
        <v>#REF!</v>
      </c>
      <c r="E235" s="1504" t="e">
        <f>#REF!</f>
        <v>#REF!</v>
      </c>
      <c r="F235" s="1504" t="e">
        <f>#REF!</f>
        <v>#REF!</v>
      </c>
      <c r="G235" s="1504" t="e">
        <f>#REF!</f>
        <v>#REF!</v>
      </c>
      <c r="H235" s="1504" t="e">
        <f>#REF!</f>
        <v>#REF!</v>
      </c>
      <c r="I235" s="1504" t="e">
        <f>#REF!</f>
        <v>#REF!</v>
      </c>
      <c r="J235" s="1504" t="e">
        <f>#REF!</f>
        <v>#REF!</v>
      </c>
      <c r="K235" s="1504" t="e">
        <f>#REF!</f>
        <v>#REF!</v>
      </c>
      <c r="L235" s="1505" t="e">
        <f>#REF!</f>
        <v>#REF!</v>
      </c>
    </row>
    <row r="236" spans="1:12" s="931" customFormat="1" ht="13.5" hidden="1" customHeight="1">
      <c r="A236" s="772"/>
      <c r="B236" s="1797" t="s">
        <v>1227</v>
      </c>
      <c r="C236" s="1798" t="s">
        <v>1238</v>
      </c>
      <c r="D236" s="1504" t="e">
        <f>#REF!</f>
        <v>#REF!</v>
      </c>
      <c r="E236" s="1504" t="e">
        <f>#REF!</f>
        <v>#REF!</v>
      </c>
      <c r="F236" s="1504" t="e">
        <f>#REF!</f>
        <v>#REF!</v>
      </c>
      <c r="G236" s="1504" t="e">
        <f>#REF!</f>
        <v>#REF!</v>
      </c>
      <c r="H236" s="1504" t="e">
        <f>#REF!</f>
        <v>#REF!</v>
      </c>
      <c r="I236" s="1504" t="e">
        <f>#REF!</f>
        <v>#REF!</v>
      </c>
      <c r="J236" s="1504" t="e">
        <f>#REF!</f>
        <v>#REF!</v>
      </c>
      <c r="K236" s="1504" t="e">
        <f>#REF!</f>
        <v>#REF!</v>
      </c>
      <c r="L236" s="1505" t="e">
        <f>#REF!</f>
        <v>#REF!</v>
      </c>
    </row>
    <row r="237" spans="1:12" s="931" customFormat="1" ht="13.5" hidden="1" customHeight="1">
      <c r="A237" s="772"/>
      <c r="B237" s="1797" t="s">
        <v>1229</v>
      </c>
      <c r="C237" s="1798" t="s">
        <v>1239</v>
      </c>
      <c r="D237" s="1504" t="e">
        <f>#REF!</f>
        <v>#REF!</v>
      </c>
      <c r="E237" s="1504" t="e">
        <f>#REF!</f>
        <v>#REF!</v>
      </c>
      <c r="F237" s="1504" t="e">
        <f>#REF!</f>
        <v>#REF!</v>
      </c>
      <c r="G237" s="1504" t="e">
        <f>#REF!</f>
        <v>#REF!</v>
      </c>
      <c r="H237" s="1504" t="e">
        <f>#REF!</f>
        <v>#REF!</v>
      </c>
      <c r="I237" s="1504" t="e">
        <f>#REF!</f>
        <v>#REF!</v>
      </c>
      <c r="J237" s="1504" t="e">
        <f>#REF!</f>
        <v>#REF!</v>
      </c>
      <c r="K237" s="1504" t="e">
        <f>#REF!</f>
        <v>#REF!</v>
      </c>
      <c r="L237" s="1505" t="e">
        <f>#REF!</f>
        <v>#REF!</v>
      </c>
    </row>
    <row r="238" spans="1:12" s="931" customFormat="1" ht="13.5" hidden="1" customHeight="1">
      <c r="A238" s="1808" t="s">
        <v>1240</v>
      </c>
      <c r="B238" s="1809"/>
      <c r="C238" s="1810" t="s">
        <v>1241</v>
      </c>
      <c r="D238" s="1504" t="e">
        <f>#REF!</f>
        <v>#REF!</v>
      </c>
      <c r="E238" s="1504" t="e">
        <f>#REF!</f>
        <v>#REF!</v>
      </c>
      <c r="F238" s="1504" t="e">
        <f>#REF!</f>
        <v>#REF!</v>
      </c>
      <c r="G238" s="1504" t="e">
        <f>#REF!</f>
        <v>#REF!</v>
      </c>
      <c r="H238" s="1504" t="e">
        <f>#REF!</f>
        <v>#REF!</v>
      </c>
      <c r="I238" s="1504" t="e">
        <f>#REF!</f>
        <v>#REF!</v>
      </c>
      <c r="J238" s="1504" t="e">
        <f>#REF!</f>
        <v>#REF!</v>
      </c>
      <c r="K238" s="1504" t="e">
        <f>#REF!</f>
        <v>#REF!</v>
      </c>
      <c r="L238" s="1505" t="e">
        <f>#REF!</f>
        <v>#REF!</v>
      </c>
    </row>
    <row r="239" spans="1:12" s="931" customFormat="1" ht="13.5" hidden="1" customHeight="1">
      <c r="A239" s="772"/>
      <c r="B239" s="1797" t="s">
        <v>1225</v>
      </c>
      <c r="C239" s="1798" t="s">
        <v>1242</v>
      </c>
      <c r="D239" s="1504" t="e">
        <f>#REF!</f>
        <v>#REF!</v>
      </c>
      <c r="E239" s="1504" t="e">
        <f>#REF!</f>
        <v>#REF!</v>
      </c>
      <c r="F239" s="1504" t="e">
        <f>#REF!</f>
        <v>#REF!</v>
      </c>
      <c r="G239" s="1504" t="e">
        <f>#REF!</f>
        <v>#REF!</v>
      </c>
      <c r="H239" s="1504" t="e">
        <f>#REF!</f>
        <v>#REF!</v>
      </c>
      <c r="I239" s="1504" t="e">
        <f>#REF!</f>
        <v>#REF!</v>
      </c>
      <c r="J239" s="1504" t="e">
        <f>#REF!</f>
        <v>#REF!</v>
      </c>
      <c r="K239" s="1504" t="e">
        <f>#REF!</f>
        <v>#REF!</v>
      </c>
      <c r="L239" s="1505" t="e">
        <f>#REF!</f>
        <v>#REF!</v>
      </c>
    </row>
    <row r="240" spans="1:12" s="931" customFormat="1" ht="13.5" hidden="1" customHeight="1">
      <c r="A240" s="772"/>
      <c r="B240" s="1797" t="s">
        <v>1227</v>
      </c>
      <c r="C240" s="1798" t="s">
        <v>1243</v>
      </c>
      <c r="D240" s="1504" t="e">
        <f>#REF!</f>
        <v>#REF!</v>
      </c>
      <c r="E240" s="1504" t="e">
        <f>#REF!</f>
        <v>#REF!</v>
      </c>
      <c r="F240" s="1504" t="e">
        <f>#REF!</f>
        <v>#REF!</v>
      </c>
      <c r="G240" s="1504" t="e">
        <f>#REF!</f>
        <v>#REF!</v>
      </c>
      <c r="H240" s="1504" t="e">
        <f>#REF!</f>
        <v>#REF!</v>
      </c>
      <c r="I240" s="1504" t="e">
        <f>#REF!</f>
        <v>#REF!</v>
      </c>
      <c r="J240" s="1504" t="e">
        <f>#REF!</f>
        <v>#REF!</v>
      </c>
      <c r="K240" s="1504" t="e">
        <f>#REF!</f>
        <v>#REF!</v>
      </c>
      <c r="L240" s="1505" t="e">
        <f>#REF!</f>
        <v>#REF!</v>
      </c>
    </row>
    <row r="241" spans="1:12" s="931" customFormat="1" ht="13.5" hidden="1" customHeight="1">
      <c r="A241" s="772"/>
      <c r="B241" s="1797" t="s">
        <v>1229</v>
      </c>
      <c r="C241" s="1798" t="s">
        <v>1244</v>
      </c>
      <c r="D241" s="1504" t="e">
        <f>#REF!</f>
        <v>#REF!</v>
      </c>
      <c r="E241" s="1504" t="e">
        <f>#REF!</f>
        <v>#REF!</v>
      </c>
      <c r="F241" s="1504" t="e">
        <f>#REF!</f>
        <v>#REF!</v>
      </c>
      <c r="G241" s="1504" t="e">
        <f>#REF!</f>
        <v>#REF!</v>
      </c>
      <c r="H241" s="1504" t="e">
        <f>#REF!</f>
        <v>#REF!</v>
      </c>
      <c r="I241" s="1504" t="e">
        <f>#REF!</f>
        <v>#REF!</v>
      </c>
      <c r="J241" s="1504" t="e">
        <f>#REF!</f>
        <v>#REF!</v>
      </c>
      <c r="K241" s="1504" t="e">
        <f>#REF!</f>
        <v>#REF!</v>
      </c>
      <c r="L241" s="1505" t="e">
        <f>#REF!</f>
        <v>#REF!</v>
      </c>
    </row>
    <row r="242" spans="1:12" s="931" customFormat="1" ht="13.5" hidden="1" customHeight="1">
      <c r="A242" s="1808" t="s">
        <v>1245</v>
      </c>
      <c r="B242" s="1809"/>
      <c r="C242" s="1810" t="s">
        <v>1246</v>
      </c>
      <c r="D242" s="1504" t="e">
        <f>#REF!</f>
        <v>#REF!</v>
      </c>
      <c r="E242" s="1504" t="e">
        <f>#REF!</f>
        <v>#REF!</v>
      </c>
      <c r="F242" s="1504" t="e">
        <f>#REF!</f>
        <v>#REF!</v>
      </c>
      <c r="G242" s="1504" t="e">
        <f>#REF!</f>
        <v>#REF!</v>
      </c>
      <c r="H242" s="1504" t="e">
        <f>#REF!</f>
        <v>#REF!</v>
      </c>
      <c r="I242" s="1504" t="e">
        <f>#REF!</f>
        <v>#REF!</v>
      </c>
      <c r="J242" s="1504" t="e">
        <f>#REF!</f>
        <v>#REF!</v>
      </c>
      <c r="K242" s="1504" t="e">
        <f>#REF!</f>
        <v>#REF!</v>
      </c>
      <c r="L242" s="1505" t="e">
        <f>#REF!</f>
        <v>#REF!</v>
      </c>
    </row>
    <row r="243" spans="1:12" s="931" customFormat="1" ht="13.5" hidden="1" customHeight="1">
      <c r="A243" s="772"/>
      <c r="B243" s="1797" t="s">
        <v>1225</v>
      </c>
      <c r="C243" s="1798" t="s">
        <v>1247</v>
      </c>
      <c r="D243" s="1504" t="e">
        <f>#REF!</f>
        <v>#REF!</v>
      </c>
      <c r="E243" s="1504" t="e">
        <f>#REF!</f>
        <v>#REF!</v>
      </c>
      <c r="F243" s="1504" t="e">
        <f>#REF!</f>
        <v>#REF!</v>
      </c>
      <c r="G243" s="1504" t="e">
        <f>#REF!</f>
        <v>#REF!</v>
      </c>
      <c r="H243" s="1504" t="e">
        <f>#REF!</f>
        <v>#REF!</v>
      </c>
      <c r="I243" s="1504" t="e">
        <f>#REF!</f>
        <v>#REF!</v>
      </c>
      <c r="J243" s="1504" t="e">
        <f>#REF!</f>
        <v>#REF!</v>
      </c>
      <c r="K243" s="1504" t="e">
        <f>#REF!</f>
        <v>#REF!</v>
      </c>
      <c r="L243" s="1505" t="e">
        <f>#REF!</f>
        <v>#REF!</v>
      </c>
    </row>
    <row r="244" spans="1:12" s="931" customFormat="1" ht="13.5" hidden="1" customHeight="1">
      <c r="A244" s="772"/>
      <c r="B244" s="1797" t="s">
        <v>1227</v>
      </c>
      <c r="C244" s="1798" t="s">
        <v>1248</v>
      </c>
      <c r="D244" s="1504" t="e">
        <f>#REF!</f>
        <v>#REF!</v>
      </c>
      <c r="E244" s="1504" t="e">
        <f>#REF!</f>
        <v>#REF!</v>
      </c>
      <c r="F244" s="1504" t="e">
        <f>#REF!</f>
        <v>#REF!</v>
      </c>
      <c r="G244" s="1504" t="e">
        <f>#REF!</f>
        <v>#REF!</v>
      </c>
      <c r="H244" s="1504" t="e">
        <f>#REF!</f>
        <v>#REF!</v>
      </c>
      <c r="I244" s="1504" t="e">
        <f>#REF!</f>
        <v>#REF!</v>
      </c>
      <c r="J244" s="1504" t="e">
        <f>#REF!</f>
        <v>#REF!</v>
      </c>
      <c r="K244" s="1504" t="e">
        <f>#REF!</f>
        <v>#REF!</v>
      </c>
      <c r="L244" s="1505" t="e">
        <f>#REF!</f>
        <v>#REF!</v>
      </c>
    </row>
    <row r="245" spans="1:12" s="931" customFormat="1" ht="13.5" hidden="1" customHeight="1">
      <c r="A245" s="772"/>
      <c r="B245" s="1797" t="s">
        <v>1229</v>
      </c>
      <c r="C245" s="1798" t="s">
        <v>1249</v>
      </c>
      <c r="D245" s="1504" t="e">
        <f>#REF!</f>
        <v>#REF!</v>
      </c>
      <c r="E245" s="1504" t="e">
        <f>#REF!</f>
        <v>#REF!</v>
      </c>
      <c r="F245" s="1504" t="e">
        <f>#REF!</f>
        <v>#REF!</v>
      </c>
      <c r="G245" s="1504" t="e">
        <f>#REF!</f>
        <v>#REF!</v>
      </c>
      <c r="H245" s="1504" t="e">
        <f>#REF!</f>
        <v>#REF!</v>
      </c>
      <c r="I245" s="1504" t="e">
        <f>#REF!</f>
        <v>#REF!</v>
      </c>
      <c r="J245" s="1504" t="e">
        <f>#REF!</f>
        <v>#REF!</v>
      </c>
      <c r="K245" s="1504" t="e">
        <f>#REF!</f>
        <v>#REF!</v>
      </c>
      <c r="L245" s="1505" t="e">
        <f>#REF!</f>
        <v>#REF!</v>
      </c>
    </row>
    <row r="246" spans="1:12" s="931" customFormat="1" ht="13.5" hidden="1" customHeight="1">
      <c r="A246" s="1808" t="s">
        <v>1250</v>
      </c>
      <c r="B246" s="1809"/>
      <c r="C246" s="1810" t="s">
        <v>1251</v>
      </c>
      <c r="D246" s="1504" t="e">
        <f>#REF!</f>
        <v>#REF!</v>
      </c>
      <c r="E246" s="1504" t="e">
        <f>#REF!</f>
        <v>#REF!</v>
      </c>
      <c r="F246" s="1504" t="e">
        <f>#REF!</f>
        <v>#REF!</v>
      </c>
      <c r="G246" s="1504" t="e">
        <f>#REF!</f>
        <v>#REF!</v>
      </c>
      <c r="H246" s="1504" t="e">
        <f>#REF!</f>
        <v>#REF!</v>
      </c>
      <c r="I246" s="1504" t="e">
        <f>#REF!</f>
        <v>#REF!</v>
      </c>
      <c r="J246" s="1504" t="e">
        <f>#REF!</f>
        <v>#REF!</v>
      </c>
      <c r="K246" s="1504" t="e">
        <f>#REF!</f>
        <v>#REF!</v>
      </c>
      <c r="L246" s="1505" t="e">
        <f>#REF!</f>
        <v>#REF!</v>
      </c>
    </row>
    <row r="247" spans="1:12" s="931" customFormat="1" ht="13.5" hidden="1" customHeight="1">
      <c r="A247" s="772"/>
      <c r="B247" s="1797" t="s">
        <v>1225</v>
      </c>
      <c r="C247" s="1798" t="s">
        <v>1252</v>
      </c>
      <c r="D247" s="1504" t="e">
        <f>#REF!</f>
        <v>#REF!</v>
      </c>
      <c r="E247" s="1504" t="e">
        <f>#REF!</f>
        <v>#REF!</v>
      </c>
      <c r="F247" s="1504" t="e">
        <f>#REF!</f>
        <v>#REF!</v>
      </c>
      <c r="G247" s="1504" t="e">
        <f>#REF!</f>
        <v>#REF!</v>
      </c>
      <c r="H247" s="1504" t="e">
        <f>#REF!</f>
        <v>#REF!</v>
      </c>
      <c r="I247" s="1504" t="e">
        <f>#REF!</f>
        <v>#REF!</v>
      </c>
      <c r="J247" s="1504" t="e">
        <f>#REF!</f>
        <v>#REF!</v>
      </c>
      <c r="K247" s="1504" t="e">
        <f>#REF!</f>
        <v>#REF!</v>
      </c>
      <c r="L247" s="1505" t="e">
        <f>#REF!</f>
        <v>#REF!</v>
      </c>
    </row>
    <row r="248" spans="1:12" s="931" customFormat="1" ht="13.5" hidden="1" customHeight="1">
      <c r="A248" s="772"/>
      <c r="B248" s="1797" t="s">
        <v>1227</v>
      </c>
      <c r="C248" s="1798" t="s">
        <v>1253</v>
      </c>
      <c r="D248" s="1504" t="e">
        <f>#REF!</f>
        <v>#REF!</v>
      </c>
      <c r="E248" s="1504" t="e">
        <f>#REF!</f>
        <v>#REF!</v>
      </c>
      <c r="F248" s="1504" t="e">
        <f>#REF!</f>
        <v>#REF!</v>
      </c>
      <c r="G248" s="1504" t="e">
        <f>#REF!</f>
        <v>#REF!</v>
      </c>
      <c r="H248" s="1504" t="e">
        <f>#REF!</f>
        <v>#REF!</v>
      </c>
      <c r="I248" s="1504" t="e">
        <f>#REF!</f>
        <v>#REF!</v>
      </c>
      <c r="J248" s="1504" t="e">
        <f>#REF!</f>
        <v>#REF!</v>
      </c>
      <c r="K248" s="1504" t="e">
        <f>#REF!</f>
        <v>#REF!</v>
      </c>
      <c r="L248" s="1505" t="e">
        <f>#REF!</f>
        <v>#REF!</v>
      </c>
    </row>
    <row r="249" spans="1:12" s="931" customFormat="1" ht="13.5" hidden="1" customHeight="1">
      <c r="A249" s="772"/>
      <c r="B249" s="1797" t="s">
        <v>1229</v>
      </c>
      <c r="C249" s="1798" t="s">
        <v>1254</v>
      </c>
      <c r="D249" s="1504" t="e">
        <f>#REF!</f>
        <v>#REF!</v>
      </c>
      <c r="E249" s="1504" t="e">
        <f>#REF!</f>
        <v>#REF!</v>
      </c>
      <c r="F249" s="1504" t="e">
        <f>#REF!</f>
        <v>#REF!</v>
      </c>
      <c r="G249" s="1504" t="e">
        <f>#REF!</f>
        <v>#REF!</v>
      </c>
      <c r="H249" s="1504" t="e">
        <f>#REF!</f>
        <v>#REF!</v>
      </c>
      <c r="I249" s="1504" t="e">
        <f>#REF!</f>
        <v>#REF!</v>
      </c>
      <c r="J249" s="1504" t="e">
        <f>#REF!</f>
        <v>#REF!</v>
      </c>
      <c r="K249" s="1504" t="e">
        <f>#REF!</f>
        <v>#REF!</v>
      </c>
      <c r="L249" s="1505" t="e">
        <f>#REF!</f>
        <v>#REF!</v>
      </c>
    </row>
    <row r="250" spans="1:12" s="931" customFormat="1" ht="13.5" hidden="1" customHeight="1">
      <c r="A250" s="1808" t="s">
        <v>1255</v>
      </c>
      <c r="B250" s="1809"/>
      <c r="C250" s="1810" t="s">
        <v>1256</v>
      </c>
      <c r="D250" s="1504" t="e">
        <f>#REF!</f>
        <v>#REF!</v>
      </c>
      <c r="E250" s="1504" t="e">
        <f>#REF!</f>
        <v>#REF!</v>
      </c>
      <c r="F250" s="1504" t="e">
        <f>#REF!</f>
        <v>#REF!</v>
      </c>
      <c r="G250" s="1504" t="e">
        <f>#REF!</f>
        <v>#REF!</v>
      </c>
      <c r="H250" s="1504" t="e">
        <f>#REF!</f>
        <v>#REF!</v>
      </c>
      <c r="I250" s="1504" t="e">
        <f>#REF!</f>
        <v>#REF!</v>
      </c>
      <c r="J250" s="1504" t="e">
        <f>#REF!</f>
        <v>#REF!</v>
      </c>
      <c r="K250" s="1504" t="e">
        <f>#REF!</f>
        <v>#REF!</v>
      </c>
      <c r="L250" s="1505" t="e">
        <f>#REF!</f>
        <v>#REF!</v>
      </c>
    </row>
    <row r="251" spans="1:12" s="931" customFormat="1" ht="13.5" hidden="1" customHeight="1">
      <c r="A251" s="772"/>
      <c r="B251" s="1797" t="s">
        <v>1225</v>
      </c>
      <c r="C251" s="1798" t="s">
        <v>1257</v>
      </c>
      <c r="D251" s="1504" t="e">
        <f>#REF!</f>
        <v>#REF!</v>
      </c>
      <c r="E251" s="1504" t="e">
        <f>#REF!</f>
        <v>#REF!</v>
      </c>
      <c r="F251" s="1504" t="e">
        <f>#REF!</f>
        <v>#REF!</v>
      </c>
      <c r="G251" s="1504" t="e">
        <f>#REF!</f>
        <v>#REF!</v>
      </c>
      <c r="H251" s="1504" t="e">
        <f>#REF!</f>
        <v>#REF!</v>
      </c>
      <c r="I251" s="1504" t="e">
        <f>#REF!</f>
        <v>#REF!</v>
      </c>
      <c r="J251" s="1504" t="e">
        <f>#REF!</f>
        <v>#REF!</v>
      </c>
      <c r="K251" s="1504" t="e">
        <f>#REF!</f>
        <v>#REF!</v>
      </c>
      <c r="L251" s="1505" t="e">
        <f>#REF!</f>
        <v>#REF!</v>
      </c>
    </row>
    <row r="252" spans="1:12" s="931" customFormat="1" ht="13.5" hidden="1" customHeight="1">
      <c r="A252" s="772"/>
      <c r="B252" s="1797" t="s">
        <v>1227</v>
      </c>
      <c r="C252" s="1798" t="s">
        <v>1258</v>
      </c>
      <c r="D252" s="1504" t="e">
        <f>#REF!</f>
        <v>#REF!</v>
      </c>
      <c r="E252" s="1504" t="e">
        <f>#REF!</f>
        <v>#REF!</v>
      </c>
      <c r="F252" s="1504" t="e">
        <f>#REF!</f>
        <v>#REF!</v>
      </c>
      <c r="G252" s="1504" t="e">
        <f>#REF!</f>
        <v>#REF!</v>
      </c>
      <c r="H252" s="1504" t="e">
        <f>#REF!</f>
        <v>#REF!</v>
      </c>
      <c r="I252" s="1504" t="e">
        <f>#REF!</f>
        <v>#REF!</v>
      </c>
      <c r="J252" s="1504" t="e">
        <f>#REF!</f>
        <v>#REF!</v>
      </c>
      <c r="K252" s="1504" t="e">
        <f>#REF!</f>
        <v>#REF!</v>
      </c>
      <c r="L252" s="1505" t="e">
        <f>#REF!</f>
        <v>#REF!</v>
      </c>
    </row>
    <row r="253" spans="1:12" s="931" customFormat="1" ht="13.5" hidden="1" customHeight="1">
      <c r="A253" s="772"/>
      <c r="B253" s="1797" t="s">
        <v>1229</v>
      </c>
      <c r="C253" s="1798" t="s">
        <v>1259</v>
      </c>
      <c r="D253" s="1504" t="e">
        <f>#REF!</f>
        <v>#REF!</v>
      </c>
      <c r="E253" s="1504" t="e">
        <f>#REF!</f>
        <v>#REF!</v>
      </c>
      <c r="F253" s="1504" t="e">
        <f>#REF!</f>
        <v>#REF!</v>
      </c>
      <c r="G253" s="1504" t="e">
        <f>#REF!</f>
        <v>#REF!</v>
      </c>
      <c r="H253" s="1504" t="e">
        <f>#REF!</f>
        <v>#REF!</v>
      </c>
      <c r="I253" s="1504" t="e">
        <f>#REF!</f>
        <v>#REF!</v>
      </c>
      <c r="J253" s="1504" t="e">
        <f>#REF!</f>
        <v>#REF!</v>
      </c>
      <c r="K253" s="1504" t="e">
        <f>#REF!</f>
        <v>#REF!</v>
      </c>
      <c r="L253" s="1505" t="e">
        <f>#REF!</f>
        <v>#REF!</v>
      </c>
    </row>
    <row r="254" spans="1:12" s="931" customFormat="1" ht="13.5" hidden="1" customHeight="1">
      <c r="A254" s="1811" t="s">
        <v>1260</v>
      </c>
      <c r="B254" s="1156"/>
      <c r="C254" s="1810" t="s">
        <v>1261</v>
      </c>
      <c r="D254" s="1504" t="e">
        <f>#REF!</f>
        <v>#REF!</v>
      </c>
      <c r="E254" s="1504" t="e">
        <f>#REF!</f>
        <v>#REF!</v>
      </c>
      <c r="F254" s="1504" t="e">
        <f>#REF!</f>
        <v>#REF!</v>
      </c>
      <c r="G254" s="1504" t="e">
        <f>#REF!</f>
        <v>#REF!</v>
      </c>
      <c r="H254" s="1504" t="e">
        <f>#REF!</f>
        <v>#REF!</v>
      </c>
      <c r="I254" s="1504" t="e">
        <f>#REF!</f>
        <v>#REF!</v>
      </c>
      <c r="J254" s="1504" t="e">
        <f>#REF!</f>
        <v>#REF!</v>
      </c>
      <c r="K254" s="1504" t="e">
        <f>#REF!</f>
        <v>#REF!</v>
      </c>
      <c r="L254" s="1505" t="e">
        <f>#REF!</f>
        <v>#REF!</v>
      </c>
    </row>
    <row r="255" spans="1:12" s="931" customFormat="1" ht="13.5" hidden="1" customHeight="1">
      <c r="A255" s="1812"/>
      <c r="B255" s="1813" t="s">
        <v>1262</v>
      </c>
      <c r="C255" s="1814" t="s">
        <v>1263</v>
      </c>
      <c r="D255" s="1504" t="e">
        <f>#REF!</f>
        <v>#REF!</v>
      </c>
      <c r="E255" s="1504" t="e">
        <f>#REF!</f>
        <v>#REF!</v>
      </c>
      <c r="F255" s="1504" t="e">
        <f>#REF!</f>
        <v>#REF!</v>
      </c>
      <c r="G255" s="1504" t="e">
        <f>#REF!</f>
        <v>#REF!</v>
      </c>
      <c r="H255" s="1504" t="e">
        <f>#REF!</f>
        <v>#REF!</v>
      </c>
      <c r="I255" s="1504" t="e">
        <f>#REF!</f>
        <v>#REF!</v>
      </c>
      <c r="J255" s="1504" t="e">
        <f>#REF!</f>
        <v>#REF!</v>
      </c>
      <c r="K255" s="1504" t="e">
        <f>#REF!</f>
        <v>#REF!</v>
      </c>
      <c r="L255" s="1505" t="e">
        <f>#REF!</f>
        <v>#REF!</v>
      </c>
    </row>
    <row r="256" spans="1:12" s="931" customFormat="1" ht="13.5" hidden="1" customHeight="1">
      <c r="A256" s="1812"/>
      <c r="B256" s="1813" t="s">
        <v>1264</v>
      </c>
      <c r="C256" s="1814" t="s">
        <v>1265</v>
      </c>
      <c r="D256" s="1504" t="e">
        <f>#REF!</f>
        <v>#REF!</v>
      </c>
      <c r="E256" s="1504" t="e">
        <f>#REF!</f>
        <v>#REF!</v>
      </c>
      <c r="F256" s="1504" t="e">
        <f>#REF!</f>
        <v>#REF!</v>
      </c>
      <c r="G256" s="1504" t="e">
        <f>#REF!</f>
        <v>#REF!</v>
      </c>
      <c r="H256" s="1504" t="e">
        <f>#REF!</f>
        <v>#REF!</v>
      </c>
      <c r="I256" s="1504" t="e">
        <f>#REF!</f>
        <v>#REF!</v>
      </c>
      <c r="J256" s="1504" t="e">
        <f>#REF!</f>
        <v>#REF!</v>
      </c>
      <c r="K256" s="1504" t="e">
        <f>#REF!</f>
        <v>#REF!</v>
      </c>
      <c r="L256" s="1505" t="e">
        <f>#REF!</f>
        <v>#REF!</v>
      </c>
    </row>
    <row r="257" spans="1:12" s="931" customFormat="1" ht="13.5" hidden="1" customHeight="1">
      <c r="A257" s="1812"/>
      <c r="B257" s="1813" t="s">
        <v>1266</v>
      </c>
      <c r="C257" s="1814" t="s">
        <v>1267</v>
      </c>
      <c r="D257" s="1504" t="e">
        <f>#REF!</f>
        <v>#REF!</v>
      </c>
      <c r="E257" s="1504" t="e">
        <f>#REF!</f>
        <v>#REF!</v>
      </c>
      <c r="F257" s="1504" t="e">
        <f>#REF!</f>
        <v>#REF!</v>
      </c>
      <c r="G257" s="1504" t="e">
        <f>#REF!</f>
        <v>#REF!</v>
      </c>
      <c r="H257" s="1504" t="e">
        <f>#REF!</f>
        <v>#REF!</v>
      </c>
      <c r="I257" s="1504" t="e">
        <f>#REF!</f>
        <v>#REF!</v>
      </c>
      <c r="J257" s="1504" t="e">
        <f>#REF!</f>
        <v>#REF!</v>
      </c>
      <c r="K257" s="1504" t="e">
        <f>#REF!</f>
        <v>#REF!</v>
      </c>
      <c r="L257" s="1505" t="e">
        <f>#REF!</f>
        <v>#REF!</v>
      </c>
    </row>
    <row r="258" spans="1:12" s="931" customFormat="1" ht="13.5" hidden="1" customHeight="1">
      <c r="A258" s="1811" t="s">
        <v>1268</v>
      </c>
      <c r="B258" s="1156"/>
      <c r="C258" s="1810" t="s">
        <v>1269</v>
      </c>
      <c r="D258" s="1504" t="e">
        <f>#REF!</f>
        <v>#REF!</v>
      </c>
      <c r="E258" s="1504" t="e">
        <f>#REF!</f>
        <v>#REF!</v>
      </c>
      <c r="F258" s="1504" t="e">
        <f>#REF!</f>
        <v>#REF!</v>
      </c>
      <c r="G258" s="1504" t="e">
        <f>#REF!</f>
        <v>#REF!</v>
      </c>
      <c r="H258" s="1504" t="e">
        <f>#REF!</f>
        <v>#REF!</v>
      </c>
      <c r="I258" s="1504" t="e">
        <f>#REF!</f>
        <v>#REF!</v>
      </c>
      <c r="J258" s="1504" t="e">
        <f>#REF!</f>
        <v>#REF!</v>
      </c>
      <c r="K258" s="1504" t="e">
        <f>#REF!</f>
        <v>#REF!</v>
      </c>
      <c r="L258" s="1505" t="e">
        <f>#REF!</f>
        <v>#REF!</v>
      </c>
    </row>
    <row r="259" spans="1:12" s="931" customFormat="1" ht="13.5" hidden="1" customHeight="1">
      <c r="A259" s="1812"/>
      <c r="B259" s="1813" t="s">
        <v>1262</v>
      </c>
      <c r="C259" s="1814" t="s">
        <v>1270</v>
      </c>
      <c r="D259" s="1504" t="e">
        <f>#REF!</f>
        <v>#REF!</v>
      </c>
      <c r="E259" s="1504" t="e">
        <f>#REF!</f>
        <v>#REF!</v>
      </c>
      <c r="F259" s="1504" t="e">
        <f>#REF!</f>
        <v>#REF!</v>
      </c>
      <c r="G259" s="1504" t="e">
        <f>#REF!</f>
        <v>#REF!</v>
      </c>
      <c r="H259" s="1504" t="e">
        <f>#REF!</f>
        <v>#REF!</v>
      </c>
      <c r="I259" s="1504" t="e">
        <f>#REF!</f>
        <v>#REF!</v>
      </c>
      <c r="J259" s="1504" t="e">
        <f>#REF!</f>
        <v>#REF!</v>
      </c>
      <c r="K259" s="1504" t="e">
        <f>#REF!</f>
        <v>#REF!</v>
      </c>
      <c r="L259" s="1505" t="e">
        <f>#REF!</f>
        <v>#REF!</v>
      </c>
    </row>
    <row r="260" spans="1:12" s="931" customFormat="1" ht="13.5" hidden="1" customHeight="1">
      <c r="A260" s="1812"/>
      <c r="B260" s="1813" t="s">
        <v>1271</v>
      </c>
      <c r="C260" s="1814" t="s">
        <v>1272</v>
      </c>
      <c r="D260" s="1504" t="e">
        <f>#REF!</f>
        <v>#REF!</v>
      </c>
      <c r="E260" s="1504" t="e">
        <f>#REF!</f>
        <v>#REF!</v>
      </c>
      <c r="F260" s="1504" t="e">
        <f>#REF!</f>
        <v>#REF!</v>
      </c>
      <c r="G260" s="1504" t="e">
        <f>#REF!</f>
        <v>#REF!</v>
      </c>
      <c r="H260" s="1504" t="e">
        <f>#REF!</f>
        <v>#REF!</v>
      </c>
      <c r="I260" s="1504" t="e">
        <f>#REF!</f>
        <v>#REF!</v>
      </c>
      <c r="J260" s="1504" t="e">
        <f>#REF!</f>
        <v>#REF!</v>
      </c>
      <c r="K260" s="1504" t="e">
        <f>#REF!</f>
        <v>#REF!</v>
      </c>
      <c r="L260" s="1505" t="e">
        <f>#REF!</f>
        <v>#REF!</v>
      </c>
    </row>
    <row r="261" spans="1:12" s="931" customFormat="1" ht="13.5" hidden="1" customHeight="1">
      <c r="A261" s="1812"/>
      <c r="B261" s="1813" t="s">
        <v>1266</v>
      </c>
      <c r="C261" s="1814" t="s">
        <v>1273</v>
      </c>
      <c r="D261" s="1504" t="e">
        <f>#REF!</f>
        <v>#REF!</v>
      </c>
      <c r="E261" s="1504" t="e">
        <f>#REF!</f>
        <v>#REF!</v>
      </c>
      <c r="F261" s="1504" t="e">
        <f>#REF!</f>
        <v>#REF!</v>
      </c>
      <c r="G261" s="1504" t="e">
        <f>#REF!</f>
        <v>#REF!</v>
      </c>
      <c r="H261" s="1504" t="e">
        <f>#REF!</f>
        <v>#REF!</v>
      </c>
      <c r="I261" s="1504" t="e">
        <f>#REF!</f>
        <v>#REF!</v>
      </c>
      <c r="J261" s="1504" t="e">
        <f>#REF!</f>
        <v>#REF!</v>
      </c>
      <c r="K261" s="1504" t="e">
        <f>#REF!</f>
        <v>#REF!</v>
      </c>
      <c r="L261" s="1505" t="e">
        <f>#REF!</f>
        <v>#REF!</v>
      </c>
    </row>
    <row r="262" spans="1:12" s="931" customFormat="1" ht="13.5" hidden="1" customHeight="1">
      <c r="A262" s="1815" t="s">
        <v>1274</v>
      </c>
      <c r="B262" s="1816"/>
      <c r="C262" s="1810" t="s">
        <v>1275</v>
      </c>
      <c r="D262" s="1504" t="e">
        <f>#REF!</f>
        <v>#REF!</v>
      </c>
      <c r="E262" s="1504" t="e">
        <f>#REF!</f>
        <v>#REF!</v>
      </c>
      <c r="F262" s="1504" t="e">
        <f>#REF!</f>
        <v>#REF!</v>
      </c>
      <c r="G262" s="1504" t="e">
        <f>#REF!</f>
        <v>#REF!</v>
      </c>
      <c r="H262" s="1504" t="e">
        <f>#REF!</f>
        <v>#REF!</v>
      </c>
      <c r="I262" s="1504" t="e">
        <f>#REF!</f>
        <v>#REF!</v>
      </c>
      <c r="J262" s="1504" t="e">
        <f>#REF!</f>
        <v>#REF!</v>
      </c>
      <c r="K262" s="1504" t="e">
        <f>#REF!</f>
        <v>#REF!</v>
      </c>
      <c r="L262" s="1505" t="e">
        <f>#REF!</f>
        <v>#REF!</v>
      </c>
    </row>
    <row r="263" spans="1:12" s="931" customFormat="1" ht="13.5" hidden="1" customHeight="1">
      <c r="A263" s="1817"/>
      <c r="B263" s="1813" t="s">
        <v>1262</v>
      </c>
      <c r="C263" s="1814" t="s">
        <v>1276</v>
      </c>
      <c r="D263" s="1504" t="e">
        <f>#REF!</f>
        <v>#REF!</v>
      </c>
      <c r="E263" s="1504" t="e">
        <f>#REF!</f>
        <v>#REF!</v>
      </c>
      <c r="F263" s="1504" t="e">
        <f>#REF!</f>
        <v>#REF!</v>
      </c>
      <c r="G263" s="1504" t="e">
        <f>#REF!</f>
        <v>#REF!</v>
      </c>
      <c r="H263" s="1504" t="e">
        <f>#REF!</f>
        <v>#REF!</v>
      </c>
      <c r="I263" s="1504" t="e">
        <f>#REF!</f>
        <v>#REF!</v>
      </c>
      <c r="J263" s="1504" t="e">
        <f>#REF!</f>
        <v>#REF!</v>
      </c>
      <c r="K263" s="1504" t="e">
        <f>#REF!</f>
        <v>#REF!</v>
      </c>
      <c r="L263" s="1505" t="e">
        <f>#REF!</f>
        <v>#REF!</v>
      </c>
    </row>
    <row r="264" spans="1:12" s="931" customFormat="1" ht="13.5" hidden="1" customHeight="1">
      <c r="A264" s="1817"/>
      <c r="B264" s="1813" t="s">
        <v>1271</v>
      </c>
      <c r="C264" s="1814" t="s">
        <v>1277</v>
      </c>
      <c r="D264" s="1504" t="e">
        <f>#REF!</f>
        <v>#REF!</v>
      </c>
      <c r="E264" s="1504" t="e">
        <f>#REF!</f>
        <v>#REF!</v>
      </c>
      <c r="F264" s="1504" t="e">
        <f>#REF!</f>
        <v>#REF!</v>
      </c>
      <c r="G264" s="1504" t="e">
        <f>#REF!</f>
        <v>#REF!</v>
      </c>
      <c r="H264" s="1504" t="e">
        <f>#REF!</f>
        <v>#REF!</v>
      </c>
      <c r="I264" s="1504" t="e">
        <f>#REF!</f>
        <v>#REF!</v>
      </c>
      <c r="J264" s="1504" t="e">
        <f>#REF!</f>
        <v>#REF!</v>
      </c>
      <c r="K264" s="1504" t="e">
        <f>#REF!</f>
        <v>#REF!</v>
      </c>
      <c r="L264" s="1505" t="e">
        <f>#REF!</f>
        <v>#REF!</v>
      </c>
    </row>
    <row r="265" spans="1:12" s="931" customFormat="1" ht="13.5" hidden="1" customHeight="1">
      <c r="A265" s="1817"/>
      <c r="B265" s="1813" t="s">
        <v>1266</v>
      </c>
      <c r="C265" s="1814" t="s">
        <v>1278</v>
      </c>
      <c r="D265" s="1504" t="e">
        <f>#REF!</f>
        <v>#REF!</v>
      </c>
      <c r="E265" s="1504" t="e">
        <f>#REF!</f>
        <v>#REF!</v>
      </c>
      <c r="F265" s="1504" t="e">
        <f>#REF!</f>
        <v>#REF!</v>
      </c>
      <c r="G265" s="1504" t="e">
        <f>#REF!</f>
        <v>#REF!</v>
      </c>
      <c r="H265" s="1504" t="e">
        <f>#REF!</f>
        <v>#REF!</v>
      </c>
      <c r="I265" s="1504" t="e">
        <f>#REF!</f>
        <v>#REF!</v>
      </c>
      <c r="J265" s="1504" t="e">
        <f>#REF!</f>
        <v>#REF!</v>
      </c>
      <c r="K265" s="1504" t="e">
        <f>#REF!</f>
        <v>#REF!</v>
      </c>
      <c r="L265" s="1505" t="e">
        <f>#REF!</f>
        <v>#REF!</v>
      </c>
    </row>
    <row r="266" spans="1:12" s="931" customFormat="1" ht="13.5" hidden="1" customHeight="1">
      <c r="A266" s="1815" t="s">
        <v>1335</v>
      </c>
      <c r="B266" s="1816"/>
      <c r="C266" s="1810" t="s">
        <v>1336</v>
      </c>
      <c r="D266" s="1504" t="e">
        <f>#REF!</f>
        <v>#REF!</v>
      </c>
      <c r="E266" s="1504" t="e">
        <f>#REF!</f>
        <v>#REF!</v>
      </c>
      <c r="F266" s="1504" t="e">
        <f>#REF!</f>
        <v>#REF!</v>
      </c>
      <c r="G266" s="1504" t="e">
        <f>#REF!</f>
        <v>#REF!</v>
      </c>
      <c r="H266" s="1504" t="e">
        <f>#REF!</f>
        <v>#REF!</v>
      </c>
      <c r="I266" s="1504" t="e">
        <f>#REF!</f>
        <v>#REF!</v>
      </c>
      <c r="J266" s="1504" t="e">
        <f>#REF!</f>
        <v>#REF!</v>
      </c>
      <c r="K266" s="1504" t="e">
        <f>#REF!</f>
        <v>#REF!</v>
      </c>
      <c r="L266" s="1505" t="e">
        <f>#REF!</f>
        <v>#REF!</v>
      </c>
    </row>
    <row r="267" spans="1:12" s="931" customFormat="1" ht="13.5" hidden="1" customHeight="1">
      <c r="A267" s="1817"/>
      <c r="B267" s="1813" t="s">
        <v>1262</v>
      </c>
      <c r="C267" s="1814" t="s">
        <v>1337</v>
      </c>
      <c r="D267" s="1504" t="e">
        <f>#REF!</f>
        <v>#REF!</v>
      </c>
      <c r="E267" s="1504" t="e">
        <f>#REF!</f>
        <v>#REF!</v>
      </c>
      <c r="F267" s="1504" t="e">
        <f>#REF!</f>
        <v>#REF!</v>
      </c>
      <c r="G267" s="1504" t="e">
        <f>#REF!</f>
        <v>#REF!</v>
      </c>
      <c r="H267" s="1504" t="e">
        <f>#REF!</f>
        <v>#REF!</v>
      </c>
      <c r="I267" s="1504" t="e">
        <f>#REF!</f>
        <v>#REF!</v>
      </c>
      <c r="J267" s="1504" t="e">
        <f>#REF!</f>
        <v>#REF!</v>
      </c>
      <c r="K267" s="1504" t="e">
        <f>#REF!</f>
        <v>#REF!</v>
      </c>
      <c r="L267" s="1505" t="e">
        <f>#REF!</f>
        <v>#REF!</v>
      </c>
    </row>
    <row r="268" spans="1:12" s="931" customFormat="1" ht="13.5" hidden="1" customHeight="1">
      <c r="A268" s="1817"/>
      <c r="B268" s="1813" t="s">
        <v>1271</v>
      </c>
      <c r="C268" s="1814" t="s">
        <v>1338</v>
      </c>
      <c r="D268" s="1504" t="e">
        <f>#REF!</f>
        <v>#REF!</v>
      </c>
      <c r="E268" s="1504" t="e">
        <f>#REF!</f>
        <v>#REF!</v>
      </c>
      <c r="F268" s="1504" t="e">
        <f>#REF!</f>
        <v>#REF!</v>
      </c>
      <c r="G268" s="1504" t="e">
        <f>#REF!</f>
        <v>#REF!</v>
      </c>
      <c r="H268" s="1504" t="e">
        <f>#REF!</f>
        <v>#REF!</v>
      </c>
      <c r="I268" s="1504" t="e">
        <f>#REF!</f>
        <v>#REF!</v>
      </c>
      <c r="J268" s="1504" t="e">
        <f>#REF!</f>
        <v>#REF!</v>
      </c>
      <c r="K268" s="1504" t="e">
        <f>#REF!</f>
        <v>#REF!</v>
      </c>
      <c r="L268" s="1505" t="e">
        <f>#REF!</f>
        <v>#REF!</v>
      </c>
    </row>
    <row r="269" spans="1:12" s="931" customFormat="1" ht="13.5" hidden="1" customHeight="1">
      <c r="A269" s="1817"/>
      <c r="B269" s="1813" t="s">
        <v>1266</v>
      </c>
      <c r="C269" s="1814" t="s">
        <v>1339</v>
      </c>
      <c r="D269" s="1504" t="e">
        <f>#REF!</f>
        <v>#REF!</v>
      </c>
      <c r="E269" s="1504" t="e">
        <f>#REF!</f>
        <v>#REF!</v>
      </c>
      <c r="F269" s="1504" t="e">
        <f>#REF!</f>
        <v>#REF!</v>
      </c>
      <c r="G269" s="1504" t="e">
        <f>#REF!</f>
        <v>#REF!</v>
      </c>
      <c r="H269" s="1504" t="e">
        <f>#REF!</f>
        <v>#REF!</v>
      </c>
      <c r="I269" s="1504" t="e">
        <f>#REF!</f>
        <v>#REF!</v>
      </c>
      <c r="J269" s="1504" t="e">
        <f>#REF!</f>
        <v>#REF!</v>
      </c>
      <c r="K269" s="1504" t="e">
        <f>#REF!</f>
        <v>#REF!</v>
      </c>
      <c r="L269" s="1505" t="e">
        <f>#REF!</f>
        <v>#REF!</v>
      </c>
    </row>
    <row r="270" spans="1:12" s="931" customFormat="1" ht="28.5" customHeight="1">
      <c r="A270" s="1818" t="s">
        <v>1443</v>
      </c>
      <c r="B270" s="1819"/>
      <c r="C270" s="1820" t="s">
        <v>1424</v>
      </c>
      <c r="D270" s="1506">
        <f t="shared" ref="D270:L270" si="48">D271+D272+D273</f>
        <v>510000</v>
      </c>
      <c r="E270" s="1506">
        <f t="shared" si="48"/>
        <v>342000</v>
      </c>
      <c r="F270" s="1506">
        <f t="shared" si="48"/>
        <v>510000</v>
      </c>
      <c r="G270" s="1506">
        <f t="shared" si="48"/>
        <v>342000</v>
      </c>
      <c r="H270" s="1506">
        <f t="shared" si="48"/>
        <v>292049</v>
      </c>
      <c r="I270" s="1506">
        <f t="shared" si="48"/>
        <v>292049</v>
      </c>
      <c r="J270" s="1506">
        <f t="shared" si="48"/>
        <v>292049</v>
      </c>
      <c r="K270" s="1506">
        <f t="shared" si="48"/>
        <v>0</v>
      </c>
      <c r="L270" s="1510">
        <f t="shared" si="48"/>
        <v>52568</v>
      </c>
    </row>
    <row r="271" spans="1:12" s="931" customFormat="1" ht="13.5" customHeight="1">
      <c r="A271" s="1821"/>
      <c r="B271" s="1822" t="s">
        <v>1444</v>
      </c>
      <c r="C271" s="1823" t="s">
        <v>1279</v>
      </c>
      <c r="D271" s="1507">
        <f t="shared" ref="D271:E273" si="49">F271</f>
        <v>76500</v>
      </c>
      <c r="E271" s="1507">
        <f t="shared" si="49"/>
        <v>51300</v>
      </c>
      <c r="F271" s="1507">
        <f>'[2]70,50 UAT55'!L13+'[2]70,50 UAT55'!L24</f>
        <v>76500</v>
      </c>
      <c r="G271" s="1507">
        <f>'[2]70,50 UAT55'!M13+'[2]70,50 UAT55'!M24</f>
        <v>51300</v>
      </c>
      <c r="H271" s="1507">
        <f>'[2]70,50 UAT55'!N13+'[2]70,50 UAT55'!N24</f>
        <v>43807</v>
      </c>
      <c r="I271" s="1507">
        <f>'[2]70,50 UAT55'!O13+'[2]70,50 UAT55'!O24</f>
        <v>43807</v>
      </c>
      <c r="J271" s="1507">
        <f>'[2]70,50 UAT55'!P13+'[2]70,50 UAT55'!P24</f>
        <v>43807</v>
      </c>
      <c r="K271" s="1507">
        <f>'[2]70,50 UAT55'!Q13+'[2]70,50 UAT55'!Q24</f>
        <v>0</v>
      </c>
      <c r="L271" s="1511">
        <f>'[2]70,50 UAT55'!R13+'[2]70,50 UAT55'!R24</f>
        <v>75</v>
      </c>
    </row>
    <row r="272" spans="1:12" s="931" customFormat="1" ht="13.5" customHeight="1">
      <c r="A272" s="1821"/>
      <c r="B272" s="1822" t="s">
        <v>1445</v>
      </c>
      <c r="C272" s="1823" t="s">
        <v>1280</v>
      </c>
      <c r="D272" s="1507">
        <f t="shared" si="49"/>
        <v>433500</v>
      </c>
      <c r="E272" s="1507">
        <f t="shared" si="49"/>
        <v>290700</v>
      </c>
      <c r="F272" s="1507">
        <f>'[2]70,50 UAT55'!L14+'[2]70,50 UAT55'!L25</f>
        <v>433500</v>
      </c>
      <c r="G272" s="1507">
        <f>'[2]70,50 UAT55'!M14+'[2]70,50 UAT55'!M25</f>
        <v>290700</v>
      </c>
      <c r="H272" s="1507">
        <f>'[2]70,50 UAT55'!N14+'[2]70,50 UAT55'!N25</f>
        <v>248242</v>
      </c>
      <c r="I272" s="1507">
        <f>'[2]70,50 UAT55'!O14+'[2]70,50 UAT55'!O25</f>
        <v>248242</v>
      </c>
      <c r="J272" s="1507">
        <f>'[2]70,50 UAT55'!P14+'[2]70,50 UAT55'!P25</f>
        <v>248242</v>
      </c>
      <c r="K272" s="1507">
        <f>'[2]70,50 UAT55'!Q14+'[2]70,50 UAT55'!Q25</f>
        <v>0</v>
      </c>
      <c r="L272" s="1511">
        <f>'[2]70,50 UAT55'!R14+'[2]70,50 UAT55'!R25+'[2]70,03,30,bl'!R49</f>
        <v>52493</v>
      </c>
    </row>
    <row r="273" spans="1:12" s="931" customFormat="1" ht="13.5" customHeight="1">
      <c r="A273" s="1821"/>
      <c r="B273" s="1822" t="s">
        <v>1446</v>
      </c>
      <c r="C273" s="1823" t="s">
        <v>1281</v>
      </c>
      <c r="D273" s="1507">
        <f t="shared" si="49"/>
        <v>0</v>
      </c>
      <c r="E273" s="1507">
        <f t="shared" si="49"/>
        <v>0</v>
      </c>
      <c r="F273" s="1507">
        <f>'[2]70,50 UAT55'!L15+'[2]70,50 UAT55'!L26</f>
        <v>0</v>
      </c>
      <c r="G273" s="1507">
        <f>'[2]70,50 UAT55'!M15+'[2]70,50 UAT55'!M26</f>
        <v>0</v>
      </c>
      <c r="H273" s="1507">
        <f>'[2]70,50 UAT55'!N15+'[2]70,50 UAT55'!N26</f>
        <v>0</v>
      </c>
      <c r="I273" s="1507">
        <f>'[2]70,50 UAT55'!O15+'[2]70,50 UAT55'!O26</f>
        <v>0</v>
      </c>
      <c r="J273" s="1507">
        <f>'[2]70,50 UAT55'!P15+'[2]70,50 UAT55'!P26</f>
        <v>0</v>
      </c>
      <c r="K273" s="1507">
        <f>'[2]70,50 UAT55'!Q15+'[2]70,50 UAT55'!Q26</f>
        <v>0</v>
      </c>
      <c r="L273" s="1511">
        <f>'[2]70,50 UAT55'!R15+'[2]70,50 UAT55'!R26</f>
        <v>0</v>
      </c>
    </row>
    <row r="274" spans="1:12" s="931" customFormat="1" ht="13.5" hidden="1" customHeight="1">
      <c r="A274" s="1821"/>
      <c r="B274" s="1822"/>
      <c r="C274" s="1823"/>
      <c r="D274" s="1507"/>
      <c r="E274" s="1507"/>
      <c r="F274" s="1507"/>
      <c r="G274" s="1507"/>
      <c r="H274" s="1507"/>
      <c r="I274" s="1507"/>
      <c r="J274" s="1507"/>
      <c r="K274" s="1507"/>
      <c r="L274" s="1511"/>
    </row>
    <row r="275" spans="1:12" s="931" customFormat="1" ht="28.5" customHeight="1">
      <c r="A275" s="1804" t="s">
        <v>1447</v>
      </c>
      <c r="B275" s="1805"/>
      <c r="C275" s="1824" t="s">
        <v>1426</v>
      </c>
      <c r="D275" s="1506">
        <f t="shared" ref="D275:L275" si="50">D276+D277+D278</f>
        <v>11000</v>
      </c>
      <c r="E275" s="1506">
        <f t="shared" si="50"/>
        <v>0</v>
      </c>
      <c r="F275" s="1506">
        <f t="shared" si="50"/>
        <v>11000</v>
      </c>
      <c r="G275" s="1506">
        <f t="shared" si="50"/>
        <v>0</v>
      </c>
      <c r="H275" s="1506">
        <f t="shared" si="50"/>
        <v>0</v>
      </c>
      <c r="I275" s="1506">
        <f t="shared" si="50"/>
        <v>0</v>
      </c>
      <c r="J275" s="1506">
        <f t="shared" si="50"/>
        <v>0</v>
      </c>
      <c r="K275" s="1506">
        <f t="shared" si="50"/>
        <v>0</v>
      </c>
      <c r="L275" s="1510">
        <f t="shared" si="50"/>
        <v>393</v>
      </c>
    </row>
    <row r="276" spans="1:12" s="931" customFormat="1" ht="13.5" customHeight="1">
      <c r="A276" s="1821"/>
      <c r="B276" s="1822" t="s">
        <v>1444</v>
      </c>
      <c r="C276" s="1823" t="s">
        <v>1427</v>
      </c>
      <c r="D276" s="1507">
        <f t="shared" ref="D276:E278" si="51">F276</f>
        <v>1650</v>
      </c>
      <c r="E276" s="1507">
        <f t="shared" si="51"/>
        <v>0</v>
      </c>
      <c r="F276" s="1507">
        <f>'[2]70,50 UAT55'!L34</f>
        <v>1650</v>
      </c>
      <c r="G276" s="1507">
        <f>'[2]70,50 UAT55'!M34</f>
        <v>0</v>
      </c>
      <c r="H276" s="1507">
        <f>'[2]70,50 UAT55'!N34</f>
        <v>0</v>
      </c>
      <c r="I276" s="1507">
        <f>'[2]70,50 UAT55'!O34</f>
        <v>0</v>
      </c>
      <c r="J276" s="1507">
        <f>'[2]70,50 UAT55'!P34</f>
        <v>0</v>
      </c>
      <c r="K276" s="1507">
        <f>'[2]70,50 UAT55'!Q34</f>
        <v>0</v>
      </c>
      <c r="L276" s="1511">
        <f>'[2]70,50 UAT55'!R34</f>
        <v>0</v>
      </c>
    </row>
    <row r="277" spans="1:12" s="931" customFormat="1" ht="13.5" customHeight="1">
      <c r="A277" s="1821"/>
      <c r="B277" s="1822" t="s">
        <v>1445</v>
      </c>
      <c r="C277" s="1823" t="s">
        <v>1428</v>
      </c>
      <c r="D277" s="1507">
        <f t="shared" si="51"/>
        <v>9350</v>
      </c>
      <c r="E277" s="1507">
        <f t="shared" si="51"/>
        <v>0</v>
      </c>
      <c r="F277" s="1507">
        <f>'[2]70,50 UAT55'!L35</f>
        <v>9350</v>
      </c>
      <c r="G277" s="1507">
        <f>'[2]70,50 UAT55'!M35</f>
        <v>0</v>
      </c>
      <c r="H277" s="1507">
        <f>'[2]70,50 UAT55'!N35</f>
        <v>0</v>
      </c>
      <c r="I277" s="1507">
        <f>'[2]70,50 UAT55'!O35</f>
        <v>0</v>
      </c>
      <c r="J277" s="1507">
        <f>'[2]70,50 UAT55'!P35</f>
        <v>0</v>
      </c>
      <c r="K277" s="1507">
        <f>'[2]70,50 UAT55'!Q35</f>
        <v>0</v>
      </c>
      <c r="L277" s="1511">
        <f>'[2]70,50 UAT55'!R35</f>
        <v>393</v>
      </c>
    </row>
    <row r="278" spans="1:12" s="931" customFormat="1" ht="13.5" customHeight="1">
      <c r="A278" s="1821"/>
      <c r="B278" s="1822" t="s">
        <v>1446</v>
      </c>
      <c r="C278" s="1823" t="s">
        <v>1429</v>
      </c>
      <c r="D278" s="1825">
        <f t="shared" si="51"/>
        <v>0</v>
      </c>
      <c r="E278" s="1825">
        <f t="shared" si="51"/>
        <v>0</v>
      </c>
      <c r="F278" s="1507">
        <f>'[2]70,50 UAT55'!L36</f>
        <v>0</v>
      </c>
      <c r="G278" s="1507">
        <f>'[2]70,50 UAT55'!M36</f>
        <v>0</v>
      </c>
      <c r="H278" s="1507">
        <f>'[2]70,50 UAT55'!N36</f>
        <v>0</v>
      </c>
      <c r="I278" s="1507">
        <f>'[2]70,50 UAT55'!O36</f>
        <v>0</v>
      </c>
      <c r="J278" s="1507">
        <f>'[2]70,50 UAT55'!P36</f>
        <v>0</v>
      </c>
      <c r="K278" s="1507">
        <f>'[2]70,50 UAT55'!Q36</f>
        <v>0</v>
      </c>
      <c r="L278" s="1511">
        <f>'[2]70,50 UAT55'!R36</f>
        <v>0</v>
      </c>
    </row>
    <row r="279" spans="1:12" s="931" customFormat="1" ht="13.5" hidden="1" customHeight="1">
      <c r="A279" s="1821"/>
      <c r="B279" s="1822"/>
      <c r="C279" s="1823"/>
      <c r="D279" s="1507"/>
      <c r="E279" s="1507"/>
      <c r="F279" s="1507"/>
      <c r="G279" s="1507"/>
      <c r="H279" s="1507"/>
      <c r="I279" s="1507"/>
      <c r="J279" s="1507"/>
      <c r="K279" s="1507"/>
      <c r="L279" s="1511"/>
    </row>
    <row r="280" spans="1:12" s="931" customFormat="1" ht="55.5" hidden="1" customHeight="1">
      <c r="A280" s="1821"/>
      <c r="B280" s="1826" t="s">
        <v>1448</v>
      </c>
      <c r="C280" s="1827" t="s">
        <v>1409</v>
      </c>
      <c r="D280" s="1828">
        <f>D281+D282+D283</f>
        <v>0</v>
      </c>
      <c r="E280" s="1828">
        <f t="shared" ref="E280:L280" si="52">E281+E282+E283</f>
        <v>0</v>
      </c>
      <c r="F280" s="1828">
        <f t="shared" si="52"/>
        <v>0</v>
      </c>
      <c r="G280" s="1828">
        <f t="shared" si="52"/>
        <v>0</v>
      </c>
      <c r="H280" s="1828">
        <f>H281+H282+H283</f>
        <v>0</v>
      </c>
      <c r="I280" s="1828">
        <f t="shared" si="52"/>
        <v>0</v>
      </c>
      <c r="J280" s="1828">
        <f t="shared" si="52"/>
        <v>0</v>
      </c>
      <c r="K280" s="1829">
        <f t="shared" si="52"/>
        <v>0</v>
      </c>
      <c r="L280" s="1830">
        <f t="shared" si="52"/>
        <v>0</v>
      </c>
    </row>
    <row r="281" spans="1:12" s="931" customFormat="1" ht="13.5" hidden="1" customHeight="1">
      <c r="A281" s="1821"/>
      <c r="B281" s="1831" t="s">
        <v>358</v>
      </c>
      <c r="C281" s="1832" t="s">
        <v>1410</v>
      </c>
      <c r="D281" s="1507">
        <f t="shared" ref="D281:E283" si="53">F281</f>
        <v>0</v>
      </c>
      <c r="E281" s="1507">
        <f t="shared" si="53"/>
        <v>0</v>
      </c>
      <c r="F281" s="715">
        <f>'[2]70,50 UAT55'!L41</f>
        <v>0</v>
      </c>
      <c r="G281" s="715">
        <f>'[2]70,50 UAT55'!M41</f>
        <v>0</v>
      </c>
      <c r="H281" s="715">
        <f>'[2]70,50 UAT55'!N41</f>
        <v>0</v>
      </c>
      <c r="I281" s="715">
        <f>'[2]70,50 UAT55'!O41</f>
        <v>0</v>
      </c>
      <c r="J281" s="715">
        <f>'[2]70,50 UAT55'!P41</f>
        <v>0</v>
      </c>
      <c r="K281" s="715">
        <f>'[2]70,50 UAT55'!Q41</f>
        <v>0</v>
      </c>
      <c r="L281" s="722">
        <f>'[2]70,50 UAT55'!R41</f>
        <v>0</v>
      </c>
    </row>
    <row r="282" spans="1:12" s="931" customFormat="1" ht="13.5" hidden="1" customHeight="1">
      <c r="A282" s="1821"/>
      <c r="B282" s="1831" t="s">
        <v>1411</v>
      </c>
      <c r="C282" s="1832" t="s">
        <v>561</v>
      </c>
      <c r="D282" s="1507">
        <f t="shared" si="53"/>
        <v>0</v>
      </c>
      <c r="E282" s="1507">
        <f t="shared" si="53"/>
        <v>0</v>
      </c>
      <c r="F282" s="715">
        <f>'[2]70,50 UAT55'!L42</f>
        <v>0</v>
      </c>
      <c r="G282" s="715">
        <f>'[2]70,50 UAT55'!M42</f>
        <v>0</v>
      </c>
      <c r="H282" s="715">
        <f>'[2]70,50 UAT55'!N42</f>
        <v>0</v>
      </c>
      <c r="I282" s="715">
        <f>'[2]70,50 UAT55'!O42</f>
        <v>0</v>
      </c>
      <c r="J282" s="715">
        <f>'[2]70,50 UAT55'!P42</f>
        <v>0</v>
      </c>
      <c r="K282" s="715">
        <f>'[2]70,50 UAT55'!Q42</f>
        <v>0</v>
      </c>
      <c r="L282" s="722">
        <f>'[2]70,50 UAT55'!R42</f>
        <v>0</v>
      </c>
    </row>
    <row r="283" spans="1:12" s="931" customFormat="1" ht="13.5" hidden="1" customHeight="1">
      <c r="A283" s="1821"/>
      <c r="B283" s="1831" t="s">
        <v>362</v>
      </c>
      <c r="C283" s="1832" t="s">
        <v>1412</v>
      </c>
      <c r="D283" s="1507">
        <f t="shared" si="53"/>
        <v>0</v>
      </c>
      <c r="E283" s="1507">
        <f t="shared" si="53"/>
        <v>0</v>
      </c>
      <c r="F283" s="715">
        <f>'[2]70,50 UAT55'!L43</f>
        <v>0</v>
      </c>
      <c r="G283" s="715">
        <f>'[2]70,50 UAT55'!M43</f>
        <v>0</v>
      </c>
      <c r="H283" s="715">
        <f>'[2]70,50 UAT55'!N43</f>
        <v>0</v>
      </c>
      <c r="I283" s="715">
        <f>'[2]70,50 UAT55'!O43</f>
        <v>0</v>
      </c>
      <c r="J283" s="715">
        <f>'[2]70,50 UAT55'!P43</f>
        <v>0</v>
      </c>
      <c r="K283" s="715">
        <f>'[2]70,50 UAT55'!Q43</f>
        <v>0</v>
      </c>
      <c r="L283" s="722">
        <f>'[2]70,50 UAT55'!R43</f>
        <v>0</v>
      </c>
    </row>
    <row r="284" spans="1:12" s="931" customFormat="1" ht="33.75" customHeight="1">
      <c r="A284" s="1833" t="s">
        <v>1413</v>
      </c>
      <c r="B284" s="1834"/>
      <c r="C284" s="1835" t="s">
        <v>1414</v>
      </c>
      <c r="D284" s="1836">
        <f>D285+D286+D287</f>
        <v>12993615</v>
      </c>
      <c r="E284" s="1836">
        <f t="shared" ref="E284:J284" si="54">E285+E286+E287</f>
        <v>1138754</v>
      </c>
      <c r="F284" s="1836">
        <f t="shared" si="54"/>
        <v>12993615</v>
      </c>
      <c r="G284" s="1836">
        <f t="shared" si="54"/>
        <v>1138754</v>
      </c>
      <c r="H284" s="1836">
        <f t="shared" si="54"/>
        <v>6500</v>
      </c>
      <c r="I284" s="1836">
        <f t="shared" si="54"/>
        <v>6500</v>
      </c>
      <c r="J284" s="1836">
        <f t="shared" si="54"/>
        <v>6500</v>
      </c>
      <c r="K284" s="1836">
        <f>K285+K286+K287</f>
        <v>0</v>
      </c>
      <c r="L284" s="1837">
        <f>L285+L286+L287</f>
        <v>6500</v>
      </c>
    </row>
    <row r="285" spans="1:12" s="931" customFormat="1" ht="13.5" customHeight="1">
      <c r="A285" s="1821"/>
      <c r="B285" s="1838" t="s">
        <v>366</v>
      </c>
      <c r="C285" s="1832" t="s">
        <v>1415</v>
      </c>
      <c r="D285" s="1839">
        <f t="shared" ref="D285:E287" si="55">F285</f>
        <v>10885073</v>
      </c>
      <c r="E285" s="1839">
        <f t="shared" si="55"/>
        <v>949703</v>
      </c>
      <c r="F285" s="714">
        <f>'[2]70,03,30,bl'!L57+'[2]70,03,30,bl'!L63+'[2]70,03,30,bl'!L69+'[2]70,03,30,bl'!L75+'[2]70,03,30,bl'!L81+'[2]70,03,30,bl'!L87+'[2]70,03,30,bl'!L93+'[2]70,03,30,bl'!L99+'[2]70,03,30,bl'!L105+'[2]70,03,30,bl'!L111+'[2]70,03,30,bl'!L117+'[2]70,03,30,bl'!L123+'[2]70,50 UAT55'!L47+'[2]70,03,30,bl'!L129</f>
        <v>10885073</v>
      </c>
      <c r="G285" s="714">
        <f>'[2]70,03,30,bl'!M57+'[2]70,03,30,bl'!M63+'[2]70,03,30,bl'!M69+'[2]70,03,30,bl'!M75+'[2]70,03,30,bl'!M81+'[2]70,03,30,bl'!M87+'[2]70,03,30,bl'!M93+'[2]70,03,30,bl'!M99+'[2]70,03,30,bl'!M105+'[2]70,03,30,bl'!M111+'[2]70,03,30,bl'!M117+'[2]70,03,30,bl'!M123+'[2]70,50 UAT55'!M47+'[2]70,03,30,bl'!M129</f>
        <v>949703</v>
      </c>
      <c r="H285" s="714">
        <f>'[2]70,03,30,bl'!N57+'[2]70,03,30,bl'!N63+'[2]70,03,30,bl'!N69+'[2]70,03,30,bl'!N75+'[2]70,03,30,bl'!N81+'[2]70,03,30,bl'!N87+'[2]70,03,30,bl'!N93+'[2]70,03,30,bl'!N99+'[2]70,03,30,bl'!N105+'[2]70,03,30,bl'!N111+'[2]70,03,30,bl'!N117+'[2]70,03,30,bl'!N123+'[2]70,50 UAT55'!N47+'[2]70,03,30,bl'!N129</f>
        <v>6000</v>
      </c>
      <c r="I285" s="714">
        <f>'[2]70,03,30,bl'!O57+'[2]70,03,30,bl'!O63+'[2]70,03,30,bl'!O69+'[2]70,03,30,bl'!O75+'[2]70,03,30,bl'!O81+'[2]70,03,30,bl'!O87+'[2]70,03,30,bl'!O93+'[2]70,03,30,bl'!O99+'[2]70,03,30,bl'!O105+'[2]70,03,30,bl'!O111+'[2]70,03,30,bl'!O117+'[2]70,03,30,bl'!O123+'[2]70,50 UAT55'!O47+'[2]70,03,30,bl'!O129</f>
        <v>6000</v>
      </c>
      <c r="J285" s="714">
        <f>'[2]70,03,30,bl'!P57+'[2]70,03,30,bl'!P63+'[2]70,03,30,bl'!P69+'[2]70,03,30,bl'!P75+'[2]70,03,30,bl'!P81+'[2]70,03,30,bl'!P87+'[2]70,03,30,bl'!P93+'[2]70,03,30,bl'!P99+'[2]70,03,30,bl'!P105+'[2]70,03,30,bl'!P111+'[2]70,03,30,bl'!P117+'[2]70,03,30,bl'!P123+'[2]70,50 UAT55'!P47+'[2]70,03,30,bl'!P129</f>
        <v>6000</v>
      </c>
      <c r="K285" s="714">
        <f>'[2]70,03,30,bl'!Q57+'[2]70,03,30,bl'!Q63+'[2]70,03,30,bl'!Q69+'[2]70,03,30,bl'!Q75+'[2]70,03,30,bl'!Q81+'[2]70,03,30,bl'!Q87+'[2]70,03,30,bl'!Q93+'[2]70,03,30,bl'!Q99+'[2]70,03,30,bl'!Q105+'[2]70,03,30,bl'!Q111+'[2]70,03,30,bl'!Q117+'[2]70,03,30,bl'!Q123+'[2]70,50 UAT55'!Q47+'[2]70,03,30,bl'!Q129</f>
        <v>0</v>
      </c>
      <c r="L285" s="764">
        <f>'[2]70,03,30,bl'!R57+'[2]70,03,30,bl'!R63+'[2]70,03,30,bl'!R69+'[2]70,03,30,bl'!R75+'[2]70,03,30,bl'!R81+'[2]70,03,30,bl'!R87+'[2]70,03,30,bl'!R93+'[2]70,03,30,bl'!R99+'[2]70,03,30,bl'!R105+'[2]70,03,30,bl'!R111+'[2]70,03,30,bl'!R117+'[2]70,03,30,bl'!R123+'[2]70,50 UAT55'!R47+'[2]70,03,30,bl'!R129</f>
        <v>6000</v>
      </c>
    </row>
    <row r="286" spans="1:12" s="931" customFormat="1" ht="13.5" customHeight="1">
      <c r="A286" s="1821"/>
      <c r="B286" s="1838" t="s">
        <v>1411</v>
      </c>
      <c r="C286" s="1832" t="s">
        <v>565</v>
      </c>
      <c r="D286" s="1839">
        <f t="shared" si="55"/>
        <v>2000</v>
      </c>
      <c r="E286" s="1839">
        <f t="shared" si="55"/>
        <v>7000</v>
      </c>
      <c r="F286" s="714">
        <f>'[2]70,03,30,bl'!L58+'[2]70,03,30,bl'!L64+'[2]70,03,30,bl'!L70+'[2]70,03,30,bl'!L76+'[2]70,03,30,bl'!L82+'[2]70,03,30,bl'!L88+'[2]70,03,30,bl'!L94+'[2]70,03,30,bl'!L100+'[2]70,03,30,bl'!L106+'[2]70,03,30,bl'!L112+'[2]70,03,30,bl'!L118+'[2]70,03,30,bl'!L124+'[2]70,50 UAT55'!L48+'[2]70,03,30,bl'!L130</f>
        <v>2000</v>
      </c>
      <c r="G286" s="714">
        <f>'[2]70,03,30,bl'!M58+'[2]70,03,30,bl'!M64+'[2]70,03,30,bl'!M70+'[2]70,03,30,bl'!M76+'[2]70,03,30,bl'!M82+'[2]70,03,30,bl'!M88+'[2]70,03,30,bl'!M94+'[2]70,03,30,bl'!M100+'[2]70,03,30,bl'!M106+'[2]70,03,30,bl'!M112+'[2]70,03,30,bl'!M118+'[2]70,03,30,bl'!M124+'[2]70,50 UAT55'!M48+'[2]70,03,30,bl'!M130</f>
        <v>7000</v>
      </c>
      <c r="H286" s="714">
        <f>'[2]70,03,30,bl'!N58+'[2]70,03,30,bl'!N64+'[2]70,03,30,bl'!N70+'[2]70,03,30,bl'!N76+'[2]70,03,30,bl'!N82+'[2]70,03,30,bl'!N88+'[2]70,03,30,bl'!N94+'[2]70,03,30,bl'!N100+'[2]70,03,30,bl'!N106+'[2]70,03,30,bl'!N112+'[2]70,03,30,bl'!N118+'[2]70,03,30,bl'!N124+'[2]70,50 UAT55'!N48+'[2]70,03,30,bl'!N130</f>
        <v>500</v>
      </c>
      <c r="I286" s="714">
        <f>'[2]70,03,30,bl'!O58+'[2]70,03,30,bl'!O64+'[2]70,03,30,bl'!O70+'[2]70,03,30,bl'!O76+'[2]70,03,30,bl'!O82+'[2]70,03,30,bl'!O88+'[2]70,03,30,bl'!O94+'[2]70,03,30,bl'!O100+'[2]70,03,30,bl'!O106+'[2]70,03,30,bl'!O112+'[2]70,03,30,bl'!O118+'[2]70,03,30,bl'!O124+'[2]70,50 UAT55'!O48+'[2]70,03,30,bl'!O130</f>
        <v>500</v>
      </c>
      <c r="J286" s="714">
        <f>'[2]70,03,30,bl'!P58+'[2]70,03,30,bl'!P64+'[2]70,03,30,bl'!P70+'[2]70,03,30,bl'!P76+'[2]70,03,30,bl'!P82+'[2]70,03,30,bl'!P88+'[2]70,03,30,bl'!P94+'[2]70,03,30,bl'!P100+'[2]70,03,30,bl'!P106+'[2]70,03,30,bl'!P112+'[2]70,03,30,bl'!P118+'[2]70,03,30,bl'!P124+'[2]70,50 UAT55'!P48+'[2]70,03,30,bl'!P130</f>
        <v>500</v>
      </c>
      <c r="K286" s="714">
        <f>'[2]70,03,30,bl'!Q58+'[2]70,03,30,bl'!Q64+'[2]70,03,30,bl'!Q70+'[2]70,03,30,bl'!Q76+'[2]70,03,30,bl'!Q82+'[2]70,03,30,bl'!Q88+'[2]70,03,30,bl'!Q94+'[2]70,03,30,bl'!Q100+'[2]70,03,30,bl'!Q106+'[2]70,03,30,bl'!Q112+'[2]70,03,30,bl'!Q118+'[2]70,03,30,bl'!Q124+'[2]70,50 UAT55'!Q48+'[2]70,03,30,bl'!Q130</f>
        <v>0</v>
      </c>
      <c r="L286" s="764">
        <f>'[2]70,03,30,bl'!R58+'[2]70,03,30,bl'!R64+'[2]70,03,30,bl'!R70+'[2]70,03,30,bl'!R76+'[2]70,03,30,bl'!R82+'[2]70,03,30,bl'!R88+'[2]70,03,30,bl'!R94+'[2]70,03,30,bl'!R100+'[2]70,03,30,bl'!R106+'[2]70,03,30,bl'!R112+'[2]70,03,30,bl'!R118+'[2]70,03,30,bl'!R124+'[2]70,50 UAT55'!R48+'[2]70,03,30,bl'!R130</f>
        <v>500</v>
      </c>
    </row>
    <row r="287" spans="1:12" s="931" customFormat="1" ht="13.5" customHeight="1">
      <c r="A287" s="1821"/>
      <c r="B287" s="1838" t="s">
        <v>362</v>
      </c>
      <c r="C287" s="1832" t="s">
        <v>1416</v>
      </c>
      <c r="D287" s="1839">
        <f t="shared" si="55"/>
        <v>2106542</v>
      </c>
      <c r="E287" s="1839">
        <f t="shared" si="55"/>
        <v>182051</v>
      </c>
      <c r="F287" s="714">
        <f>'[2]70,03,30,bl'!L59+'[2]70,03,30,bl'!L65+'[2]70,03,30,bl'!L71+'[2]70,03,30,bl'!L77+'[2]70,03,30,bl'!L83+'[2]70,03,30,bl'!L89+'[2]70,03,30,bl'!L95+'[2]70,03,30,bl'!L101+'[2]70,03,30,bl'!L107+'[2]70,03,30,bl'!L113+'[2]70,03,30,bl'!L119+'[2]70,03,30,bl'!L125+'[2]70,50 UAT55'!L49+'[2]70,03,30,bl'!L131</f>
        <v>2106542</v>
      </c>
      <c r="G287" s="714">
        <f>'[2]70,03,30,bl'!M59+'[2]70,03,30,bl'!M65+'[2]70,03,30,bl'!M71+'[2]70,03,30,bl'!M77+'[2]70,03,30,bl'!M83+'[2]70,03,30,bl'!M89+'[2]70,03,30,bl'!M95+'[2]70,03,30,bl'!M101+'[2]70,03,30,bl'!M107+'[2]70,03,30,bl'!M113+'[2]70,03,30,bl'!M119+'[2]70,03,30,bl'!M125+'[2]70,50 UAT55'!M49+'[2]70,03,30,bl'!M131</f>
        <v>182051</v>
      </c>
      <c r="H287" s="714">
        <f>'[2]70,03,30,bl'!N59+'[2]70,03,30,bl'!N65+'[2]70,03,30,bl'!N71+'[2]70,03,30,bl'!N77+'[2]70,03,30,bl'!N83+'[2]70,03,30,bl'!N89+'[2]70,03,30,bl'!N95+'[2]70,03,30,bl'!N101+'[2]70,03,30,bl'!N107+'[2]70,03,30,bl'!N113+'[2]70,03,30,bl'!N119+'[2]70,03,30,bl'!N125+'[2]70,50 UAT55'!N49+'[2]70,03,30,bl'!N131</f>
        <v>0</v>
      </c>
      <c r="I287" s="714">
        <f>'[2]70,03,30,bl'!O59+'[2]70,03,30,bl'!O65+'[2]70,03,30,bl'!O71+'[2]70,03,30,bl'!O77+'[2]70,03,30,bl'!O83+'[2]70,03,30,bl'!O89+'[2]70,03,30,bl'!O95+'[2]70,03,30,bl'!O101+'[2]70,03,30,bl'!O107+'[2]70,03,30,bl'!O113+'[2]70,03,30,bl'!O119+'[2]70,03,30,bl'!O125+'[2]70,50 UAT55'!O49+'[2]70,03,30,bl'!O131</f>
        <v>0</v>
      </c>
      <c r="J287" s="714">
        <f>'[2]70,03,30,bl'!P59+'[2]70,03,30,bl'!P65+'[2]70,03,30,bl'!P71+'[2]70,03,30,bl'!P77+'[2]70,03,30,bl'!P83+'[2]70,03,30,bl'!P89+'[2]70,03,30,bl'!P95+'[2]70,03,30,bl'!P101+'[2]70,03,30,bl'!P107+'[2]70,03,30,bl'!P113+'[2]70,03,30,bl'!P119+'[2]70,03,30,bl'!P125+'[2]70,50 UAT55'!P49+'[2]70,03,30,bl'!P131</f>
        <v>0</v>
      </c>
      <c r="K287" s="714">
        <f>'[2]70,03,30,bl'!Q59+'[2]70,03,30,bl'!Q65+'[2]70,03,30,bl'!Q71+'[2]70,03,30,bl'!Q77+'[2]70,03,30,bl'!Q83+'[2]70,03,30,bl'!Q89+'[2]70,03,30,bl'!Q95+'[2]70,03,30,bl'!Q101+'[2]70,03,30,bl'!Q107+'[2]70,03,30,bl'!Q113+'[2]70,03,30,bl'!Q119+'[2]70,03,30,bl'!Q125+'[2]70,50 UAT55'!Q49+'[2]70,03,30,bl'!Q131</f>
        <v>0</v>
      </c>
      <c r="L287" s="764">
        <f>'[2]70,03,30,bl'!R59+'[2]70,03,30,bl'!R65+'[2]70,03,30,bl'!R71+'[2]70,03,30,bl'!R77+'[2]70,03,30,bl'!R83+'[2]70,03,30,bl'!R89+'[2]70,03,30,bl'!R95+'[2]70,03,30,bl'!R101+'[2]70,03,30,bl'!R107+'[2]70,03,30,bl'!R113+'[2]70,03,30,bl'!R119+'[2]70,03,30,bl'!R125+'[2]70,50 UAT55'!R49+'[2]70,03,30,bl'!R131</f>
        <v>0</v>
      </c>
    </row>
    <row r="288" spans="1:12" s="931" customFormat="1" ht="13.5" hidden="1" customHeight="1">
      <c r="A288" s="1821"/>
      <c r="B288" s="1822"/>
      <c r="C288" s="1823"/>
      <c r="D288" s="1507"/>
      <c r="E288" s="1507"/>
      <c r="F288" s="1507"/>
      <c r="G288" s="1507"/>
      <c r="H288" s="1507"/>
      <c r="I288" s="1507"/>
      <c r="J288" s="1507"/>
      <c r="K288" s="1507"/>
      <c r="L288" s="1511"/>
    </row>
    <row r="289" spans="1:12" s="931" customFormat="1" ht="13.5" hidden="1" customHeight="1">
      <c r="A289" s="1821"/>
      <c r="B289" s="1822"/>
      <c r="C289" s="1823"/>
      <c r="D289" s="1507"/>
      <c r="E289" s="1507"/>
      <c r="F289" s="1507"/>
      <c r="G289" s="1507"/>
      <c r="H289" s="1507"/>
      <c r="I289" s="1507"/>
      <c r="J289" s="1507"/>
      <c r="K289" s="1507"/>
      <c r="L289" s="1511"/>
    </row>
    <row r="290" spans="1:12" s="931" customFormat="1" ht="13.5" hidden="1" customHeight="1">
      <c r="A290" s="1821"/>
      <c r="B290" s="1822"/>
      <c r="C290" s="1823"/>
      <c r="D290" s="1507"/>
      <c r="E290" s="1507"/>
      <c r="F290" s="1507"/>
      <c r="G290" s="1507"/>
      <c r="H290" s="1507"/>
      <c r="I290" s="1507"/>
      <c r="J290" s="1507"/>
      <c r="K290" s="1507"/>
      <c r="L290" s="1511"/>
    </row>
    <row r="291" spans="1:12" s="931" customFormat="1" ht="13.5" hidden="1" customHeight="1">
      <c r="A291" s="1821"/>
      <c r="B291" s="1822"/>
      <c r="C291" s="1823"/>
      <c r="D291" s="1507"/>
      <c r="E291" s="1507"/>
      <c r="F291" s="1507"/>
      <c r="G291" s="1507"/>
      <c r="H291" s="1507"/>
      <c r="I291" s="1507"/>
      <c r="J291" s="1507"/>
      <c r="K291" s="1507"/>
      <c r="L291" s="1511"/>
    </row>
    <row r="292" spans="1:12" s="931" customFormat="1" ht="13.5" hidden="1" customHeight="1">
      <c r="A292" s="1821"/>
      <c r="B292" s="1822"/>
      <c r="C292" s="1823"/>
      <c r="D292" s="1507"/>
      <c r="E292" s="1507"/>
      <c r="F292" s="1507"/>
      <c r="G292" s="1507"/>
      <c r="H292" s="1507"/>
      <c r="I292" s="1507"/>
      <c r="J292" s="1507"/>
      <c r="K292" s="1507"/>
      <c r="L292" s="1511"/>
    </row>
    <row r="293" spans="1:12" s="931" customFormat="1" ht="13.5" hidden="1" customHeight="1">
      <c r="A293" s="1817"/>
      <c r="B293" s="1813"/>
      <c r="C293" s="1814"/>
      <c r="D293" s="1840"/>
      <c r="E293" s="1840"/>
      <c r="F293" s="715"/>
      <c r="G293" s="736"/>
      <c r="H293" s="736"/>
      <c r="I293" s="736"/>
      <c r="J293" s="736"/>
      <c r="K293" s="736"/>
      <c r="L293" s="737"/>
    </row>
    <row r="294" spans="1:12" s="931" customFormat="1" ht="13.5" hidden="1" customHeight="1">
      <c r="A294" s="1817"/>
      <c r="B294" s="1813"/>
      <c r="C294" s="1814"/>
      <c r="D294" s="1840"/>
      <c r="E294" s="1840"/>
      <c r="F294" s="715"/>
      <c r="G294" s="736"/>
      <c r="H294" s="736"/>
      <c r="I294" s="736"/>
      <c r="J294" s="736"/>
      <c r="K294" s="736"/>
      <c r="L294" s="737"/>
    </row>
    <row r="295" spans="1:12" s="1475" customFormat="1" ht="27.75" customHeight="1">
      <c r="A295" s="1744" t="s">
        <v>1449</v>
      </c>
      <c r="B295" s="1745"/>
      <c r="C295" s="1841" t="s">
        <v>1283</v>
      </c>
      <c r="D295" s="1795">
        <f t="shared" ref="D295:L295" si="56">D296+D306+D310</f>
        <v>31254186</v>
      </c>
      <c r="E295" s="1795">
        <f t="shared" si="56"/>
        <v>46384198</v>
      </c>
      <c r="F295" s="1795">
        <f t="shared" si="56"/>
        <v>31254186</v>
      </c>
      <c r="G295" s="1795">
        <f t="shared" si="56"/>
        <v>46384198</v>
      </c>
      <c r="H295" s="1795">
        <f t="shared" si="56"/>
        <v>41977671</v>
      </c>
      <c r="I295" s="1795">
        <f t="shared" si="56"/>
        <v>41977671</v>
      </c>
      <c r="J295" s="1795">
        <f t="shared" si="56"/>
        <v>41977671</v>
      </c>
      <c r="K295" s="1795">
        <f t="shared" si="56"/>
        <v>0</v>
      </c>
      <c r="L295" s="1796">
        <f t="shared" si="56"/>
        <v>9273981</v>
      </c>
    </row>
    <row r="296" spans="1:12" s="1475" customFormat="1" ht="20.100000000000001" customHeight="1">
      <c r="A296" s="1842" t="s">
        <v>1341</v>
      </c>
      <c r="B296" s="1843"/>
      <c r="C296" s="1844">
        <v>71</v>
      </c>
      <c r="D296" s="1763">
        <f t="shared" ref="D296:L296" si="57">D297+D302+D304</f>
        <v>31254186</v>
      </c>
      <c r="E296" s="1763">
        <f t="shared" si="57"/>
        <v>46384198</v>
      </c>
      <c r="F296" s="1763">
        <f t="shared" si="57"/>
        <v>31254186</v>
      </c>
      <c r="G296" s="1763">
        <f t="shared" si="57"/>
        <v>46384198</v>
      </c>
      <c r="H296" s="1763">
        <f t="shared" si="57"/>
        <v>41977671</v>
      </c>
      <c r="I296" s="1763">
        <f t="shared" si="57"/>
        <v>41977671</v>
      </c>
      <c r="J296" s="1763">
        <f t="shared" si="57"/>
        <v>41977671</v>
      </c>
      <c r="K296" s="1763">
        <f t="shared" si="57"/>
        <v>0</v>
      </c>
      <c r="L296" s="1764">
        <f t="shared" si="57"/>
        <v>9273981</v>
      </c>
    </row>
    <row r="297" spans="1:12" s="1475" customFormat="1" ht="20.100000000000001" customHeight="1">
      <c r="A297" s="1426" t="s">
        <v>1342</v>
      </c>
      <c r="B297" s="1448"/>
      <c r="C297" s="1845" t="s">
        <v>1286</v>
      </c>
      <c r="D297" s="720">
        <f>D298+D299+D300+D301</f>
        <v>31254186</v>
      </c>
      <c r="E297" s="720">
        <f t="shared" ref="E297:L297" si="58">E298+E299+E300+E301</f>
        <v>46384198</v>
      </c>
      <c r="F297" s="720">
        <f t="shared" si="58"/>
        <v>31254186</v>
      </c>
      <c r="G297" s="720">
        <f t="shared" si="58"/>
        <v>46384198</v>
      </c>
      <c r="H297" s="720">
        <f t="shared" si="58"/>
        <v>41977671</v>
      </c>
      <c r="I297" s="720">
        <f t="shared" si="58"/>
        <v>41977671</v>
      </c>
      <c r="J297" s="720">
        <f t="shared" si="58"/>
        <v>41977671</v>
      </c>
      <c r="K297" s="720">
        <f t="shared" si="58"/>
        <v>0</v>
      </c>
      <c r="L297" s="721">
        <f t="shared" si="58"/>
        <v>9273981</v>
      </c>
    </row>
    <row r="298" spans="1:12" s="1475" customFormat="1" ht="20.100000000000001" customHeight="1">
      <c r="A298" s="1444"/>
      <c r="B298" s="1846" t="s">
        <v>1287</v>
      </c>
      <c r="C298" s="1726" t="s">
        <v>1288</v>
      </c>
      <c r="D298" s="1435">
        <f t="shared" ref="D298:E301" si="59">F298</f>
        <v>8415519</v>
      </c>
      <c r="E298" s="1435">
        <f t="shared" si="59"/>
        <v>11828000</v>
      </c>
      <c r="F298" s="715">
        <f>'[2]70,06'!L23+'[2]70,50'!L48+'[2]70,05,01'!L26</f>
        <v>8415519</v>
      </c>
      <c r="G298" s="715">
        <f>'[2]70,06'!M23+'[2]70,50'!M48+'[2]70,05,01'!M26</f>
        <v>11828000</v>
      </c>
      <c r="H298" s="715">
        <f>'[2]70,06'!N23+'[2]70,50'!N48+'[2]70,05,01'!N26</f>
        <v>9813063</v>
      </c>
      <c r="I298" s="715">
        <f>'[2]70,06'!O23+'[2]70,50'!O48+'[2]70,05,01'!O26</f>
        <v>9813063</v>
      </c>
      <c r="J298" s="715">
        <f>'[2]70,06'!P23+'[2]70,50'!P48+'[2]70,05,01'!P26</f>
        <v>9813063</v>
      </c>
      <c r="K298" s="715">
        <f>'[2]70,06'!Q23+'[2]70,50'!Q48+'[2]70,05,01'!Q26</f>
        <v>0</v>
      </c>
      <c r="L298" s="722">
        <f>'[2]70,06'!R23+'[2]70,50'!R48+'[2]70,05,01'!R26</f>
        <v>108685</v>
      </c>
    </row>
    <row r="299" spans="1:12" s="1475" customFormat="1" ht="20.100000000000001" customHeight="1">
      <c r="A299" s="1847"/>
      <c r="B299" s="1848" t="s">
        <v>1289</v>
      </c>
      <c r="C299" s="1726" t="s">
        <v>1290</v>
      </c>
      <c r="D299" s="1435">
        <f t="shared" si="59"/>
        <v>793100</v>
      </c>
      <c r="E299" s="1435">
        <f t="shared" si="59"/>
        <v>215000</v>
      </c>
      <c r="F299" s="715">
        <f>'[2]70,50'!L49</f>
        <v>793100</v>
      </c>
      <c r="G299" s="715">
        <f>'[2]70,50'!M49</f>
        <v>215000</v>
      </c>
      <c r="H299" s="715">
        <f>'[2]70,50'!N49</f>
        <v>211606</v>
      </c>
      <c r="I299" s="715">
        <f>'[2]70,50'!O49</f>
        <v>211606</v>
      </c>
      <c r="J299" s="715">
        <f>'[2]70,50'!P49</f>
        <v>211606</v>
      </c>
      <c r="K299" s="715">
        <f>'[2]70,50'!Q49</f>
        <v>0</v>
      </c>
      <c r="L299" s="722">
        <f>'[2]70,50'!R49</f>
        <v>176392</v>
      </c>
    </row>
    <row r="300" spans="1:12" s="1475" customFormat="1" ht="27" customHeight="1">
      <c r="A300" s="1444"/>
      <c r="B300" s="1848" t="s">
        <v>1450</v>
      </c>
      <c r="C300" s="1726" t="s">
        <v>1292</v>
      </c>
      <c r="D300" s="1435">
        <f t="shared" si="59"/>
        <v>0</v>
      </c>
      <c r="E300" s="1435">
        <f t="shared" si="59"/>
        <v>0</v>
      </c>
      <c r="F300" s="715">
        <f>'[2]70,50'!L50</f>
        <v>0</v>
      </c>
      <c r="G300" s="715">
        <f>'[2]70,50'!M50</f>
        <v>0</v>
      </c>
      <c r="H300" s="715">
        <f>'[2]70,50'!N50</f>
        <v>0</v>
      </c>
      <c r="I300" s="715">
        <f>'[2]70,50'!O50</f>
        <v>0</v>
      </c>
      <c r="J300" s="715">
        <f>'[2]70,50'!P50</f>
        <v>0</v>
      </c>
      <c r="K300" s="715">
        <f>'[2]70,50'!Q50</f>
        <v>0</v>
      </c>
      <c r="L300" s="722">
        <f>'[2]70,50'!R50</f>
        <v>12313</v>
      </c>
    </row>
    <row r="301" spans="1:12" s="1475" customFormat="1" ht="20.100000000000001" customHeight="1" thickBot="1">
      <c r="A301" s="1849"/>
      <c r="B301" s="1850" t="s">
        <v>1293</v>
      </c>
      <c r="C301" s="1851" t="s">
        <v>1294</v>
      </c>
      <c r="D301" s="1531">
        <f t="shared" si="59"/>
        <v>22045567</v>
      </c>
      <c r="E301" s="1531">
        <f t="shared" si="59"/>
        <v>34341198</v>
      </c>
      <c r="F301" s="824">
        <f>'[2]70,05,01'!L27+'[2]70,06'!L24+'[2]70,50'!L51</f>
        <v>22045567</v>
      </c>
      <c r="G301" s="824">
        <f>'[2]70,05,01'!M27+'[2]70,06'!M24+'[2]70,50'!M51</f>
        <v>34341198</v>
      </c>
      <c r="H301" s="824">
        <f>'[2]70,05,01'!N27+'[2]70,06'!N24+'[2]70,50'!N51</f>
        <v>31953002</v>
      </c>
      <c r="I301" s="824">
        <f>'[2]70,05,01'!O27+'[2]70,06'!O24+'[2]70,50'!O51</f>
        <v>31953002</v>
      </c>
      <c r="J301" s="824">
        <f>'[2]70,05,01'!P27+'[2]70,06'!P24+'[2]70,50'!P51</f>
        <v>31953002</v>
      </c>
      <c r="K301" s="824">
        <f>'[2]70,05,01'!Q27+'[2]70,06'!Q24+'[2]70,50'!Q51</f>
        <v>0</v>
      </c>
      <c r="L301" s="1852">
        <f>'[2]70,05,01'!R27+'[2]70,06'!R24+'[2]70,50'!R51</f>
        <v>8976591</v>
      </c>
    </row>
    <row r="302" spans="1:12" s="931" customFormat="1" hidden="1">
      <c r="A302" s="1853" t="s">
        <v>1295</v>
      </c>
      <c r="B302" s="1854"/>
      <c r="C302" s="1855" t="s">
        <v>1296</v>
      </c>
      <c r="D302" s="1856">
        <f>F302</f>
        <v>0</v>
      </c>
      <c r="E302" s="1856"/>
      <c r="F302" s="1857">
        <f t="shared" ref="F302:L302" si="60">F303</f>
        <v>0</v>
      </c>
      <c r="G302" s="1857">
        <f t="shared" si="60"/>
        <v>0</v>
      </c>
      <c r="H302" s="1857">
        <f t="shared" si="60"/>
        <v>0</v>
      </c>
      <c r="I302" s="1857">
        <f t="shared" si="60"/>
        <v>0</v>
      </c>
      <c r="J302" s="1857">
        <f t="shared" si="60"/>
        <v>0</v>
      </c>
      <c r="K302" s="1857">
        <f t="shared" si="60"/>
        <v>0</v>
      </c>
      <c r="L302" s="1857">
        <f t="shared" si="60"/>
        <v>0</v>
      </c>
    </row>
    <row r="303" spans="1:12" s="931" customFormat="1" hidden="1">
      <c r="A303" s="1273"/>
      <c r="B303" s="706" t="s">
        <v>1297</v>
      </c>
      <c r="C303" s="752" t="s">
        <v>1298</v>
      </c>
      <c r="D303" s="1435">
        <f>F303</f>
        <v>0</v>
      </c>
      <c r="E303" s="1435"/>
      <c r="F303" s="715"/>
      <c r="G303" s="736"/>
      <c r="H303" s="736"/>
      <c r="I303" s="736"/>
      <c r="J303" s="736"/>
      <c r="K303" s="736">
        <f>H303-J303</f>
        <v>0</v>
      </c>
      <c r="L303" s="736"/>
    </row>
    <row r="304" spans="1:12" s="931" customFormat="1" hidden="1">
      <c r="A304" s="701" t="s">
        <v>1299</v>
      </c>
      <c r="B304" s="719"/>
      <c r="C304" s="819" t="s">
        <v>1300</v>
      </c>
      <c r="D304" s="1858"/>
      <c r="E304" s="1858"/>
      <c r="F304" s="720"/>
      <c r="G304" s="720"/>
      <c r="H304" s="720"/>
      <c r="I304" s="720"/>
      <c r="J304" s="720"/>
      <c r="K304" s="720"/>
      <c r="L304" s="720"/>
    </row>
    <row r="305" spans="1:12" s="931" customFormat="1" hidden="1">
      <c r="A305" s="1273"/>
      <c r="B305" s="718"/>
      <c r="C305" s="707"/>
      <c r="D305" s="1717"/>
      <c r="E305" s="1717"/>
      <c r="F305" s="715"/>
      <c r="G305" s="714"/>
      <c r="H305" s="714"/>
      <c r="I305" s="714"/>
      <c r="J305" s="714"/>
      <c r="K305" s="736">
        <f>H305-J305</f>
        <v>0</v>
      </c>
      <c r="L305" s="714"/>
    </row>
    <row r="306" spans="1:12" s="931" customFormat="1" hidden="1">
      <c r="A306" s="1859" t="s">
        <v>1301</v>
      </c>
      <c r="B306" s="774"/>
      <c r="C306" s="818">
        <v>72</v>
      </c>
      <c r="D306" s="1860"/>
      <c r="E306" s="1860"/>
      <c r="F306" s="761">
        <f t="shared" ref="F306:L307" si="61">F307</f>
        <v>0</v>
      </c>
      <c r="G306" s="761">
        <f t="shared" si="61"/>
        <v>0</v>
      </c>
      <c r="H306" s="761">
        <f t="shared" si="61"/>
        <v>0</v>
      </c>
      <c r="I306" s="761">
        <f t="shared" si="61"/>
        <v>0</v>
      </c>
      <c r="J306" s="761">
        <f t="shared" si="61"/>
        <v>0</v>
      </c>
      <c r="K306" s="761">
        <f t="shared" si="61"/>
        <v>0</v>
      </c>
      <c r="L306" s="761">
        <f t="shared" si="61"/>
        <v>0</v>
      </c>
    </row>
    <row r="307" spans="1:12" s="931" customFormat="1" hidden="1">
      <c r="A307" s="834" t="s">
        <v>1302</v>
      </c>
      <c r="B307" s="834"/>
      <c r="C307" s="819" t="s">
        <v>1303</v>
      </c>
      <c r="D307" s="1858"/>
      <c r="E307" s="1858"/>
      <c r="F307" s="720">
        <f t="shared" si="61"/>
        <v>0</v>
      </c>
      <c r="G307" s="720">
        <f t="shared" si="61"/>
        <v>0</v>
      </c>
      <c r="H307" s="720">
        <f t="shared" si="61"/>
        <v>0</v>
      </c>
      <c r="I307" s="720">
        <f t="shared" si="61"/>
        <v>0</v>
      </c>
      <c r="J307" s="720">
        <f t="shared" si="61"/>
        <v>0</v>
      </c>
      <c r="K307" s="720">
        <f t="shared" si="61"/>
        <v>0</v>
      </c>
      <c r="L307" s="720">
        <f t="shared" si="61"/>
        <v>0</v>
      </c>
    </row>
    <row r="308" spans="1:12" s="931" customFormat="1" hidden="1">
      <c r="A308" s="842"/>
      <c r="B308" s="706" t="s">
        <v>1304</v>
      </c>
      <c r="C308" s="707" t="s">
        <v>1305</v>
      </c>
      <c r="D308" s="1717"/>
      <c r="E308" s="1717"/>
      <c r="F308" s="715"/>
      <c r="G308" s="736"/>
      <c r="H308" s="736"/>
      <c r="I308" s="736"/>
      <c r="J308" s="736"/>
      <c r="K308" s="736">
        <f>H308-J308</f>
        <v>0</v>
      </c>
      <c r="L308" s="736"/>
    </row>
    <row r="309" spans="1:12" s="931" customFormat="1" hidden="1">
      <c r="A309" s="842"/>
      <c r="B309" s="706"/>
      <c r="C309" s="707"/>
      <c r="D309" s="1717"/>
      <c r="E309" s="1717"/>
      <c r="F309" s="715"/>
      <c r="G309" s="714"/>
      <c r="H309" s="714"/>
      <c r="I309" s="714"/>
      <c r="J309" s="714"/>
      <c r="K309" s="736">
        <f>H309-J309</f>
        <v>0</v>
      </c>
      <c r="L309" s="714"/>
    </row>
    <row r="310" spans="1:12" s="931" customFormat="1" hidden="1">
      <c r="A310" s="837" t="s">
        <v>1306</v>
      </c>
      <c r="B310" s="837"/>
      <c r="C310" s="838">
        <v>75</v>
      </c>
      <c r="D310" s="1861"/>
      <c r="E310" s="1861"/>
      <c r="F310" s="761">
        <f>H310+I310+J310+K310</f>
        <v>0</v>
      </c>
      <c r="G310" s="839"/>
      <c r="H310" s="839"/>
      <c r="I310" s="839"/>
      <c r="J310" s="839"/>
      <c r="K310" s="736">
        <f>H310-J310</f>
        <v>0</v>
      </c>
      <c r="L310" s="839"/>
    </row>
    <row r="311" spans="1:12" s="931" customFormat="1" hidden="1">
      <c r="A311" s="842"/>
      <c r="B311" s="842"/>
      <c r="C311" s="778"/>
      <c r="D311" s="1276"/>
      <c r="E311" s="1276"/>
      <c r="F311" s="715"/>
      <c r="G311" s="714"/>
      <c r="H311" s="714"/>
      <c r="I311" s="714"/>
      <c r="J311" s="714"/>
      <c r="K311" s="736">
        <f>H311-J311</f>
        <v>0</v>
      </c>
      <c r="L311" s="714"/>
    </row>
    <row r="312" spans="1:12" s="931" customFormat="1" ht="35.25" hidden="1" customHeight="1">
      <c r="A312" s="1862" t="s">
        <v>1174</v>
      </c>
      <c r="B312" s="1862"/>
      <c r="C312" s="1757" t="s">
        <v>1175</v>
      </c>
      <c r="D312" s="1758"/>
      <c r="E312" s="1758"/>
      <c r="F312" s="1763">
        <f t="shared" ref="F312:L313" si="62">F313</f>
        <v>0</v>
      </c>
      <c r="G312" s="1763">
        <f t="shared" si="62"/>
        <v>0</v>
      </c>
      <c r="H312" s="1763">
        <f t="shared" si="62"/>
        <v>0</v>
      </c>
      <c r="I312" s="1763">
        <f t="shared" si="62"/>
        <v>0</v>
      </c>
      <c r="J312" s="1763">
        <f t="shared" si="62"/>
        <v>0</v>
      </c>
      <c r="K312" s="1763">
        <f t="shared" si="62"/>
        <v>0</v>
      </c>
      <c r="L312" s="1763">
        <f t="shared" si="62"/>
        <v>0</v>
      </c>
    </row>
    <row r="313" spans="1:12" s="931" customFormat="1" hidden="1">
      <c r="A313" s="1273" t="s">
        <v>1176</v>
      </c>
      <c r="B313" s="706"/>
      <c r="C313" s="763" t="s">
        <v>1178</v>
      </c>
      <c r="D313" s="1733"/>
      <c r="E313" s="1733"/>
      <c r="F313" s="715"/>
      <c r="G313" s="736"/>
      <c r="H313" s="736">
        <f>H314</f>
        <v>0</v>
      </c>
      <c r="I313" s="736">
        <f t="shared" si="62"/>
        <v>0</v>
      </c>
      <c r="J313" s="736">
        <f t="shared" si="62"/>
        <v>0</v>
      </c>
      <c r="K313" s="736">
        <f>H313-J313</f>
        <v>0</v>
      </c>
      <c r="L313" s="736"/>
    </row>
    <row r="314" spans="1:12" s="931" customFormat="1" hidden="1">
      <c r="A314" s="1274"/>
      <c r="B314" s="1275"/>
      <c r="C314" s="1276" t="s">
        <v>1451</v>
      </c>
      <c r="D314" s="1276"/>
      <c r="E314" s="1276"/>
      <c r="F314" s="714"/>
      <c r="G314" s="714"/>
      <c r="H314" s="714">
        <f>'[2]70,06'!N26+'[2]70,50'!N54</f>
        <v>0</v>
      </c>
      <c r="I314" s="714">
        <f>'[2]70,06'!O26+'[2]70,50'!O54</f>
        <v>0</v>
      </c>
      <c r="J314" s="714">
        <f>'[2]70,06'!P26+'[2]70,50'!P54</f>
        <v>0</v>
      </c>
      <c r="K314" s="714">
        <f>'[2]70,06'!R26+'[2]70,50'!Q54</f>
        <v>0</v>
      </c>
      <c r="L314" s="714"/>
    </row>
    <row r="315" spans="1:12" hidden="1"/>
    <row r="316" spans="1:12">
      <c r="A316" s="851"/>
      <c r="B316" s="852"/>
    </row>
    <row r="317" spans="1:12">
      <c r="A317" s="658"/>
      <c r="B317" s="659" t="s">
        <v>835</v>
      </c>
      <c r="C317" s="658"/>
      <c r="D317" s="658"/>
      <c r="E317" s="658"/>
      <c r="F317" s="658" t="s">
        <v>509</v>
      </c>
      <c r="G317" s="658"/>
      <c r="H317" s="658"/>
      <c r="I317" s="658"/>
      <c r="J317" s="658" t="s">
        <v>510</v>
      </c>
      <c r="K317" s="658"/>
    </row>
    <row r="318" spans="1:12">
      <c r="A318" s="1070" t="s">
        <v>511</v>
      </c>
      <c r="B318" s="1070"/>
      <c r="C318" s="658"/>
      <c r="D318" s="658"/>
      <c r="E318" s="658"/>
      <c r="F318" s="658" t="s">
        <v>512</v>
      </c>
      <c r="G318" s="658"/>
      <c r="H318" s="9"/>
      <c r="I318" s="658"/>
      <c r="J318" s="658" t="s">
        <v>513</v>
      </c>
      <c r="K318" s="658"/>
    </row>
    <row r="319" spans="1:12">
      <c r="A319" s="1093"/>
      <c r="B319" s="1093"/>
    </row>
  </sheetData>
  <mergeCells count="50">
    <mergeCell ref="A318:B318"/>
    <mergeCell ref="A319:B319"/>
    <mergeCell ref="A266:B266"/>
    <mergeCell ref="A270:B270"/>
    <mergeCell ref="A275:B275"/>
    <mergeCell ref="A284:B284"/>
    <mergeCell ref="A295:B295"/>
    <mergeCell ref="A312:B312"/>
    <mergeCell ref="A242:B242"/>
    <mergeCell ref="A246:B246"/>
    <mergeCell ref="A250:B250"/>
    <mergeCell ref="A254:B254"/>
    <mergeCell ref="A258:B258"/>
    <mergeCell ref="A262:B262"/>
    <mergeCell ref="A221:B221"/>
    <mergeCell ref="A225:B225"/>
    <mergeCell ref="A226:B226"/>
    <mergeCell ref="A230:B230"/>
    <mergeCell ref="A234:B234"/>
    <mergeCell ref="A238:B238"/>
    <mergeCell ref="A191:B191"/>
    <mergeCell ref="A192:B192"/>
    <mergeCell ref="A194:B194"/>
    <mergeCell ref="A195:B195"/>
    <mergeCell ref="A207:B207"/>
    <mergeCell ref="A220:B220"/>
    <mergeCell ref="A166:B166"/>
    <mergeCell ref="A167:B167"/>
    <mergeCell ref="A176:B176"/>
    <mergeCell ref="A179:B179"/>
    <mergeCell ref="A189:B189"/>
    <mergeCell ref="A190:B190"/>
    <mergeCell ref="A86:B86"/>
    <mergeCell ref="A94:B94"/>
    <mergeCell ref="A103:B103"/>
    <mergeCell ref="A138:B138"/>
    <mergeCell ref="A139:B139"/>
    <mergeCell ref="A163:B163"/>
    <mergeCell ref="A16:B16"/>
    <mergeCell ref="A17:B17"/>
    <mergeCell ref="A18:B18"/>
    <mergeCell ref="A19:B19"/>
    <mergeCell ref="A54:B54"/>
    <mergeCell ref="A85:B85"/>
    <mergeCell ref="C3:L3"/>
    <mergeCell ref="B6:K6"/>
    <mergeCell ref="B7:K7"/>
    <mergeCell ref="B12:K12"/>
    <mergeCell ref="A14:B14"/>
    <mergeCell ref="A15:B15"/>
  </mergeCells>
  <pageMargins left="0.70866141732283472" right="0.70866141732283472" top="0.51181102362204722" bottom="0.35433070866141736" header="0.31496062992125984" footer="0.31496062992125984"/>
  <pageSetup paperSize="9" scale="70" fitToHeight="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B156-CC84-47BE-94FA-2D83FBA7E7E6}">
  <sheetPr>
    <tabColor indexed="35"/>
  </sheetPr>
  <dimension ref="A1:L284"/>
  <sheetViews>
    <sheetView topLeftCell="A2" zoomScaleNormal="100" zoomScaleSheetLayoutView="85" workbookViewId="0">
      <selection activeCell="P10" sqref="P10"/>
    </sheetView>
  </sheetViews>
  <sheetFormatPr defaultRowHeight="12.75"/>
  <cols>
    <col min="1" max="1" width="5.140625" style="662" customWidth="1"/>
    <col min="2" max="2" width="57.7109375" style="850" customWidth="1"/>
    <col min="3" max="3" width="9" style="662" customWidth="1"/>
    <col min="4" max="5" width="10.140625" style="662" customWidth="1"/>
    <col min="6" max="6" width="10.7109375" style="662" customWidth="1"/>
    <col min="7" max="7" width="10.140625" style="662" customWidth="1"/>
    <col min="8" max="8" width="11.7109375" style="662" customWidth="1"/>
    <col min="9" max="9" width="12.28515625" style="662" customWidth="1"/>
    <col min="10" max="10" width="12.5703125" style="662" customWidth="1"/>
    <col min="11" max="11" width="11.140625" style="1864" customWidth="1"/>
    <col min="12" max="12" width="13.140625" style="662" customWidth="1"/>
    <col min="13" max="256" width="9.140625" style="662"/>
    <col min="257" max="257" width="5.140625" style="662" customWidth="1"/>
    <col min="258" max="258" width="57.7109375" style="662" customWidth="1"/>
    <col min="259" max="259" width="6.42578125" style="662" customWidth="1"/>
    <col min="260" max="260" width="9.42578125" style="662" customWidth="1"/>
    <col min="261" max="261" width="11" style="662" customWidth="1"/>
    <col min="262" max="262" width="13.7109375" style="662" customWidth="1"/>
    <col min="263" max="264" width="13.42578125" style="662" customWidth="1"/>
    <col min="265" max="265" width="14.42578125" style="662" customWidth="1"/>
    <col min="266" max="266" width="13.28515625" style="662" customWidth="1"/>
    <col min="267" max="267" width="9.7109375" style="662" customWidth="1"/>
    <col min="268" max="268" width="14.85546875" style="662" customWidth="1"/>
    <col min="269" max="512" width="9.140625" style="662"/>
    <col min="513" max="513" width="5.140625" style="662" customWidth="1"/>
    <col min="514" max="514" width="57.7109375" style="662" customWidth="1"/>
    <col min="515" max="515" width="6.42578125" style="662" customWidth="1"/>
    <col min="516" max="516" width="9.42578125" style="662" customWidth="1"/>
    <col min="517" max="517" width="11" style="662" customWidth="1"/>
    <col min="518" max="518" width="13.7109375" style="662" customWidth="1"/>
    <col min="519" max="520" width="13.42578125" style="662" customWidth="1"/>
    <col min="521" max="521" width="14.42578125" style="662" customWidth="1"/>
    <col min="522" max="522" width="13.28515625" style="662" customWidth="1"/>
    <col min="523" max="523" width="9.7109375" style="662" customWidth="1"/>
    <col min="524" max="524" width="14.85546875" style="662" customWidth="1"/>
    <col min="525" max="768" width="9.140625" style="662"/>
    <col min="769" max="769" width="5.140625" style="662" customWidth="1"/>
    <col min="770" max="770" width="57.7109375" style="662" customWidth="1"/>
    <col min="771" max="771" width="6.42578125" style="662" customWidth="1"/>
    <col min="772" max="772" width="9.42578125" style="662" customWidth="1"/>
    <col min="773" max="773" width="11" style="662" customWidth="1"/>
    <col min="774" max="774" width="13.7109375" style="662" customWidth="1"/>
    <col min="775" max="776" width="13.42578125" style="662" customWidth="1"/>
    <col min="777" max="777" width="14.42578125" style="662" customWidth="1"/>
    <col min="778" max="778" width="13.28515625" style="662" customWidth="1"/>
    <col min="779" max="779" width="9.7109375" style="662" customWidth="1"/>
    <col min="780" max="780" width="14.85546875" style="662" customWidth="1"/>
    <col min="781" max="1024" width="9.140625" style="662"/>
    <col min="1025" max="1025" width="5.140625" style="662" customWidth="1"/>
    <col min="1026" max="1026" width="57.7109375" style="662" customWidth="1"/>
    <col min="1027" max="1027" width="6.42578125" style="662" customWidth="1"/>
    <col min="1028" max="1028" width="9.42578125" style="662" customWidth="1"/>
    <col min="1029" max="1029" width="11" style="662" customWidth="1"/>
    <col min="1030" max="1030" width="13.7109375" style="662" customWidth="1"/>
    <col min="1031" max="1032" width="13.42578125" style="662" customWidth="1"/>
    <col min="1033" max="1033" width="14.42578125" style="662" customWidth="1"/>
    <col min="1034" max="1034" width="13.28515625" style="662" customWidth="1"/>
    <col min="1035" max="1035" width="9.7109375" style="662" customWidth="1"/>
    <col min="1036" max="1036" width="14.85546875" style="662" customWidth="1"/>
    <col min="1037" max="1280" width="9.140625" style="662"/>
    <col min="1281" max="1281" width="5.140625" style="662" customWidth="1"/>
    <col min="1282" max="1282" width="57.7109375" style="662" customWidth="1"/>
    <col min="1283" max="1283" width="6.42578125" style="662" customWidth="1"/>
    <col min="1284" max="1284" width="9.42578125" style="662" customWidth="1"/>
    <col min="1285" max="1285" width="11" style="662" customWidth="1"/>
    <col min="1286" max="1286" width="13.7109375" style="662" customWidth="1"/>
    <col min="1287" max="1288" width="13.42578125" style="662" customWidth="1"/>
    <col min="1289" max="1289" width="14.42578125" style="662" customWidth="1"/>
    <col min="1290" max="1290" width="13.28515625" style="662" customWidth="1"/>
    <col min="1291" max="1291" width="9.7109375" style="662" customWidth="1"/>
    <col min="1292" max="1292" width="14.85546875" style="662" customWidth="1"/>
    <col min="1293" max="1536" width="9.140625" style="662"/>
    <col min="1537" max="1537" width="5.140625" style="662" customWidth="1"/>
    <col min="1538" max="1538" width="57.7109375" style="662" customWidth="1"/>
    <col min="1539" max="1539" width="6.42578125" style="662" customWidth="1"/>
    <col min="1540" max="1540" width="9.42578125" style="662" customWidth="1"/>
    <col min="1541" max="1541" width="11" style="662" customWidth="1"/>
    <col min="1542" max="1542" width="13.7109375" style="662" customWidth="1"/>
    <col min="1543" max="1544" width="13.42578125" style="662" customWidth="1"/>
    <col min="1545" max="1545" width="14.42578125" style="662" customWidth="1"/>
    <col min="1546" max="1546" width="13.28515625" style="662" customWidth="1"/>
    <col min="1547" max="1547" width="9.7109375" style="662" customWidth="1"/>
    <col min="1548" max="1548" width="14.85546875" style="662" customWidth="1"/>
    <col min="1549" max="1792" width="9.140625" style="662"/>
    <col min="1793" max="1793" width="5.140625" style="662" customWidth="1"/>
    <col min="1794" max="1794" width="57.7109375" style="662" customWidth="1"/>
    <col min="1795" max="1795" width="6.42578125" style="662" customWidth="1"/>
    <col min="1796" max="1796" width="9.42578125" style="662" customWidth="1"/>
    <col min="1797" max="1797" width="11" style="662" customWidth="1"/>
    <col min="1798" max="1798" width="13.7109375" style="662" customWidth="1"/>
    <col min="1799" max="1800" width="13.42578125" style="662" customWidth="1"/>
    <col min="1801" max="1801" width="14.42578125" style="662" customWidth="1"/>
    <col min="1802" max="1802" width="13.28515625" style="662" customWidth="1"/>
    <col min="1803" max="1803" width="9.7109375" style="662" customWidth="1"/>
    <col min="1804" max="1804" width="14.85546875" style="662" customWidth="1"/>
    <col min="1805" max="2048" width="9.140625" style="662"/>
    <col min="2049" max="2049" width="5.140625" style="662" customWidth="1"/>
    <col min="2050" max="2050" width="57.7109375" style="662" customWidth="1"/>
    <col min="2051" max="2051" width="6.42578125" style="662" customWidth="1"/>
    <col min="2052" max="2052" width="9.42578125" style="662" customWidth="1"/>
    <col min="2053" max="2053" width="11" style="662" customWidth="1"/>
    <col min="2054" max="2054" width="13.7109375" style="662" customWidth="1"/>
    <col min="2055" max="2056" width="13.42578125" style="662" customWidth="1"/>
    <col min="2057" max="2057" width="14.42578125" style="662" customWidth="1"/>
    <col min="2058" max="2058" width="13.28515625" style="662" customWidth="1"/>
    <col min="2059" max="2059" width="9.7109375" style="662" customWidth="1"/>
    <col min="2060" max="2060" width="14.85546875" style="662" customWidth="1"/>
    <col min="2061" max="2304" width="9.140625" style="662"/>
    <col min="2305" max="2305" width="5.140625" style="662" customWidth="1"/>
    <col min="2306" max="2306" width="57.7109375" style="662" customWidth="1"/>
    <col min="2307" max="2307" width="6.42578125" style="662" customWidth="1"/>
    <col min="2308" max="2308" width="9.42578125" style="662" customWidth="1"/>
    <col min="2309" max="2309" width="11" style="662" customWidth="1"/>
    <col min="2310" max="2310" width="13.7109375" style="662" customWidth="1"/>
    <col min="2311" max="2312" width="13.42578125" style="662" customWidth="1"/>
    <col min="2313" max="2313" width="14.42578125" style="662" customWidth="1"/>
    <col min="2314" max="2314" width="13.28515625" style="662" customWidth="1"/>
    <col min="2315" max="2315" width="9.7109375" style="662" customWidth="1"/>
    <col min="2316" max="2316" width="14.85546875" style="662" customWidth="1"/>
    <col min="2317" max="2560" width="9.140625" style="662"/>
    <col min="2561" max="2561" width="5.140625" style="662" customWidth="1"/>
    <col min="2562" max="2562" width="57.7109375" style="662" customWidth="1"/>
    <col min="2563" max="2563" width="6.42578125" style="662" customWidth="1"/>
    <col min="2564" max="2564" width="9.42578125" style="662" customWidth="1"/>
    <col min="2565" max="2565" width="11" style="662" customWidth="1"/>
    <col min="2566" max="2566" width="13.7109375" style="662" customWidth="1"/>
    <col min="2567" max="2568" width="13.42578125" style="662" customWidth="1"/>
    <col min="2569" max="2569" width="14.42578125" style="662" customWidth="1"/>
    <col min="2570" max="2570" width="13.28515625" style="662" customWidth="1"/>
    <col min="2571" max="2571" width="9.7109375" style="662" customWidth="1"/>
    <col min="2572" max="2572" width="14.85546875" style="662" customWidth="1"/>
    <col min="2573" max="2816" width="9.140625" style="662"/>
    <col min="2817" max="2817" width="5.140625" style="662" customWidth="1"/>
    <col min="2818" max="2818" width="57.7109375" style="662" customWidth="1"/>
    <col min="2819" max="2819" width="6.42578125" style="662" customWidth="1"/>
    <col min="2820" max="2820" width="9.42578125" style="662" customWidth="1"/>
    <col min="2821" max="2821" width="11" style="662" customWidth="1"/>
    <col min="2822" max="2822" width="13.7109375" style="662" customWidth="1"/>
    <col min="2823" max="2824" width="13.42578125" style="662" customWidth="1"/>
    <col min="2825" max="2825" width="14.42578125" style="662" customWidth="1"/>
    <col min="2826" max="2826" width="13.28515625" style="662" customWidth="1"/>
    <col min="2827" max="2827" width="9.7109375" style="662" customWidth="1"/>
    <col min="2828" max="2828" width="14.85546875" style="662" customWidth="1"/>
    <col min="2829" max="3072" width="9.140625" style="662"/>
    <col min="3073" max="3073" width="5.140625" style="662" customWidth="1"/>
    <col min="3074" max="3074" width="57.7109375" style="662" customWidth="1"/>
    <col min="3075" max="3075" width="6.42578125" style="662" customWidth="1"/>
    <col min="3076" max="3076" width="9.42578125" style="662" customWidth="1"/>
    <col min="3077" max="3077" width="11" style="662" customWidth="1"/>
    <col min="3078" max="3078" width="13.7109375" style="662" customWidth="1"/>
    <col min="3079" max="3080" width="13.42578125" style="662" customWidth="1"/>
    <col min="3081" max="3081" width="14.42578125" style="662" customWidth="1"/>
    <col min="3082" max="3082" width="13.28515625" style="662" customWidth="1"/>
    <col min="3083" max="3083" width="9.7109375" style="662" customWidth="1"/>
    <col min="3084" max="3084" width="14.85546875" style="662" customWidth="1"/>
    <col min="3085" max="3328" width="9.140625" style="662"/>
    <col min="3329" max="3329" width="5.140625" style="662" customWidth="1"/>
    <col min="3330" max="3330" width="57.7109375" style="662" customWidth="1"/>
    <col min="3331" max="3331" width="6.42578125" style="662" customWidth="1"/>
    <col min="3332" max="3332" width="9.42578125" style="662" customWidth="1"/>
    <col min="3333" max="3333" width="11" style="662" customWidth="1"/>
    <col min="3334" max="3334" width="13.7109375" style="662" customWidth="1"/>
    <col min="3335" max="3336" width="13.42578125" style="662" customWidth="1"/>
    <col min="3337" max="3337" width="14.42578125" style="662" customWidth="1"/>
    <col min="3338" max="3338" width="13.28515625" style="662" customWidth="1"/>
    <col min="3339" max="3339" width="9.7109375" style="662" customWidth="1"/>
    <col min="3340" max="3340" width="14.85546875" style="662" customWidth="1"/>
    <col min="3341" max="3584" width="9.140625" style="662"/>
    <col min="3585" max="3585" width="5.140625" style="662" customWidth="1"/>
    <col min="3586" max="3586" width="57.7109375" style="662" customWidth="1"/>
    <col min="3587" max="3587" width="6.42578125" style="662" customWidth="1"/>
    <col min="3588" max="3588" width="9.42578125" style="662" customWidth="1"/>
    <col min="3589" max="3589" width="11" style="662" customWidth="1"/>
    <col min="3590" max="3590" width="13.7109375" style="662" customWidth="1"/>
    <col min="3591" max="3592" width="13.42578125" style="662" customWidth="1"/>
    <col min="3593" max="3593" width="14.42578125" style="662" customWidth="1"/>
    <col min="3594" max="3594" width="13.28515625" style="662" customWidth="1"/>
    <col min="3595" max="3595" width="9.7109375" style="662" customWidth="1"/>
    <col min="3596" max="3596" width="14.85546875" style="662" customWidth="1"/>
    <col min="3597" max="3840" width="9.140625" style="662"/>
    <col min="3841" max="3841" width="5.140625" style="662" customWidth="1"/>
    <col min="3842" max="3842" width="57.7109375" style="662" customWidth="1"/>
    <col min="3843" max="3843" width="6.42578125" style="662" customWidth="1"/>
    <col min="3844" max="3844" width="9.42578125" style="662" customWidth="1"/>
    <col min="3845" max="3845" width="11" style="662" customWidth="1"/>
    <col min="3846" max="3846" width="13.7109375" style="662" customWidth="1"/>
    <col min="3847" max="3848" width="13.42578125" style="662" customWidth="1"/>
    <col min="3849" max="3849" width="14.42578125" style="662" customWidth="1"/>
    <col min="3850" max="3850" width="13.28515625" style="662" customWidth="1"/>
    <col min="3851" max="3851" width="9.7109375" style="662" customWidth="1"/>
    <col min="3852" max="3852" width="14.85546875" style="662" customWidth="1"/>
    <col min="3853" max="4096" width="9.140625" style="662"/>
    <col min="4097" max="4097" width="5.140625" style="662" customWidth="1"/>
    <col min="4098" max="4098" width="57.7109375" style="662" customWidth="1"/>
    <col min="4099" max="4099" width="6.42578125" style="662" customWidth="1"/>
    <col min="4100" max="4100" width="9.42578125" style="662" customWidth="1"/>
    <col min="4101" max="4101" width="11" style="662" customWidth="1"/>
    <col min="4102" max="4102" width="13.7109375" style="662" customWidth="1"/>
    <col min="4103" max="4104" width="13.42578125" style="662" customWidth="1"/>
    <col min="4105" max="4105" width="14.42578125" style="662" customWidth="1"/>
    <col min="4106" max="4106" width="13.28515625" style="662" customWidth="1"/>
    <col min="4107" max="4107" width="9.7109375" style="662" customWidth="1"/>
    <col min="4108" max="4108" width="14.85546875" style="662" customWidth="1"/>
    <col min="4109" max="4352" width="9.140625" style="662"/>
    <col min="4353" max="4353" width="5.140625" style="662" customWidth="1"/>
    <col min="4354" max="4354" width="57.7109375" style="662" customWidth="1"/>
    <col min="4355" max="4355" width="6.42578125" style="662" customWidth="1"/>
    <col min="4356" max="4356" width="9.42578125" style="662" customWidth="1"/>
    <col min="4357" max="4357" width="11" style="662" customWidth="1"/>
    <col min="4358" max="4358" width="13.7109375" style="662" customWidth="1"/>
    <col min="4359" max="4360" width="13.42578125" style="662" customWidth="1"/>
    <col min="4361" max="4361" width="14.42578125" style="662" customWidth="1"/>
    <col min="4362" max="4362" width="13.28515625" style="662" customWidth="1"/>
    <col min="4363" max="4363" width="9.7109375" style="662" customWidth="1"/>
    <col min="4364" max="4364" width="14.85546875" style="662" customWidth="1"/>
    <col min="4365" max="4608" width="9.140625" style="662"/>
    <col min="4609" max="4609" width="5.140625" style="662" customWidth="1"/>
    <col min="4610" max="4610" width="57.7109375" style="662" customWidth="1"/>
    <col min="4611" max="4611" width="6.42578125" style="662" customWidth="1"/>
    <col min="4612" max="4612" width="9.42578125" style="662" customWidth="1"/>
    <col min="4613" max="4613" width="11" style="662" customWidth="1"/>
    <col min="4614" max="4614" width="13.7109375" style="662" customWidth="1"/>
    <col min="4615" max="4616" width="13.42578125" style="662" customWidth="1"/>
    <col min="4617" max="4617" width="14.42578125" style="662" customWidth="1"/>
    <col min="4618" max="4618" width="13.28515625" style="662" customWidth="1"/>
    <col min="4619" max="4619" width="9.7109375" style="662" customWidth="1"/>
    <col min="4620" max="4620" width="14.85546875" style="662" customWidth="1"/>
    <col min="4621" max="4864" width="9.140625" style="662"/>
    <col min="4865" max="4865" width="5.140625" style="662" customWidth="1"/>
    <col min="4866" max="4866" width="57.7109375" style="662" customWidth="1"/>
    <col min="4867" max="4867" width="6.42578125" style="662" customWidth="1"/>
    <col min="4868" max="4868" width="9.42578125" style="662" customWidth="1"/>
    <col min="4869" max="4869" width="11" style="662" customWidth="1"/>
    <col min="4870" max="4870" width="13.7109375" style="662" customWidth="1"/>
    <col min="4871" max="4872" width="13.42578125" style="662" customWidth="1"/>
    <col min="4873" max="4873" width="14.42578125" style="662" customWidth="1"/>
    <col min="4874" max="4874" width="13.28515625" style="662" customWidth="1"/>
    <col min="4875" max="4875" width="9.7109375" style="662" customWidth="1"/>
    <col min="4876" max="4876" width="14.85546875" style="662" customWidth="1"/>
    <col min="4877" max="5120" width="9.140625" style="662"/>
    <col min="5121" max="5121" width="5.140625" style="662" customWidth="1"/>
    <col min="5122" max="5122" width="57.7109375" style="662" customWidth="1"/>
    <col min="5123" max="5123" width="6.42578125" style="662" customWidth="1"/>
    <col min="5124" max="5124" width="9.42578125" style="662" customWidth="1"/>
    <col min="5125" max="5125" width="11" style="662" customWidth="1"/>
    <col min="5126" max="5126" width="13.7109375" style="662" customWidth="1"/>
    <col min="5127" max="5128" width="13.42578125" style="662" customWidth="1"/>
    <col min="5129" max="5129" width="14.42578125" style="662" customWidth="1"/>
    <col min="5130" max="5130" width="13.28515625" style="662" customWidth="1"/>
    <col min="5131" max="5131" width="9.7109375" style="662" customWidth="1"/>
    <col min="5132" max="5132" width="14.85546875" style="662" customWidth="1"/>
    <col min="5133" max="5376" width="9.140625" style="662"/>
    <col min="5377" max="5377" width="5.140625" style="662" customWidth="1"/>
    <col min="5378" max="5378" width="57.7109375" style="662" customWidth="1"/>
    <col min="5379" max="5379" width="6.42578125" style="662" customWidth="1"/>
    <col min="5380" max="5380" width="9.42578125" style="662" customWidth="1"/>
    <col min="5381" max="5381" width="11" style="662" customWidth="1"/>
    <col min="5382" max="5382" width="13.7109375" style="662" customWidth="1"/>
    <col min="5383" max="5384" width="13.42578125" style="662" customWidth="1"/>
    <col min="5385" max="5385" width="14.42578125" style="662" customWidth="1"/>
    <col min="5386" max="5386" width="13.28515625" style="662" customWidth="1"/>
    <col min="5387" max="5387" width="9.7109375" style="662" customWidth="1"/>
    <col min="5388" max="5388" width="14.85546875" style="662" customWidth="1"/>
    <col min="5389" max="5632" width="9.140625" style="662"/>
    <col min="5633" max="5633" width="5.140625" style="662" customWidth="1"/>
    <col min="5634" max="5634" width="57.7109375" style="662" customWidth="1"/>
    <col min="5635" max="5635" width="6.42578125" style="662" customWidth="1"/>
    <col min="5636" max="5636" width="9.42578125" style="662" customWidth="1"/>
    <col min="5637" max="5637" width="11" style="662" customWidth="1"/>
    <col min="5638" max="5638" width="13.7109375" style="662" customWidth="1"/>
    <col min="5639" max="5640" width="13.42578125" style="662" customWidth="1"/>
    <col min="5641" max="5641" width="14.42578125" style="662" customWidth="1"/>
    <col min="5642" max="5642" width="13.28515625" style="662" customWidth="1"/>
    <col min="5643" max="5643" width="9.7109375" style="662" customWidth="1"/>
    <col min="5644" max="5644" width="14.85546875" style="662" customWidth="1"/>
    <col min="5645" max="5888" width="9.140625" style="662"/>
    <col min="5889" max="5889" width="5.140625" style="662" customWidth="1"/>
    <col min="5890" max="5890" width="57.7109375" style="662" customWidth="1"/>
    <col min="5891" max="5891" width="6.42578125" style="662" customWidth="1"/>
    <col min="5892" max="5892" width="9.42578125" style="662" customWidth="1"/>
    <col min="5893" max="5893" width="11" style="662" customWidth="1"/>
    <col min="5894" max="5894" width="13.7109375" style="662" customWidth="1"/>
    <col min="5895" max="5896" width="13.42578125" style="662" customWidth="1"/>
    <col min="5897" max="5897" width="14.42578125" style="662" customWidth="1"/>
    <col min="5898" max="5898" width="13.28515625" style="662" customWidth="1"/>
    <col min="5899" max="5899" width="9.7109375" style="662" customWidth="1"/>
    <col min="5900" max="5900" width="14.85546875" style="662" customWidth="1"/>
    <col min="5901" max="6144" width="9.140625" style="662"/>
    <col min="6145" max="6145" width="5.140625" style="662" customWidth="1"/>
    <col min="6146" max="6146" width="57.7109375" style="662" customWidth="1"/>
    <col min="6147" max="6147" width="6.42578125" style="662" customWidth="1"/>
    <col min="6148" max="6148" width="9.42578125" style="662" customWidth="1"/>
    <col min="6149" max="6149" width="11" style="662" customWidth="1"/>
    <col min="6150" max="6150" width="13.7109375" style="662" customWidth="1"/>
    <col min="6151" max="6152" width="13.42578125" style="662" customWidth="1"/>
    <col min="6153" max="6153" width="14.42578125" style="662" customWidth="1"/>
    <col min="6154" max="6154" width="13.28515625" style="662" customWidth="1"/>
    <col min="6155" max="6155" width="9.7109375" style="662" customWidth="1"/>
    <col min="6156" max="6156" width="14.85546875" style="662" customWidth="1"/>
    <col min="6157" max="6400" width="9.140625" style="662"/>
    <col min="6401" max="6401" width="5.140625" style="662" customWidth="1"/>
    <col min="6402" max="6402" width="57.7109375" style="662" customWidth="1"/>
    <col min="6403" max="6403" width="6.42578125" style="662" customWidth="1"/>
    <col min="6404" max="6404" width="9.42578125" style="662" customWidth="1"/>
    <col min="6405" max="6405" width="11" style="662" customWidth="1"/>
    <col min="6406" max="6406" width="13.7109375" style="662" customWidth="1"/>
    <col min="6407" max="6408" width="13.42578125" style="662" customWidth="1"/>
    <col min="6409" max="6409" width="14.42578125" style="662" customWidth="1"/>
    <col min="6410" max="6410" width="13.28515625" style="662" customWidth="1"/>
    <col min="6411" max="6411" width="9.7109375" style="662" customWidth="1"/>
    <col min="6412" max="6412" width="14.85546875" style="662" customWidth="1"/>
    <col min="6413" max="6656" width="9.140625" style="662"/>
    <col min="6657" max="6657" width="5.140625" style="662" customWidth="1"/>
    <col min="6658" max="6658" width="57.7109375" style="662" customWidth="1"/>
    <col min="6659" max="6659" width="6.42578125" style="662" customWidth="1"/>
    <col min="6660" max="6660" width="9.42578125" style="662" customWidth="1"/>
    <col min="6661" max="6661" width="11" style="662" customWidth="1"/>
    <col min="6662" max="6662" width="13.7109375" style="662" customWidth="1"/>
    <col min="6663" max="6664" width="13.42578125" style="662" customWidth="1"/>
    <col min="6665" max="6665" width="14.42578125" style="662" customWidth="1"/>
    <col min="6666" max="6666" width="13.28515625" style="662" customWidth="1"/>
    <col min="6667" max="6667" width="9.7109375" style="662" customWidth="1"/>
    <col min="6668" max="6668" width="14.85546875" style="662" customWidth="1"/>
    <col min="6669" max="6912" width="9.140625" style="662"/>
    <col min="6913" max="6913" width="5.140625" style="662" customWidth="1"/>
    <col min="6914" max="6914" width="57.7109375" style="662" customWidth="1"/>
    <col min="6915" max="6915" width="6.42578125" style="662" customWidth="1"/>
    <col min="6916" max="6916" width="9.42578125" style="662" customWidth="1"/>
    <col min="6917" max="6917" width="11" style="662" customWidth="1"/>
    <col min="6918" max="6918" width="13.7109375" style="662" customWidth="1"/>
    <col min="6919" max="6920" width="13.42578125" style="662" customWidth="1"/>
    <col min="6921" max="6921" width="14.42578125" style="662" customWidth="1"/>
    <col min="6922" max="6922" width="13.28515625" style="662" customWidth="1"/>
    <col min="6923" max="6923" width="9.7109375" style="662" customWidth="1"/>
    <col min="6924" max="6924" width="14.85546875" style="662" customWidth="1"/>
    <col min="6925" max="7168" width="9.140625" style="662"/>
    <col min="7169" max="7169" width="5.140625" style="662" customWidth="1"/>
    <col min="7170" max="7170" width="57.7109375" style="662" customWidth="1"/>
    <col min="7171" max="7171" width="6.42578125" style="662" customWidth="1"/>
    <col min="7172" max="7172" width="9.42578125" style="662" customWidth="1"/>
    <col min="7173" max="7173" width="11" style="662" customWidth="1"/>
    <col min="7174" max="7174" width="13.7109375" style="662" customWidth="1"/>
    <col min="7175" max="7176" width="13.42578125" style="662" customWidth="1"/>
    <col min="7177" max="7177" width="14.42578125" style="662" customWidth="1"/>
    <col min="7178" max="7178" width="13.28515625" style="662" customWidth="1"/>
    <col min="7179" max="7179" width="9.7109375" style="662" customWidth="1"/>
    <col min="7180" max="7180" width="14.85546875" style="662" customWidth="1"/>
    <col min="7181" max="7424" width="9.140625" style="662"/>
    <col min="7425" max="7425" width="5.140625" style="662" customWidth="1"/>
    <col min="7426" max="7426" width="57.7109375" style="662" customWidth="1"/>
    <col min="7427" max="7427" width="6.42578125" style="662" customWidth="1"/>
    <col min="7428" max="7428" width="9.42578125" style="662" customWidth="1"/>
    <col min="7429" max="7429" width="11" style="662" customWidth="1"/>
    <col min="7430" max="7430" width="13.7109375" style="662" customWidth="1"/>
    <col min="7431" max="7432" width="13.42578125" style="662" customWidth="1"/>
    <col min="7433" max="7433" width="14.42578125" style="662" customWidth="1"/>
    <col min="7434" max="7434" width="13.28515625" style="662" customWidth="1"/>
    <col min="7435" max="7435" width="9.7109375" style="662" customWidth="1"/>
    <col min="7436" max="7436" width="14.85546875" style="662" customWidth="1"/>
    <col min="7437" max="7680" width="9.140625" style="662"/>
    <col min="7681" max="7681" width="5.140625" style="662" customWidth="1"/>
    <col min="7682" max="7682" width="57.7109375" style="662" customWidth="1"/>
    <col min="7683" max="7683" width="6.42578125" style="662" customWidth="1"/>
    <col min="7684" max="7684" width="9.42578125" style="662" customWidth="1"/>
    <col min="7685" max="7685" width="11" style="662" customWidth="1"/>
    <col min="7686" max="7686" width="13.7109375" style="662" customWidth="1"/>
    <col min="7687" max="7688" width="13.42578125" style="662" customWidth="1"/>
    <col min="7689" max="7689" width="14.42578125" style="662" customWidth="1"/>
    <col min="7690" max="7690" width="13.28515625" style="662" customWidth="1"/>
    <col min="7691" max="7691" width="9.7109375" style="662" customWidth="1"/>
    <col min="7692" max="7692" width="14.85546875" style="662" customWidth="1"/>
    <col min="7693" max="7936" width="9.140625" style="662"/>
    <col min="7937" max="7937" width="5.140625" style="662" customWidth="1"/>
    <col min="7938" max="7938" width="57.7109375" style="662" customWidth="1"/>
    <col min="7939" max="7939" width="6.42578125" style="662" customWidth="1"/>
    <col min="7940" max="7940" width="9.42578125" style="662" customWidth="1"/>
    <col min="7941" max="7941" width="11" style="662" customWidth="1"/>
    <col min="7942" max="7942" width="13.7109375" style="662" customWidth="1"/>
    <col min="7943" max="7944" width="13.42578125" style="662" customWidth="1"/>
    <col min="7945" max="7945" width="14.42578125" style="662" customWidth="1"/>
    <col min="7946" max="7946" width="13.28515625" style="662" customWidth="1"/>
    <col min="7947" max="7947" width="9.7109375" style="662" customWidth="1"/>
    <col min="7948" max="7948" width="14.85546875" style="662" customWidth="1"/>
    <col min="7949" max="8192" width="9.140625" style="662"/>
    <col min="8193" max="8193" width="5.140625" style="662" customWidth="1"/>
    <col min="8194" max="8194" width="57.7109375" style="662" customWidth="1"/>
    <col min="8195" max="8195" width="6.42578125" style="662" customWidth="1"/>
    <col min="8196" max="8196" width="9.42578125" style="662" customWidth="1"/>
    <col min="8197" max="8197" width="11" style="662" customWidth="1"/>
    <col min="8198" max="8198" width="13.7109375" style="662" customWidth="1"/>
    <col min="8199" max="8200" width="13.42578125" style="662" customWidth="1"/>
    <col min="8201" max="8201" width="14.42578125" style="662" customWidth="1"/>
    <col min="8202" max="8202" width="13.28515625" style="662" customWidth="1"/>
    <col min="8203" max="8203" width="9.7109375" style="662" customWidth="1"/>
    <col min="8204" max="8204" width="14.85546875" style="662" customWidth="1"/>
    <col min="8205" max="8448" width="9.140625" style="662"/>
    <col min="8449" max="8449" width="5.140625" style="662" customWidth="1"/>
    <col min="8450" max="8450" width="57.7109375" style="662" customWidth="1"/>
    <col min="8451" max="8451" width="6.42578125" style="662" customWidth="1"/>
    <col min="8452" max="8452" width="9.42578125" style="662" customWidth="1"/>
    <col min="8453" max="8453" width="11" style="662" customWidth="1"/>
    <col min="8454" max="8454" width="13.7109375" style="662" customWidth="1"/>
    <col min="8455" max="8456" width="13.42578125" style="662" customWidth="1"/>
    <col min="8457" max="8457" width="14.42578125" style="662" customWidth="1"/>
    <col min="8458" max="8458" width="13.28515625" style="662" customWidth="1"/>
    <col min="8459" max="8459" width="9.7109375" style="662" customWidth="1"/>
    <col min="8460" max="8460" width="14.85546875" style="662" customWidth="1"/>
    <col min="8461" max="8704" width="9.140625" style="662"/>
    <col min="8705" max="8705" width="5.140625" style="662" customWidth="1"/>
    <col min="8706" max="8706" width="57.7109375" style="662" customWidth="1"/>
    <col min="8707" max="8707" width="6.42578125" style="662" customWidth="1"/>
    <col min="8708" max="8708" width="9.42578125" style="662" customWidth="1"/>
    <col min="8709" max="8709" width="11" style="662" customWidth="1"/>
    <col min="8710" max="8710" width="13.7109375" style="662" customWidth="1"/>
    <col min="8711" max="8712" width="13.42578125" style="662" customWidth="1"/>
    <col min="8713" max="8713" width="14.42578125" style="662" customWidth="1"/>
    <col min="8714" max="8714" width="13.28515625" style="662" customWidth="1"/>
    <col min="8715" max="8715" width="9.7109375" style="662" customWidth="1"/>
    <col min="8716" max="8716" width="14.85546875" style="662" customWidth="1"/>
    <col min="8717" max="8960" width="9.140625" style="662"/>
    <col min="8961" max="8961" width="5.140625" style="662" customWidth="1"/>
    <col min="8962" max="8962" width="57.7109375" style="662" customWidth="1"/>
    <col min="8963" max="8963" width="6.42578125" style="662" customWidth="1"/>
    <col min="8964" max="8964" width="9.42578125" style="662" customWidth="1"/>
    <col min="8965" max="8965" width="11" style="662" customWidth="1"/>
    <col min="8966" max="8966" width="13.7109375" style="662" customWidth="1"/>
    <col min="8967" max="8968" width="13.42578125" style="662" customWidth="1"/>
    <col min="8969" max="8969" width="14.42578125" style="662" customWidth="1"/>
    <col min="8970" max="8970" width="13.28515625" style="662" customWidth="1"/>
    <col min="8971" max="8971" width="9.7109375" style="662" customWidth="1"/>
    <col min="8972" max="8972" width="14.85546875" style="662" customWidth="1"/>
    <col min="8973" max="9216" width="9.140625" style="662"/>
    <col min="9217" max="9217" width="5.140625" style="662" customWidth="1"/>
    <col min="9218" max="9218" width="57.7109375" style="662" customWidth="1"/>
    <col min="9219" max="9219" width="6.42578125" style="662" customWidth="1"/>
    <col min="9220" max="9220" width="9.42578125" style="662" customWidth="1"/>
    <col min="9221" max="9221" width="11" style="662" customWidth="1"/>
    <col min="9222" max="9222" width="13.7109375" style="662" customWidth="1"/>
    <col min="9223" max="9224" width="13.42578125" style="662" customWidth="1"/>
    <col min="9225" max="9225" width="14.42578125" style="662" customWidth="1"/>
    <col min="9226" max="9226" width="13.28515625" style="662" customWidth="1"/>
    <col min="9227" max="9227" width="9.7109375" style="662" customWidth="1"/>
    <col min="9228" max="9228" width="14.85546875" style="662" customWidth="1"/>
    <col min="9229" max="9472" width="9.140625" style="662"/>
    <col min="9473" max="9473" width="5.140625" style="662" customWidth="1"/>
    <col min="9474" max="9474" width="57.7109375" style="662" customWidth="1"/>
    <col min="9475" max="9475" width="6.42578125" style="662" customWidth="1"/>
    <col min="9476" max="9476" width="9.42578125" style="662" customWidth="1"/>
    <col min="9477" max="9477" width="11" style="662" customWidth="1"/>
    <col min="9478" max="9478" width="13.7109375" style="662" customWidth="1"/>
    <col min="9479" max="9480" width="13.42578125" style="662" customWidth="1"/>
    <col min="9481" max="9481" width="14.42578125" style="662" customWidth="1"/>
    <col min="9482" max="9482" width="13.28515625" style="662" customWidth="1"/>
    <col min="9483" max="9483" width="9.7109375" style="662" customWidth="1"/>
    <col min="9484" max="9484" width="14.85546875" style="662" customWidth="1"/>
    <col min="9485" max="9728" width="9.140625" style="662"/>
    <col min="9729" max="9729" width="5.140625" style="662" customWidth="1"/>
    <col min="9730" max="9730" width="57.7109375" style="662" customWidth="1"/>
    <col min="9731" max="9731" width="6.42578125" style="662" customWidth="1"/>
    <col min="9732" max="9732" width="9.42578125" style="662" customWidth="1"/>
    <col min="9733" max="9733" width="11" style="662" customWidth="1"/>
    <col min="9734" max="9734" width="13.7109375" style="662" customWidth="1"/>
    <col min="9735" max="9736" width="13.42578125" style="662" customWidth="1"/>
    <col min="9737" max="9737" width="14.42578125" style="662" customWidth="1"/>
    <col min="9738" max="9738" width="13.28515625" style="662" customWidth="1"/>
    <col min="9739" max="9739" width="9.7109375" style="662" customWidth="1"/>
    <col min="9740" max="9740" width="14.85546875" style="662" customWidth="1"/>
    <col min="9741" max="9984" width="9.140625" style="662"/>
    <col min="9985" max="9985" width="5.140625" style="662" customWidth="1"/>
    <col min="9986" max="9986" width="57.7109375" style="662" customWidth="1"/>
    <col min="9987" max="9987" width="6.42578125" style="662" customWidth="1"/>
    <col min="9988" max="9988" width="9.42578125" style="662" customWidth="1"/>
    <col min="9989" max="9989" width="11" style="662" customWidth="1"/>
    <col min="9990" max="9990" width="13.7109375" style="662" customWidth="1"/>
    <col min="9991" max="9992" width="13.42578125" style="662" customWidth="1"/>
    <col min="9993" max="9993" width="14.42578125" style="662" customWidth="1"/>
    <col min="9994" max="9994" width="13.28515625" style="662" customWidth="1"/>
    <col min="9995" max="9995" width="9.7109375" style="662" customWidth="1"/>
    <col min="9996" max="9996" width="14.85546875" style="662" customWidth="1"/>
    <col min="9997" max="10240" width="9.140625" style="662"/>
    <col min="10241" max="10241" width="5.140625" style="662" customWidth="1"/>
    <col min="10242" max="10242" width="57.7109375" style="662" customWidth="1"/>
    <col min="10243" max="10243" width="6.42578125" style="662" customWidth="1"/>
    <col min="10244" max="10244" width="9.42578125" style="662" customWidth="1"/>
    <col min="10245" max="10245" width="11" style="662" customWidth="1"/>
    <col min="10246" max="10246" width="13.7109375" style="662" customWidth="1"/>
    <col min="10247" max="10248" width="13.42578125" style="662" customWidth="1"/>
    <col min="10249" max="10249" width="14.42578125" style="662" customWidth="1"/>
    <col min="10250" max="10250" width="13.28515625" style="662" customWidth="1"/>
    <col min="10251" max="10251" width="9.7109375" style="662" customWidth="1"/>
    <col min="10252" max="10252" width="14.85546875" style="662" customWidth="1"/>
    <col min="10253" max="10496" width="9.140625" style="662"/>
    <col min="10497" max="10497" width="5.140625" style="662" customWidth="1"/>
    <col min="10498" max="10498" width="57.7109375" style="662" customWidth="1"/>
    <col min="10499" max="10499" width="6.42578125" style="662" customWidth="1"/>
    <col min="10500" max="10500" width="9.42578125" style="662" customWidth="1"/>
    <col min="10501" max="10501" width="11" style="662" customWidth="1"/>
    <col min="10502" max="10502" width="13.7109375" style="662" customWidth="1"/>
    <col min="10503" max="10504" width="13.42578125" style="662" customWidth="1"/>
    <col min="10505" max="10505" width="14.42578125" style="662" customWidth="1"/>
    <col min="10506" max="10506" width="13.28515625" style="662" customWidth="1"/>
    <col min="10507" max="10507" width="9.7109375" style="662" customWidth="1"/>
    <col min="10508" max="10508" width="14.85546875" style="662" customWidth="1"/>
    <col min="10509" max="10752" width="9.140625" style="662"/>
    <col min="10753" max="10753" width="5.140625" style="662" customWidth="1"/>
    <col min="10754" max="10754" width="57.7109375" style="662" customWidth="1"/>
    <col min="10755" max="10755" width="6.42578125" style="662" customWidth="1"/>
    <col min="10756" max="10756" width="9.42578125" style="662" customWidth="1"/>
    <col min="10757" max="10757" width="11" style="662" customWidth="1"/>
    <col min="10758" max="10758" width="13.7109375" style="662" customWidth="1"/>
    <col min="10759" max="10760" width="13.42578125" style="662" customWidth="1"/>
    <col min="10761" max="10761" width="14.42578125" style="662" customWidth="1"/>
    <col min="10762" max="10762" width="13.28515625" style="662" customWidth="1"/>
    <col min="10763" max="10763" width="9.7109375" style="662" customWidth="1"/>
    <col min="10764" max="10764" width="14.85546875" style="662" customWidth="1"/>
    <col min="10765" max="11008" width="9.140625" style="662"/>
    <col min="11009" max="11009" width="5.140625" style="662" customWidth="1"/>
    <col min="11010" max="11010" width="57.7109375" style="662" customWidth="1"/>
    <col min="11011" max="11011" width="6.42578125" style="662" customWidth="1"/>
    <col min="11012" max="11012" width="9.42578125" style="662" customWidth="1"/>
    <col min="11013" max="11013" width="11" style="662" customWidth="1"/>
    <col min="11014" max="11014" width="13.7109375" style="662" customWidth="1"/>
    <col min="11015" max="11016" width="13.42578125" style="662" customWidth="1"/>
    <col min="11017" max="11017" width="14.42578125" style="662" customWidth="1"/>
    <col min="11018" max="11018" width="13.28515625" style="662" customWidth="1"/>
    <col min="11019" max="11019" width="9.7109375" style="662" customWidth="1"/>
    <col min="11020" max="11020" width="14.85546875" style="662" customWidth="1"/>
    <col min="11021" max="11264" width="9.140625" style="662"/>
    <col min="11265" max="11265" width="5.140625" style="662" customWidth="1"/>
    <col min="11266" max="11266" width="57.7109375" style="662" customWidth="1"/>
    <col min="11267" max="11267" width="6.42578125" style="662" customWidth="1"/>
    <col min="11268" max="11268" width="9.42578125" style="662" customWidth="1"/>
    <col min="11269" max="11269" width="11" style="662" customWidth="1"/>
    <col min="11270" max="11270" width="13.7109375" style="662" customWidth="1"/>
    <col min="11271" max="11272" width="13.42578125" style="662" customWidth="1"/>
    <col min="11273" max="11273" width="14.42578125" style="662" customWidth="1"/>
    <col min="11274" max="11274" width="13.28515625" style="662" customWidth="1"/>
    <col min="11275" max="11275" width="9.7109375" style="662" customWidth="1"/>
    <col min="11276" max="11276" width="14.85546875" style="662" customWidth="1"/>
    <col min="11277" max="11520" width="9.140625" style="662"/>
    <col min="11521" max="11521" width="5.140625" style="662" customWidth="1"/>
    <col min="11522" max="11522" width="57.7109375" style="662" customWidth="1"/>
    <col min="11523" max="11523" width="6.42578125" style="662" customWidth="1"/>
    <col min="11524" max="11524" width="9.42578125" style="662" customWidth="1"/>
    <col min="11525" max="11525" width="11" style="662" customWidth="1"/>
    <col min="11526" max="11526" width="13.7109375" style="662" customWidth="1"/>
    <col min="11527" max="11528" width="13.42578125" style="662" customWidth="1"/>
    <col min="11529" max="11529" width="14.42578125" style="662" customWidth="1"/>
    <col min="11530" max="11530" width="13.28515625" style="662" customWidth="1"/>
    <col min="11531" max="11531" width="9.7109375" style="662" customWidth="1"/>
    <col min="11532" max="11532" width="14.85546875" style="662" customWidth="1"/>
    <col min="11533" max="11776" width="9.140625" style="662"/>
    <col min="11777" max="11777" width="5.140625" style="662" customWidth="1"/>
    <col min="11778" max="11778" width="57.7109375" style="662" customWidth="1"/>
    <col min="11779" max="11779" width="6.42578125" style="662" customWidth="1"/>
    <col min="11780" max="11780" width="9.42578125" style="662" customWidth="1"/>
    <col min="11781" max="11781" width="11" style="662" customWidth="1"/>
    <col min="11782" max="11782" width="13.7109375" style="662" customWidth="1"/>
    <col min="11783" max="11784" width="13.42578125" style="662" customWidth="1"/>
    <col min="11785" max="11785" width="14.42578125" style="662" customWidth="1"/>
    <col min="11786" max="11786" width="13.28515625" style="662" customWidth="1"/>
    <col min="11787" max="11787" width="9.7109375" style="662" customWidth="1"/>
    <col min="11788" max="11788" width="14.85546875" style="662" customWidth="1"/>
    <col min="11789" max="12032" width="9.140625" style="662"/>
    <col min="12033" max="12033" width="5.140625" style="662" customWidth="1"/>
    <col min="12034" max="12034" width="57.7109375" style="662" customWidth="1"/>
    <col min="12035" max="12035" width="6.42578125" style="662" customWidth="1"/>
    <col min="12036" max="12036" width="9.42578125" style="662" customWidth="1"/>
    <col min="12037" max="12037" width="11" style="662" customWidth="1"/>
    <col min="12038" max="12038" width="13.7109375" style="662" customWidth="1"/>
    <col min="12039" max="12040" width="13.42578125" style="662" customWidth="1"/>
    <col min="12041" max="12041" width="14.42578125" style="662" customWidth="1"/>
    <col min="12042" max="12042" width="13.28515625" style="662" customWidth="1"/>
    <col min="12043" max="12043" width="9.7109375" style="662" customWidth="1"/>
    <col min="12044" max="12044" width="14.85546875" style="662" customWidth="1"/>
    <col min="12045" max="12288" width="9.140625" style="662"/>
    <col min="12289" max="12289" width="5.140625" style="662" customWidth="1"/>
    <col min="12290" max="12290" width="57.7109375" style="662" customWidth="1"/>
    <col min="12291" max="12291" width="6.42578125" style="662" customWidth="1"/>
    <col min="12292" max="12292" width="9.42578125" style="662" customWidth="1"/>
    <col min="12293" max="12293" width="11" style="662" customWidth="1"/>
    <col min="12294" max="12294" width="13.7109375" style="662" customWidth="1"/>
    <col min="12295" max="12296" width="13.42578125" style="662" customWidth="1"/>
    <col min="12297" max="12297" width="14.42578125" style="662" customWidth="1"/>
    <col min="12298" max="12298" width="13.28515625" style="662" customWidth="1"/>
    <col min="12299" max="12299" width="9.7109375" style="662" customWidth="1"/>
    <col min="12300" max="12300" width="14.85546875" style="662" customWidth="1"/>
    <col min="12301" max="12544" width="9.140625" style="662"/>
    <col min="12545" max="12545" width="5.140625" style="662" customWidth="1"/>
    <col min="12546" max="12546" width="57.7109375" style="662" customWidth="1"/>
    <col min="12547" max="12547" width="6.42578125" style="662" customWidth="1"/>
    <col min="12548" max="12548" width="9.42578125" style="662" customWidth="1"/>
    <col min="12549" max="12549" width="11" style="662" customWidth="1"/>
    <col min="12550" max="12550" width="13.7109375" style="662" customWidth="1"/>
    <col min="12551" max="12552" width="13.42578125" style="662" customWidth="1"/>
    <col min="12553" max="12553" width="14.42578125" style="662" customWidth="1"/>
    <col min="12554" max="12554" width="13.28515625" style="662" customWidth="1"/>
    <col min="12555" max="12555" width="9.7109375" style="662" customWidth="1"/>
    <col min="12556" max="12556" width="14.85546875" style="662" customWidth="1"/>
    <col min="12557" max="12800" width="9.140625" style="662"/>
    <col min="12801" max="12801" width="5.140625" style="662" customWidth="1"/>
    <col min="12802" max="12802" width="57.7109375" style="662" customWidth="1"/>
    <col min="12803" max="12803" width="6.42578125" style="662" customWidth="1"/>
    <col min="12804" max="12804" width="9.42578125" style="662" customWidth="1"/>
    <col min="12805" max="12805" width="11" style="662" customWidth="1"/>
    <col min="12806" max="12806" width="13.7109375" style="662" customWidth="1"/>
    <col min="12807" max="12808" width="13.42578125" style="662" customWidth="1"/>
    <col min="12809" max="12809" width="14.42578125" style="662" customWidth="1"/>
    <col min="12810" max="12810" width="13.28515625" style="662" customWidth="1"/>
    <col min="12811" max="12811" width="9.7109375" style="662" customWidth="1"/>
    <col min="12812" max="12812" width="14.85546875" style="662" customWidth="1"/>
    <col min="12813" max="13056" width="9.140625" style="662"/>
    <col min="13057" max="13057" width="5.140625" style="662" customWidth="1"/>
    <col min="13058" max="13058" width="57.7109375" style="662" customWidth="1"/>
    <col min="13059" max="13059" width="6.42578125" style="662" customWidth="1"/>
    <col min="13060" max="13060" width="9.42578125" style="662" customWidth="1"/>
    <col min="13061" max="13061" width="11" style="662" customWidth="1"/>
    <col min="13062" max="13062" width="13.7109375" style="662" customWidth="1"/>
    <col min="13063" max="13064" width="13.42578125" style="662" customWidth="1"/>
    <col min="13065" max="13065" width="14.42578125" style="662" customWidth="1"/>
    <col min="13066" max="13066" width="13.28515625" style="662" customWidth="1"/>
    <col min="13067" max="13067" width="9.7109375" style="662" customWidth="1"/>
    <col min="13068" max="13068" width="14.85546875" style="662" customWidth="1"/>
    <col min="13069" max="13312" width="9.140625" style="662"/>
    <col min="13313" max="13313" width="5.140625" style="662" customWidth="1"/>
    <col min="13314" max="13314" width="57.7109375" style="662" customWidth="1"/>
    <col min="13315" max="13315" width="6.42578125" style="662" customWidth="1"/>
    <col min="13316" max="13316" width="9.42578125" style="662" customWidth="1"/>
    <col min="13317" max="13317" width="11" style="662" customWidth="1"/>
    <col min="13318" max="13318" width="13.7109375" style="662" customWidth="1"/>
    <col min="13319" max="13320" width="13.42578125" style="662" customWidth="1"/>
    <col min="13321" max="13321" width="14.42578125" style="662" customWidth="1"/>
    <col min="13322" max="13322" width="13.28515625" style="662" customWidth="1"/>
    <col min="13323" max="13323" width="9.7109375" style="662" customWidth="1"/>
    <col min="13324" max="13324" width="14.85546875" style="662" customWidth="1"/>
    <col min="13325" max="13568" width="9.140625" style="662"/>
    <col min="13569" max="13569" width="5.140625" style="662" customWidth="1"/>
    <col min="13570" max="13570" width="57.7109375" style="662" customWidth="1"/>
    <col min="13571" max="13571" width="6.42578125" style="662" customWidth="1"/>
    <col min="13572" max="13572" width="9.42578125" style="662" customWidth="1"/>
    <col min="13573" max="13573" width="11" style="662" customWidth="1"/>
    <col min="13574" max="13574" width="13.7109375" style="662" customWidth="1"/>
    <col min="13575" max="13576" width="13.42578125" style="662" customWidth="1"/>
    <col min="13577" max="13577" width="14.42578125" style="662" customWidth="1"/>
    <col min="13578" max="13578" width="13.28515625" style="662" customWidth="1"/>
    <col min="13579" max="13579" width="9.7109375" style="662" customWidth="1"/>
    <col min="13580" max="13580" width="14.85546875" style="662" customWidth="1"/>
    <col min="13581" max="13824" width="9.140625" style="662"/>
    <col min="13825" max="13825" width="5.140625" style="662" customWidth="1"/>
    <col min="13826" max="13826" width="57.7109375" style="662" customWidth="1"/>
    <col min="13827" max="13827" width="6.42578125" style="662" customWidth="1"/>
    <col min="13828" max="13828" width="9.42578125" style="662" customWidth="1"/>
    <col min="13829" max="13829" width="11" style="662" customWidth="1"/>
    <col min="13830" max="13830" width="13.7109375" style="662" customWidth="1"/>
    <col min="13831" max="13832" width="13.42578125" style="662" customWidth="1"/>
    <col min="13833" max="13833" width="14.42578125" style="662" customWidth="1"/>
    <col min="13834" max="13834" width="13.28515625" style="662" customWidth="1"/>
    <col min="13835" max="13835" width="9.7109375" style="662" customWidth="1"/>
    <col min="13836" max="13836" width="14.85546875" style="662" customWidth="1"/>
    <col min="13837" max="14080" width="9.140625" style="662"/>
    <col min="14081" max="14081" width="5.140625" style="662" customWidth="1"/>
    <col min="14082" max="14082" width="57.7109375" style="662" customWidth="1"/>
    <col min="14083" max="14083" width="6.42578125" style="662" customWidth="1"/>
    <col min="14084" max="14084" width="9.42578125" style="662" customWidth="1"/>
    <col min="14085" max="14085" width="11" style="662" customWidth="1"/>
    <col min="14086" max="14086" width="13.7109375" style="662" customWidth="1"/>
    <col min="14087" max="14088" width="13.42578125" style="662" customWidth="1"/>
    <col min="14089" max="14089" width="14.42578125" style="662" customWidth="1"/>
    <col min="14090" max="14090" width="13.28515625" style="662" customWidth="1"/>
    <col min="14091" max="14091" width="9.7109375" style="662" customWidth="1"/>
    <col min="14092" max="14092" width="14.85546875" style="662" customWidth="1"/>
    <col min="14093" max="14336" width="9.140625" style="662"/>
    <col min="14337" max="14337" width="5.140625" style="662" customWidth="1"/>
    <col min="14338" max="14338" width="57.7109375" style="662" customWidth="1"/>
    <col min="14339" max="14339" width="6.42578125" style="662" customWidth="1"/>
    <col min="14340" max="14340" width="9.42578125" style="662" customWidth="1"/>
    <col min="14341" max="14341" width="11" style="662" customWidth="1"/>
    <col min="14342" max="14342" width="13.7109375" style="662" customWidth="1"/>
    <col min="14343" max="14344" width="13.42578125" style="662" customWidth="1"/>
    <col min="14345" max="14345" width="14.42578125" style="662" customWidth="1"/>
    <col min="14346" max="14346" width="13.28515625" style="662" customWidth="1"/>
    <col min="14347" max="14347" width="9.7109375" style="662" customWidth="1"/>
    <col min="14348" max="14348" width="14.85546875" style="662" customWidth="1"/>
    <col min="14349" max="14592" width="9.140625" style="662"/>
    <col min="14593" max="14593" width="5.140625" style="662" customWidth="1"/>
    <col min="14594" max="14594" width="57.7109375" style="662" customWidth="1"/>
    <col min="14595" max="14595" width="6.42578125" style="662" customWidth="1"/>
    <col min="14596" max="14596" width="9.42578125" style="662" customWidth="1"/>
    <col min="14597" max="14597" width="11" style="662" customWidth="1"/>
    <col min="14598" max="14598" width="13.7109375" style="662" customWidth="1"/>
    <col min="14599" max="14600" width="13.42578125" style="662" customWidth="1"/>
    <col min="14601" max="14601" width="14.42578125" style="662" customWidth="1"/>
    <col min="14602" max="14602" width="13.28515625" style="662" customWidth="1"/>
    <col min="14603" max="14603" width="9.7109375" style="662" customWidth="1"/>
    <col min="14604" max="14604" width="14.85546875" style="662" customWidth="1"/>
    <col min="14605" max="14848" width="9.140625" style="662"/>
    <col min="14849" max="14849" width="5.140625" style="662" customWidth="1"/>
    <col min="14850" max="14850" width="57.7109375" style="662" customWidth="1"/>
    <col min="14851" max="14851" width="6.42578125" style="662" customWidth="1"/>
    <col min="14852" max="14852" width="9.42578125" style="662" customWidth="1"/>
    <col min="14853" max="14853" width="11" style="662" customWidth="1"/>
    <col min="14854" max="14854" width="13.7109375" style="662" customWidth="1"/>
    <col min="14855" max="14856" width="13.42578125" style="662" customWidth="1"/>
    <col min="14857" max="14857" width="14.42578125" style="662" customWidth="1"/>
    <col min="14858" max="14858" width="13.28515625" style="662" customWidth="1"/>
    <col min="14859" max="14859" width="9.7109375" style="662" customWidth="1"/>
    <col min="14860" max="14860" width="14.85546875" style="662" customWidth="1"/>
    <col min="14861" max="15104" width="9.140625" style="662"/>
    <col min="15105" max="15105" width="5.140625" style="662" customWidth="1"/>
    <col min="15106" max="15106" width="57.7109375" style="662" customWidth="1"/>
    <col min="15107" max="15107" width="6.42578125" style="662" customWidth="1"/>
    <col min="15108" max="15108" width="9.42578125" style="662" customWidth="1"/>
    <col min="15109" max="15109" width="11" style="662" customWidth="1"/>
    <col min="15110" max="15110" width="13.7109375" style="662" customWidth="1"/>
    <col min="15111" max="15112" width="13.42578125" style="662" customWidth="1"/>
    <col min="15113" max="15113" width="14.42578125" style="662" customWidth="1"/>
    <col min="15114" max="15114" width="13.28515625" style="662" customWidth="1"/>
    <col min="15115" max="15115" width="9.7109375" style="662" customWidth="1"/>
    <col min="15116" max="15116" width="14.85546875" style="662" customWidth="1"/>
    <col min="15117" max="15360" width="9.140625" style="662"/>
    <col min="15361" max="15361" width="5.140625" style="662" customWidth="1"/>
    <col min="15362" max="15362" width="57.7109375" style="662" customWidth="1"/>
    <col min="15363" max="15363" width="6.42578125" style="662" customWidth="1"/>
    <col min="15364" max="15364" width="9.42578125" style="662" customWidth="1"/>
    <col min="15365" max="15365" width="11" style="662" customWidth="1"/>
    <col min="15366" max="15366" width="13.7109375" style="662" customWidth="1"/>
    <col min="15367" max="15368" width="13.42578125" style="662" customWidth="1"/>
    <col min="15369" max="15369" width="14.42578125" style="662" customWidth="1"/>
    <col min="15370" max="15370" width="13.28515625" style="662" customWidth="1"/>
    <col min="15371" max="15371" width="9.7109375" style="662" customWidth="1"/>
    <col min="15372" max="15372" width="14.85546875" style="662" customWidth="1"/>
    <col min="15373" max="15616" width="9.140625" style="662"/>
    <col min="15617" max="15617" width="5.140625" style="662" customWidth="1"/>
    <col min="15618" max="15618" width="57.7109375" style="662" customWidth="1"/>
    <col min="15619" max="15619" width="6.42578125" style="662" customWidth="1"/>
    <col min="15620" max="15620" width="9.42578125" style="662" customWidth="1"/>
    <col min="15621" max="15621" width="11" style="662" customWidth="1"/>
    <col min="15622" max="15622" width="13.7109375" style="662" customWidth="1"/>
    <col min="15623" max="15624" width="13.42578125" style="662" customWidth="1"/>
    <col min="15625" max="15625" width="14.42578125" style="662" customWidth="1"/>
    <col min="15626" max="15626" width="13.28515625" style="662" customWidth="1"/>
    <col min="15627" max="15627" width="9.7109375" style="662" customWidth="1"/>
    <col min="15628" max="15628" width="14.85546875" style="662" customWidth="1"/>
    <col min="15629" max="15872" width="9.140625" style="662"/>
    <col min="15873" max="15873" width="5.140625" style="662" customWidth="1"/>
    <col min="15874" max="15874" width="57.7109375" style="662" customWidth="1"/>
    <col min="15875" max="15875" width="6.42578125" style="662" customWidth="1"/>
    <col min="15876" max="15876" width="9.42578125" style="662" customWidth="1"/>
    <col min="15877" max="15877" width="11" style="662" customWidth="1"/>
    <col min="15878" max="15878" width="13.7109375" style="662" customWidth="1"/>
    <col min="15879" max="15880" width="13.42578125" style="662" customWidth="1"/>
    <col min="15881" max="15881" width="14.42578125" style="662" customWidth="1"/>
    <col min="15882" max="15882" width="13.28515625" style="662" customWidth="1"/>
    <col min="15883" max="15883" width="9.7109375" style="662" customWidth="1"/>
    <col min="15884" max="15884" width="14.85546875" style="662" customWidth="1"/>
    <col min="15885" max="16128" width="9.140625" style="662"/>
    <col min="16129" max="16129" width="5.140625" style="662" customWidth="1"/>
    <col min="16130" max="16130" width="57.7109375" style="662" customWidth="1"/>
    <col min="16131" max="16131" width="6.42578125" style="662" customWidth="1"/>
    <col min="16132" max="16132" width="9.42578125" style="662" customWidth="1"/>
    <col min="16133" max="16133" width="11" style="662" customWidth="1"/>
    <col min="16134" max="16134" width="13.7109375" style="662" customWidth="1"/>
    <col min="16135" max="16136" width="13.42578125" style="662" customWidth="1"/>
    <col min="16137" max="16137" width="14.42578125" style="662" customWidth="1"/>
    <col min="16138" max="16138" width="13.28515625" style="662" customWidth="1"/>
    <col min="16139" max="16139" width="9.7109375" style="662" customWidth="1"/>
    <col min="16140" max="16140" width="14.85546875" style="662" customWidth="1"/>
    <col min="16141" max="16384" width="9.140625" style="662"/>
  </cols>
  <sheetData>
    <row r="1" spans="1:12" ht="20.100000000000001" customHeight="1" thickBot="1">
      <c r="B1" s="1277" t="s">
        <v>515</v>
      </c>
      <c r="C1" s="663"/>
      <c r="D1" s="663"/>
      <c r="E1" s="663"/>
      <c r="F1" s="663"/>
      <c r="G1" s="663"/>
      <c r="H1" s="663"/>
      <c r="I1" s="663"/>
      <c r="K1" s="1863" t="s">
        <v>1452</v>
      </c>
      <c r="L1" s="1863"/>
    </row>
    <row r="2" spans="1:12" ht="15.75" customHeight="1" thickBot="1">
      <c r="B2" s="1277" t="s">
        <v>519</v>
      </c>
      <c r="C2" s="1211" t="s">
        <v>1453</v>
      </c>
      <c r="D2" s="1212"/>
      <c r="E2" s="1212"/>
      <c r="F2" s="1212"/>
      <c r="G2" s="1212"/>
      <c r="H2" s="1212"/>
      <c r="I2" s="1212"/>
      <c r="J2" s="1212"/>
      <c r="K2" s="1212"/>
      <c r="L2" s="1213"/>
    </row>
    <row r="3" spans="1:12" ht="15.75" hidden="1" customHeight="1">
      <c r="B3" s="664"/>
      <c r="C3" s="663"/>
      <c r="D3" s="663"/>
      <c r="E3" s="663"/>
      <c r="F3" s="663"/>
      <c r="G3" s="663"/>
      <c r="H3" s="663"/>
      <c r="I3" s="663"/>
    </row>
    <row r="4" spans="1:12" ht="17.25" hidden="1" customHeight="1">
      <c r="B4" s="663"/>
      <c r="C4" s="663"/>
      <c r="D4" s="663"/>
      <c r="E4" s="663"/>
      <c r="F4" s="663"/>
      <c r="G4" s="663"/>
      <c r="H4" s="663"/>
      <c r="I4" s="663"/>
    </row>
    <row r="5" spans="1:12" ht="15.75">
      <c r="B5" s="1206" t="s">
        <v>838</v>
      </c>
      <c r="C5" s="1206"/>
      <c r="D5" s="1206"/>
      <c r="E5" s="1206"/>
      <c r="F5" s="1206"/>
      <c r="G5" s="1206"/>
      <c r="H5" s="1206"/>
      <c r="I5" s="1206"/>
      <c r="J5" s="1206"/>
      <c r="K5" s="1206"/>
    </row>
    <row r="6" spans="1:12" ht="15">
      <c r="B6" s="1154" t="str">
        <f>'[2]51'!B6:K6</f>
        <v>la data de  31.12.2023</v>
      </c>
      <c r="C6" s="1154"/>
      <c r="D6" s="1154"/>
      <c r="E6" s="1154"/>
      <c r="F6" s="1154"/>
      <c r="G6" s="1154"/>
      <c r="H6" s="1154"/>
      <c r="I6" s="1154"/>
      <c r="J6" s="1154"/>
      <c r="K6" s="1154"/>
    </row>
    <row r="7" spans="1:12" hidden="1">
      <c r="B7" s="1865"/>
      <c r="C7" s="1865"/>
      <c r="D7" s="1865"/>
      <c r="E7" s="1865"/>
      <c r="F7" s="1865"/>
      <c r="G7" s="1865"/>
      <c r="H7" s="1865"/>
      <c r="I7" s="1865"/>
      <c r="J7" s="1865"/>
      <c r="K7" s="1865"/>
    </row>
    <row r="8" spans="1:12" hidden="1">
      <c r="A8" s="667"/>
      <c r="B8" s="1866"/>
      <c r="C8" s="1866"/>
      <c r="D8" s="1867">
        <f>D12-D9</f>
        <v>0</v>
      </c>
      <c r="E8" s="1867">
        <f t="shared" ref="E8:K8" si="0">E12-E9</f>
        <v>0</v>
      </c>
      <c r="F8" s="1867">
        <f t="shared" si="0"/>
        <v>0</v>
      </c>
      <c r="G8" s="1867">
        <f>G12-G9</f>
        <v>0</v>
      </c>
      <c r="H8" s="1867">
        <f t="shared" si="0"/>
        <v>0</v>
      </c>
      <c r="I8" s="1867">
        <f t="shared" si="0"/>
        <v>0</v>
      </c>
      <c r="J8" s="1867">
        <f t="shared" si="0"/>
        <v>0</v>
      </c>
      <c r="K8" s="1867">
        <f t="shared" si="0"/>
        <v>0</v>
      </c>
      <c r="L8" s="1867" t="e">
        <f>L12-#REF!</f>
        <v>#REF!</v>
      </c>
    </row>
    <row r="9" spans="1:12" ht="13.5" thickBot="1">
      <c r="A9" s="667"/>
      <c r="B9" s="673"/>
      <c r="C9" s="673"/>
      <c r="D9" s="1279">
        <f>'[2]74,03'!J8+'[2]74,05,01'!J8+'[2]74,074'!K8</f>
        <v>0</v>
      </c>
      <c r="E9" s="1279">
        <f>'[2]74,03'!K8+'[2]74,05,01'!K8+'[2]74,074'!L8</f>
        <v>24700</v>
      </c>
      <c r="F9" s="1279">
        <f>'[2]74,03'!L8+'[2]74,05,01'!L8+'[2]74,074'!M8</f>
        <v>6500000</v>
      </c>
      <c r="G9" s="1279">
        <f>'[2]74,03'!M8+'[2]74,05,01'!M8+'[2]74,074'!N8</f>
        <v>6524700</v>
      </c>
      <c r="H9" s="1279">
        <f>'[2]74,03'!N8+'[2]74,05,01'!N8+'[2]74,074'!O8</f>
        <v>6519703</v>
      </c>
      <c r="I9" s="1279">
        <f>'[2]74,03'!O8+'[2]74,05,01'!O8+'[2]74,074'!P8</f>
        <v>6519703</v>
      </c>
      <c r="J9" s="1279">
        <f>'[2]74,03'!P8+'[2]74,05,01'!P8+'[2]74,074'!Q8</f>
        <v>6519703</v>
      </c>
      <c r="K9" s="1279">
        <f>'[2]74,03'!Q8+'[2]74,05,01'!Q8+'[2]74,074'!R8</f>
        <v>0</v>
      </c>
      <c r="L9" s="440" t="s">
        <v>840</v>
      </c>
    </row>
    <row r="10" spans="1:12" ht="88.5" customHeight="1" thickBot="1">
      <c r="A10" s="1868" t="s">
        <v>1311</v>
      </c>
      <c r="B10" s="1869"/>
      <c r="C10" s="1334" t="str">
        <f>'[2]51'!C9</f>
        <v>Cod indica tor</v>
      </c>
      <c r="D10" s="1334" t="str">
        <f>'[2]51'!D9</f>
        <v>Credite de angajament initiale</v>
      </c>
      <c r="E10" s="1334" t="str">
        <f>'[2]51'!E9</f>
        <v xml:space="preserve">Credite de angajament  finale </v>
      </c>
      <c r="F10" s="1334" t="str">
        <f>'[2]51'!F9</f>
        <v xml:space="preserve">Credite  bugetare  initiale </v>
      </c>
      <c r="G10" s="1334" t="str">
        <f>'[2]51'!G9</f>
        <v>Credite bugetare  finale</v>
      </c>
      <c r="H10" s="1334" t="str">
        <f>'[2]51'!H9</f>
        <v>Angajamente 
bugetare</v>
      </c>
      <c r="I10" s="1334" t="str">
        <f>'[2]51'!I9</f>
        <v>Angajamente 
legale</v>
      </c>
      <c r="J10" s="1334" t="str">
        <f>'[2]51'!J9</f>
        <v>Plati 
efectuate</v>
      </c>
      <c r="K10" s="1334" t="str">
        <f>'[2]51'!K9</f>
        <v>Angajamente 
legale de platit</v>
      </c>
      <c r="L10" s="1334" t="str">
        <f>'[2]51'!L9</f>
        <v>Cheltuieli efective</v>
      </c>
    </row>
    <row r="11" spans="1:12" ht="12" customHeight="1">
      <c r="A11" s="1401">
        <v>0</v>
      </c>
      <c r="B11" s="1402"/>
      <c r="C11" s="1337">
        <v>1</v>
      </c>
      <c r="D11" s="1337">
        <v>1</v>
      </c>
      <c r="E11" s="1337">
        <v>2</v>
      </c>
      <c r="F11" s="1337">
        <v>3</v>
      </c>
      <c r="G11" s="1337">
        <v>4</v>
      </c>
      <c r="H11" s="1337">
        <v>5</v>
      </c>
      <c r="I11" s="1337">
        <v>6</v>
      </c>
      <c r="J11" s="1337">
        <v>7</v>
      </c>
      <c r="K11" s="860">
        <v>8</v>
      </c>
      <c r="L11" s="1338">
        <v>9</v>
      </c>
    </row>
    <row r="12" spans="1:12" ht="41.25" customHeight="1">
      <c r="A12" s="1870" t="s">
        <v>1359</v>
      </c>
      <c r="B12" s="1871"/>
      <c r="C12" s="1872"/>
      <c r="D12" s="1873">
        <f t="shared" ref="D12:L12" si="1">D13+D185</f>
        <v>0</v>
      </c>
      <c r="E12" s="1873">
        <f>E185</f>
        <v>24700</v>
      </c>
      <c r="F12" s="1873">
        <f t="shared" si="1"/>
        <v>6500000</v>
      </c>
      <c r="G12" s="1873">
        <f t="shared" si="1"/>
        <v>6524700</v>
      </c>
      <c r="H12" s="1873">
        <f t="shared" si="1"/>
        <v>6519703</v>
      </c>
      <c r="I12" s="1873">
        <f t="shared" si="1"/>
        <v>6519703</v>
      </c>
      <c r="J12" s="1873">
        <f t="shared" si="1"/>
        <v>6519703</v>
      </c>
      <c r="K12" s="1873">
        <f t="shared" si="1"/>
        <v>0</v>
      </c>
      <c r="L12" s="1874">
        <f t="shared" si="1"/>
        <v>6665510</v>
      </c>
    </row>
    <row r="13" spans="1:12" ht="20.25" customHeight="1">
      <c r="A13" s="1753" t="s">
        <v>1454</v>
      </c>
      <c r="B13" s="1754"/>
      <c r="C13" s="688"/>
      <c r="D13" s="1875"/>
      <c r="E13" s="1875"/>
      <c r="F13" s="689">
        <f>F50</f>
        <v>6500000</v>
      </c>
      <c r="G13" s="689">
        <f t="shared" ref="G13:L13" si="2">G50</f>
        <v>6500000</v>
      </c>
      <c r="H13" s="689">
        <f t="shared" si="2"/>
        <v>6499202</v>
      </c>
      <c r="I13" s="689">
        <f t="shared" si="2"/>
        <v>6499202</v>
      </c>
      <c r="J13" s="689">
        <f t="shared" si="2"/>
        <v>6499202</v>
      </c>
      <c r="K13" s="689">
        <f t="shared" si="2"/>
        <v>0</v>
      </c>
      <c r="L13" s="690">
        <f t="shared" si="2"/>
        <v>6663190</v>
      </c>
    </row>
    <row r="14" spans="1:12" ht="26.25" customHeight="1">
      <c r="A14" s="1876" t="s">
        <v>1455</v>
      </c>
      <c r="B14" s="1877"/>
      <c r="C14" s="1757" t="s">
        <v>855</v>
      </c>
      <c r="D14" s="1667">
        <f>D15+D50+D108+D124+D128+D131+D145+D149+D156+D211</f>
        <v>0</v>
      </c>
      <c r="E14" s="1667">
        <f>E15+E50+E108+E124+E128+E131+E145+E149+E156+E211</f>
        <v>24700</v>
      </c>
      <c r="F14" s="1667">
        <f>F15+F50+F108+F124+F128+F131+F145+F149+F156+F211</f>
        <v>6500000</v>
      </c>
      <c r="G14" s="1667">
        <f t="shared" ref="G14:L14" si="3">G15+G50+G108+G124+G128+G131+G145+G149+G156+G211</f>
        <v>6524700</v>
      </c>
      <c r="H14" s="1667">
        <f t="shared" si="3"/>
        <v>6519703</v>
      </c>
      <c r="I14" s="1667">
        <f t="shared" si="3"/>
        <v>6519703</v>
      </c>
      <c r="J14" s="1667">
        <f t="shared" si="3"/>
        <v>6519703</v>
      </c>
      <c r="K14" s="1667">
        <f t="shared" si="3"/>
        <v>0</v>
      </c>
      <c r="L14" s="1668">
        <f t="shared" si="3"/>
        <v>6665510</v>
      </c>
    </row>
    <row r="15" spans="1:12" s="699" customFormat="1" ht="27.75" hidden="1" customHeight="1">
      <c r="A15" s="1878" t="s">
        <v>1346</v>
      </c>
      <c r="B15" s="745"/>
      <c r="C15" s="696" t="s">
        <v>857</v>
      </c>
      <c r="D15" s="1725"/>
      <c r="E15" s="1725"/>
      <c r="F15" s="697">
        <f t="shared" ref="F15:L15" si="4">F16+F34+F42</f>
        <v>0</v>
      </c>
      <c r="G15" s="697">
        <f t="shared" si="4"/>
        <v>0</v>
      </c>
      <c r="H15" s="697">
        <f t="shared" si="4"/>
        <v>0</v>
      </c>
      <c r="I15" s="697">
        <f t="shared" si="4"/>
        <v>0</v>
      </c>
      <c r="J15" s="697">
        <f t="shared" si="4"/>
        <v>0</v>
      </c>
      <c r="K15" s="697">
        <f t="shared" si="4"/>
        <v>0</v>
      </c>
      <c r="L15" s="698">
        <f t="shared" si="4"/>
        <v>0</v>
      </c>
    </row>
    <row r="16" spans="1:12" ht="17.25" hidden="1" customHeight="1">
      <c r="A16" s="700" t="s">
        <v>1347</v>
      </c>
      <c r="B16" s="701"/>
      <c r="C16" s="702" t="s">
        <v>859</v>
      </c>
      <c r="D16" s="1716"/>
      <c r="E16" s="1716"/>
      <c r="F16" s="703">
        <f t="shared" ref="F16:L16" si="5">F17+F21+F22+F27+F26+F28+F29+F30+F31+F32+F33</f>
        <v>0</v>
      </c>
      <c r="G16" s="703">
        <f t="shared" si="5"/>
        <v>0</v>
      </c>
      <c r="H16" s="703">
        <f t="shared" si="5"/>
        <v>0</v>
      </c>
      <c r="I16" s="703">
        <f t="shared" si="5"/>
        <v>0</v>
      </c>
      <c r="J16" s="703">
        <f t="shared" si="5"/>
        <v>0</v>
      </c>
      <c r="K16" s="703">
        <f t="shared" si="5"/>
        <v>0</v>
      </c>
      <c r="L16" s="704">
        <f t="shared" si="5"/>
        <v>0</v>
      </c>
    </row>
    <row r="17" spans="1:12" ht="17.25" hidden="1" customHeight="1">
      <c r="A17" s="705"/>
      <c r="B17" s="706" t="s">
        <v>860</v>
      </c>
      <c r="C17" s="707" t="s">
        <v>861</v>
      </c>
      <c r="D17" s="1717"/>
      <c r="E17" s="1717"/>
      <c r="F17" s="708"/>
      <c r="G17" s="736"/>
      <c r="H17" s="736"/>
      <c r="I17" s="736"/>
      <c r="J17" s="736"/>
      <c r="K17" s="728">
        <f t="shared" ref="K17:K33" si="6">H17-J17</f>
        <v>0</v>
      </c>
      <c r="L17" s="737"/>
    </row>
    <row r="18" spans="1:12" s="713" customFormat="1" ht="16.5" hidden="1" customHeight="1">
      <c r="A18" s="710"/>
      <c r="B18" s="711" t="s">
        <v>862</v>
      </c>
      <c r="C18" s="712" t="s">
        <v>863</v>
      </c>
      <c r="D18" s="1879"/>
      <c r="E18" s="1879"/>
      <c r="F18" s="708"/>
      <c r="G18" s="1880"/>
      <c r="H18" s="1880"/>
      <c r="I18" s="1880"/>
      <c r="J18" s="1880"/>
      <c r="K18" s="728">
        <f t="shared" si="6"/>
        <v>0</v>
      </c>
      <c r="L18" s="1881"/>
    </row>
    <row r="19" spans="1:12" s="713" customFormat="1" ht="17.25" hidden="1" customHeight="1">
      <c r="A19" s="710"/>
      <c r="B19" s="711" t="s">
        <v>864</v>
      </c>
      <c r="C19" s="712" t="s">
        <v>865</v>
      </c>
      <c r="D19" s="1879"/>
      <c r="E19" s="1879"/>
      <c r="F19" s="708"/>
      <c r="G19" s="1880"/>
      <c r="H19" s="1880"/>
      <c r="I19" s="1880"/>
      <c r="J19" s="1880"/>
      <c r="K19" s="728">
        <f t="shared" si="6"/>
        <v>0</v>
      </c>
      <c r="L19" s="1881"/>
    </row>
    <row r="20" spans="1:12" s="713" customFormat="1" ht="17.25" hidden="1" customHeight="1">
      <c r="A20" s="710"/>
      <c r="B20" s="711" t="s">
        <v>866</v>
      </c>
      <c r="C20" s="712" t="s">
        <v>867</v>
      </c>
      <c r="D20" s="1879"/>
      <c r="E20" s="1879"/>
      <c r="F20" s="708"/>
      <c r="G20" s="1880"/>
      <c r="H20" s="1880"/>
      <c r="I20" s="1880"/>
      <c r="J20" s="1880"/>
      <c r="K20" s="728">
        <f t="shared" si="6"/>
        <v>0</v>
      </c>
      <c r="L20" s="1881"/>
    </row>
    <row r="21" spans="1:12" ht="17.25" hidden="1" customHeight="1">
      <c r="A21" s="705"/>
      <c r="B21" s="706" t="s">
        <v>868</v>
      </c>
      <c r="C21" s="707" t="s">
        <v>869</v>
      </c>
      <c r="D21" s="1717"/>
      <c r="E21" s="1717"/>
      <c r="F21" s="708"/>
      <c r="G21" s="736"/>
      <c r="H21" s="1882"/>
      <c r="I21" s="1882"/>
      <c r="J21" s="1882"/>
      <c r="K21" s="728">
        <f t="shared" si="6"/>
        <v>0</v>
      </c>
      <c r="L21" s="1883"/>
    </row>
    <row r="22" spans="1:12" ht="17.25" hidden="1" customHeight="1">
      <c r="A22" s="705"/>
      <c r="B22" s="706" t="s">
        <v>870</v>
      </c>
      <c r="C22" s="707" t="s">
        <v>871</v>
      </c>
      <c r="D22" s="1717"/>
      <c r="E22" s="1717"/>
      <c r="F22" s="708"/>
      <c r="G22" s="736"/>
      <c r="H22" s="1882"/>
      <c r="I22" s="1882"/>
      <c r="J22" s="1882"/>
      <c r="K22" s="728">
        <f t="shared" si="6"/>
        <v>0</v>
      </c>
      <c r="L22" s="1883"/>
    </row>
    <row r="23" spans="1:12" ht="17.25" hidden="1" customHeight="1">
      <c r="A23" s="705"/>
      <c r="B23" s="706" t="s">
        <v>872</v>
      </c>
      <c r="C23" s="707" t="s">
        <v>873</v>
      </c>
      <c r="D23" s="1717"/>
      <c r="E23" s="1717"/>
      <c r="F23" s="714"/>
      <c r="G23" s="736" t="s">
        <v>1348</v>
      </c>
      <c r="H23" s="736" t="s">
        <v>1348</v>
      </c>
      <c r="I23" s="736" t="s">
        <v>1348</v>
      </c>
      <c r="J23" s="736" t="s">
        <v>1348</v>
      </c>
      <c r="K23" s="728" t="e">
        <f t="shared" si="6"/>
        <v>#VALUE!</v>
      </c>
      <c r="L23" s="737" t="s">
        <v>1348</v>
      </c>
    </row>
    <row r="24" spans="1:12" ht="17.25" hidden="1" customHeight="1">
      <c r="A24" s="705"/>
      <c r="B24" s="706" t="s">
        <v>874</v>
      </c>
      <c r="C24" s="707" t="s">
        <v>875</v>
      </c>
      <c r="D24" s="1717"/>
      <c r="E24" s="1717"/>
      <c r="F24" s="714"/>
      <c r="G24" s="736" t="s">
        <v>1348</v>
      </c>
      <c r="H24" s="1882" t="s">
        <v>1348</v>
      </c>
      <c r="I24" s="1882" t="s">
        <v>1348</v>
      </c>
      <c r="J24" s="1882" t="s">
        <v>1348</v>
      </c>
      <c r="K24" s="728" t="e">
        <f t="shared" si="6"/>
        <v>#VALUE!</v>
      </c>
      <c r="L24" s="1883" t="s">
        <v>1348</v>
      </c>
    </row>
    <row r="25" spans="1:12" ht="14.25" hidden="1" customHeight="1">
      <c r="A25" s="705"/>
      <c r="B25" s="706" t="s">
        <v>876</v>
      </c>
      <c r="C25" s="707" t="s">
        <v>877</v>
      </c>
      <c r="D25" s="1717"/>
      <c r="E25" s="1717"/>
      <c r="F25" s="714"/>
      <c r="G25" s="736" t="s">
        <v>1348</v>
      </c>
      <c r="H25" s="736" t="s">
        <v>1348</v>
      </c>
      <c r="I25" s="736" t="s">
        <v>1348</v>
      </c>
      <c r="J25" s="736" t="s">
        <v>1348</v>
      </c>
      <c r="K25" s="728" t="e">
        <f t="shared" si="6"/>
        <v>#VALUE!</v>
      </c>
      <c r="L25" s="737" t="s">
        <v>1348</v>
      </c>
    </row>
    <row r="26" spans="1:12" ht="17.25" hidden="1" customHeight="1">
      <c r="A26" s="705"/>
      <c r="B26" s="706" t="s">
        <v>878</v>
      </c>
      <c r="C26" s="707" t="s">
        <v>879</v>
      </c>
      <c r="D26" s="1717"/>
      <c r="E26" s="1717"/>
      <c r="F26" s="715"/>
      <c r="G26" s="736"/>
      <c r="H26" s="736"/>
      <c r="I26" s="736"/>
      <c r="J26" s="736"/>
      <c r="K26" s="728">
        <f t="shared" si="6"/>
        <v>0</v>
      </c>
      <c r="L26" s="737"/>
    </row>
    <row r="27" spans="1:12" ht="17.25" hidden="1" customHeight="1">
      <c r="A27" s="705"/>
      <c r="B27" s="706" t="s">
        <v>880</v>
      </c>
      <c r="C27" s="707" t="s">
        <v>881</v>
      </c>
      <c r="D27" s="1717"/>
      <c r="E27" s="1717"/>
      <c r="F27" s="715"/>
      <c r="G27" s="736"/>
      <c r="H27" s="736"/>
      <c r="I27" s="736"/>
      <c r="J27" s="736"/>
      <c r="K27" s="728">
        <f t="shared" si="6"/>
        <v>0</v>
      </c>
      <c r="L27" s="737"/>
    </row>
    <row r="28" spans="1:12" ht="15" hidden="1" customHeight="1">
      <c r="A28" s="705"/>
      <c r="B28" s="706" t="s">
        <v>1316</v>
      </c>
      <c r="C28" s="707" t="s">
        <v>883</v>
      </c>
      <c r="D28" s="1717"/>
      <c r="E28" s="1717"/>
      <c r="F28" s="715"/>
      <c r="G28" s="736"/>
      <c r="H28" s="736"/>
      <c r="I28" s="736"/>
      <c r="J28" s="736"/>
      <c r="K28" s="728">
        <f t="shared" si="6"/>
        <v>0</v>
      </c>
      <c r="L28" s="737"/>
    </row>
    <row r="29" spans="1:12" ht="15" hidden="1" customHeight="1">
      <c r="A29" s="717"/>
      <c r="B29" s="718" t="s">
        <v>884</v>
      </c>
      <c r="C29" s="707" t="s">
        <v>885</v>
      </c>
      <c r="D29" s="1717"/>
      <c r="E29" s="1717"/>
      <c r="F29" s="715"/>
      <c r="G29" s="736"/>
      <c r="H29" s="736"/>
      <c r="I29" s="736"/>
      <c r="J29" s="736"/>
      <c r="K29" s="728">
        <f t="shared" si="6"/>
        <v>0</v>
      </c>
      <c r="L29" s="737"/>
    </row>
    <row r="30" spans="1:12" ht="15" hidden="1" customHeight="1">
      <c r="A30" s="717"/>
      <c r="B30" s="718" t="s">
        <v>886</v>
      </c>
      <c r="C30" s="707" t="s">
        <v>887</v>
      </c>
      <c r="D30" s="1717"/>
      <c r="E30" s="1717"/>
      <c r="F30" s="715"/>
      <c r="G30" s="736"/>
      <c r="H30" s="736"/>
      <c r="I30" s="736"/>
      <c r="J30" s="736"/>
      <c r="K30" s="728">
        <f t="shared" si="6"/>
        <v>0</v>
      </c>
      <c r="L30" s="737"/>
    </row>
    <row r="31" spans="1:12" ht="15" hidden="1" customHeight="1">
      <c r="A31" s="717"/>
      <c r="B31" s="718" t="s">
        <v>888</v>
      </c>
      <c r="C31" s="707" t="s">
        <v>889</v>
      </c>
      <c r="D31" s="1717"/>
      <c r="E31" s="1717"/>
      <c r="F31" s="715"/>
      <c r="G31" s="736"/>
      <c r="H31" s="736"/>
      <c r="I31" s="736"/>
      <c r="J31" s="736"/>
      <c r="K31" s="728">
        <f t="shared" si="6"/>
        <v>0</v>
      </c>
      <c r="L31" s="737"/>
    </row>
    <row r="32" spans="1:12" ht="15" hidden="1" customHeight="1">
      <c r="A32" s="717"/>
      <c r="B32" s="718" t="s">
        <v>890</v>
      </c>
      <c r="C32" s="707" t="s">
        <v>891</v>
      </c>
      <c r="D32" s="1717"/>
      <c r="E32" s="1717"/>
      <c r="F32" s="715"/>
      <c r="G32" s="736"/>
      <c r="H32" s="736"/>
      <c r="I32" s="736"/>
      <c r="J32" s="736"/>
      <c r="K32" s="728">
        <f t="shared" si="6"/>
        <v>0</v>
      </c>
      <c r="L32" s="737"/>
    </row>
    <row r="33" spans="1:12" ht="15" hidden="1" customHeight="1">
      <c r="A33" s="717"/>
      <c r="B33" s="706" t="s">
        <v>894</v>
      </c>
      <c r="C33" s="707" t="s">
        <v>895</v>
      </c>
      <c r="D33" s="1717"/>
      <c r="E33" s="1717"/>
      <c r="F33" s="715"/>
      <c r="G33" s="736"/>
      <c r="H33" s="736"/>
      <c r="I33" s="736"/>
      <c r="J33" s="736"/>
      <c r="K33" s="728">
        <f t="shared" si="6"/>
        <v>0</v>
      </c>
      <c r="L33" s="737"/>
    </row>
    <row r="34" spans="1:12" ht="17.25" hidden="1" customHeight="1">
      <c r="A34" s="700" t="s">
        <v>1349</v>
      </c>
      <c r="B34" s="719"/>
      <c r="C34" s="702" t="s">
        <v>897</v>
      </c>
      <c r="D34" s="1716"/>
      <c r="E34" s="1716"/>
      <c r="F34" s="720">
        <f t="shared" ref="F34:L34" si="7">F35+F36+F37+F38+F39+F41</f>
        <v>0</v>
      </c>
      <c r="G34" s="720">
        <f t="shared" si="7"/>
        <v>0</v>
      </c>
      <c r="H34" s="720">
        <f t="shared" si="7"/>
        <v>0</v>
      </c>
      <c r="I34" s="720">
        <f t="shared" si="7"/>
        <v>0</v>
      </c>
      <c r="J34" s="720">
        <f t="shared" si="7"/>
        <v>0</v>
      </c>
      <c r="K34" s="720">
        <f t="shared" si="7"/>
        <v>0</v>
      </c>
      <c r="L34" s="721">
        <f t="shared" si="7"/>
        <v>0</v>
      </c>
    </row>
    <row r="35" spans="1:12" ht="13.5" hidden="1" customHeight="1">
      <c r="A35" s="717"/>
      <c r="B35" s="706" t="s">
        <v>898</v>
      </c>
      <c r="C35" s="707" t="s">
        <v>899</v>
      </c>
      <c r="D35" s="1717"/>
      <c r="E35" s="1717"/>
      <c r="F35" s="715"/>
      <c r="G35" s="714"/>
      <c r="H35" s="714"/>
      <c r="I35" s="714"/>
      <c r="J35" s="714"/>
      <c r="K35" s="715">
        <f t="shared" ref="K35:K41" si="8">H35-J35</f>
        <v>0</v>
      </c>
      <c r="L35" s="764"/>
    </row>
    <row r="36" spans="1:12" ht="13.5" hidden="1" customHeight="1">
      <c r="A36" s="717"/>
      <c r="B36" s="706" t="s">
        <v>900</v>
      </c>
      <c r="C36" s="707" t="s">
        <v>901</v>
      </c>
      <c r="D36" s="1717"/>
      <c r="E36" s="1717"/>
      <c r="F36" s="715"/>
      <c r="G36" s="714"/>
      <c r="H36" s="714"/>
      <c r="I36" s="714"/>
      <c r="J36" s="714"/>
      <c r="K36" s="715">
        <f t="shared" si="8"/>
        <v>0</v>
      </c>
      <c r="L36" s="764"/>
    </row>
    <row r="37" spans="1:12" ht="17.25" hidden="1" customHeight="1">
      <c r="A37" s="717"/>
      <c r="B37" s="706" t="s">
        <v>902</v>
      </c>
      <c r="C37" s="707" t="s">
        <v>903</v>
      </c>
      <c r="D37" s="1717"/>
      <c r="E37" s="1717"/>
      <c r="F37" s="715"/>
      <c r="G37" s="714"/>
      <c r="H37" s="714"/>
      <c r="I37" s="714"/>
      <c r="J37" s="714"/>
      <c r="K37" s="715">
        <f t="shared" si="8"/>
        <v>0</v>
      </c>
      <c r="L37" s="764"/>
    </row>
    <row r="38" spans="1:12" ht="15.75" hidden="1" customHeight="1">
      <c r="A38" s="717"/>
      <c r="B38" s="706" t="s">
        <v>904</v>
      </c>
      <c r="C38" s="707" t="s">
        <v>905</v>
      </c>
      <c r="D38" s="1717"/>
      <c r="E38" s="1717"/>
      <c r="F38" s="715"/>
      <c r="G38" s="714"/>
      <c r="H38" s="714"/>
      <c r="I38" s="714"/>
      <c r="J38" s="714"/>
      <c r="K38" s="715">
        <f t="shared" si="8"/>
        <v>0</v>
      </c>
      <c r="L38" s="764"/>
    </row>
    <row r="39" spans="1:12" ht="15.75" hidden="1" customHeight="1">
      <c r="A39" s="717"/>
      <c r="B39" s="718" t="s">
        <v>906</v>
      </c>
      <c r="C39" s="707" t="s">
        <v>907</v>
      </c>
      <c r="D39" s="1717"/>
      <c r="E39" s="1717"/>
      <c r="F39" s="715"/>
      <c r="G39" s="714"/>
      <c r="H39" s="714"/>
      <c r="I39" s="714"/>
      <c r="J39" s="714"/>
      <c r="K39" s="715">
        <f t="shared" si="8"/>
        <v>0</v>
      </c>
      <c r="L39" s="764"/>
    </row>
    <row r="40" spans="1:12" ht="15.75" hidden="1" customHeight="1">
      <c r="A40" s="717"/>
      <c r="B40" s="718" t="s">
        <v>908</v>
      </c>
      <c r="C40" s="707" t="s">
        <v>909</v>
      </c>
      <c r="D40" s="1717"/>
      <c r="E40" s="1717"/>
      <c r="F40" s="715"/>
      <c r="G40" s="714" t="s">
        <v>1348</v>
      </c>
      <c r="H40" s="714" t="s">
        <v>1348</v>
      </c>
      <c r="I40" s="714" t="s">
        <v>1348</v>
      </c>
      <c r="J40" s="714" t="s">
        <v>1348</v>
      </c>
      <c r="K40" s="715" t="e">
        <f t="shared" si="8"/>
        <v>#VALUE!</v>
      </c>
      <c r="L40" s="764" t="s">
        <v>1348</v>
      </c>
    </row>
    <row r="41" spans="1:12" ht="13.5" hidden="1" customHeight="1">
      <c r="A41" s="705"/>
      <c r="B41" s="706" t="s">
        <v>910</v>
      </c>
      <c r="C41" s="707" t="s">
        <v>911</v>
      </c>
      <c r="D41" s="1717"/>
      <c r="E41" s="1717"/>
      <c r="F41" s="715"/>
      <c r="G41" s="714"/>
      <c r="H41" s="714"/>
      <c r="I41" s="714"/>
      <c r="J41" s="714"/>
      <c r="K41" s="715">
        <f t="shared" si="8"/>
        <v>0</v>
      </c>
      <c r="L41" s="764"/>
    </row>
    <row r="42" spans="1:12" ht="16.5" hidden="1" customHeight="1">
      <c r="A42" s="723" t="s">
        <v>912</v>
      </c>
      <c r="B42" s="724"/>
      <c r="C42" s="702" t="s">
        <v>913</v>
      </c>
      <c r="D42" s="1716"/>
      <c r="E42" s="1716"/>
      <c r="F42" s="720">
        <f t="shared" ref="F42:L42" si="9">F43+F44+F45+F46+F47+F48</f>
        <v>0</v>
      </c>
      <c r="G42" s="720">
        <f t="shared" si="9"/>
        <v>0</v>
      </c>
      <c r="H42" s="720">
        <f t="shared" si="9"/>
        <v>0</v>
      </c>
      <c r="I42" s="720">
        <f t="shared" si="9"/>
        <v>0</v>
      </c>
      <c r="J42" s="720">
        <f t="shared" si="9"/>
        <v>0</v>
      </c>
      <c r="K42" s="720">
        <f t="shared" si="9"/>
        <v>0</v>
      </c>
      <c r="L42" s="721">
        <f t="shared" si="9"/>
        <v>0</v>
      </c>
    </row>
    <row r="43" spans="1:12" ht="16.5" hidden="1" customHeight="1">
      <c r="A43" s="717"/>
      <c r="B43" s="725" t="s">
        <v>914</v>
      </c>
      <c r="C43" s="707" t="s">
        <v>915</v>
      </c>
      <c r="D43" s="1717"/>
      <c r="E43" s="1717"/>
      <c r="F43" s="715"/>
      <c r="G43" s="736"/>
      <c r="H43" s="736"/>
      <c r="I43" s="736"/>
      <c r="J43" s="736"/>
      <c r="K43" s="728">
        <f t="shared" ref="K43:K49" si="10">H43-J43</f>
        <v>0</v>
      </c>
      <c r="L43" s="737"/>
    </row>
    <row r="44" spans="1:12" ht="16.5" hidden="1" customHeight="1">
      <c r="A44" s="726"/>
      <c r="B44" s="718" t="s">
        <v>916</v>
      </c>
      <c r="C44" s="707" t="s">
        <v>917</v>
      </c>
      <c r="D44" s="1717"/>
      <c r="E44" s="1717"/>
      <c r="F44" s="715"/>
      <c r="G44" s="736"/>
      <c r="H44" s="736"/>
      <c r="I44" s="736"/>
      <c r="J44" s="736"/>
      <c r="K44" s="728">
        <f t="shared" si="10"/>
        <v>0</v>
      </c>
      <c r="L44" s="737"/>
    </row>
    <row r="45" spans="1:12" ht="16.5" hidden="1" customHeight="1">
      <c r="A45" s="726"/>
      <c r="B45" s="718" t="s">
        <v>918</v>
      </c>
      <c r="C45" s="707" t="s">
        <v>919</v>
      </c>
      <c r="D45" s="1717"/>
      <c r="E45" s="1717"/>
      <c r="F45" s="715"/>
      <c r="G45" s="736"/>
      <c r="H45" s="736"/>
      <c r="I45" s="736"/>
      <c r="J45" s="736"/>
      <c r="K45" s="728">
        <f t="shared" si="10"/>
        <v>0</v>
      </c>
      <c r="L45" s="737"/>
    </row>
    <row r="46" spans="1:12" ht="16.5" hidden="1" customHeight="1">
      <c r="A46" s="726"/>
      <c r="B46" s="727" t="s">
        <v>920</v>
      </c>
      <c r="C46" s="707" t="s">
        <v>921</v>
      </c>
      <c r="D46" s="1717"/>
      <c r="E46" s="1717"/>
      <c r="F46" s="715"/>
      <c r="G46" s="736"/>
      <c r="H46" s="736"/>
      <c r="I46" s="736"/>
      <c r="J46" s="736"/>
      <c r="K46" s="728">
        <f t="shared" si="10"/>
        <v>0</v>
      </c>
      <c r="L46" s="737"/>
    </row>
    <row r="47" spans="1:12" ht="16.5" hidden="1" customHeight="1">
      <c r="A47" s="726"/>
      <c r="B47" s="727" t="s">
        <v>922</v>
      </c>
      <c r="C47" s="707" t="s">
        <v>923</v>
      </c>
      <c r="D47" s="1717"/>
      <c r="E47" s="1717"/>
      <c r="F47" s="715"/>
      <c r="G47" s="736"/>
      <c r="H47" s="736"/>
      <c r="I47" s="736"/>
      <c r="J47" s="736"/>
      <c r="K47" s="728">
        <f t="shared" si="10"/>
        <v>0</v>
      </c>
      <c r="L47" s="737"/>
    </row>
    <row r="48" spans="1:12" ht="16.5" hidden="1" customHeight="1">
      <c r="A48" s="726"/>
      <c r="B48" s="718" t="s">
        <v>924</v>
      </c>
      <c r="C48" s="707" t="s">
        <v>925</v>
      </c>
      <c r="D48" s="1717"/>
      <c r="E48" s="1717"/>
      <c r="F48" s="715"/>
      <c r="G48" s="736"/>
      <c r="H48" s="736"/>
      <c r="I48" s="736"/>
      <c r="J48" s="736"/>
      <c r="K48" s="728">
        <f t="shared" si="10"/>
        <v>0</v>
      </c>
      <c r="L48" s="737"/>
    </row>
    <row r="49" spans="1:12" ht="14.25" hidden="1" customHeight="1">
      <c r="A49" s="726"/>
      <c r="B49" s="711" t="s">
        <v>1350</v>
      </c>
      <c r="C49" s="1884" t="s">
        <v>927</v>
      </c>
      <c r="D49" s="1885"/>
      <c r="E49" s="1885"/>
      <c r="F49" s="715" t="e">
        <f>H49+I49+J49+K49</f>
        <v>#VALUE!</v>
      </c>
      <c r="G49" s="1886" t="s">
        <v>1348</v>
      </c>
      <c r="H49" s="1886" t="s">
        <v>1348</v>
      </c>
      <c r="I49" s="1886" t="s">
        <v>1348</v>
      </c>
      <c r="J49" s="1886" t="s">
        <v>1348</v>
      </c>
      <c r="K49" s="728" t="e">
        <f t="shared" si="10"/>
        <v>#VALUE!</v>
      </c>
      <c r="L49" s="1887" t="s">
        <v>1348</v>
      </c>
    </row>
    <row r="50" spans="1:12" s="699" customFormat="1" ht="40.5" customHeight="1">
      <c r="A50" s="1888" t="s">
        <v>1319</v>
      </c>
      <c r="B50" s="1889"/>
      <c r="C50" s="1890" t="s">
        <v>929</v>
      </c>
      <c r="D50" s="1891"/>
      <c r="E50" s="1891"/>
      <c r="F50" s="1892">
        <f t="shared" ref="F50:L50" si="11">F51+F62+F63+F66+F71+F75+F78+F79+F80+F81+F82+F83+F84+F85+F86+F87+F88+F89+F90+F91+F92+F96+F97+F98</f>
        <v>6500000</v>
      </c>
      <c r="G50" s="1892">
        <f t="shared" si="11"/>
        <v>6500000</v>
      </c>
      <c r="H50" s="1892">
        <f t="shared" si="11"/>
        <v>6499202</v>
      </c>
      <c r="I50" s="1892">
        <f t="shared" si="11"/>
        <v>6499202</v>
      </c>
      <c r="J50" s="1892">
        <f t="shared" si="11"/>
        <v>6499202</v>
      </c>
      <c r="K50" s="1892">
        <f t="shared" si="11"/>
        <v>0</v>
      </c>
      <c r="L50" s="1893">
        <f t="shared" si="11"/>
        <v>6663190</v>
      </c>
    </row>
    <row r="51" spans="1:12" ht="20.100000000000001" customHeight="1">
      <c r="A51" s="1894" t="s">
        <v>1456</v>
      </c>
      <c r="B51" s="1895"/>
      <c r="C51" s="702" t="s">
        <v>931</v>
      </c>
      <c r="D51" s="1716"/>
      <c r="E51" s="1716"/>
      <c r="F51" s="720">
        <f t="shared" ref="F51:L51" si="12">F52+F53+F54+F55+F56+F57+F59+F58+F60+F61</f>
        <v>5590000</v>
      </c>
      <c r="G51" s="720">
        <f t="shared" si="12"/>
        <v>5591000</v>
      </c>
      <c r="H51" s="720">
        <f t="shared" si="12"/>
        <v>5590263</v>
      </c>
      <c r="I51" s="720">
        <f t="shared" si="12"/>
        <v>5590263</v>
      </c>
      <c r="J51" s="720">
        <f t="shared" si="12"/>
        <v>5590263</v>
      </c>
      <c r="K51" s="720">
        <f t="shared" si="12"/>
        <v>0</v>
      </c>
      <c r="L51" s="721">
        <f t="shared" si="12"/>
        <v>5754251</v>
      </c>
    </row>
    <row r="52" spans="1:12" ht="20.100000000000001" customHeight="1">
      <c r="A52" s="726"/>
      <c r="B52" s="718" t="s">
        <v>932</v>
      </c>
      <c r="C52" s="707" t="s">
        <v>933</v>
      </c>
      <c r="D52" s="1717"/>
      <c r="E52" s="1717"/>
      <c r="F52" s="715"/>
      <c r="G52" s="736"/>
      <c r="H52" s="736"/>
      <c r="I52" s="736"/>
      <c r="J52" s="736"/>
      <c r="K52" s="728">
        <f t="shared" ref="K52:K62" si="13">H52-J52</f>
        <v>0</v>
      </c>
      <c r="L52" s="737"/>
    </row>
    <row r="53" spans="1:12" ht="20.100000000000001" hidden="1" customHeight="1">
      <c r="A53" s="726"/>
      <c r="B53" s="718" t="s">
        <v>934</v>
      </c>
      <c r="C53" s="707" t="s">
        <v>935</v>
      </c>
      <c r="D53" s="1717"/>
      <c r="E53" s="1717"/>
      <c r="F53" s="715"/>
      <c r="G53" s="736"/>
      <c r="H53" s="736"/>
      <c r="I53" s="736"/>
      <c r="J53" s="736"/>
      <c r="K53" s="728">
        <f t="shared" si="13"/>
        <v>0</v>
      </c>
      <c r="L53" s="737"/>
    </row>
    <row r="54" spans="1:12" ht="20.100000000000001" hidden="1" customHeight="1">
      <c r="A54" s="726"/>
      <c r="B54" s="718" t="s">
        <v>936</v>
      </c>
      <c r="C54" s="707" t="s">
        <v>937</v>
      </c>
      <c r="D54" s="1717"/>
      <c r="E54" s="1717"/>
      <c r="F54" s="715"/>
      <c r="G54" s="736"/>
      <c r="H54" s="736"/>
      <c r="I54" s="736"/>
      <c r="J54" s="736"/>
      <c r="K54" s="728">
        <f t="shared" si="13"/>
        <v>0</v>
      </c>
      <c r="L54" s="737"/>
    </row>
    <row r="55" spans="1:12" ht="20.100000000000001" customHeight="1">
      <c r="A55" s="726"/>
      <c r="B55" s="718" t="s">
        <v>938</v>
      </c>
      <c r="C55" s="707" t="s">
        <v>939</v>
      </c>
      <c r="D55" s="1717"/>
      <c r="E55" s="1717"/>
      <c r="F55" s="715">
        <f>'[2]74,05,01'!L13</f>
        <v>5590000</v>
      </c>
      <c r="G55" s="715">
        <f>'[2]74,05,01'!M13</f>
        <v>5591000</v>
      </c>
      <c r="H55" s="715">
        <f>'[2]74,05,01'!N13</f>
        <v>5590263</v>
      </c>
      <c r="I55" s="715">
        <f>'[2]74,05,01'!O13</f>
        <v>5590263</v>
      </c>
      <c r="J55" s="715">
        <f>'[2]74,05,01'!P13</f>
        <v>5590263</v>
      </c>
      <c r="K55" s="715">
        <f>'[2]74,05,01'!Q13</f>
        <v>0</v>
      </c>
      <c r="L55" s="722">
        <f>'[2]74,05,01'!R13</f>
        <v>5754251</v>
      </c>
    </row>
    <row r="56" spans="1:12" ht="20.100000000000001" hidden="1" customHeight="1">
      <c r="A56" s="726"/>
      <c r="B56" s="718" t="s">
        <v>940</v>
      </c>
      <c r="C56" s="707" t="s">
        <v>941</v>
      </c>
      <c r="D56" s="1717"/>
      <c r="E56" s="1717"/>
      <c r="F56" s="715"/>
      <c r="G56" s="736"/>
      <c r="H56" s="736"/>
      <c r="I56" s="736"/>
      <c r="J56" s="736"/>
      <c r="K56" s="728">
        <f t="shared" si="13"/>
        <v>0</v>
      </c>
      <c r="L56" s="737"/>
    </row>
    <row r="57" spans="1:12" ht="17.25" hidden="1" customHeight="1">
      <c r="A57" s="726"/>
      <c r="B57" s="718" t="s">
        <v>942</v>
      </c>
      <c r="C57" s="707" t="s">
        <v>943</v>
      </c>
      <c r="D57" s="1717"/>
      <c r="E57" s="1717"/>
      <c r="F57" s="715"/>
      <c r="G57" s="736"/>
      <c r="H57" s="736"/>
      <c r="I57" s="736"/>
      <c r="J57" s="736"/>
      <c r="K57" s="728">
        <f t="shared" si="13"/>
        <v>0</v>
      </c>
      <c r="L57" s="737"/>
    </row>
    <row r="58" spans="1:12" ht="17.25" hidden="1" customHeight="1">
      <c r="A58" s="726"/>
      <c r="B58" s="718" t="s">
        <v>944</v>
      </c>
      <c r="C58" s="707" t="s">
        <v>945</v>
      </c>
      <c r="D58" s="1717"/>
      <c r="E58" s="1717"/>
      <c r="F58" s="715"/>
      <c r="G58" s="736"/>
      <c r="H58" s="736"/>
      <c r="I58" s="736"/>
      <c r="J58" s="736"/>
      <c r="K58" s="728">
        <f t="shared" si="13"/>
        <v>0</v>
      </c>
      <c r="L58" s="737"/>
    </row>
    <row r="59" spans="1:12" ht="15" hidden="1" customHeight="1">
      <c r="A59" s="726"/>
      <c r="B59" s="718" t="s">
        <v>946</v>
      </c>
      <c r="C59" s="707" t="s">
        <v>947</v>
      </c>
      <c r="D59" s="1717"/>
      <c r="E59" s="1717"/>
      <c r="F59" s="715"/>
      <c r="G59" s="736"/>
      <c r="H59" s="736"/>
      <c r="I59" s="736"/>
      <c r="J59" s="736"/>
      <c r="K59" s="728">
        <f t="shared" si="13"/>
        <v>0</v>
      </c>
      <c r="L59" s="737"/>
    </row>
    <row r="60" spans="1:12" ht="15" hidden="1" customHeight="1">
      <c r="A60" s="726"/>
      <c r="B60" s="716" t="s">
        <v>948</v>
      </c>
      <c r="C60" s="707" t="s">
        <v>949</v>
      </c>
      <c r="D60" s="1717"/>
      <c r="E60" s="1717"/>
      <c r="F60" s="715"/>
      <c r="G60" s="736"/>
      <c r="H60" s="736"/>
      <c r="I60" s="736"/>
      <c r="J60" s="736"/>
      <c r="K60" s="728">
        <f t="shared" si="13"/>
        <v>0</v>
      </c>
      <c r="L60" s="737"/>
    </row>
    <row r="61" spans="1:12" ht="15" hidden="1" customHeight="1">
      <c r="A61" s="726"/>
      <c r="B61" s="718" t="s">
        <v>950</v>
      </c>
      <c r="C61" s="707" t="s">
        <v>951</v>
      </c>
      <c r="D61" s="1717"/>
      <c r="E61" s="1717"/>
      <c r="F61" s="715"/>
      <c r="G61" s="736"/>
      <c r="H61" s="736"/>
      <c r="I61" s="736"/>
      <c r="J61" s="736"/>
      <c r="K61" s="728">
        <f t="shared" si="13"/>
        <v>0</v>
      </c>
      <c r="L61" s="737"/>
    </row>
    <row r="62" spans="1:12" ht="15" hidden="1" customHeight="1">
      <c r="A62" s="700" t="s">
        <v>952</v>
      </c>
      <c r="B62" s="719"/>
      <c r="C62" s="702" t="s">
        <v>953</v>
      </c>
      <c r="D62" s="1716"/>
      <c r="E62" s="1716"/>
      <c r="F62" s="720"/>
      <c r="G62" s="740"/>
      <c r="H62" s="740"/>
      <c r="I62" s="740"/>
      <c r="J62" s="740"/>
      <c r="K62" s="1722">
        <f t="shared" si="13"/>
        <v>0</v>
      </c>
      <c r="L62" s="741"/>
    </row>
    <row r="63" spans="1:12" ht="17.25" hidden="1" customHeight="1">
      <c r="A63" s="700" t="s">
        <v>954</v>
      </c>
      <c r="B63" s="735"/>
      <c r="C63" s="702" t="s">
        <v>955</v>
      </c>
      <c r="D63" s="1716"/>
      <c r="E63" s="1716"/>
      <c r="F63" s="720">
        <f t="shared" ref="F63:L63" si="14">F64+F65</f>
        <v>0</v>
      </c>
      <c r="G63" s="720">
        <f t="shared" si="14"/>
        <v>0</v>
      </c>
      <c r="H63" s="720">
        <f t="shared" si="14"/>
        <v>0</v>
      </c>
      <c r="I63" s="720">
        <f t="shared" si="14"/>
        <v>0</v>
      </c>
      <c r="J63" s="720">
        <f t="shared" si="14"/>
        <v>0</v>
      </c>
      <c r="K63" s="720">
        <f t="shared" si="14"/>
        <v>0</v>
      </c>
      <c r="L63" s="721">
        <f t="shared" si="14"/>
        <v>0</v>
      </c>
    </row>
    <row r="64" spans="1:12" ht="17.25" hidden="1" customHeight="1">
      <c r="A64" s="717"/>
      <c r="B64" s="716" t="s">
        <v>956</v>
      </c>
      <c r="C64" s="707" t="s">
        <v>957</v>
      </c>
      <c r="D64" s="1717"/>
      <c r="E64" s="1717"/>
      <c r="F64" s="715"/>
      <c r="G64" s="736"/>
      <c r="H64" s="736"/>
      <c r="I64" s="736"/>
      <c r="J64" s="736"/>
      <c r="K64" s="728">
        <f>H64-J64</f>
        <v>0</v>
      </c>
      <c r="L64" s="737"/>
    </row>
    <row r="65" spans="1:12" ht="17.25" hidden="1" customHeight="1">
      <c r="A65" s="717"/>
      <c r="B65" s="716" t="s">
        <v>958</v>
      </c>
      <c r="C65" s="707" t="s">
        <v>959</v>
      </c>
      <c r="D65" s="1717"/>
      <c r="E65" s="1717"/>
      <c r="F65" s="715"/>
      <c r="G65" s="736"/>
      <c r="H65" s="736"/>
      <c r="I65" s="736"/>
      <c r="J65" s="736"/>
      <c r="K65" s="728">
        <f>H65-J65</f>
        <v>0</v>
      </c>
      <c r="L65" s="737"/>
    </row>
    <row r="66" spans="1:12" ht="15" hidden="1" customHeight="1">
      <c r="A66" s="700" t="s">
        <v>1322</v>
      </c>
      <c r="B66" s="735"/>
      <c r="C66" s="702" t="s">
        <v>961</v>
      </c>
      <c r="D66" s="1716"/>
      <c r="E66" s="1716"/>
      <c r="F66" s="720">
        <f t="shared" ref="F66:L66" si="15">F67+F68+F69+F70</f>
        <v>0</v>
      </c>
      <c r="G66" s="720">
        <f t="shared" si="15"/>
        <v>0</v>
      </c>
      <c r="H66" s="720">
        <f t="shared" si="15"/>
        <v>0</v>
      </c>
      <c r="I66" s="720">
        <f t="shared" si="15"/>
        <v>0</v>
      </c>
      <c r="J66" s="720">
        <f t="shared" si="15"/>
        <v>0</v>
      </c>
      <c r="K66" s="720">
        <f t="shared" si="15"/>
        <v>0</v>
      </c>
      <c r="L66" s="721">
        <f t="shared" si="15"/>
        <v>0</v>
      </c>
    </row>
    <row r="67" spans="1:12" ht="12.75" hidden="1" customHeight="1">
      <c r="A67" s="726"/>
      <c r="B67" s="718" t="s">
        <v>962</v>
      </c>
      <c r="C67" s="707" t="s">
        <v>963</v>
      </c>
      <c r="D67" s="1717"/>
      <c r="E67" s="1717"/>
      <c r="F67" s="715"/>
      <c r="G67" s="736"/>
      <c r="H67" s="736"/>
      <c r="I67" s="736"/>
      <c r="J67" s="736"/>
      <c r="K67" s="728">
        <f>H67-J67</f>
        <v>0</v>
      </c>
      <c r="L67" s="737"/>
    </row>
    <row r="68" spans="1:12" ht="17.25" hidden="1" customHeight="1">
      <c r="A68" s="726"/>
      <c r="B68" s="718" t="s">
        <v>964</v>
      </c>
      <c r="C68" s="707" t="s">
        <v>965</v>
      </c>
      <c r="D68" s="1717"/>
      <c r="E68" s="1717"/>
      <c r="F68" s="715"/>
      <c r="G68" s="736"/>
      <c r="H68" s="736"/>
      <c r="I68" s="736"/>
      <c r="J68" s="736"/>
      <c r="K68" s="728">
        <f>H68-J68</f>
        <v>0</v>
      </c>
      <c r="L68" s="737"/>
    </row>
    <row r="69" spans="1:12" ht="16.5" hidden="1" customHeight="1">
      <c r="A69" s="726"/>
      <c r="B69" s="718" t="s">
        <v>966</v>
      </c>
      <c r="C69" s="707" t="s">
        <v>967</v>
      </c>
      <c r="D69" s="1717"/>
      <c r="E69" s="1717"/>
      <c r="F69" s="715"/>
      <c r="G69" s="736"/>
      <c r="H69" s="736"/>
      <c r="I69" s="736"/>
      <c r="J69" s="736"/>
      <c r="K69" s="728">
        <f>H69-J69</f>
        <v>0</v>
      </c>
      <c r="L69" s="737"/>
    </row>
    <row r="70" spans="1:12" ht="14.25" hidden="1" customHeight="1">
      <c r="A70" s="726"/>
      <c r="B70" s="718" t="s">
        <v>968</v>
      </c>
      <c r="C70" s="707" t="s">
        <v>969</v>
      </c>
      <c r="D70" s="1717"/>
      <c r="E70" s="1717"/>
      <c r="F70" s="715"/>
      <c r="G70" s="736"/>
      <c r="H70" s="736"/>
      <c r="I70" s="736"/>
      <c r="J70" s="736"/>
      <c r="K70" s="728">
        <f>H70-J70</f>
        <v>0</v>
      </c>
      <c r="L70" s="737"/>
    </row>
    <row r="71" spans="1:12" ht="17.25" hidden="1" customHeight="1">
      <c r="A71" s="738" t="s">
        <v>970</v>
      </c>
      <c r="B71" s="735"/>
      <c r="C71" s="702" t="s">
        <v>971</v>
      </c>
      <c r="D71" s="1716"/>
      <c r="E71" s="1716"/>
      <c r="F71" s="720">
        <f t="shared" ref="F71:L71" si="16">F72+F73+F74</f>
        <v>0</v>
      </c>
      <c r="G71" s="720">
        <f t="shared" si="16"/>
        <v>0</v>
      </c>
      <c r="H71" s="720">
        <f t="shared" si="16"/>
        <v>0</v>
      </c>
      <c r="I71" s="720">
        <f t="shared" si="16"/>
        <v>0</v>
      </c>
      <c r="J71" s="720">
        <f t="shared" si="16"/>
        <v>0</v>
      </c>
      <c r="K71" s="720">
        <f t="shared" si="16"/>
        <v>0</v>
      </c>
      <c r="L71" s="721">
        <f t="shared" si="16"/>
        <v>0</v>
      </c>
    </row>
    <row r="72" spans="1:12" ht="17.25" hidden="1" customHeight="1">
      <c r="A72" s="726"/>
      <c r="B72" s="718" t="s">
        <v>972</v>
      </c>
      <c r="C72" s="707" t="s">
        <v>973</v>
      </c>
      <c r="D72" s="1717"/>
      <c r="E72" s="1717"/>
      <c r="F72" s="715"/>
      <c r="G72" s="736"/>
      <c r="H72" s="736"/>
      <c r="I72" s="736"/>
      <c r="J72" s="736"/>
      <c r="K72" s="728">
        <f>H72-J72</f>
        <v>0</v>
      </c>
      <c r="L72" s="737"/>
    </row>
    <row r="73" spans="1:12" ht="17.25" hidden="1" customHeight="1">
      <c r="A73" s="726"/>
      <c r="B73" s="718" t="s">
        <v>974</v>
      </c>
      <c r="C73" s="707" t="s">
        <v>975</v>
      </c>
      <c r="D73" s="1717"/>
      <c r="E73" s="1717"/>
      <c r="F73" s="715"/>
      <c r="G73" s="736"/>
      <c r="H73" s="736"/>
      <c r="I73" s="736"/>
      <c r="J73" s="736"/>
      <c r="K73" s="728">
        <f>H73-J73</f>
        <v>0</v>
      </c>
      <c r="L73" s="737"/>
    </row>
    <row r="74" spans="1:12" ht="17.25" hidden="1" customHeight="1">
      <c r="A74" s="726"/>
      <c r="B74" s="718" t="s">
        <v>976</v>
      </c>
      <c r="C74" s="707" t="s">
        <v>977</v>
      </c>
      <c r="D74" s="1717"/>
      <c r="E74" s="1717"/>
      <c r="F74" s="715"/>
      <c r="G74" s="736"/>
      <c r="H74" s="736"/>
      <c r="I74" s="736"/>
      <c r="J74" s="736"/>
      <c r="K74" s="728">
        <f>H74-J74</f>
        <v>0</v>
      </c>
      <c r="L74" s="737"/>
    </row>
    <row r="75" spans="1:12" ht="17.25" hidden="1" customHeight="1">
      <c r="A75" s="739" t="s">
        <v>1324</v>
      </c>
      <c r="B75" s="735"/>
      <c r="C75" s="702" t="s">
        <v>979</v>
      </c>
      <c r="D75" s="1716"/>
      <c r="E75" s="1716"/>
      <c r="F75" s="720">
        <f t="shared" ref="F75:L75" si="17">F76+F77</f>
        <v>0</v>
      </c>
      <c r="G75" s="720">
        <f t="shared" si="17"/>
        <v>0</v>
      </c>
      <c r="H75" s="720">
        <f t="shared" si="17"/>
        <v>0</v>
      </c>
      <c r="I75" s="720">
        <f t="shared" si="17"/>
        <v>0</v>
      </c>
      <c r="J75" s="720">
        <f t="shared" si="17"/>
        <v>0</v>
      </c>
      <c r="K75" s="720">
        <f t="shared" si="17"/>
        <v>0</v>
      </c>
      <c r="L75" s="721">
        <f t="shared" si="17"/>
        <v>0</v>
      </c>
    </row>
    <row r="76" spans="1:12" ht="17.25" hidden="1" customHeight="1">
      <c r="A76" s="726"/>
      <c r="B76" s="718" t="s">
        <v>980</v>
      </c>
      <c r="C76" s="707" t="s">
        <v>981</v>
      </c>
      <c r="D76" s="1717"/>
      <c r="E76" s="1717"/>
      <c r="F76" s="715"/>
      <c r="G76" s="736"/>
      <c r="H76" s="736"/>
      <c r="I76" s="736"/>
      <c r="J76" s="736"/>
      <c r="K76" s="728">
        <f t="shared" ref="K76:K91" si="18">H76-J76</f>
        <v>0</v>
      </c>
      <c r="L76" s="737"/>
    </row>
    <row r="77" spans="1:12" ht="17.25" hidden="1" customHeight="1">
      <c r="A77" s="726"/>
      <c r="B77" s="718" t="s">
        <v>982</v>
      </c>
      <c r="C77" s="707" t="s">
        <v>983</v>
      </c>
      <c r="D77" s="1717"/>
      <c r="E77" s="1717"/>
      <c r="F77" s="715"/>
      <c r="G77" s="736"/>
      <c r="H77" s="736"/>
      <c r="I77" s="736"/>
      <c r="J77" s="736"/>
      <c r="K77" s="728">
        <f t="shared" si="18"/>
        <v>0</v>
      </c>
      <c r="L77" s="737"/>
    </row>
    <row r="78" spans="1:12" ht="17.25" hidden="1" customHeight="1">
      <c r="A78" s="1127" t="s">
        <v>984</v>
      </c>
      <c r="B78" s="1128"/>
      <c r="C78" s="702" t="s">
        <v>985</v>
      </c>
      <c r="D78" s="1716"/>
      <c r="E78" s="1716"/>
      <c r="F78" s="720"/>
      <c r="G78" s="740"/>
      <c r="H78" s="740"/>
      <c r="I78" s="740"/>
      <c r="J78" s="740"/>
      <c r="K78" s="1722">
        <f t="shared" si="18"/>
        <v>0</v>
      </c>
      <c r="L78" s="741"/>
    </row>
    <row r="79" spans="1:12" ht="17.25" hidden="1" customHeight="1">
      <c r="A79" s="1127" t="s">
        <v>986</v>
      </c>
      <c r="B79" s="1128"/>
      <c r="C79" s="702" t="s">
        <v>987</v>
      </c>
      <c r="D79" s="1716"/>
      <c r="E79" s="1716"/>
      <c r="F79" s="720"/>
      <c r="G79" s="740"/>
      <c r="H79" s="740"/>
      <c r="I79" s="740"/>
      <c r="J79" s="740"/>
      <c r="K79" s="1722">
        <f t="shared" si="18"/>
        <v>0</v>
      </c>
      <c r="L79" s="741"/>
    </row>
    <row r="80" spans="1:12" ht="17.25" hidden="1" customHeight="1">
      <c r="A80" s="700" t="s">
        <v>988</v>
      </c>
      <c r="B80" s="735"/>
      <c r="C80" s="702" t="s">
        <v>989</v>
      </c>
      <c r="D80" s="1716"/>
      <c r="E80" s="1716"/>
      <c r="F80" s="720"/>
      <c r="G80" s="740"/>
      <c r="H80" s="740"/>
      <c r="I80" s="740"/>
      <c r="J80" s="740"/>
      <c r="K80" s="1722">
        <f t="shared" si="18"/>
        <v>0</v>
      </c>
      <c r="L80" s="741"/>
    </row>
    <row r="81" spans="1:12" ht="17.25" hidden="1" customHeight="1">
      <c r="A81" s="700" t="s">
        <v>990</v>
      </c>
      <c r="B81" s="735"/>
      <c r="C81" s="702" t="s">
        <v>991</v>
      </c>
      <c r="D81" s="1716"/>
      <c r="E81" s="1716"/>
      <c r="F81" s="720"/>
      <c r="G81" s="740"/>
      <c r="H81" s="740"/>
      <c r="I81" s="740"/>
      <c r="J81" s="740"/>
      <c r="K81" s="1722">
        <f t="shared" si="18"/>
        <v>0</v>
      </c>
      <c r="L81" s="741"/>
    </row>
    <row r="82" spans="1:12" ht="17.25" hidden="1" customHeight="1">
      <c r="A82" s="700" t="s">
        <v>992</v>
      </c>
      <c r="B82" s="735"/>
      <c r="C82" s="702" t="s">
        <v>993</v>
      </c>
      <c r="D82" s="1716"/>
      <c r="E82" s="1716"/>
      <c r="F82" s="720"/>
      <c r="G82" s="740"/>
      <c r="H82" s="740"/>
      <c r="I82" s="740"/>
      <c r="J82" s="740"/>
      <c r="K82" s="1722">
        <f t="shared" si="18"/>
        <v>0</v>
      </c>
      <c r="L82" s="741"/>
    </row>
    <row r="83" spans="1:12" ht="13.5" hidden="1" customHeight="1">
      <c r="A83" s="700" t="s">
        <v>994</v>
      </c>
      <c r="B83" s="735"/>
      <c r="C83" s="702" t="s">
        <v>995</v>
      </c>
      <c r="D83" s="1716"/>
      <c r="E83" s="1716"/>
      <c r="F83" s="720"/>
      <c r="G83" s="740"/>
      <c r="H83" s="740"/>
      <c r="I83" s="740"/>
      <c r="J83" s="740"/>
      <c r="K83" s="1722">
        <f t="shared" si="18"/>
        <v>0</v>
      </c>
      <c r="L83" s="741"/>
    </row>
    <row r="84" spans="1:12" ht="13.5" hidden="1" customHeight="1">
      <c r="A84" s="700" t="s">
        <v>996</v>
      </c>
      <c r="B84" s="735"/>
      <c r="C84" s="702" t="s">
        <v>997</v>
      </c>
      <c r="D84" s="1716"/>
      <c r="E84" s="1716"/>
      <c r="F84" s="720"/>
      <c r="G84" s="740"/>
      <c r="H84" s="740"/>
      <c r="I84" s="740"/>
      <c r="J84" s="740"/>
      <c r="K84" s="1722">
        <f t="shared" si="18"/>
        <v>0</v>
      </c>
      <c r="L84" s="741"/>
    </row>
    <row r="85" spans="1:12" ht="16.5" hidden="1" customHeight="1">
      <c r="A85" s="700" t="s">
        <v>998</v>
      </c>
      <c r="B85" s="735"/>
      <c r="C85" s="702" t="s">
        <v>999</v>
      </c>
      <c r="D85" s="1716"/>
      <c r="E85" s="1716"/>
      <c r="F85" s="720"/>
      <c r="G85" s="740"/>
      <c r="H85" s="740"/>
      <c r="I85" s="740"/>
      <c r="J85" s="740"/>
      <c r="K85" s="1722">
        <f t="shared" si="18"/>
        <v>0</v>
      </c>
      <c r="L85" s="741"/>
    </row>
    <row r="86" spans="1:12" ht="16.5" hidden="1" customHeight="1">
      <c r="A86" s="700" t="s">
        <v>1000</v>
      </c>
      <c r="B86" s="735"/>
      <c r="C86" s="702" t="s">
        <v>1001</v>
      </c>
      <c r="D86" s="1716"/>
      <c r="E86" s="1716"/>
      <c r="F86" s="720"/>
      <c r="G86" s="740"/>
      <c r="H86" s="740"/>
      <c r="I86" s="740"/>
      <c r="J86" s="740"/>
      <c r="K86" s="1722">
        <f t="shared" si="18"/>
        <v>0</v>
      </c>
      <c r="L86" s="741"/>
    </row>
    <row r="87" spans="1:12" ht="41.25" hidden="1" customHeight="1">
      <c r="A87" s="1129" t="s">
        <v>1002</v>
      </c>
      <c r="B87" s="1130"/>
      <c r="C87" s="702" t="s">
        <v>1003</v>
      </c>
      <c r="D87" s="1716"/>
      <c r="E87" s="1716"/>
      <c r="F87" s="720"/>
      <c r="G87" s="740"/>
      <c r="H87" s="740"/>
      <c r="I87" s="740"/>
      <c r="J87" s="740"/>
      <c r="K87" s="1722">
        <f t="shared" si="18"/>
        <v>0</v>
      </c>
      <c r="L87" s="741"/>
    </row>
    <row r="88" spans="1:12" ht="14.25" hidden="1" customHeight="1">
      <c r="A88" s="700" t="s">
        <v>1004</v>
      </c>
      <c r="B88" s="735"/>
      <c r="C88" s="702" t="s">
        <v>1005</v>
      </c>
      <c r="D88" s="1716"/>
      <c r="E88" s="1716"/>
      <c r="F88" s="720"/>
      <c r="G88" s="740"/>
      <c r="H88" s="740"/>
      <c r="I88" s="740"/>
      <c r="J88" s="740"/>
      <c r="K88" s="1722">
        <f t="shared" si="18"/>
        <v>0</v>
      </c>
      <c r="L88" s="741"/>
    </row>
    <row r="89" spans="1:12" ht="14.25" hidden="1" customHeight="1">
      <c r="A89" s="700" t="s">
        <v>1006</v>
      </c>
      <c r="B89" s="735"/>
      <c r="C89" s="702" t="s">
        <v>1007</v>
      </c>
      <c r="D89" s="1716"/>
      <c r="E89" s="1716"/>
      <c r="F89" s="720"/>
      <c r="G89" s="740"/>
      <c r="H89" s="740"/>
      <c r="I89" s="740"/>
      <c r="J89" s="740"/>
      <c r="K89" s="1722">
        <f t="shared" si="18"/>
        <v>0</v>
      </c>
      <c r="L89" s="741"/>
    </row>
    <row r="90" spans="1:12" ht="14.25" hidden="1" customHeight="1">
      <c r="A90" s="700" t="s">
        <v>1008</v>
      </c>
      <c r="B90" s="735"/>
      <c r="C90" s="702" t="s">
        <v>1009</v>
      </c>
      <c r="D90" s="1716"/>
      <c r="E90" s="1716"/>
      <c r="F90" s="720"/>
      <c r="G90" s="740"/>
      <c r="H90" s="740"/>
      <c r="I90" s="740"/>
      <c r="J90" s="740"/>
      <c r="K90" s="1722">
        <f t="shared" si="18"/>
        <v>0</v>
      </c>
      <c r="L90" s="741"/>
    </row>
    <row r="91" spans="1:12" ht="14.25" hidden="1" customHeight="1">
      <c r="A91" s="700" t="s">
        <v>1010</v>
      </c>
      <c r="B91" s="735"/>
      <c r="C91" s="702" t="s">
        <v>1011</v>
      </c>
      <c r="D91" s="1716"/>
      <c r="E91" s="1716"/>
      <c r="F91" s="720"/>
      <c r="G91" s="740"/>
      <c r="H91" s="740"/>
      <c r="I91" s="740"/>
      <c r="J91" s="740"/>
      <c r="K91" s="1722">
        <f t="shared" si="18"/>
        <v>0</v>
      </c>
      <c r="L91" s="741"/>
    </row>
    <row r="92" spans="1:12" ht="13.5" hidden="1" customHeight="1">
      <c r="A92" s="700" t="s">
        <v>1012</v>
      </c>
      <c r="B92" s="735"/>
      <c r="C92" s="702" t="s">
        <v>1013</v>
      </c>
      <c r="D92" s="1716"/>
      <c r="E92" s="1716"/>
      <c r="F92" s="720">
        <f t="shared" ref="F92:L92" si="19">F93+F94+F95</f>
        <v>0</v>
      </c>
      <c r="G92" s="720">
        <f t="shared" si="19"/>
        <v>0</v>
      </c>
      <c r="H92" s="720">
        <f t="shared" si="19"/>
        <v>0</v>
      </c>
      <c r="I92" s="720">
        <f t="shared" si="19"/>
        <v>0</v>
      </c>
      <c r="J92" s="720">
        <f t="shared" si="19"/>
        <v>0</v>
      </c>
      <c r="K92" s="720">
        <f t="shared" si="19"/>
        <v>0</v>
      </c>
      <c r="L92" s="721">
        <f t="shared" si="19"/>
        <v>0</v>
      </c>
    </row>
    <row r="93" spans="1:12" ht="13.5" hidden="1" customHeight="1">
      <c r="A93" s="717"/>
      <c r="B93" s="718" t="s">
        <v>1014</v>
      </c>
      <c r="C93" s="707" t="s">
        <v>1015</v>
      </c>
      <c r="D93" s="1717"/>
      <c r="E93" s="1717"/>
      <c r="F93" s="715"/>
      <c r="G93" s="736"/>
      <c r="H93" s="736"/>
      <c r="I93" s="736"/>
      <c r="J93" s="736"/>
      <c r="K93" s="728">
        <f>H93-J93</f>
        <v>0</v>
      </c>
      <c r="L93" s="737"/>
    </row>
    <row r="94" spans="1:12" ht="13.5" hidden="1" customHeight="1">
      <c r="A94" s="717"/>
      <c r="B94" s="718" t="s">
        <v>1016</v>
      </c>
      <c r="C94" s="707" t="s">
        <v>1017</v>
      </c>
      <c r="D94" s="1717"/>
      <c r="E94" s="1717"/>
      <c r="F94" s="715"/>
      <c r="G94" s="736"/>
      <c r="H94" s="736"/>
      <c r="I94" s="736"/>
      <c r="J94" s="736"/>
      <c r="K94" s="728">
        <f>H94-J94</f>
        <v>0</v>
      </c>
      <c r="L94" s="737"/>
    </row>
    <row r="95" spans="1:12" ht="13.5" hidden="1" customHeight="1">
      <c r="A95" s="717"/>
      <c r="B95" s="718" t="s">
        <v>1018</v>
      </c>
      <c r="C95" s="707" t="s">
        <v>1019</v>
      </c>
      <c r="D95" s="1717"/>
      <c r="E95" s="1717"/>
      <c r="F95" s="715"/>
      <c r="G95" s="736"/>
      <c r="H95" s="736"/>
      <c r="I95" s="736"/>
      <c r="J95" s="736"/>
      <c r="K95" s="728">
        <f>H95-J95</f>
        <v>0</v>
      </c>
      <c r="L95" s="737"/>
    </row>
    <row r="96" spans="1:12" ht="27" hidden="1" customHeight="1">
      <c r="A96" s="1129" t="s">
        <v>1020</v>
      </c>
      <c r="B96" s="1130"/>
      <c r="C96" s="702" t="s">
        <v>1021</v>
      </c>
      <c r="D96" s="1716"/>
      <c r="E96" s="1716"/>
      <c r="F96" s="720"/>
      <c r="G96" s="740"/>
      <c r="H96" s="740"/>
      <c r="I96" s="740"/>
      <c r="J96" s="740"/>
      <c r="K96" s="1722">
        <f>H96-J96</f>
        <v>0</v>
      </c>
      <c r="L96" s="741"/>
    </row>
    <row r="97" spans="1:12" ht="16.5" hidden="1" customHeight="1">
      <c r="A97" s="700" t="s">
        <v>1022</v>
      </c>
      <c r="B97" s="701"/>
      <c r="C97" s="702" t="s">
        <v>1023</v>
      </c>
      <c r="D97" s="1716"/>
      <c r="E97" s="1716"/>
      <c r="F97" s="720"/>
      <c r="G97" s="740"/>
      <c r="H97" s="740"/>
      <c r="I97" s="740"/>
      <c r="J97" s="740"/>
      <c r="K97" s="1722">
        <f>H97-J97</f>
        <v>0</v>
      </c>
      <c r="L97" s="741"/>
    </row>
    <row r="98" spans="1:12" ht="20.100000000000001" customHeight="1">
      <c r="A98" s="1896" t="s">
        <v>1386</v>
      </c>
      <c r="B98" s="1897"/>
      <c r="C98" s="702" t="s">
        <v>1025</v>
      </c>
      <c r="D98" s="1716"/>
      <c r="E98" s="1716"/>
      <c r="F98" s="720">
        <f t="shared" ref="F98:L98" si="20">F99+F100+F101+F102+F103+F104+F105+F106</f>
        <v>910000</v>
      </c>
      <c r="G98" s="720">
        <f t="shared" si="20"/>
        <v>909000</v>
      </c>
      <c r="H98" s="720">
        <f t="shared" si="20"/>
        <v>908939</v>
      </c>
      <c r="I98" s="720">
        <f t="shared" si="20"/>
        <v>908939</v>
      </c>
      <c r="J98" s="720">
        <f t="shared" si="20"/>
        <v>908939</v>
      </c>
      <c r="K98" s="720">
        <f t="shared" si="20"/>
        <v>0</v>
      </c>
      <c r="L98" s="721">
        <f t="shared" si="20"/>
        <v>908939</v>
      </c>
    </row>
    <row r="99" spans="1:12" ht="13.5" customHeight="1">
      <c r="A99" s="717"/>
      <c r="B99" s="718" t="s">
        <v>1026</v>
      </c>
      <c r="C99" s="707" t="s">
        <v>1027</v>
      </c>
      <c r="D99" s="1717"/>
      <c r="E99" s="1717"/>
      <c r="F99" s="715"/>
      <c r="G99" s="736"/>
      <c r="H99" s="736"/>
      <c r="I99" s="736"/>
      <c r="J99" s="736"/>
      <c r="K99" s="728">
        <f t="shared" ref="K99:K107" si="21">H99-J99</f>
        <v>0</v>
      </c>
      <c r="L99" s="737"/>
    </row>
    <row r="100" spans="1:12" ht="13.5" hidden="1" customHeight="1">
      <c r="A100" s="726"/>
      <c r="B100" s="718" t="s">
        <v>1028</v>
      </c>
      <c r="C100" s="707" t="s">
        <v>1029</v>
      </c>
      <c r="D100" s="1717"/>
      <c r="E100" s="1717"/>
      <c r="F100" s="715"/>
      <c r="G100" s="736"/>
      <c r="H100" s="736"/>
      <c r="I100" s="736"/>
      <c r="J100" s="736"/>
      <c r="K100" s="728">
        <f t="shared" si="21"/>
        <v>0</v>
      </c>
      <c r="L100" s="737"/>
    </row>
    <row r="101" spans="1:12" ht="13.5" hidden="1" customHeight="1">
      <c r="A101" s="726"/>
      <c r="B101" s="718" t="s">
        <v>1030</v>
      </c>
      <c r="C101" s="707" t="s">
        <v>1031</v>
      </c>
      <c r="D101" s="1717"/>
      <c r="E101" s="1717"/>
      <c r="F101" s="715"/>
      <c r="G101" s="736"/>
      <c r="H101" s="736"/>
      <c r="I101" s="736"/>
      <c r="J101" s="736"/>
      <c r="K101" s="728">
        <f t="shared" si="21"/>
        <v>0</v>
      </c>
      <c r="L101" s="737"/>
    </row>
    <row r="102" spans="1:12" ht="13.5" hidden="1" customHeight="1">
      <c r="A102" s="726"/>
      <c r="B102" s="718" t="s">
        <v>1032</v>
      </c>
      <c r="C102" s="707" t="s">
        <v>1033</v>
      </c>
      <c r="D102" s="1717"/>
      <c r="E102" s="1717"/>
      <c r="F102" s="715"/>
      <c r="G102" s="736"/>
      <c r="H102" s="736"/>
      <c r="I102" s="736"/>
      <c r="J102" s="736"/>
      <c r="K102" s="728">
        <f t="shared" si="21"/>
        <v>0</v>
      </c>
      <c r="L102" s="737"/>
    </row>
    <row r="103" spans="1:12" ht="13.5" hidden="1" customHeight="1">
      <c r="A103" s="726"/>
      <c r="B103" s="718" t="s">
        <v>1034</v>
      </c>
      <c r="C103" s="707" t="s">
        <v>1035</v>
      </c>
      <c r="D103" s="1717"/>
      <c r="E103" s="1717"/>
      <c r="F103" s="715"/>
      <c r="G103" s="736"/>
      <c r="H103" s="736"/>
      <c r="I103" s="736"/>
      <c r="J103" s="736"/>
      <c r="K103" s="728">
        <f t="shared" si="21"/>
        <v>0</v>
      </c>
      <c r="L103" s="737"/>
    </row>
    <row r="104" spans="1:12" ht="13.5" hidden="1" customHeight="1">
      <c r="A104" s="726"/>
      <c r="B104" s="718" t="s">
        <v>1036</v>
      </c>
      <c r="C104" s="707" t="s">
        <v>1037</v>
      </c>
      <c r="D104" s="1717"/>
      <c r="E104" s="1717"/>
      <c r="F104" s="715"/>
      <c r="G104" s="736"/>
      <c r="H104" s="736"/>
      <c r="I104" s="736"/>
      <c r="J104" s="736"/>
      <c r="K104" s="728">
        <f t="shared" si="21"/>
        <v>0</v>
      </c>
      <c r="L104" s="737"/>
    </row>
    <row r="105" spans="1:12" ht="13.5" customHeight="1">
      <c r="A105" s="726"/>
      <c r="B105" s="718" t="s">
        <v>1038</v>
      </c>
      <c r="C105" s="707" t="s">
        <v>1039</v>
      </c>
      <c r="D105" s="1717"/>
      <c r="E105" s="1717"/>
      <c r="F105" s="715"/>
      <c r="G105" s="736"/>
      <c r="H105" s="736"/>
      <c r="I105" s="736"/>
      <c r="J105" s="736"/>
      <c r="K105" s="728">
        <f t="shared" si="21"/>
        <v>0</v>
      </c>
      <c r="L105" s="737"/>
    </row>
    <row r="106" spans="1:12" ht="13.5" customHeight="1">
      <c r="A106" s="717"/>
      <c r="B106" s="718" t="s">
        <v>1040</v>
      </c>
      <c r="C106" s="707" t="s">
        <v>1041</v>
      </c>
      <c r="D106" s="1717"/>
      <c r="E106" s="1717"/>
      <c r="F106" s="715">
        <f>'[2]74,05,01'!L15</f>
        <v>910000</v>
      </c>
      <c r="G106" s="715">
        <f>'[2]74,05,01'!M15</f>
        <v>909000</v>
      </c>
      <c r="H106" s="715">
        <f>'[2]74,05,01'!N15</f>
        <v>908939</v>
      </c>
      <c r="I106" s="715">
        <f>'[2]74,05,01'!O15</f>
        <v>908939</v>
      </c>
      <c r="J106" s="715">
        <f>'[2]74,05,01'!P15</f>
        <v>908939</v>
      </c>
      <c r="K106" s="715">
        <f>'[2]74,05,01'!Q15</f>
        <v>0</v>
      </c>
      <c r="L106" s="722">
        <f>'[2]74,05,01'!R15</f>
        <v>908939</v>
      </c>
    </row>
    <row r="107" spans="1:12" ht="13.5" hidden="1" customHeight="1">
      <c r="A107" s="717"/>
      <c r="B107" s="718"/>
      <c r="C107" s="743"/>
      <c r="D107" s="1724"/>
      <c r="E107" s="1724"/>
      <c r="F107" s="715"/>
      <c r="G107" s="736"/>
      <c r="H107" s="736"/>
      <c r="I107" s="736"/>
      <c r="J107" s="736"/>
      <c r="K107" s="728">
        <f t="shared" si="21"/>
        <v>0</v>
      </c>
      <c r="L107" s="737"/>
    </row>
    <row r="108" spans="1:12" s="699" customFormat="1" ht="20.25" hidden="1" customHeight="1">
      <c r="A108" s="744" t="s">
        <v>1042</v>
      </c>
      <c r="B108" s="745"/>
      <c r="C108" s="696" t="s">
        <v>1043</v>
      </c>
      <c r="D108" s="1725"/>
      <c r="E108" s="1725"/>
      <c r="F108" s="732">
        <f t="shared" ref="F108:L108" si="22">F109+F112+F117</f>
        <v>0</v>
      </c>
      <c r="G108" s="732">
        <f t="shared" si="22"/>
        <v>0</v>
      </c>
      <c r="H108" s="732">
        <f t="shared" si="22"/>
        <v>0</v>
      </c>
      <c r="I108" s="732">
        <f t="shared" si="22"/>
        <v>0</v>
      </c>
      <c r="J108" s="732">
        <f t="shared" si="22"/>
        <v>0</v>
      </c>
      <c r="K108" s="732">
        <f t="shared" si="22"/>
        <v>0</v>
      </c>
      <c r="L108" s="733">
        <f t="shared" si="22"/>
        <v>0</v>
      </c>
    </row>
    <row r="109" spans="1:12" ht="17.25" hidden="1" customHeight="1">
      <c r="A109" s="739" t="s">
        <v>1044</v>
      </c>
      <c r="B109" s="735"/>
      <c r="C109" s="702" t="s">
        <v>1045</v>
      </c>
      <c r="D109" s="1716"/>
      <c r="E109" s="1716"/>
      <c r="F109" s="720">
        <f t="shared" ref="F109:L109" si="23">F110+F111</f>
        <v>0</v>
      </c>
      <c r="G109" s="720">
        <f t="shared" si="23"/>
        <v>0</v>
      </c>
      <c r="H109" s="720">
        <f t="shared" si="23"/>
        <v>0</v>
      </c>
      <c r="I109" s="720">
        <f t="shared" si="23"/>
        <v>0</v>
      </c>
      <c r="J109" s="720">
        <f t="shared" si="23"/>
        <v>0</v>
      </c>
      <c r="K109" s="720">
        <f t="shared" si="23"/>
        <v>0</v>
      </c>
      <c r="L109" s="721">
        <f t="shared" si="23"/>
        <v>0</v>
      </c>
    </row>
    <row r="110" spans="1:12" ht="17.25" hidden="1" customHeight="1">
      <c r="A110" s="717"/>
      <c r="B110" s="706" t="s">
        <v>1046</v>
      </c>
      <c r="C110" s="707" t="s">
        <v>1047</v>
      </c>
      <c r="D110" s="1717"/>
      <c r="E110" s="1717"/>
      <c r="F110" s="715"/>
      <c r="G110" s="736"/>
      <c r="H110" s="736"/>
      <c r="I110" s="736"/>
      <c r="J110" s="736"/>
      <c r="K110" s="728">
        <f>H110-J110</f>
        <v>0</v>
      </c>
      <c r="L110" s="737"/>
    </row>
    <row r="111" spans="1:12" ht="17.25" hidden="1" customHeight="1">
      <c r="A111" s="717"/>
      <c r="B111" s="706" t="s">
        <v>1048</v>
      </c>
      <c r="C111" s="707" t="s">
        <v>1049</v>
      </c>
      <c r="D111" s="1717"/>
      <c r="E111" s="1717"/>
      <c r="F111" s="715"/>
      <c r="G111" s="736"/>
      <c r="H111" s="736"/>
      <c r="I111" s="736"/>
      <c r="J111" s="736"/>
      <c r="K111" s="728">
        <f>H111-J111</f>
        <v>0</v>
      </c>
      <c r="L111" s="737"/>
    </row>
    <row r="112" spans="1:12" ht="17.25" hidden="1" customHeight="1">
      <c r="A112" s="739" t="s">
        <v>1050</v>
      </c>
      <c r="B112" s="735"/>
      <c r="C112" s="702" t="s">
        <v>138</v>
      </c>
      <c r="D112" s="1716"/>
      <c r="E112" s="1716"/>
      <c r="F112" s="720">
        <f t="shared" ref="F112:L112" si="24">F113+F114+F115+F116</f>
        <v>0</v>
      </c>
      <c r="G112" s="720">
        <f t="shared" si="24"/>
        <v>0</v>
      </c>
      <c r="H112" s="720">
        <f t="shared" si="24"/>
        <v>0</v>
      </c>
      <c r="I112" s="720">
        <f t="shared" si="24"/>
        <v>0</v>
      </c>
      <c r="J112" s="720">
        <f t="shared" si="24"/>
        <v>0</v>
      </c>
      <c r="K112" s="720">
        <f t="shared" si="24"/>
        <v>0</v>
      </c>
      <c r="L112" s="721">
        <f t="shared" si="24"/>
        <v>0</v>
      </c>
    </row>
    <row r="113" spans="1:12" ht="17.25" hidden="1" customHeight="1">
      <c r="A113" s="705"/>
      <c r="B113" s="706" t="s">
        <v>1051</v>
      </c>
      <c r="C113" s="707" t="s">
        <v>140</v>
      </c>
      <c r="D113" s="1717"/>
      <c r="E113" s="1717"/>
      <c r="F113" s="715"/>
      <c r="G113" s="736"/>
      <c r="H113" s="736"/>
      <c r="I113" s="736"/>
      <c r="J113" s="736"/>
      <c r="K113" s="728">
        <f>H113-J113</f>
        <v>0</v>
      </c>
      <c r="L113" s="737"/>
    </row>
    <row r="114" spans="1:12" ht="15" hidden="1" customHeight="1">
      <c r="A114" s="717"/>
      <c r="B114" s="716" t="s">
        <v>1052</v>
      </c>
      <c r="C114" s="707" t="s">
        <v>1053</v>
      </c>
      <c r="D114" s="1717"/>
      <c r="E114" s="1717"/>
      <c r="F114" s="715"/>
      <c r="G114" s="736"/>
      <c r="H114" s="736"/>
      <c r="I114" s="736"/>
      <c r="J114" s="736"/>
      <c r="K114" s="728">
        <f>H114-J114</f>
        <v>0</v>
      </c>
      <c r="L114" s="737"/>
    </row>
    <row r="115" spans="1:12" ht="16.5" hidden="1" customHeight="1">
      <c r="A115" s="717"/>
      <c r="B115" s="706" t="s">
        <v>1054</v>
      </c>
      <c r="C115" s="707" t="s">
        <v>142</v>
      </c>
      <c r="D115" s="1717"/>
      <c r="E115" s="1717"/>
      <c r="F115" s="715"/>
      <c r="G115" s="736"/>
      <c r="H115" s="736"/>
      <c r="I115" s="736"/>
      <c r="J115" s="736"/>
      <c r="K115" s="728">
        <f>H115-J115</f>
        <v>0</v>
      </c>
      <c r="L115" s="737"/>
    </row>
    <row r="116" spans="1:12" ht="17.25" hidden="1" customHeight="1">
      <c r="A116" s="717"/>
      <c r="B116" s="706" t="s">
        <v>1055</v>
      </c>
      <c r="C116" s="707" t="s">
        <v>144</v>
      </c>
      <c r="D116" s="1717"/>
      <c r="E116" s="1717"/>
      <c r="F116" s="715"/>
      <c r="G116" s="736"/>
      <c r="H116" s="736"/>
      <c r="I116" s="736"/>
      <c r="J116" s="736"/>
      <c r="K116" s="728">
        <f>H116-J116</f>
        <v>0</v>
      </c>
      <c r="L116" s="737"/>
    </row>
    <row r="117" spans="1:12" ht="17.25" hidden="1" customHeight="1">
      <c r="A117" s="748" t="s">
        <v>1056</v>
      </c>
      <c r="B117" s="749"/>
      <c r="C117" s="702" t="s">
        <v>1057</v>
      </c>
      <c r="D117" s="1716"/>
      <c r="E117" s="1716"/>
      <c r="F117" s="720">
        <f t="shared" ref="F117:L117" si="25">F118+F119+F120+F121+F122</f>
        <v>0</v>
      </c>
      <c r="G117" s="720">
        <f t="shared" si="25"/>
        <v>0</v>
      </c>
      <c r="H117" s="720">
        <f t="shared" si="25"/>
        <v>0</v>
      </c>
      <c r="I117" s="720">
        <f t="shared" si="25"/>
        <v>0</v>
      </c>
      <c r="J117" s="720">
        <f t="shared" si="25"/>
        <v>0</v>
      </c>
      <c r="K117" s="720">
        <f t="shared" si="25"/>
        <v>0</v>
      </c>
      <c r="L117" s="721">
        <f t="shared" si="25"/>
        <v>0</v>
      </c>
    </row>
    <row r="118" spans="1:12" ht="17.25" hidden="1" customHeight="1">
      <c r="A118" s="750"/>
      <c r="B118" s="706" t="s">
        <v>1058</v>
      </c>
      <c r="C118" s="707" t="s">
        <v>1059</v>
      </c>
      <c r="D118" s="1717"/>
      <c r="E118" s="1717"/>
      <c r="F118" s="715"/>
      <c r="G118" s="736"/>
      <c r="H118" s="736"/>
      <c r="I118" s="736"/>
      <c r="J118" s="736"/>
      <c r="K118" s="728">
        <f t="shared" ref="K118:K123" si="26">H118-J118</f>
        <v>0</v>
      </c>
      <c r="L118" s="737"/>
    </row>
    <row r="119" spans="1:12" ht="17.25" hidden="1" customHeight="1">
      <c r="A119" s="717"/>
      <c r="B119" s="706" t="s">
        <v>1060</v>
      </c>
      <c r="C119" s="707" t="s">
        <v>1061</v>
      </c>
      <c r="D119" s="1717"/>
      <c r="E119" s="1717"/>
      <c r="F119" s="715"/>
      <c r="G119" s="736"/>
      <c r="H119" s="736"/>
      <c r="I119" s="736"/>
      <c r="J119" s="736"/>
      <c r="K119" s="728">
        <f t="shared" si="26"/>
        <v>0</v>
      </c>
      <c r="L119" s="737"/>
    </row>
    <row r="120" spans="1:12" ht="17.25" hidden="1" customHeight="1">
      <c r="A120" s="717"/>
      <c r="B120" s="716" t="s">
        <v>1062</v>
      </c>
      <c r="C120" s="707" t="s">
        <v>1063</v>
      </c>
      <c r="D120" s="1717"/>
      <c r="E120" s="1717"/>
      <c r="F120" s="715"/>
      <c r="G120" s="736"/>
      <c r="H120" s="736"/>
      <c r="I120" s="736"/>
      <c r="J120" s="736"/>
      <c r="K120" s="728">
        <f t="shared" si="26"/>
        <v>0</v>
      </c>
      <c r="L120" s="737"/>
    </row>
    <row r="121" spans="1:12" ht="15" hidden="1" customHeight="1">
      <c r="A121" s="717"/>
      <c r="B121" s="716" t="s">
        <v>1064</v>
      </c>
      <c r="C121" s="707" t="s">
        <v>1065</v>
      </c>
      <c r="D121" s="1717"/>
      <c r="E121" s="1717"/>
      <c r="F121" s="715"/>
      <c r="G121" s="736"/>
      <c r="H121" s="736"/>
      <c r="I121" s="736"/>
      <c r="J121" s="736"/>
      <c r="K121" s="728">
        <f t="shared" si="26"/>
        <v>0</v>
      </c>
      <c r="L121" s="737"/>
    </row>
    <row r="122" spans="1:12" ht="17.25" hidden="1" customHeight="1">
      <c r="A122" s="717"/>
      <c r="B122" s="716" t="s">
        <v>1066</v>
      </c>
      <c r="C122" s="707" t="s">
        <v>1067</v>
      </c>
      <c r="D122" s="1717"/>
      <c r="E122" s="1717"/>
      <c r="F122" s="715"/>
      <c r="G122" s="736"/>
      <c r="H122" s="736"/>
      <c r="I122" s="736"/>
      <c r="J122" s="736"/>
      <c r="K122" s="728">
        <f t="shared" si="26"/>
        <v>0</v>
      </c>
      <c r="L122" s="737"/>
    </row>
    <row r="123" spans="1:12" s="931" customFormat="1" ht="14.25" hidden="1" customHeight="1">
      <c r="A123" s="717"/>
      <c r="B123" s="751"/>
      <c r="C123" s="752"/>
      <c r="D123" s="1726"/>
      <c r="E123" s="1726"/>
      <c r="F123" s="715"/>
      <c r="G123" s="736"/>
      <c r="H123" s="736"/>
      <c r="I123" s="736"/>
      <c r="J123" s="736"/>
      <c r="K123" s="728">
        <f t="shared" si="26"/>
        <v>0</v>
      </c>
      <c r="L123" s="737"/>
    </row>
    <row r="124" spans="1:12" s="933" customFormat="1" ht="17.25" hidden="1" customHeight="1">
      <c r="A124" s="744" t="s">
        <v>1068</v>
      </c>
      <c r="B124" s="753"/>
      <c r="C124" s="696" t="s">
        <v>1069</v>
      </c>
      <c r="D124" s="1725"/>
      <c r="E124" s="1725"/>
      <c r="F124" s="732">
        <f t="shared" ref="F124:L124" si="27">F125+F126+F127</f>
        <v>0</v>
      </c>
      <c r="G124" s="732">
        <f t="shared" si="27"/>
        <v>0</v>
      </c>
      <c r="H124" s="732">
        <f t="shared" si="27"/>
        <v>0</v>
      </c>
      <c r="I124" s="732">
        <f t="shared" si="27"/>
        <v>0</v>
      </c>
      <c r="J124" s="732">
        <f t="shared" si="27"/>
        <v>0</v>
      </c>
      <c r="K124" s="732">
        <f t="shared" si="27"/>
        <v>0</v>
      </c>
      <c r="L124" s="733">
        <f t="shared" si="27"/>
        <v>0</v>
      </c>
    </row>
    <row r="125" spans="1:12" s="931" customFormat="1" ht="17.25" hidden="1" customHeight="1">
      <c r="A125" s="717"/>
      <c r="B125" s="1727" t="s">
        <v>1070</v>
      </c>
      <c r="C125" s="1728" t="s">
        <v>1071</v>
      </c>
      <c r="D125" s="1729"/>
      <c r="E125" s="1729"/>
      <c r="F125" s="715"/>
      <c r="G125" s="736"/>
      <c r="H125" s="736"/>
      <c r="I125" s="736"/>
      <c r="J125" s="736"/>
      <c r="K125" s="728">
        <f>H125-J125</f>
        <v>0</v>
      </c>
      <c r="L125" s="737"/>
    </row>
    <row r="126" spans="1:12" s="931" customFormat="1" ht="34.5" hidden="1" customHeight="1">
      <c r="A126" s="717"/>
      <c r="B126" s="1730" t="s">
        <v>1072</v>
      </c>
      <c r="C126" s="1728" t="s">
        <v>1073</v>
      </c>
      <c r="D126" s="1729"/>
      <c r="E126" s="1729"/>
      <c r="F126" s="715"/>
      <c r="G126" s="736"/>
      <c r="H126" s="736"/>
      <c r="I126" s="736"/>
      <c r="J126" s="736"/>
      <c r="K126" s="728">
        <f>H126-J126</f>
        <v>0</v>
      </c>
      <c r="L126" s="737"/>
    </row>
    <row r="127" spans="1:12" s="931" customFormat="1" ht="17.25" hidden="1" customHeight="1">
      <c r="A127" s="717"/>
      <c r="B127" s="1731" t="s">
        <v>1074</v>
      </c>
      <c r="C127" s="1728" t="s">
        <v>1075</v>
      </c>
      <c r="D127" s="1729"/>
      <c r="E127" s="1729"/>
      <c r="F127" s="715"/>
      <c r="G127" s="736"/>
      <c r="H127" s="736"/>
      <c r="I127" s="736"/>
      <c r="J127" s="736"/>
      <c r="K127" s="728">
        <f>H127-J127</f>
        <v>0</v>
      </c>
      <c r="L127" s="737"/>
    </row>
    <row r="128" spans="1:12" s="931" customFormat="1" ht="21.75" hidden="1" customHeight="1">
      <c r="A128" s="758" t="s">
        <v>1076</v>
      </c>
      <c r="B128" s="759"/>
      <c r="C128" s="760" t="s">
        <v>1077</v>
      </c>
      <c r="D128" s="1732"/>
      <c r="E128" s="1732"/>
      <c r="F128" s="761">
        <f t="shared" ref="F128:L128" si="28">F129</f>
        <v>0</v>
      </c>
      <c r="G128" s="761">
        <f t="shared" si="28"/>
        <v>0</v>
      </c>
      <c r="H128" s="761">
        <f t="shared" si="28"/>
        <v>0</v>
      </c>
      <c r="I128" s="761">
        <f t="shared" si="28"/>
        <v>0</v>
      </c>
      <c r="J128" s="761">
        <f t="shared" si="28"/>
        <v>0</v>
      </c>
      <c r="K128" s="761">
        <f t="shared" si="28"/>
        <v>0</v>
      </c>
      <c r="L128" s="762">
        <f t="shared" si="28"/>
        <v>0</v>
      </c>
    </row>
    <row r="129" spans="1:12" s="931" customFormat="1" ht="16.5" hidden="1" customHeight="1">
      <c r="A129" s="717" t="s">
        <v>1078</v>
      </c>
      <c r="B129" s="718"/>
      <c r="C129" s="763" t="s">
        <v>1079</v>
      </c>
      <c r="D129" s="1733"/>
      <c r="E129" s="1733"/>
      <c r="F129" s="715"/>
      <c r="G129" s="736"/>
      <c r="H129" s="736"/>
      <c r="I129" s="736"/>
      <c r="J129" s="736"/>
      <c r="K129" s="728">
        <f>H129-J129</f>
        <v>0</v>
      </c>
      <c r="L129" s="737"/>
    </row>
    <row r="130" spans="1:12" s="931" customFormat="1" hidden="1">
      <c r="A130" s="717"/>
      <c r="B130" s="706"/>
      <c r="C130" s="763"/>
      <c r="D130" s="1733"/>
      <c r="E130" s="1733"/>
      <c r="F130" s="715"/>
      <c r="G130" s="714"/>
      <c r="H130" s="714"/>
      <c r="I130" s="714"/>
      <c r="J130" s="714"/>
      <c r="K130" s="728">
        <f>H130-J130</f>
        <v>0</v>
      </c>
      <c r="L130" s="764"/>
    </row>
    <row r="131" spans="1:12" s="933" customFormat="1" ht="33" hidden="1" customHeight="1">
      <c r="A131" s="1734" t="s">
        <v>1080</v>
      </c>
      <c r="B131" s="1735"/>
      <c r="C131" s="696" t="s">
        <v>1081</v>
      </c>
      <c r="D131" s="1725"/>
      <c r="E131" s="1725"/>
      <c r="F131" s="732">
        <f t="shared" ref="F131:L131" si="29">F132</f>
        <v>0</v>
      </c>
      <c r="G131" s="732">
        <f t="shared" si="29"/>
        <v>0</v>
      </c>
      <c r="H131" s="732">
        <f t="shared" si="29"/>
        <v>0</v>
      </c>
      <c r="I131" s="732">
        <f t="shared" si="29"/>
        <v>0</v>
      </c>
      <c r="J131" s="732">
        <f t="shared" si="29"/>
        <v>0</v>
      </c>
      <c r="K131" s="732">
        <f t="shared" si="29"/>
        <v>0</v>
      </c>
      <c r="L131" s="733">
        <f t="shared" si="29"/>
        <v>0</v>
      </c>
    </row>
    <row r="132" spans="1:12" s="931" customFormat="1" ht="31.5" hidden="1" customHeight="1">
      <c r="A132" s="1113" t="s">
        <v>1082</v>
      </c>
      <c r="B132" s="1736"/>
      <c r="C132" s="702" t="s">
        <v>1083</v>
      </c>
      <c r="D132" s="1716"/>
      <c r="E132" s="1716"/>
      <c r="F132" s="720">
        <f t="shared" ref="F132:L132" si="30">F133+F134+F135+F136+F137+F138+F139+F140+F141+F142+F143+F144</f>
        <v>0</v>
      </c>
      <c r="G132" s="720">
        <f t="shared" si="30"/>
        <v>0</v>
      </c>
      <c r="H132" s="720">
        <f t="shared" si="30"/>
        <v>0</v>
      </c>
      <c r="I132" s="720">
        <f t="shared" si="30"/>
        <v>0</v>
      </c>
      <c r="J132" s="720">
        <f t="shared" si="30"/>
        <v>0</v>
      </c>
      <c r="K132" s="720">
        <f t="shared" si="30"/>
        <v>0</v>
      </c>
      <c r="L132" s="721">
        <f t="shared" si="30"/>
        <v>0</v>
      </c>
    </row>
    <row r="133" spans="1:12" s="931" customFormat="1" ht="15.75" hidden="1" customHeight="1">
      <c r="A133" s="717"/>
      <c r="B133" s="718" t="s">
        <v>1084</v>
      </c>
      <c r="C133" s="707" t="s">
        <v>1085</v>
      </c>
      <c r="D133" s="1717"/>
      <c r="E133" s="1717"/>
      <c r="F133" s="715"/>
      <c r="G133" s="736"/>
      <c r="H133" s="736"/>
      <c r="I133" s="736"/>
      <c r="J133" s="736"/>
      <c r="K133" s="728">
        <f t="shared" ref="K133:K144" si="31">H133-J133</f>
        <v>0</v>
      </c>
      <c r="L133" s="737"/>
    </row>
    <row r="134" spans="1:12" s="931" customFormat="1" ht="18" hidden="1" customHeight="1">
      <c r="A134" s="717"/>
      <c r="B134" s="706" t="s">
        <v>1086</v>
      </c>
      <c r="C134" s="707" t="s">
        <v>1087</v>
      </c>
      <c r="D134" s="1717"/>
      <c r="E134" s="1717"/>
      <c r="F134" s="715"/>
      <c r="G134" s="736"/>
      <c r="H134" s="736"/>
      <c r="I134" s="736"/>
      <c r="J134" s="736"/>
      <c r="K134" s="728">
        <f t="shared" si="31"/>
        <v>0</v>
      </c>
      <c r="L134" s="737"/>
    </row>
    <row r="135" spans="1:12" s="931" customFormat="1" ht="24.75" hidden="1" customHeight="1">
      <c r="A135" s="717"/>
      <c r="B135" s="716" t="s">
        <v>1088</v>
      </c>
      <c r="C135" s="707" t="s">
        <v>1089</v>
      </c>
      <c r="D135" s="1717"/>
      <c r="E135" s="1717"/>
      <c r="F135" s="715"/>
      <c r="G135" s="736"/>
      <c r="H135" s="736"/>
      <c r="I135" s="736"/>
      <c r="J135" s="736"/>
      <c r="K135" s="728">
        <f t="shared" si="31"/>
        <v>0</v>
      </c>
      <c r="L135" s="737"/>
    </row>
    <row r="136" spans="1:12" s="931" customFormat="1" ht="25.5" hidden="1" customHeight="1">
      <c r="A136" s="717"/>
      <c r="B136" s="716" t="s">
        <v>1090</v>
      </c>
      <c r="C136" s="707" t="s">
        <v>1091</v>
      </c>
      <c r="D136" s="1717"/>
      <c r="E136" s="1717"/>
      <c r="F136" s="715"/>
      <c r="G136" s="736"/>
      <c r="H136" s="736"/>
      <c r="I136" s="736"/>
      <c r="J136" s="736"/>
      <c r="K136" s="728">
        <f t="shared" si="31"/>
        <v>0</v>
      </c>
      <c r="L136" s="737"/>
    </row>
    <row r="137" spans="1:12" s="931" customFormat="1" ht="24.75" hidden="1" customHeight="1">
      <c r="A137" s="765"/>
      <c r="B137" s="716" t="s">
        <v>1092</v>
      </c>
      <c r="C137" s="707" t="s">
        <v>1093</v>
      </c>
      <c r="D137" s="1717"/>
      <c r="E137" s="1717"/>
      <c r="F137" s="715"/>
      <c r="G137" s="736"/>
      <c r="H137" s="736"/>
      <c r="I137" s="736"/>
      <c r="J137" s="736"/>
      <c r="K137" s="728">
        <f t="shared" si="31"/>
        <v>0</v>
      </c>
      <c r="L137" s="737"/>
    </row>
    <row r="138" spans="1:12" s="931" customFormat="1" ht="30.75" hidden="1" customHeight="1">
      <c r="A138" s="765"/>
      <c r="B138" s="716" t="s">
        <v>1094</v>
      </c>
      <c r="C138" s="707" t="s">
        <v>1095</v>
      </c>
      <c r="D138" s="1717"/>
      <c r="E138" s="1717"/>
      <c r="F138" s="715"/>
      <c r="G138" s="736"/>
      <c r="H138" s="736"/>
      <c r="I138" s="736"/>
      <c r="J138" s="736"/>
      <c r="K138" s="728">
        <f t="shared" si="31"/>
        <v>0</v>
      </c>
      <c r="L138" s="737"/>
    </row>
    <row r="139" spans="1:12" s="931" customFormat="1" ht="26.25" hidden="1" customHeight="1">
      <c r="A139" s="765"/>
      <c r="B139" s="716" t="s">
        <v>1096</v>
      </c>
      <c r="C139" s="707" t="s">
        <v>1097</v>
      </c>
      <c r="D139" s="1717"/>
      <c r="E139" s="1717"/>
      <c r="F139" s="715"/>
      <c r="G139" s="736"/>
      <c r="H139" s="736"/>
      <c r="I139" s="736"/>
      <c r="J139" s="736"/>
      <c r="K139" s="728">
        <f t="shared" si="31"/>
        <v>0</v>
      </c>
      <c r="L139" s="737"/>
    </row>
    <row r="140" spans="1:12" s="931" customFormat="1" ht="26.25" hidden="1" customHeight="1">
      <c r="A140" s="765"/>
      <c r="B140" s="716" t="s">
        <v>1098</v>
      </c>
      <c r="C140" s="707" t="s">
        <v>1099</v>
      </c>
      <c r="D140" s="1717"/>
      <c r="E140" s="1717"/>
      <c r="F140" s="715"/>
      <c r="G140" s="736"/>
      <c r="H140" s="736"/>
      <c r="I140" s="736"/>
      <c r="J140" s="736"/>
      <c r="K140" s="728">
        <f t="shared" si="31"/>
        <v>0</v>
      </c>
      <c r="L140" s="737"/>
    </row>
    <row r="141" spans="1:12" s="931" customFormat="1" ht="19.5" hidden="1" customHeight="1">
      <c r="A141" s="765"/>
      <c r="B141" s="716" t="s">
        <v>1100</v>
      </c>
      <c r="C141" s="707" t="s">
        <v>1101</v>
      </c>
      <c r="D141" s="1717"/>
      <c r="E141" s="1717"/>
      <c r="F141" s="715"/>
      <c r="G141" s="736"/>
      <c r="H141" s="736"/>
      <c r="I141" s="736"/>
      <c r="J141" s="736"/>
      <c r="K141" s="728">
        <f t="shared" si="31"/>
        <v>0</v>
      </c>
      <c r="L141" s="737"/>
    </row>
    <row r="142" spans="1:12" s="950" customFormat="1" ht="24" hidden="1" customHeight="1">
      <c r="A142" s="766"/>
      <c r="B142" s="767" t="s">
        <v>1102</v>
      </c>
      <c r="C142" s="768" t="s">
        <v>1103</v>
      </c>
      <c r="D142" s="1737"/>
      <c r="E142" s="1737"/>
      <c r="F142" s="715"/>
      <c r="G142" s="769"/>
      <c r="H142" s="769"/>
      <c r="I142" s="769"/>
      <c r="J142" s="769"/>
      <c r="K142" s="728">
        <f t="shared" si="31"/>
        <v>0</v>
      </c>
      <c r="L142" s="770"/>
    </row>
    <row r="143" spans="1:12" s="950" customFormat="1" ht="20.25" hidden="1" customHeight="1">
      <c r="A143" s="766"/>
      <c r="B143" s="767" t="s">
        <v>1104</v>
      </c>
      <c r="C143" s="768" t="s">
        <v>1105</v>
      </c>
      <c r="D143" s="1737"/>
      <c r="E143" s="1737"/>
      <c r="F143" s="715"/>
      <c r="G143" s="769"/>
      <c r="H143" s="769"/>
      <c r="I143" s="769"/>
      <c r="J143" s="769"/>
      <c r="K143" s="728">
        <f t="shared" si="31"/>
        <v>0</v>
      </c>
      <c r="L143" s="770"/>
    </row>
    <row r="144" spans="1:12" s="950" customFormat="1" ht="20.25" hidden="1" customHeight="1">
      <c r="A144" s="766"/>
      <c r="B144" s="767" t="s">
        <v>1106</v>
      </c>
      <c r="C144" s="768" t="s">
        <v>1107</v>
      </c>
      <c r="D144" s="1737"/>
      <c r="E144" s="1737"/>
      <c r="F144" s="715"/>
      <c r="G144" s="769"/>
      <c r="H144" s="769"/>
      <c r="I144" s="769"/>
      <c r="J144" s="769"/>
      <c r="K144" s="728">
        <f t="shared" si="31"/>
        <v>0</v>
      </c>
      <c r="L144" s="770"/>
    </row>
    <row r="145" spans="1:12" s="933" customFormat="1" ht="17.25" hidden="1" customHeight="1">
      <c r="A145" s="744" t="s">
        <v>1326</v>
      </c>
      <c r="B145" s="745"/>
      <c r="C145" s="696" t="s">
        <v>1109</v>
      </c>
      <c r="D145" s="1725"/>
      <c r="E145" s="1725"/>
      <c r="F145" s="732">
        <f t="shared" ref="F145:L145" si="32">F146</f>
        <v>0</v>
      </c>
      <c r="G145" s="732">
        <f t="shared" si="32"/>
        <v>0</v>
      </c>
      <c r="H145" s="732">
        <f t="shared" si="32"/>
        <v>0</v>
      </c>
      <c r="I145" s="732">
        <f t="shared" si="32"/>
        <v>0</v>
      </c>
      <c r="J145" s="732">
        <f t="shared" si="32"/>
        <v>0</v>
      </c>
      <c r="K145" s="732">
        <f t="shared" si="32"/>
        <v>0</v>
      </c>
      <c r="L145" s="733">
        <f t="shared" si="32"/>
        <v>0</v>
      </c>
    </row>
    <row r="146" spans="1:12" s="931" customFormat="1" ht="13.5" hidden="1" customHeight="1">
      <c r="A146" s="700" t="s">
        <v>1327</v>
      </c>
      <c r="B146" s="701"/>
      <c r="C146" s="702" t="s">
        <v>548</v>
      </c>
      <c r="D146" s="1716"/>
      <c r="E146" s="1716"/>
      <c r="F146" s="720">
        <f t="shared" ref="F146:L146" si="33">F147+F148</f>
        <v>0</v>
      </c>
      <c r="G146" s="720">
        <f t="shared" si="33"/>
        <v>0</v>
      </c>
      <c r="H146" s="720">
        <f t="shared" si="33"/>
        <v>0</v>
      </c>
      <c r="I146" s="720">
        <f t="shared" si="33"/>
        <v>0</v>
      </c>
      <c r="J146" s="720">
        <f t="shared" si="33"/>
        <v>0</v>
      </c>
      <c r="K146" s="720">
        <f t="shared" si="33"/>
        <v>0</v>
      </c>
      <c r="L146" s="721">
        <f t="shared" si="33"/>
        <v>0</v>
      </c>
    </row>
    <row r="147" spans="1:12" s="931" customFormat="1" ht="13.5" hidden="1" customHeight="1">
      <c r="A147" s="772"/>
      <c r="B147" s="718" t="s">
        <v>1112</v>
      </c>
      <c r="C147" s="707" t="s">
        <v>1113</v>
      </c>
      <c r="D147" s="1717"/>
      <c r="E147" s="1717"/>
      <c r="F147" s="715"/>
      <c r="G147" s="736"/>
      <c r="H147" s="736"/>
      <c r="I147" s="736"/>
      <c r="J147" s="736"/>
      <c r="K147" s="728">
        <f>H147-J147</f>
        <v>0</v>
      </c>
      <c r="L147" s="737"/>
    </row>
    <row r="148" spans="1:12" s="931" customFormat="1" ht="13.5" hidden="1" customHeight="1">
      <c r="A148" s="772"/>
      <c r="B148" s="718" t="s">
        <v>1328</v>
      </c>
      <c r="C148" s="707" t="s">
        <v>1329</v>
      </c>
      <c r="D148" s="1717"/>
      <c r="E148" s="1717"/>
      <c r="F148" s="715"/>
      <c r="G148" s="736"/>
      <c r="H148" s="736"/>
      <c r="I148" s="736"/>
      <c r="J148" s="736"/>
      <c r="K148" s="728">
        <f>H148-J148</f>
        <v>0</v>
      </c>
      <c r="L148" s="737"/>
    </row>
    <row r="149" spans="1:12" s="931" customFormat="1" ht="17.25" hidden="1" customHeight="1">
      <c r="A149" s="773" t="s">
        <v>1116</v>
      </c>
      <c r="B149" s="774"/>
      <c r="C149" s="775" t="s">
        <v>1117</v>
      </c>
      <c r="D149" s="1741"/>
      <c r="E149" s="1741"/>
      <c r="F149" s="761">
        <f t="shared" ref="F149:L149" si="34">F150</f>
        <v>0</v>
      </c>
      <c r="G149" s="761">
        <f t="shared" si="34"/>
        <v>0</v>
      </c>
      <c r="H149" s="761">
        <f t="shared" si="34"/>
        <v>0</v>
      </c>
      <c r="I149" s="761">
        <f t="shared" si="34"/>
        <v>0</v>
      </c>
      <c r="J149" s="761">
        <f t="shared" si="34"/>
        <v>0</v>
      </c>
      <c r="K149" s="761">
        <f t="shared" si="34"/>
        <v>0</v>
      </c>
      <c r="L149" s="762">
        <f t="shared" si="34"/>
        <v>0</v>
      </c>
    </row>
    <row r="150" spans="1:12" s="931" customFormat="1" hidden="1">
      <c r="A150" s="776" t="s">
        <v>1118</v>
      </c>
      <c r="B150" s="719"/>
      <c r="C150" s="702" t="s">
        <v>1119</v>
      </c>
      <c r="D150" s="1716"/>
      <c r="E150" s="1716"/>
      <c r="F150" s="720">
        <f t="shared" ref="F150:L150" si="35">F151+F152+F153+F154</f>
        <v>0</v>
      </c>
      <c r="G150" s="720">
        <f t="shared" si="35"/>
        <v>0</v>
      </c>
      <c r="H150" s="720">
        <f t="shared" si="35"/>
        <v>0</v>
      </c>
      <c r="I150" s="720">
        <f t="shared" si="35"/>
        <v>0</v>
      </c>
      <c r="J150" s="720">
        <f t="shared" si="35"/>
        <v>0</v>
      </c>
      <c r="K150" s="720">
        <f t="shared" si="35"/>
        <v>0</v>
      </c>
      <c r="L150" s="721">
        <f t="shared" si="35"/>
        <v>0</v>
      </c>
    </row>
    <row r="151" spans="1:12" s="931" customFormat="1" hidden="1">
      <c r="A151" s="717"/>
      <c r="B151" s="777" t="s">
        <v>1120</v>
      </c>
      <c r="C151" s="707" t="s">
        <v>1121</v>
      </c>
      <c r="D151" s="1717"/>
      <c r="E151" s="1717"/>
      <c r="F151" s="715"/>
      <c r="G151" s="736"/>
      <c r="H151" s="736"/>
      <c r="I151" s="736"/>
      <c r="J151" s="736"/>
      <c r="K151" s="728">
        <f>H151-J151</f>
        <v>0</v>
      </c>
      <c r="L151" s="737"/>
    </row>
    <row r="152" spans="1:12" s="931" customFormat="1" hidden="1">
      <c r="A152" s="726"/>
      <c r="B152" s="777" t="s">
        <v>1122</v>
      </c>
      <c r="C152" s="707" t="s">
        <v>1123</v>
      </c>
      <c r="D152" s="1717"/>
      <c r="E152" s="1717"/>
      <c r="F152" s="715"/>
      <c r="G152" s="736"/>
      <c r="H152" s="736"/>
      <c r="I152" s="736"/>
      <c r="J152" s="736"/>
      <c r="K152" s="728">
        <f>H152-J152</f>
        <v>0</v>
      </c>
      <c r="L152" s="737"/>
    </row>
    <row r="153" spans="1:12" s="931" customFormat="1" ht="15" hidden="1" customHeight="1">
      <c r="A153" s="726"/>
      <c r="B153" s="777" t="s">
        <v>1124</v>
      </c>
      <c r="C153" s="707" t="s">
        <v>1125</v>
      </c>
      <c r="D153" s="1717"/>
      <c r="E153" s="1717"/>
      <c r="F153" s="715"/>
      <c r="G153" s="736"/>
      <c r="H153" s="736"/>
      <c r="I153" s="736"/>
      <c r="J153" s="736"/>
      <c r="K153" s="728">
        <f>H153-J153</f>
        <v>0</v>
      </c>
      <c r="L153" s="737"/>
    </row>
    <row r="154" spans="1:12" s="931" customFormat="1" hidden="1">
      <c r="A154" s="726"/>
      <c r="B154" s="777" t="s">
        <v>1126</v>
      </c>
      <c r="C154" s="707" t="s">
        <v>1127</v>
      </c>
      <c r="D154" s="1717"/>
      <c r="E154" s="1717"/>
      <c r="F154" s="715"/>
      <c r="G154" s="736"/>
      <c r="H154" s="736"/>
      <c r="I154" s="736"/>
      <c r="J154" s="736"/>
      <c r="K154" s="728">
        <f>H154-J154</f>
        <v>0</v>
      </c>
      <c r="L154" s="737"/>
    </row>
    <row r="155" spans="1:12" s="931" customFormat="1" hidden="1">
      <c r="A155" s="726"/>
      <c r="B155" s="777"/>
      <c r="C155" s="778"/>
      <c r="D155" s="1276"/>
      <c r="E155" s="1276"/>
      <c r="F155" s="715"/>
      <c r="G155" s="714"/>
      <c r="H155" s="714"/>
      <c r="I155" s="714"/>
      <c r="J155" s="714"/>
      <c r="K155" s="728">
        <f>H155-J155</f>
        <v>0</v>
      </c>
      <c r="L155" s="764"/>
    </row>
    <row r="156" spans="1:12" s="933" customFormat="1" ht="32.25" hidden="1" customHeight="1">
      <c r="A156" s="1898" t="s">
        <v>1354</v>
      </c>
      <c r="B156" s="1899"/>
      <c r="C156" s="696" t="s">
        <v>1129</v>
      </c>
      <c r="D156" s="1725"/>
      <c r="E156" s="1725"/>
      <c r="F156" s="732">
        <f t="shared" ref="F156:L156" si="36">F157+F158+F159+F160+F161+F162+F163+F164+F165</f>
        <v>0</v>
      </c>
      <c r="G156" s="732">
        <f t="shared" si="36"/>
        <v>0</v>
      </c>
      <c r="H156" s="732">
        <f t="shared" si="36"/>
        <v>0</v>
      </c>
      <c r="I156" s="732">
        <f t="shared" si="36"/>
        <v>0</v>
      </c>
      <c r="J156" s="732">
        <f t="shared" si="36"/>
        <v>0</v>
      </c>
      <c r="K156" s="732">
        <f t="shared" si="36"/>
        <v>0</v>
      </c>
      <c r="L156" s="733">
        <f t="shared" si="36"/>
        <v>0</v>
      </c>
    </row>
    <row r="157" spans="1:12" s="931" customFormat="1" hidden="1">
      <c r="A157" s="717" t="s">
        <v>1130</v>
      </c>
      <c r="B157" s="751"/>
      <c r="C157" s="763" t="s">
        <v>1131</v>
      </c>
      <c r="D157" s="1733"/>
      <c r="E157" s="1733"/>
      <c r="F157" s="715"/>
      <c r="G157" s="736"/>
      <c r="H157" s="736"/>
      <c r="I157" s="736"/>
      <c r="J157" s="736"/>
      <c r="K157" s="728">
        <f t="shared" ref="K157:K165" si="37">H157-J157</f>
        <v>0</v>
      </c>
      <c r="L157" s="737"/>
    </row>
    <row r="158" spans="1:12" s="931" customFormat="1" hidden="1">
      <c r="A158" s="705" t="s">
        <v>1132</v>
      </c>
      <c r="B158" s="751"/>
      <c r="C158" s="763" t="s">
        <v>559</v>
      </c>
      <c r="D158" s="1733"/>
      <c r="E158" s="1733"/>
      <c r="F158" s="715"/>
      <c r="G158" s="736"/>
      <c r="H158" s="736"/>
      <c r="I158" s="736"/>
      <c r="J158" s="736"/>
      <c r="K158" s="728">
        <f t="shared" si="37"/>
        <v>0</v>
      </c>
      <c r="L158" s="737"/>
    </row>
    <row r="159" spans="1:12" s="931" customFormat="1" ht="15" hidden="1" customHeight="1">
      <c r="A159" s="1123" t="s">
        <v>1133</v>
      </c>
      <c r="B159" s="1124"/>
      <c r="C159" s="763" t="s">
        <v>1134</v>
      </c>
      <c r="D159" s="1733"/>
      <c r="E159" s="1733"/>
      <c r="F159" s="715"/>
      <c r="G159" s="736"/>
      <c r="H159" s="736"/>
      <c r="I159" s="736"/>
      <c r="J159" s="736"/>
      <c r="K159" s="728">
        <f t="shared" si="37"/>
        <v>0</v>
      </c>
      <c r="L159" s="737"/>
    </row>
    <row r="160" spans="1:12" s="931" customFormat="1" ht="15" hidden="1" customHeight="1">
      <c r="A160" s="1123" t="s">
        <v>1135</v>
      </c>
      <c r="B160" s="1124"/>
      <c r="C160" s="763" t="s">
        <v>1136</v>
      </c>
      <c r="D160" s="1733"/>
      <c r="E160" s="1733"/>
      <c r="F160" s="715"/>
      <c r="G160" s="736"/>
      <c r="H160" s="736"/>
      <c r="I160" s="736"/>
      <c r="J160" s="736"/>
      <c r="K160" s="728">
        <f t="shared" si="37"/>
        <v>0</v>
      </c>
      <c r="L160" s="737"/>
    </row>
    <row r="161" spans="1:12" s="931" customFormat="1" hidden="1">
      <c r="A161" s="705" t="s">
        <v>1137</v>
      </c>
      <c r="B161" s="751"/>
      <c r="C161" s="763" t="s">
        <v>1138</v>
      </c>
      <c r="D161" s="1733"/>
      <c r="E161" s="1733"/>
      <c r="F161" s="715"/>
      <c r="G161" s="736"/>
      <c r="H161" s="736"/>
      <c r="I161" s="736"/>
      <c r="J161" s="736"/>
      <c r="K161" s="728">
        <f t="shared" si="37"/>
        <v>0</v>
      </c>
      <c r="L161" s="737"/>
    </row>
    <row r="162" spans="1:12" s="931" customFormat="1" hidden="1">
      <c r="A162" s="705" t="s">
        <v>1139</v>
      </c>
      <c r="B162" s="751"/>
      <c r="C162" s="763" t="s">
        <v>1140</v>
      </c>
      <c r="D162" s="1733"/>
      <c r="E162" s="1733"/>
      <c r="F162" s="715"/>
      <c r="G162" s="736"/>
      <c r="H162" s="736"/>
      <c r="I162" s="736"/>
      <c r="J162" s="736"/>
      <c r="K162" s="728">
        <f t="shared" si="37"/>
        <v>0</v>
      </c>
      <c r="L162" s="737"/>
    </row>
    <row r="163" spans="1:12" s="931" customFormat="1" hidden="1">
      <c r="A163" s="705" t="s">
        <v>1141</v>
      </c>
      <c r="B163" s="751"/>
      <c r="C163" s="763" t="s">
        <v>1142</v>
      </c>
      <c r="D163" s="1733"/>
      <c r="E163" s="1733"/>
      <c r="F163" s="715"/>
      <c r="G163" s="736"/>
      <c r="H163" s="736"/>
      <c r="I163" s="736"/>
      <c r="J163" s="736"/>
      <c r="K163" s="728">
        <f t="shared" si="37"/>
        <v>0</v>
      </c>
      <c r="L163" s="737"/>
    </row>
    <row r="164" spans="1:12" s="931" customFormat="1" hidden="1">
      <c r="A164" s="705" t="s">
        <v>1143</v>
      </c>
      <c r="B164" s="751"/>
      <c r="C164" s="763" t="s">
        <v>1144</v>
      </c>
      <c r="D164" s="1733"/>
      <c r="E164" s="1733"/>
      <c r="F164" s="715"/>
      <c r="G164" s="736"/>
      <c r="H164" s="736"/>
      <c r="I164" s="736"/>
      <c r="J164" s="736"/>
      <c r="K164" s="728">
        <f t="shared" si="37"/>
        <v>0</v>
      </c>
      <c r="L164" s="737"/>
    </row>
    <row r="165" spans="1:12" s="931" customFormat="1" hidden="1">
      <c r="A165" s="705" t="s">
        <v>1355</v>
      </c>
      <c r="B165" s="751"/>
      <c r="C165" s="763" t="s">
        <v>1356</v>
      </c>
      <c r="D165" s="1733"/>
      <c r="E165" s="1733"/>
      <c r="F165" s="715"/>
      <c r="G165" s="736"/>
      <c r="H165" s="736"/>
      <c r="I165" s="736"/>
      <c r="J165" s="736"/>
      <c r="K165" s="728">
        <f t="shared" si="37"/>
        <v>0</v>
      </c>
      <c r="L165" s="737"/>
    </row>
    <row r="166" spans="1:12" s="931" customFormat="1" ht="14.25" hidden="1">
      <c r="A166" s="779" t="s">
        <v>1147</v>
      </c>
      <c r="B166" s="780"/>
      <c r="C166" s="702" t="s">
        <v>1148</v>
      </c>
      <c r="D166" s="1716"/>
      <c r="E166" s="1716"/>
      <c r="F166" s="720">
        <f t="shared" ref="F166:L166" si="38">F168+F172</f>
        <v>0</v>
      </c>
      <c r="G166" s="720">
        <f t="shared" si="38"/>
        <v>0</v>
      </c>
      <c r="H166" s="720">
        <f t="shared" si="38"/>
        <v>0</v>
      </c>
      <c r="I166" s="720">
        <f t="shared" si="38"/>
        <v>0</v>
      </c>
      <c r="J166" s="720">
        <f t="shared" si="38"/>
        <v>0</v>
      </c>
      <c r="K166" s="720">
        <f t="shared" si="38"/>
        <v>0</v>
      </c>
      <c r="L166" s="721">
        <f t="shared" si="38"/>
        <v>0</v>
      </c>
    </row>
    <row r="167" spans="1:12" s="931" customFormat="1" hidden="1">
      <c r="A167" s="781"/>
      <c r="B167" s="782"/>
      <c r="C167" s="707"/>
      <c r="D167" s="1717"/>
      <c r="E167" s="1717"/>
      <c r="F167" s="715"/>
      <c r="G167" s="714"/>
      <c r="H167" s="714"/>
      <c r="I167" s="714"/>
      <c r="J167" s="714"/>
      <c r="K167" s="728">
        <f>H167-J167</f>
        <v>0</v>
      </c>
      <c r="L167" s="764"/>
    </row>
    <row r="168" spans="1:12" s="933" customFormat="1" ht="15" hidden="1">
      <c r="A168" s="783" t="s">
        <v>1149</v>
      </c>
      <c r="B168" s="745"/>
      <c r="C168" s="696" t="s">
        <v>1150</v>
      </c>
      <c r="D168" s="1725"/>
      <c r="E168" s="1725"/>
      <c r="F168" s="732">
        <f t="shared" ref="F168:L168" si="39">F169+F170</f>
        <v>0</v>
      </c>
      <c r="G168" s="732">
        <f t="shared" si="39"/>
        <v>0</v>
      </c>
      <c r="H168" s="732">
        <f t="shared" si="39"/>
        <v>0</v>
      </c>
      <c r="I168" s="732">
        <f t="shared" si="39"/>
        <v>0</v>
      </c>
      <c r="J168" s="732">
        <f t="shared" si="39"/>
        <v>0</v>
      </c>
      <c r="K168" s="732">
        <f t="shared" si="39"/>
        <v>0</v>
      </c>
      <c r="L168" s="733">
        <f t="shared" si="39"/>
        <v>0</v>
      </c>
    </row>
    <row r="169" spans="1:12" s="931" customFormat="1" ht="25.5" hidden="1" customHeight="1">
      <c r="A169" s="1125" t="s">
        <v>1151</v>
      </c>
      <c r="B169" s="1126"/>
      <c r="C169" s="763" t="s">
        <v>1152</v>
      </c>
      <c r="D169" s="1733"/>
      <c r="E169" s="1733"/>
      <c r="F169" s="715"/>
      <c r="G169" s="736"/>
      <c r="H169" s="736"/>
      <c r="I169" s="736"/>
      <c r="J169" s="736"/>
      <c r="K169" s="728">
        <f>H169-J169</f>
        <v>0</v>
      </c>
      <c r="L169" s="737"/>
    </row>
    <row r="170" spans="1:12" s="931" customFormat="1" hidden="1">
      <c r="A170" s="705" t="s">
        <v>1153</v>
      </c>
      <c r="B170" s="751"/>
      <c r="C170" s="763" t="s">
        <v>1154</v>
      </c>
      <c r="D170" s="1733"/>
      <c r="E170" s="1733"/>
      <c r="F170" s="715"/>
      <c r="G170" s="736"/>
      <c r="H170" s="736"/>
      <c r="I170" s="736"/>
      <c r="J170" s="736"/>
      <c r="K170" s="728">
        <f>H170-J170</f>
        <v>0</v>
      </c>
      <c r="L170" s="737"/>
    </row>
    <row r="171" spans="1:12" s="931" customFormat="1" hidden="1">
      <c r="A171" s="705"/>
      <c r="B171" s="751"/>
      <c r="C171" s="752"/>
      <c r="D171" s="1726"/>
      <c r="E171" s="1726"/>
      <c r="F171" s="715"/>
      <c r="G171" s="714"/>
      <c r="H171" s="714"/>
      <c r="I171" s="714"/>
      <c r="J171" s="714"/>
      <c r="K171" s="728">
        <f>H171-J171</f>
        <v>0</v>
      </c>
      <c r="L171" s="764"/>
    </row>
    <row r="172" spans="1:12" s="933" customFormat="1" ht="15" hidden="1">
      <c r="A172" s="784" t="s">
        <v>1155</v>
      </c>
      <c r="B172" s="745"/>
      <c r="C172" s="696" t="s">
        <v>1156</v>
      </c>
      <c r="D172" s="1725"/>
      <c r="E172" s="1725"/>
      <c r="F172" s="732">
        <f t="shared" ref="F172:L172" si="40">F173+F178</f>
        <v>0</v>
      </c>
      <c r="G172" s="732">
        <f t="shared" si="40"/>
        <v>0</v>
      </c>
      <c r="H172" s="732">
        <f t="shared" si="40"/>
        <v>0</v>
      </c>
      <c r="I172" s="732">
        <f t="shared" si="40"/>
        <v>0</v>
      </c>
      <c r="J172" s="732">
        <f t="shared" si="40"/>
        <v>0</v>
      </c>
      <c r="K172" s="732">
        <f t="shared" si="40"/>
        <v>0</v>
      </c>
      <c r="L172" s="733">
        <f t="shared" si="40"/>
        <v>0</v>
      </c>
    </row>
    <row r="173" spans="1:12" s="931" customFormat="1" hidden="1">
      <c r="A173" s="739" t="s">
        <v>1157</v>
      </c>
      <c r="B173" s="735"/>
      <c r="C173" s="702" t="s">
        <v>1158</v>
      </c>
      <c r="D173" s="1716"/>
      <c r="E173" s="1716"/>
      <c r="F173" s="720">
        <f t="shared" ref="F173:L173" si="41">F174+F175+F176+F177</f>
        <v>0</v>
      </c>
      <c r="G173" s="720">
        <f t="shared" si="41"/>
        <v>0</v>
      </c>
      <c r="H173" s="720">
        <f t="shared" si="41"/>
        <v>0</v>
      </c>
      <c r="I173" s="720">
        <f t="shared" si="41"/>
        <v>0</v>
      </c>
      <c r="J173" s="720">
        <f t="shared" si="41"/>
        <v>0</v>
      </c>
      <c r="K173" s="720">
        <f t="shared" si="41"/>
        <v>0</v>
      </c>
      <c r="L173" s="721">
        <f t="shared" si="41"/>
        <v>0</v>
      </c>
    </row>
    <row r="174" spans="1:12" s="931" customFormat="1" hidden="1">
      <c r="A174" s="717"/>
      <c r="B174" s="716" t="s">
        <v>1159</v>
      </c>
      <c r="C174" s="707" t="s">
        <v>1160</v>
      </c>
      <c r="D174" s="1717"/>
      <c r="E174" s="1717"/>
      <c r="F174" s="715"/>
      <c r="G174" s="736"/>
      <c r="H174" s="736"/>
      <c r="I174" s="736"/>
      <c r="J174" s="736"/>
      <c r="K174" s="728">
        <f>H174-J174</f>
        <v>0</v>
      </c>
      <c r="L174" s="737"/>
    </row>
    <row r="175" spans="1:12" s="931" customFormat="1" hidden="1">
      <c r="A175" s="717"/>
      <c r="B175" s="716" t="s">
        <v>1161</v>
      </c>
      <c r="C175" s="707" t="s">
        <v>1162</v>
      </c>
      <c r="D175" s="1717"/>
      <c r="E175" s="1717"/>
      <c r="F175" s="715"/>
      <c r="G175" s="736"/>
      <c r="H175" s="736"/>
      <c r="I175" s="736"/>
      <c r="J175" s="736"/>
      <c r="K175" s="728">
        <f>H175-J175</f>
        <v>0</v>
      </c>
      <c r="L175" s="737"/>
    </row>
    <row r="176" spans="1:12" s="931" customFormat="1" ht="15.75" hidden="1" customHeight="1">
      <c r="A176" s="717"/>
      <c r="B176" s="716" t="s">
        <v>1163</v>
      </c>
      <c r="C176" s="707" t="s">
        <v>1164</v>
      </c>
      <c r="D176" s="1717"/>
      <c r="E176" s="1717"/>
      <c r="F176" s="715"/>
      <c r="G176" s="736"/>
      <c r="H176" s="736"/>
      <c r="I176" s="736"/>
      <c r="J176" s="736"/>
      <c r="K176" s="728">
        <f>H176-J176</f>
        <v>0</v>
      </c>
      <c r="L176" s="737"/>
    </row>
    <row r="177" spans="1:12" s="931" customFormat="1" hidden="1">
      <c r="A177" s="717"/>
      <c r="B177" s="706" t="s">
        <v>1165</v>
      </c>
      <c r="C177" s="707" t="s">
        <v>1166</v>
      </c>
      <c r="D177" s="1717"/>
      <c r="E177" s="1717"/>
      <c r="F177" s="715"/>
      <c r="G177" s="736"/>
      <c r="H177" s="736"/>
      <c r="I177" s="736"/>
      <c r="J177" s="736"/>
      <c r="K177" s="728">
        <f>H177-J177</f>
        <v>0</v>
      </c>
      <c r="L177" s="737"/>
    </row>
    <row r="178" spans="1:12" s="931" customFormat="1" hidden="1">
      <c r="A178" s="739" t="s">
        <v>1167</v>
      </c>
      <c r="B178" s="735"/>
      <c r="C178" s="702" t="s">
        <v>733</v>
      </c>
      <c r="D178" s="1716"/>
      <c r="E178" s="1716"/>
      <c r="F178" s="720">
        <f t="shared" ref="F178:L178" si="42">F179+F180+F181</f>
        <v>0</v>
      </c>
      <c r="G178" s="720">
        <f t="shared" si="42"/>
        <v>0</v>
      </c>
      <c r="H178" s="720">
        <f t="shared" si="42"/>
        <v>0</v>
      </c>
      <c r="I178" s="720">
        <f t="shared" si="42"/>
        <v>0</v>
      </c>
      <c r="J178" s="720">
        <f t="shared" si="42"/>
        <v>0</v>
      </c>
      <c r="K178" s="720">
        <f t="shared" si="42"/>
        <v>0</v>
      </c>
      <c r="L178" s="721">
        <f t="shared" si="42"/>
        <v>0</v>
      </c>
    </row>
    <row r="179" spans="1:12" s="931" customFormat="1" hidden="1">
      <c r="A179" s="717"/>
      <c r="B179" s="706" t="s">
        <v>1168</v>
      </c>
      <c r="C179" s="707" t="s">
        <v>1169</v>
      </c>
      <c r="D179" s="1717"/>
      <c r="E179" s="1717"/>
      <c r="F179" s="715"/>
      <c r="G179" s="736"/>
      <c r="H179" s="736"/>
      <c r="I179" s="736"/>
      <c r="J179" s="736"/>
      <c r="K179" s="728">
        <f>H179-J179</f>
        <v>0</v>
      </c>
      <c r="L179" s="737"/>
    </row>
    <row r="180" spans="1:12" s="931" customFormat="1" hidden="1">
      <c r="A180" s="717"/>
      <c r="B180" s="706" t="s">
        <v>1170</v>
      </c>
      <c r="C180" s="707" t="s">
        <v>1171</v>
      </c>
      <c r="D180" s="1717"/>
      <c r="E180" s="1717"/>
      <c r="F180" s="715"/>
      <c r="G180" s="736"/>
      <c r="H180" s="736"/>
      <c r="I180" s="736"/>
      <c r="J180" s="736"/>
      <c r="K180" s="728">
        <f>H180-J180</f>
        <v>0</v>
      </c>
      <c r="L180" s="737"/>
    </row>
    <row r="181" spans="1:12" s="931" customFormat="1" hidden="1">
      <c r="A181" s="717"/>
      <c r="B181" s="706" t="s">
        <v>1172</v>
      </c>
      <c r="C181" s="707" t="s">
        <v>1173</v>
      </c>
      <c r="D181" s="1717"/>
      <c r="E181" s="1717"/>
      <c r="F181" s="715"/>
      <c r="G181" s="736"/>
      <c r="H181" s="736"/>
      <c r="I181" s="736"/>
      <c r="J181" s="736"/>
      <c r="K181" s="728">
        <f>H181-J181</f>
        <v>0</v>
      </c>
      <c r="L181" s="737"/>
    </row>
    <row r="182" spans="1:12" s="933" customFormat="1" ht="33.75" hidden="1" customHeight="1">
      <c r="A182" s="1898" t="s">
        <v>1174</v>
      </c>
      <c r="B182" s="1899"/>
      <c r="C182" s="696" t="s">
        <v>1175</v>
      </c>
      <c r="D182" s="1725"/>
      <c r="E182" s="1725"/>
      <c r="F182" s="732">
        <f t="shared" ref="F182:L183" si="43">F183</f>
        <v>0</v>
      </c>
      <c r="G182" s="732">
        <f t="shared" si="43"/>
        <v>0</v>
      </c>
      <c r="H182" s="732">
        <f t="shared" si="43"/>
        <v>0</v>
      </c>
      <c r="I182" s="732">
        <f t="shared" si="43"/>
        <v>0</v>
      </c>
      <c r="J182" s="732">
        <f t="shared" si="43"/>
        <v>0</v>
      </c>
      <c r="K182" s="732">
        <f t="shared" si="43"/>
        <v>0</v>
      </c>
      <c r="L182" s="733">
        <f t="shared" si="43"/>
        <v>0</v>
      </c>
    </row>
    <row r="183" spans="1:12" s="931" customFormat="1" hidden="1">
      <c r="A183" s="717" t="s">
        <v>1176</v>
      </c>
      <c r="B183" s="706"/>
      <c r="C183" s="763" t="s">
        <v>1178</v>
      </c>
      <c r="D183" s="1733"/>
      <c r="E183" s="1733"/>
      <c r="F183" s="715"/>
      <c r="G183" s="736">
        <f>G184</f>
        <v>0</v>
      </c>
      <c r="H183" s="736">
        <f t="shared" si="43"/>
        <v>0</v>
      </c>
      <c r="I183" s="736">
        <f t="shared" si="43"/>
        <v>0</v>
      </c>
      <c r="J183" s="736">
        <f t="shared" si="43"/>
        <v>0</v>
      </c>
      <c r="K183" s="736">
        <f t="shared" si="43"/>
        <v>0</v>
      </c>
      <c r="L183" s="737">
        <f t="shared" si="43"/>
        <v>0</v>
      </c>
    </row>
    <row r="184" spans="1:12" s="931" customFormat="1" hidden="1">
      <c r="A184" s="717"/>
      <c r="B184" s="706"/>
      <c r="C184" s="763" t="s">
        <v>1179</v>
      </c>
      <c r="D184" s="1733"/>
      <c r="E184" s="1733"/>
      <c r="F184" s="715">
        <f>'[2]74,05,01'!L17</f>
        <v>0</v>
      </c>
      <c r="G184" s="715">
        <f>'[2]74,05,01'!M17</f>
        <v>0</v>
      </c>
      <c r="H184" s="715">
        <f>'[2]74,05,01'!N17</f>
        <v>0</v>
      </c>
      <c r="I184" s="715">
        <f>'[2]74,05,01'!O17</f>
        <v>0</v>
      </c>
      <c r="J184" s="715">
        <f>'[2]74,05,01'!P17</f>
        <v>0</v>
      </c>
      <c r="K184" s="715">
        <f>'[2]74,05,01'!Q17</f>
        <v>0</v>
      </c>
      <c r="L184" s="722">
        <f>'[2]74,05,01'!R17</f>
        <v>0</v>
      </c>
    </row>
    <row r="185" spans="1:12" s="771" customFormat="1" ht="34.5" customHeight="1">
      <c r="A185" s="1870" t="s">
        <v>1332</v>
      </c>
      <c r="B185" s="1871"/>
      <c r="C185" s="1872"/>
      <c r="D185" s="1873">
        <f t="shared" ref="D185:L185" si="44">D186+D197+D211+D256+D273</f>
        <v>0</v>
      </c>
      <c r="E185" s="1873">
        <f t="shared" si="44"/>
        <v>24700</v>
      </c>
      <c r="F185" s="1873">
        <f t="shared" si="44"/>
        <v>0</v>
      </c>
      <c r="G185" s="1873">
        <f t="shared" si="44"/>
        <v>24700</v>
      </c>
      <c r="H185" s="1873">
        <f t="shared" si="44"/>
        <v>20501</v>
      </c>
      <c r="I185" s="1873">
        <f>I186+I197+I211+I256+I273</f>
        <v>20501</v>
      </c>
      <c r="J185" s="1873">
        <f t="shared" si="44"/>
        <v>20501</v>
      </c>
      <c r="K185" s="1873">
        <f t="shared" si="44"/>
        <v>0</v>
      </c>
      <c r="L185" s="1874">
        <f t="shared" si="44"/>
        <v>2320</v>
      </c>
    </row>
    <row r="186" spans="1:12" s="771" customFormat="1" ht="26.25" hidden="1" customHeight="1">
      <c r="A186" s="1111" t="s">
        <v>1181</v>
      </c>
      <c r="B186" s="1112"/>
      <c r="C186" s="775" t="s">
        <v>1333</v>
      </c>
      <c r="D186" s="1489"/>
      <c r="E186" s="1489"/>
      <c r="F186" s="732">
        <f t="shared" ref="F186:L186" si="45">F187</f>
        <v>0</v>
      </c>
      <c r="G186" s="732">
        <f t="shared" si="45"/>
        <v>0</v>
      </c>
      <c r="H186" s="732">
        <f t="shared" si="45"/>
        <v>0</v>
      </c>
      <c r="I186" s="732">
        <f t="shared" si="45"/>
        <v>0</v>
      </c>
      <c r="J186" s="732">
        <f t="shared" si="45"/>
        <v>0</v>
      </c>
      <c r="K186" s="732">
        <f t="shared" si="45"/>
        <v>0</v>
      </c>
      <c r="L186" s="733">
        <f t="shared" si="45"/>
        <v>0</v>
      </c>
    </row>
    <row r="187" spans="1:12" s="931" customFormat="1" ht="18" hidden="1" customHeight="1">
      <c r="A187" s="700" t="s">
        <v>1183</v>
      </c>
      <c r="B187" s="719"/>
      <c r="C187" s="702" t="s">
        <v>530</v>
      </c>
      <c r="D187" s="1429"/>
      <c r="E187" s="1429"/>
      <c r="F187" s="720">
        <f t="shared" ref="F187:L187" si="46">F188+F189+F190+F191+F192+F193+F194+F195</f>
        <v>0</v>
      </c>
      <c r="G187" s="720">
        <f t="shared" si="46"/>
        <v>0</v>
      </c>
      <c r="H187" s="720">
        <f t="shared" si="46"/>
        <v>0</v>
      </c>
      <c r="I187" s="720">
        <f t="shared" si="46"/>
        <v>0</v>
      </c>
      <c r="J187" s="720">
        <f t="shared" si="46"/>
        <v>0</v>
      </c>
      <c r="K187" s="720">
        <f t="shared" si="46"/>
        <v>0</v>
      </c>
      <c r="L187" s="721">
        <f t="shared" si="46"/>
        <v>0</v>
      </c>
    </row>
    <row r="188" spans="1:12" s="970" customFormat="1" ht="15" hidden="1" customHeight="1">
      <c r="A188" s="791"/>
      <c r="B188" s="718" t="s">
        <v>1184</v>
      </c>
      <c r="C188" s="707" t="s">
        <v>1185</v>
      </c>
      <c r="D188" s="1434"/>
      <c r="E188" s="1434"/>
      <c r="F188" s="715"/>
      <c r="G188" s="792"/>
      <c r="H188" s="792"/>
      <c r="I188" s="792"/>
      <c r="J188" s="792"/>
      <c r="K188" s="728">
        <f t="shared" ref="K188:K196" si="47">H188-J188</f>
        <v>0</v>
      </c>
      <c r="L188" s="793"/>
    </row>
    <row r="189" spans="1:12" s="975" customFormat="1" ht="32.25" hidden="1" customHeight="1">
      <c r="A189" s="795"/>
      <c r="B189" s="1900" t="s">
        <v>1186</v>
      </c>
      <c r="C189" s="768" t="s">
        <v>1187</v>
      </c>
      <c r="D189" s="1487"/>
      <c r="E189" s="1487"/>
      <c r="F189" s="715"/>
      <c r="G189" s="797"/>
      <c r="H189" s="797"/>
      <c r="I189" s="797"/>
      <c r="J189" s="797"/>
      <c r="K189" s="728">
        <f t="shared" si="47"/>
        <v>0</v>
      </c>
      <c r="L189" s="798"/>
    </row>
    <row r="190" spans="1:12" s="975" customFormat="1" ht="28.5" hidden="1" customHeight="1">
      <c r="A190" s="795"/>
      <c r="B190" s="1900" t="s">
        <v>1188</v>
      </c>
      <c r="C190" s="768" t="s">
        <v>1189</v>
      </c>
      <c r="D190" s="1487"/>
      <c r="E190" s="1487"/>
      <c r="F190" s="715"/>
      <c r="G190" s="797"/>
      <c r="H190" s="797"/>
      <c r="I190" s="797"/>
      <c r="J190" s="797"/>
      <c r="K190" s="728">
        <f t="shared" si="47"/>
        <v>0</v>
      </c>
      <c r="L190" s="798"/>
    </row>
    <row r="191" spans="1:12" s="975" customFormat="1" ht="29.25" hidden="1" customHeight="1">
      <c r="A191" s="795"/>
      <c r="B191" s="1900" t="s">
        <v>1190</v>
      </c>
      <c r="C191" s="768" t="s">
        <v>1191</v>
      </c>
      <c r="D191" s="1487"/>
      <c r="E191" s="1487"/>
      <c r="F191" s="715"/>
      <c r="G191" s="797"/>
      <c r="H191" s="797"/>
      <c r="I191" s="797"/>
      <c r="J191" s="797"/>
      <c r="K191" s="728">
        <f t="shared" si="47"/>
        <v>0</v>
      </c>
      <c r="L191" s="798"/>
    </row>
    <row r="192" spans="1:12" s="975" customFormat="1" ht="29.25" hidden="1" customHeight="1">
      <c r="A192" s="795"/>
      <c r="B192" s="1900" t="s">
        <v>1192</v>
      </c>
      <c r="C192" s="768" t="s">
        <v>1193</v>
      </c>
      <c r="D192" s="1487"/>
      <c r="E192" s="1487"/>
      <c r="F192" s="715"/>
      <c r="G192" s="797"/>
      <c r="H192" s="797"/>
      <c r="I192" s="797"/>
      <c r="J192" s="797"/>
      <c r="K192" s="728">
        <f t="shared" si="47"/>
        <v>0</v>
      </c>
      <c r="L192" s="798"/>
    </row>
    <row r="193" spans="1:12" s="975" customFormat="1" ht="30" hidden="1" customHeight="1">
      <c r="A193" s="795"/>
      <c r="B193" s="1900" t="s">
        <v>1194</v>
      </c>
      <c r="C193" s="768" t="s">
        <v>1195</v>
      </c>
      <c r="D193" s="1487"/>
      <c r="E193" s="1487"/>
      <c r="F193" s="715"/>
      <c r="G193" s="797"/>
      <c r="H193" s="797"/>
      <c r="I193" s="797"/>
      <c r="J193" s="797"/>
      <c r="K193" s="728">
        <f t="shared" si="47"/>
        <v>0</v>
      </c>
      <c r="L193" s="798"/>
    </row>
    <row r="194" spans="1:12" s="975" customFormat="1" ht="29.25" hidden="1" customHeight="1">
      <c r="A194" s="795"/>
      <c r="B194" s="1900" t="s">
        <v>1196</v>
      </c>
      <c r="C194" s="768" t="s">
        <v>1197</v>
      </c>
      <c r="D194" s="1487"/>
      <c r="E194" s="1487"/>
      <c r="F194" s="715"/>
      <c r="G194" s="797"/>
      <c r="H194" s="797"/>
      <c r="I194" s="797"/>
      <c r="J194" s="797"/>
      <c r="K194" s="728">
        <f t="shared" si="47"/>
        <v>0</v>
      </c>
      <c r="L194" s="798"/>
    </row>
    <row r="195" spans="1:12" s="975" customFormat="1" ht="32.25" hidden="1" customHeight="1">
      <c r="A195" s="795"/>
      <c r="B195" s="1900" t="s">
        <v>1198</v>
      </c>
      <c r="C195" s="768" t="s">
        <v>1199</v>
      </c>
      <c r="D195" s="1487"/>
      <c r="E195" s="1487"/>
      <c r="F195" s="715"/>
      <c r="G195" s="797"/>
      <c r="H195" s="797"/>
      <c r="I195" s="797"/>
      <c r="J195" s="797"/>
      <c r="K195" s="728">
        <f t="shared" si="47"/>
        <v>0</v>
      </c>
      <c r="L195" s="798"/>
    </row>
    <row r="196" spans="1:12" s="975" customFormat="1" ht="12.75" hidden="1" customHeight="1">
      <c r="A196" s="795"/>
      <c r="B196" s="1900"/>
      <c r="C196" s="768"/>
      <c r="D196" s="1487"/>
      <c r="E196" s="1487"/>
      <c r="F196" s="715"/>
      <c r="G196" s="800"/>
      <c r="H196" s="800"/>
      <c r="I196" s="800"/>
      <c r="J196" s="800"/>
      <c r="K196" s="728">
        <f t="shared" si="47"/>
        <v>0</v>
      </c>
      <c r="L196" s="801"/>
    </row>
    <row r="197" spans="1:12" ht="17.25" hidden="1" customHeight="1">
      <c r="A197" s="773" t="s">
        <v>1200</v>
      </c>
      <c r="B197" s="802"/>
      <c r="C197" s="775" t="s">
        <v>1182</v>
      </c>
      <c r="D197" s="1489"/>
      <c r="E197" s="1489"/>
      <c r="F197" s="761">
        <f t="shared" ref="F197:L197" si="48">F198</f>
        <v>0</v>
      </c>
      <c r="G197" s="761">
        <f t="shared" si="48"/>
        <v>0</v>
      </c>
      <c r="H197" s="761">
        <f t="shared" si="48"/>
        <v>0</v>
      </c>
      <c r="I197" s="761">
        <f t="shared" si="48"/>
        <v>0</v>
      </c>
      <c r="J197" s="761">
        <f t="shared" si="48"/>
        <v>0</v>
      </c>
      <c r="K197" s="761">
        <f t="shared" si="48"/>
        <v>0</v>
      </c>
      <c r="L197" s="762">
        <f t="shared" si="48"/>
        <v>0</v>
      </c>
    </row>
    <row r="198" spans="1:12" ht="26.25" hidden="1" customHeight="1">
      <c r="A198" s="1113" t="s">
        <v>1201</v>
      </c>
      <c r="B198" s="1114"/>
      <c r="C198" s="702" t="s">
        <v>1111</v>
      </c>
      <c r="D198" s="1429"/>
      <c r="E198" s="1429"/>
      <c r="F198" s="720">
        <f t="shared" ref="F198:L198" si="49">F199+F200+F201+F202+F203+F204+F205+F206+F207+F208+F209</f>
        <v>0</v>
      </c>
      <c r="G198" s="720">
        <f t="shared" si="49"/>
        <v>0</v>
      </c>
      <c r="H198" s="720">
        <f t="shared" si="49"/>
        <v>0</v>
      </c>
      <c r="I198" s="720">
        <f t="shared" si="49"/>
        <v>0</v>
      </c>
      <c r="J198" s="720">
        <f t="shared" si="49"/>
        <v>0</v>
      </c>
      <c r="K198" s="720">
        <f t="shared" si="49"/>
        <v>0</v>
      </c>
      <c r="L198" s="721">
        <f t="shared" si="49"/>
        <v>0</v>
      </c>
    </row>
    <row r="199" spans="1:12" s="931" customFormat="1" ht="13.5" hidden="1" customHeight="1">
      <c r="A199" s="717"/>
      <c r="B199" s="706" t="s">
        <v>1202</v>
      </c>
      <c r="C199" s="707" t="s">
        <v>1203</v>
      </c>
      <c r="D199" s="1434"/>
      <c r="E199" s="1434"/>
      <c r="F199" s="715"/>
      <c r="G199" s="736"/>
      <c r="H199" s="736"/>
      <c r="I199" s="736"/>
      <c r="J199" s="736"/>
      <c r="K199" s="728">
        <f t="shared" ref="K199:K210" si="50">H199-J199</f>
        <v>0</v>
      </c>
      <c r="L199" s="737"/>
    </row>
    <row r="200" spans="1:12" s="931" customFormat="1" ht="15.75" hidden="1" customHeight="1">
      <c r="A200" s="717"/>
      <c r="B200" s="706" t="s">
        <v>1204</v>
      </c>
      <c r="C200" s="707" t="s">
        <v>1205</v>
      </c>
      <c r="D200" s="1434"/>
      <c r="E200" s="1434"/>
      <c r="F200" s="715"/>
      <c r="G200" s="736"/>
      <c r="H200" s="736"/>
      <c r="I200" s="736"/>
      <c r="J200" s="736"/>
      <c r="K200" s="728">
        <f t="shared" si="50"/>
        <v>0</v>
      </c>
      <c r="L200" s="737"/>
    </row>
    <row r="201" spans="1:12" s="931" customFormat="1" ht="15.75" hidden="1" customHeight="1">
      <c r="A201" s="717"/>
      <c r="B201" s="706" t="s">
        <v>1206</v>
      </c>
      <c r="C201" s="707" t="s">
        <v>1207</v>
      </c>
      <c r="D201" s="1434"/>
      <c r="E201" s="1434"/>
      <c r="F201" s="715"/>
      <c r="G201" s="736"/>
      <c r="H201" s="736"/>
      <c r="I201" s="736"/>
      <c r="J201" s="736"/>
      <c r="K201" s="728">
        <f t="shared" si="50"/>
        <v>0</v>
      </c>
      <c r="L201" s="737"/>
    </row>
    <row r="202" spans="1:12" s="931" customFormat="1" ht="15.75" hidden="1" customHeight="1">
      <c r="A202" s="717"/>
      <c r="B202" s="706" t="s">
        <v>1208</v>
      </c>
      <c r="C202" s="707" t="s">
        <v>1209</v>
      </c>
      <c r="D202" s="1434"/>
      <c r="E202" s="1434"/>
      <c r="F202" s="715"/>
      <c r="G202" s="736"/>
      <c r="H202" s="736"/>
      <c r="I202" s="736"/>
      <c r="J202" s="736"/>
      <c r="K202" s="728">
        <f t="shared" si="50"/>
        <v>0</v>
      </c>
      <c r="L202" s="737"/>
    </row>
    <row r="203" spans="1:12" s="931" customFormat="1" ht="17.25" hidden="1" customHeight="1">
      <c r="A203" s="717"/>
      <c r="B203" s="716" t="s">
        <v>1210</v>
      </c>
      <c r="C203" s="707" t="s">
        <v>1211</v>
      </c>
      <c r="D203" s="1434"/>
      <c r="E203" s="1434"/>
      <c r="F203" s="715"/>
      <c r="G203" s="736"/>
      <c r="H203" s="736"/>
      <c r="I203" s="736"/>
      <c r="J203" s="736"/>
      <c r="K203" s="728">
        <f t="shared" si="50"/>
        <v>0</v>
      </c>
      <c r="L203" s="737"/>
    </row>
    <row r="204" spans="1:12" s="931" customFormat="1" ht="13.5" hidden="1" customHeight="1">
      <c r="A204" s="803"/>
      <c r="B204" s="706" t="s">
        <v>1212</v>
      </c>
      <c r="C204" s="707" t="s">
        <v>1213</v>
      </c>
      <c r="D204" s="1434"/>
      <c r="E204" s="1434"/>
      <c r="F204" s="715"/>
      <c r="G204" s="736"/>
      <c r="H204" s="736"/>
      <c r="I204" s="736"/>
      <c r="J204" s="736"/>
      <c r="K204" s="728">
        <f t="shared" si="50"/>
        <v>0</v>
      </c>
      <c r="L204" s="737"/>
    </row>
    <row r="205" spans="1:12" s="931" customFormat="1" ht="13.5" hidden="1" customHeight="1">
      <c r="A205" s="803"/>
      <c r="B205" s="706" t="s">
        <v>1214</v>
      </c>
      <c r="C205" s="707" t="s">
        <v>1215</v>
      </c>
      <c r="D205" s="1434"/>
      <c r="E205" s="1434"/>
      <c r="F205" s="715"/>
      <c r="G205" s="736"/>
      <c r="H205" s="736"/>
      <c r="I205" s="736"/>
      <c r="J205" s="736"/>
      <c r="K205" s="728">
        <f t="shared" si="50"/>
        <v>0</v>
      </c>
      <c r="L205" s="737"/>
    </row>
    <row r="206" spans="1:12" s="931" customFormat="1" ht="13.5" hidden="1" customHeight="1">
      <c r="A206" s="803"/>
      <c r="B206" s="718" t="s">
        <v>1114</v>
      </c>
      <c r="C206" s="707" t="s">
        <v>1115</v>
      </c>
      <c r="D206" s="1434"/>
      <c r="E206" s="1434"/>
      <c r="F206" s="715"/>
      <c r="G206" s="736"/>
      <c r="H206" s="736"/>
      <c r="I206" s="736"/>
      <c r="J206" s="736"/>
      <c r="K206" s="728">
        <f t="shared" si="50"/>
        <v>0</v>
      </c>
      <c r="L206" s="737"/>
    </row>
    <row r="207" spans="1:12" s="931" customFormat="1" ht="13.5" hidden="1" customHeight="1">
      <c r="A207" s="803"/>
      <c r="B207" s="718" t="s">
        <v>1216</v>
      </c>
      <c r="C207" s="707" t="s">
        <v>1217</v>
      </c>
      <c r="D207" s="1434"/>
      <c r="E207" s="1434"/>
      <c r="F207" s="715"/>
      <c r="G207" s="736"/>
      <c r="H207" s="736"/>
      <c r="I207" s="736"/>
      <c r="J207" s="736"/>
      <c r="K207" s="728">
        <f t="shared" si="50"/>
        <v>0</v>
      </c>
      <c r="L207" s="737"/>
    </row>
    <row r="208" spans="1:12" s="931" customFormat="1" ht="13.5" hidden="1" customHeight="1">
      <c r="A208" s="803"/>
      <c r="B208" s="718" t="s">
        <v>1218</v>
      </c>
      <c r="C208" s="707" t="s">
        <v>1219</v>
      </c>
      <c r="D208" s="1434"/>
      <c r="E208" s="1434"/>
      <c r="F208" s="715"/>
      <c r="G208" s="736"/>
      <c r="H208" s="736"/>
      <c r="I208" s="736"/>
      <c r="J208" s="736"/>
      <c r="K208" s="728">
        <f t="shared" si="50"/>
        <v>0</v>
      </c>
      <c r="L208" s="737"/>
    </row>
    <row r="209" spans="1:12" s="931" customFormat="1" ht="28.5" hidden="1" customHeight="1">
      <c r="A209" s="803"/>
      <c r="B209" s="767" t="s">
        <v>1220</v>
      </c>
      <c r="C209" s="707" t="s">
        <v>1221</v>
      </c>
      <c r="D209" s="1434"/>
      <c r="E209" s="1434"/>
      <c r="F209" s="715"/>
      <c r="G209" s="736"/>
      <c r="H209" s="736"/>
      <c r="I209" s="736"/>
      <c r="J209" s="736"/>
      <c r="K209" s="728">
        <f t="shared" si="50"/>
        <v>0</v>
      </c>
      <c r="L209" s="737"/>
    </row>
    <row r="210" spans="1:12" s="931" customFormat="1" ht="13.5" hidden="1" customHeight="1">
      <c r="A210" s="803"/>
      <c r="B210" s="718"/>
      <c r="C210" s="707"/>
      <c r="D210" s="1434"/>
      <c r="E210" s="1434"/>
      <c r="F210" s="715"/>
      <c r="G210" s="714"/>
      <c r="H210" s="714"/>
      <c r="I210" s="714"/>
      <c r="J210" s="714"/>
      <c r="K210" s="728">
        <f t="shared" si="50"/>
        <v>0</v>
      </c>
      <c r="L210" s="764"/>
    </row>
    <row r="211" spans="1:12" s="931" customFormat="1" ht="39.75" customHeight="1">
      <c r="A211" s="1901" t="s">
        <v>1442</v>
      </c>
      <c r="B211" s="1902"/>
      <c r="C211" s="1890" t="s">
        <v>1457</v>
      </c>
      <c r="D211" s="1891">
        <f t="shared" ref="D211:E215" si="51">F211</f>
        <v>0</v>
      </c>
      <c r="E211" s="1424">
        <f t="shared" si="51"/>
        <v>24700</v>
      </c>
      <c r="F211" s="1892">
        <f t="shared" ref="F211:L211" si="52">F212+F216+F220+F224+F228+F232+F236+F240+F244+F248+F252</f>
        <v>0</v>
      </c>
      <c r="G211" s="1892">
        <f t="shared" si="52"/>
        <v>24700</v>
      </c>
      <c r="H211" s="1892">
        <f t="shared" si="52"/>
        <v>20501</v>
      </c>
      <c r="I211" s="1892">
        <f t="shared" si="52"/>
        <v>20501</v>
      </c>
      <c r="J211" s="1892">
        <f t="shared" si="52"/>
        <v>20501</v>
      </c>
      <c r="K211" s="1892">
        <f t="shared" si="52"/>
        <v>0</v>
      </c>
      <c r="L211" s="1893">
        <f t="shared" si="52"/>
        <v>2320</v>
      </c>
    </row>
    <row r="212" spans="1:12" s="931" customFormat="1" ht="27.75" customHeight="1">
      <c r="A212" s="1903" t="s">
        <v>1425</v>
      </c>
      <c r="B212" s="1904"/>
      <c r="C212" s="702" t="s">
        <v>1426</v>
      </c>
      <c r="D212" s="720">
        <f t="shared" si="51"/>
        <v>0</v>
      </c>
      <c r="E212" s="720">
        <f t="shared" si="51"/>
        <v>24700</v>
      </c>
      <c r="F212" s="720">
        <f t="shared" ref="F212:L212" si="53">F213+F214+F215</f>
        <v>0</v>
      </c>
      <c r="G212" s="720">
        <f t="shared" si="53"/>
        <v>24700</v>
      </c>
      <c r="H212" s="720">
        <f t="shared" si="53"/>
        <v>20501</v>
      </c>
      <c r="I212" s="720">
        <f t="shared" si="53"/>
        <v>20501</v>
      </c>
      <c r="J212" s="720">
        <f t="shared" si="53"/>
        <v>20501</v>
      </c>
      <c r="K212" s="720">
        <f t="shared" si="53"/>
        <v>0</v>
      </c>
      <c r="L212" s="721">
        <f t="shared" si="53"/>
        <v>2320</v>
      </c>
    </row>
    <row r="213" spans="1:12" s="931" customFormat="1" ht="13.5" customHeight="1">
      <c r="A213" s="772"/>
      <c r="B213" s="1797" t="s">
        <v>1225</v>
      </c>
      <c r="C213" s="1798" t="s">
        <v>1427</v>
      </c>
      <c r="D213" s="1503">
        <f t="shared" si="51"/>
        <v>0</v>
      </c>
      <c r="E213" s="1503">
        <f t="shared" si="51"/>
        <v>3705</v>
      </c>
      <c r="F213" s="715">
        <f>'[2]74,074'!M13</f>
        <v>0</v>
      </c>
      <c r="G213" s="715">
        <f>'[2]74,074'!N13</f>
        <v>3705</v>
      </c>
      <c r="H213" s="715">
        <f>'[2]74,074'!O13</f>
        <v>3075</v>
      </c>
      <c r="I213" s="715">
        <f>'[2]74,074'!P13</f>
        <v>3075</v>
      </c>
      <c r="J213" s="715">
        <f>'[2]74,074'!Q13</f>
        <v>3075</v>
      </c>
      <c r="K213" s="715">
        <f>'[2]74,074'!R13</f>
        <v>0</v>
      </c>
      <c r="L213" s="722">
        <f>'[2]74,074'!S13</f>
        <v>348</v>
      </c>
    </row>
    <row r="214" spans="1:12" s="931" customFormat="1" ht="13.5" customHeight="1">
      <c r="A214" s="772"/>
      <c r="B214" s="1797" t="s">
        <v>1227</v>
      </c>
      <c r="C214" s="1798" t="s">
        <v>1428</v>
      </c>
      <c r="D214" s="1503">
        <f t="shared" si="51"/>
        <v>0</v>
      </c>
      <c r="E214" s="1503">
        <f t="shared" si="51"/>
        <v>20995</v>
      </c>
      <c r="F214" s="715">
        <f>'[2]74,074'!M14</f>
        <v>0</v>
      </c>
      <c r="G214" s="715">
        <f>'[2]74,074'!N14</f>
        <v>20995</v>
      </c>
      <c r="H214" s="715">
        <f>'[2]74,074'!O14</f>
        <v>17426</v>
      </c>
      <c r="I214" s="715">
        <f>'[2]74,074'!P14</f>
        <v>17426</v>
      </c>
      <c r="J214" s="715">
        <f>'[2]74,074'!Q14</f>
        <v>17426</v>
      </c>
      <c r="K214" s="715">
        <f>'[2]74,074'!R14</f>
        <v>0</v>
      </c>
      <c r="L214" s="722">
        <f>'[2]74,074'!S14</f>
        <v>1972</v>
      </c>
    </row>
    <row r="215" spans="1:12" s="931" customFormat="1" ht="13.5" customHeight="1">
      <c r="A215" s="772"/>
      <c r="B215" s="1797" t="s">
        <v>1229</v>
      </c>
      <c r="C215" s="1798" t="s">
        <v>1429</v>
      </c>
      <c r="D215" s="1503">
        <f t="shared" si="51"/>
        <v>0</v>
      </c>
      <c r="E215" s="1503">
        <f t="shared" si="51"/>
        <v>0</v>
      </c>
      <c r="F215" s="715">
        <f>'[2]74,074'!M15</f>
        <v>0</v>
      </c>
      <c r="G215" s="715">
        <f>'[2]74,074'!N15</f>
        <v>0</v>
      </c>
      <c r="H215" s="715">
        <f>'[2]74,074'!O15</f>
        <v>0</v>
      </c>
      <c r="I215" s="715">
        <f>'[2]74,074'!P15</f>
        <v>0</v>
      </c>
      <c r="J215" s="715">
        <f>'[2]74,074'!Q15</f>
        <v>0</v>
      </c>
      <c r="K215" s="715">
        <f>'[2]74,074'!R15</f>
        <v>0</v>
      </c>
      <c r="L215" s="722">
        <f>'[2]74,074'!S15</f>
        <v>0</v>
      </c>
    </row>
    <row r="216" spans="1:12" s="931" customFormat="1" ht="13.5" hidden="1" customHeight="1">
      <c r="A216" s="1808" t="s">
        <v>1231</v>
      </c>
      <c r="B216" s="1809"/>
      <c r="C216" s="1810" t="s">
        <v>550</v>
      </c>
      <c r="D216" s="1506"/>
      <c r="E216" s="1506"/>
      <c r="F216" s="720">
        <f t="shared" ref="F216:L216" si="54">F217+F218+F219</f>
        <v>0</v>
      </c>
      <c r="G216" s="720">
        <f t="shared" si="54"/>
        <v>0</v>
      </c>
      <c r="H216" s="720">
        <f t="shared" si="54"/>
        <v>0</v>
      </c>
      <c r="I216" s="720">
        <f t="shared" si="54"/>
        <v>0</v>
      </c>
      <c r="J216" s="720">
        <f t="shared" si="54"/>
        <v>0</v>
      </c>
      <c r="K216" s="720">
        <f t="shared" si="54"/>
        <v>0</v>
      </c>
      <c r="L216" s="721">
        <f t="shared" si="54"/>
        <v>0</v>
      </c>
    </row>
    <row r="217" spans="1:12" s="931" customFormat="1" ht="13.5" hidden="1" customHeight="1">
      <c r="A217" s="772"/>
      <c r="B217" s="1797" t="s">
        <v>1225</v>
      </c>
      <c r="C217" s="1798" t="s">
        <v>1232</v>
      </c>
      <c r="D217" s="1503"/>
      <c r="E217" s="1503"/>
      <c r="F217" s="715"/>
      <c r="G217" s="736"/>
      <c r="H217" s="736"/>
      <c r="I217" s="736"/>
      <c r="J217" s="736"/>
      <c r="K217" s="728">
        <f>H217-J217</f>
        <v>0</v>
      </c>
      <c r="L217" s="737"/>
    </row>
    <row r="218" spans="1:12" s="931" customFormat="1" ht="13.5" hidden="1" customHeight="1">
      <c r="A218" s="772"/>
      <c r="B218" s="1797" t="s">
        <v>1227</v>
      </c>
      <c r="C218" s="1798" t="s">
        <v>1233</v>
      </c>
      <c r="D218" s="1503"/>
      <c r="E218" s="1503"/>
      <c r="F218" s="715"/>
      <c r="G218" s="736"/>
      <c r="H218" s="736"/>
      <c r="I218" s="736"/>
      <c r="J218" s="736"/>
      <c r="K218" s="728">
        <f>H218-J218</f>
        <v>0</v>
      </c>
      <c r="L218" s="737"/>
    </row>
    <row r="219" spans="1:12" s="931" customFormat="1" ht="13.5" hidden="1" customHeight="1">
      <c r="A219" s="772"/>
      <c r="B219" s="1797" t="s">
        <v>1229</v>
      </c>
      <c r="C219" s="1798" t="s">
        <v>1234</v>
      </c>
      <c r="D219" s="1503"/>
      <c r="E219" s="1503"/>
      <c r="F219" s="715"/>
      <c r="G219" s="736"/>
      <c r="H219" s="736"/>
      <c r="I219" s="736"/>
      <c r="J219" s="736"/>
      <c r="K219" s="728">
        <f>H219-J219</f>
        <v>0</v>
      </c>
      <c r="L219" s="737"/>
    </row>
    <row r="220" spans="1:12" s="931" customFormat="1" ht="13.5" hidden="1" customHeight="1">
      <c r="A220" s="1808" t="s">
        <v>1235</v>
      </c>
      <c r="B220" s="1809"/>
      <c r="C220" s="1810" t="s">
        <v>1236</v>
      </c>
      <c r="D220" s="1506"/>
      <c r="E220" s="1506"/>
      <c r="F220" s="720">
        <f t="shared" ref="F220:L220" si="55">F221+F222+F223</f>
        <v>0</v>
      </c>
      <c r="G220" s="720">
        <f t="shared" si="55"/>
        <v>0</v>
      </c>
      <c r="H220" s="720">
        <f t="shared" si="55"/>
        <v>0</v>
      </c>
      <c r="I220" s="720">
        <f t="shared" si="55"/>
        <v>0</v>
      </c>
      <c r="J220" s="720">
        <f t="shared" si="55"/>
        <v>0</v>
      </c>
      <c r="K220" s="720">
        <f t="shared" si="55"/>
        <v>0</v>
      </c>
      <c r="L220" s="721">
        <f t="shared" si="55"/>
        <v>0</v>
      </c>
    </row>
    <row r="221" spans="1:12" s="931" customFormat="1" ht="13.5" hidden="1" customHeight="1">
      <c r="A221" s="772"/>
      <c r="B221" s="1797" t="s">
        <v>1225</v>
      </c>
      <c r="C221" s="1798" t="s">
        <v>1237</v>
      </c>
      <c r="D221" s="1503"/>
      <c r="E221" s="1503"/>
      <c r="F221" s="715"/>
      <c r="G221" s="736"/>
      <c r="H221" s="736"/>
      <c r="I221" s="736"/>
      <c r="J221" s="736"/>
      <c r="K221" s="728">
        <f>H221-J221</f>
        <v>0</v>
      </c>
      <c r="L221" s="737"/>
    </row>
    <row r="222" spans="1:12" s="931" customFormat="1" ht="13.5" hidden="1" customHeight="1">
      <c r="A222" s="772"/>
      <c r="B222" s="1797" t="s">
        <v>1227</v>
      </c>
      <c r="C222" s="1798" t="s">
        <v>1238</v>
      </c>
      <c r="D222" s="1503"/>
      <c r="E222" s="1503"/>
      <c r="F222" s="715"/>
      <c r="G222" s="736"/>
      <c r="H222" s="736"/>
      <c r="I222" s="736"/>
      <c r="J222" s="736"/>
      <c r="K222" s="728">
        <f>H222-J222</f>
        <v>0</v>
      </c>
      <c r="L222" s="737"/>
    </row>
    <row r="223" spans="1:12" s="931" customFormat="1" ht="13.5" hidden="1" customHeight="1">
      <c r="A223" s="772"/>
      <c r="B223" s="1797" t="s">
        <v>1229</v>
      </c>
      <c r="C223" s="1798" t="s">
        <v>1239</v>
      </c>
      <c r="D223" s="1503"/>
      <c r="E223" s="1503"/>
      <c r="F223" s="715"/>
      <c r="G223" s="736"/>
      <c r="H223" s="736"/>
      <c r="I223" s="736"/>
      <c r="J223" s="736"/>
      <c r="K223" s="728">
        <f>H223-J223</f>
        <v>0</v>
      </c>
      <c r="L223" s="737"/>
    </row>
    <row r="224" spans="1:12" s="931" customFormat="1" ht="13.5" hidden="1" customHeight="1">
      <c r="A224" s="1808" t="s">
        <v>1240</v>
      </c>
      <c r="B224" s="1809"/>
      <c r="C224" s="1810" t="s">
        <v>1241</v>
      </c>
      <c r="D224" s="1506"/>
      <c r="E224" s="1506"/>
      <c r="F224" s="720">
        <f t="shared" ref="F224:L224" si="56">F225+F226+F227</f>
        <v>0</v>
      </c>
      <c r="G224" s="720">
        <f t="shared" si="56"/>
        <v>0</v>
      </c>
      <c r="H224" s="720">
        <f t="shared" si="56"/>
        <v>0</v>
      </c>
      <c r="I224" s="720">
        <f t="shared" si="56"/>
        <v>0</v>
      </c>
      <c r="J224" s="720">
        <f t="shared" si="56"/>
        <v>0</v>
      </c>
      <c r="K224" s="720">
        <f t="shared" si="56"/>
        <v>0</v>
      </c>
      <c r="L224" s="721">
        <f t="shared" si="56"/>
        <v>0</v>
      </c>
    </row>
    <row r="225" spans="1:12" s="931" customFormat="1" ht="13.5" hidden="1" customHeight="1">
      <c r="A225" s="772"/>
      <c r="B225" s="1797" t="s">
        <v>1225</v>
      </c>
      <c r="C225" s="1798" t="s">
        <v>1242</v>
      </c>
      <c r="D225" s="1503"/>
      <c r="E225" s="1503"/>
      <c r="F225" s="715"/>
      <c r="G225" s="736"/>
      <c r="H225" s="736"/>
      <c r="I225" s="736"/>
      <c r="J225" s="736"/>
      <c r="K225" s="728">
        <f>H225-J225</f>
        <v>0</v>
      </c>
      <c r="L225" s="737"/>
    </row>
    <row r="226" spans="1:12" s="931" customFormat="1" ht="13.5" hidden="1" customHeight="1">
      <c r="A226" s="772"/>
      <c r="B226" s="1797" t="s">
        <v>1227</v>
      </c>
      <c r="C226" s="1798" t="s">
        <v>1243</v>
      </c>
      <c r="D226" s="1503"/>
      <c r="E226" s="1503"/>
      <c r="F226" s="715"/>
      <c r="G226" s="736"/>
      <c r="H226" s="736"/>
      <c r="I226" s="736"/>
      <c r="J226" s="736"/>
      <c r="K226" s="728">
        <f>H226-J226</f>
        <v>0</v>
      </c>
      <c r="L226" s="737"/>
    </row>
    <row r="227" spans="1:12" s="931" customFormat="1" ht="13.5" hidden="1" customHeight="1">
      <c r="A227" s="772"/>
      <c r="B227" s="1797" t="s">
        <v>1229</v>
      </c>
      <c r="C227" s="1798" t="s">
        <v>1244</v>
      </c>
      <c r="D227" s="1503"/>
      <c r="E227" s="1503"/>
      <c r="F227" s="715"/>
      <c r="G227" s="736"/>
      <c r="H227" s="736"/>
      <c r="I227" s="736"/>
      <c r="J227" s="736"/>
      <c r="K227" s="728">
        <f>H227-J227</f>
        <v>0</v>
      </c>
      <c r="L227" s="737"/>
    </row>
    <row r="228" spans="1:12" s="931" customFormat="1" ht="13.5" hidden="1" customHeight="1">
      <c r="A228" s="1808" t="s">
        <v>1245</v>
      </c>
      <c r="B228" s="1809"/>
      <c r="C228" s="1810" t="s">
        <v>1246</v>
      </c>
      <c r="D228" s="1506"/>
      <c r="E228" s="1506"/>
      <c r="F228" s="720">
        <f t="shared" ref="F228:L228" si="57">F229+F230+F231</f>
        <v>0</v>
      </c>
      <c r="G228" s="720">
        <f t="shared" si="57"/>
        <v>0</v>
      </c>
      <c r="H228" s="720">
        <f t="shared" si="57"/>
        <v>0</v>
      </c>
      <c r="I228" s="720">
        <f t="shared" si="57"/>
        <v>0</v>
      </c>
      <c r="J228" s="720">
        <f t="shared" si="57"/>
        <v>0</v>
      </c>
      <c r="K228" s="720">
        <f t="shared" si="57"/>
        <v>0</v>
      </c>
      <c r="L228" s="721">
        <f t="shared" si="57"/>
        <v>0</v>
      </c>
    </row>
    <row r="229" spans="1:12" s="931" customFormat="1" ht="13.5" hidden="1" customHeight="1">
      <c r="A229" s="772"/>
      <c r="B229" s="1797" t="s">
        <v>1225</v>
      </c>
      <c r="C229" s="1798" t="s">
        <v>1247</v>
      </c>
      <c r="D229" s="1503"/>
      <c r="E229" s="1503"/>
      <c r="F229" s="715"/>
      <c r="G229" s="736"/>
      <c r="H229" s="736"/>
      <c r="I229" s="736"/>
      <c r="J229" s="736"/>
      <c r="K229" s="728">
        <f>H229-J229</f>
        <v>0</v>
      </c>
      <c r="L229" s="737"/>
    </row>
    <row r="230" spans="1:12" s="931" customFormat="1" ht="13.5" hidden="1" customHeight="1">
      <c r="A230" s="772"/>
      <c r="B230" s="1797" t="s">
        <v>1227</v>
      </c>
      <c r="C230" s="1798" t="s">
        <v>1248</v>
      </c>
      <c r="D230" s="1503"/>
      <c r="E230" s="1503"/>
      <c r="F230" s="715"/>
      <c r="G230" s="736"/>
      <c r="H230" s="736"/>
      <c r="I230" s="736"/>
      <c r="J230" s="736"/>
      <c r="K230" s="728">
        <f>H230-J230</f>
        <v>0</v>
      </c>
      <c r="L230" s="737"/>
    </row>
    <row r="231" spans="1:12" s="931" customFormat="1" ht="13.5" hidden="1" customHeight="1">
      <c r="A231" s="772"/>
      <c r="B231" s="1797" t="s">
        <v>1229</v>
      </c>
      <c r="C231" s="1798" t="s">
        <v>1249</v>
      </c>
      <c r="D231" s="1503"/>
      <c r="E231" s="1503"/>
      <c r="F231" s="715"/>
      <c r="G231" s="736"/>
      <c r="H231" s="736"/>
      <c r="I231" s="736"/>
      <c r="J231" s="736"/>
      <c r="K231" s="728">
        <f>H231-J231</f>
        <v>0</v>
      </c>
      <c r="L231" s="737"/>
    </row>
    <row r="232" spans="1:12" s="931" customFormat="1" ht="13.5" hidden="1" customHeight="1">
      <c r="A232" s="1808" t="s">
        <v>1250</v>
      </c>
      <c r="B232" s="1809"/>
      <c r="C232" s="1810" t="s">
        <v>1251</v>
      </c>
      <c r="D232" s="1506"/>
      <c r="E232" s="1506"/>
      <c r="F232" s="720">
        <f t="shared" ref="F232:L232" si="58">F233+F234+F235</f>
        <v>0</v>
      </c>
      <c r="G232" s="720">
        <f t="shared" si="58"/>
        <v>0</v>
      </c>
      <c r="H232" s="720">
        <f t="shared" si="58"/>
        <v>0</v>
      </c>
      <c r="I232" s="720">
        <f t="shared" si="58"/>
        <v>0</v>
      </c>
      <c r="J232" s="720">
        <f t="shared" si="58"/>
        <v>0</v>
      </c>
      <c r="K232" s="720">
        <f t="shared" si="58"/>
        <v>0</v>
      </c>
      <c r="L232" s="721">
        <f t="shared" si="58"/>
        <v>0</v>
      </c>
    </row>
    <row r="233" spans="1:12" s="931" customFormat="1" ht="13.5" hidden="1" customHeight="1">
      <c r="A233" s="772"/>
      <c r="B233" s="1797" t="s">
        <v>1225</v>
      </c>
      <c r="C233" s="1798" t="s">
        <v>1252</v>
      </c>
      <c r="D233" s="1503"/>
      <c r="E233" s="1503"/>
      <c r="F233" s="715"/>
      <c r="G233" s="736"/>
      <c r="H233" s="736"/>
      <c r="I233" s="736"/>
      <c r="J233" s="736"/>
      <c r="K233" s="728">
        <f>H233-J233</f>
        <v>0</v>
      </c>
      <c r="L233" s="737"/>
    </row>
    <row r="234" spans="1:12" s="931" customFormat="1" ht="13.5" hidden="1" customHeight="1">
      <c r="A234" s="772"/>
      <c r="B234" s="1797" t="s">
        <v>1227</v>
      </c>
      <c r="C234" s="1798" t="s">
        <v>1253</v>
      </c>
      <c r="D234" s="1503"/>
      <c r="E234" s="1503"/>
      <c r="F234" s="715"/>
      <c r="G234" s="736"/>
      <c r="H234" s="736"/>
      <c r="I234" s="736"/>
      <c r="J234" s="736"/>
      <c r="K234" s="728">
        <f>H234-J234</f>
        <v>0</v>
      </c>
      <c r="L234" s="737"/>
    </row>
    <row r="235" spans="1:12" s="931" customFormat="1" ht="13.5" hidden="1" customHeight="1">
      <c r="A235" s="772"/>
      <c r="B235" s="1797" t="s">
        <v>1229</v>
      </c>
      <c r="C235" s="1798" t="s">
        <v>1254</v>
      </c>
      <c r="D235" s="1503"/>
      <c r="E235" s="1503"/>
      <c r="F235" s="715"/>
      <c r="G235" s="736"/>
      <c r="H235" s="736"/>
      <c r="I235" s="736"/>
      <c r="J235" s="736"/>
      <c r="K235" s="728">
        <f>H235-J235</f>
        <v>0</v>
      </c>
      <c r="L235" s="737"/>
    </row>
    <row r="236" spans="1:12" s="931" customFormat="1" ht="13.5" hidden="1" customHeight="1">
      <c r="A236" s="1808" t="s">
        <v>1255</v>
      </c>
      <c r="B236" s="1809"/>
      <c r="C236" s="1810" t="s">
        <v>1256</v>
      </c>
      <c r="D236" s="1506"/>
      <c r="E236" s="1506"/>
      <c r="F236" s="720">
        <f t="shared" ref="F236:L236" si="59">F237+F238+F239</f>
        <v>0</v>
      </c>
      <c r="G236" s="720">
        <f t="shared" si="59"/>
        <v>0</v>
      </c>
      <c r="H236" s="720">
        <f t="shared" si="59"/>
        <v>0</v>
      </c>
      <c r="I236" s="720">
        <f t="shared" si="59"/>
        <v>0</v>
      </c>
      <c r="J236" s="720">
        <f t="shared" si="59"/>
        <v>0</v>
      </c>
      <c r="K236" s="720">
        <f t="shared" si="59"/>
        <v>0</v>
      </c>
      <c r="L236" s="721">
        <f t="shared" si="59"/>
        <v>0</v>
      </c>
    </row>
    <row r="237" spans="1:12" s="931" customFormat="1" ht="13.5" hidden="1" customHeight="1">
      <c r="A237" s="772"/>
      <c r="B237" s="1797" t="s">
        <v>1225</v>
      </c>
      <c r="C237" s="1798" t="s">
        <v>1257</v>
      </c>
      <c r="D237" s="1503"/>
      <c r="E237" s="1503"/>
      <c r="F237" s="715"/>
      <c r="G237" s="736"/>
      <c r="H237" s="736"/>
      <c r="I237" s="736"/>
      <c r="J237" s="736"/>
      <c r="K237" s="728">
        <f>H237-J237</f>
        <v>0</v>
      </c>
      <c r="L237" s="737"/>
    </row>
    <row r="238" spans="1:12" s="931" customFormat="1" ht="13.5" hidden="1" customHeight="1">
      <c r="A238" s="772"/>
      <c r="B238" s="1797" t="s">
        <v>1227</v>
      </c>
      <c r="C238" s="1798" t="s">
        <v>1258</v>
      </c>
      <c r="D238" s="1503"/>
      <c r="E238" s="1503"/>
      <c r="F238" s="715"/>
      <c r="G238" s="736"/>
      <c r="H238" s="736"/>
      <c r="I238" s="736"/>
      <c r="J238" s="736"/>
      <c r="K238" s="728">
        <f>H238-J238</f>
        <v>0</v>
      </c>
      <c r="L238" s="737"/>
    </row>
    <row r="239" spans="1:12" s="931" customFormat="1" ht="13.5" hidden="1" customHeight="1">
      <c r="A239" s="772"/>
      <c r="B239" s="1797" t="s">
        <v>1229</v>
      </c>
      <c r="C239" s="1798" t="s">
        <v>1259</v>
      </c>
      <c r="D239" s="1503"/>
      <c r="E239" s="1503"/>
      <c r="F239" s="715"/>
      <c r="G239" s="736"/>
      <c r="H239" s="736"/>
      <c r="I239" s="736"/>
      <c r="J239" s="736"/>
      <c r="K239" s="728">
        <f>H239-J239</f>
        <v>0</v>
      </c>
      <c r="L239" s="737"/>
    </row>
    <row r="240" spans="1:12" s="931" customFormat="1" ht="13.5" hidden="1" customHeight="1">
      <c r="A240" s="1811" t="s">
        <v>1260</v>
      </c>
      <c r="B240" s="1156"/>
      <c r="C240" s="1810" t="s">
        <v>1261</v>
      </c>
      <c r="D240" s="1506"/>
      <c r="E240" s="1506"/>
      <c r="F240" s="720">
        <f t="shared" ref="F240:L240" si="60">F241+F242+F243</f>
        <v>0</v>
      </c>
      <c r="G240" s="720">
        <f t="shared" si="60"/>
        <v>0</v>
      </c>
      <c r="H240" s="720">
        <f t="shared" si="60"/>
        <v>0</v>
      </c>
      <c r="I240" s="720">
        <f t="shared" si="60"/>
        <v>0</v>
      </c>
      <c r="J240" s="720">
        <f t="shared" si="60"/>
        <v>0</v>
      </c>
      <c r="K240" s="720">
        <f t="shared" si="60"/>
        <v>0</v>
      </c>
      <c r="L240" s="721">
        <f t="shared" si="60"/>
        <v>0</v>
      </c>
    </row>
    <row r="241" spans="1:12" s="931" customFormat="1" ht="13.5" hidden="1" customHeight="1">
      <c r="A241" s="1812"/>
      <c r="B241" s="1813" t="s">
        <v>1262</v>
      </c>
      <c r="C241" s="1814" t="s">
        <v>1263</v>
      </c>
      <c r="D241" s="1507"/>
      <c r="E241" s="1507"/>
      <c r="F241" s="715"/>
      <c r="G241" s="736"/>
      <c r="H241" s="736"/>
      <c r="I241" s="736"/>
      <c r="J241" s="736"/>
      <c r="K241" s="728">
        <f>H241-J241</f>
        <v>0</v>
      </c>
      <c r="L241" s="737"/>
    </row>
    <row r="242" spans="1:12" s="931" customFormat="1" ht="13.5" hidden="1" customHeight="1">
      <c r="A242" s="1812"/>
      <c r="B242" s="1813" t="s">
        <v>1264</v>
      </c>
      <c r="C242" s="1814" t="s">
        <v>1265</v>
      </c>
      <c r="D242" s="1507"/>
      <c r="E242" s="1507"/>
      <c r="F242" s="715"/>
      <c r="G242" s="736"/>
      <c r="H242" s="736"/>
      <c r="I242" s="736"/>
      <c r="J242" s="736"/>
      <c r="K242" s="728">
        <f>H242-J242</f>
        <v>0</v>
      </c>
      <c r="L242" s="737"/>
    </row>
    <row r="243" spans="1:12" s="931" customFormat="1" ht="13.5" hidden="1" customHeight="1">
      <c r="A243" s="1812"/>
      <c r="B243" s="1813" t="s">
        <v>1266</v>
      </c>
      <c r="C243" s="1814" t="s">
        <v>1267</v>
      </c>
      <c r="D243" s="1507"/>
      <c r="E243" s="1507"/>
      <c r="F243" s="715"/>
      <c r="G243" s="736"/>
      <c r="H243" s="736"/>
      <c r="I243" s="736"/>
      <c r="J243" s="736"/>
      <c r="K243" s="728">
        <f>H243-J243</f>
        <v>0</v>
      </c>
      <c r="L243" s="737"/>
    </row>
    <row r="244" spans="1:12" s="931" customFormat="1" ht="13.5" hidden="1" customHeight="1">
      <c r="A244" s="1811" t="s">
        <v>1268</v>
      </c>
      <c r="B244" s="1156"/>
      <c r="C244" s="1810" t="s">
        <v>1269</v>
      </c>
      <c r="D244" s="1506"/>
      <c r="E244" s="1506"/>
      <c r="F244" s="720">
        <f t="shared" ref="F244:L244" si="61">F245+F246+F247</f>
        <v>0</v>
      </c>
      <c r="G244" s="720">
        <f t="shared" si="61"/>
        <v>0</v>
      </c>
      <c r="H244" s="720">
        <f t="shared" si="61"/>
        <v>0</v>
      </c>
      <c r="I244" s="720">
        <f t="shared" si="61"/>
        <v>0</v>
      </c>
      <c r="J244" s="720">
        <f t="shared" si="61"/>
        <v>0</v>
      </c>
      <c r="K244" s="720">
        <f t="shared" si="61"/>
        <v>0</v>
      </c>
      <c r="L244" s="721">
        <f t="shared" si="61"/>
        <v>0</v>
      </c>
    </row>
    <row r="245" spans="1:12" s="931" customFormat="1" ht="13.5" hidden="1" customHeight="1">
      <c r="A245" s="1812"/>
      <c r="B245" s="1813" t="s">
        <v>1262</v>
      </c>
      <c r="C245" s="1814" t="s">
        <v>1270</v>
      </c>
      <c r="D245" s="1507"/>
      <c r="E245" s="1507"/>
      <c r="F245" s="715"/>
      <c r="G245" s="736"/>
      <c r="H245" s="736"/>
      <c r="I245" s="736"/>
      <c r="J245" s="736"/>
      <c r="K245" s="728">
        <f>H245-J245</f>
        <v>0</v>
      </c>
      <c r="L245" s="737"/>
    </row>
    <row r="246" spans="1:12" s="931" customFormat="1" ht="13.5" hidden="1" customHeight="1">
      <c r="A246" s="1812"/>
      <c r="B246" s="1813" t="s">
        <v>1271</v>
      </c>
      <c r="C246" s="1814" t="s">
        <v>1272</v>
      </c>
      <c r="D246" s="1507"/>
      <c r="E246" s="1507"/>
      <c r="F246" s="715"/>
      <c r="G246" s="736"/>
      <c r="H246" s="736"/>
      <c r="I246" s="736"/>
      <c r="J246" s="736"/>
      <c r="K246" s="728">
        <f>H246-J246</f>
        <v>0</v>
      </c>
      <c r="L246" s="737"/>
    </row>
    <row r="247" spans="1:12" s="931" customFormat="1" ht="13.5" hidden="1" customHeight="1">
      <c r="A247" s="1812"/>
      <c r="B247" s="1813" t="s">
        <v>1266</v>
      </c>
      <c r="C247" s="1814" t="s">
        <v>1273</v>
      </c>
      <c r="D247" s="1507"/>
      <c r="E247" s="1507"/>
      <c r="F247" s="715"/>
      <c r="G247" s="736"/>
      <c r="H247" s="736"/>
      <c r="I247" s="736"/>
      <c r="J247" s="736"/>
      <c r="K247" s="728">
        <f>H247-J247</f>
        <v>0</v>
      </c>
      <c r="L247" s="737"/>
    </row>
    <row r="248" spans="1:12" s="931" customFormat="1" ht="13.5" hidden="1" customHeight="1">
      <c r="A248" s="1815" t="s">
        <v>1274</v>
      </c>
      <c r="B248" s="1816"/>
      <c r="C248" s="1810" t="s">
        <v>1275</v>
      </c>
      <c r="D248" s="1506"/>
      <c r="E248" s="1506"/>
      <c r="F248" s="720">
        <f t="shared" ref="F248:L248" si="62">F249+F250+F251</f>
        <v>0</v>
      </c>
      <c r="G248" s="720">
        <f t="shared" si="62"/>
        <v>0</v>
      </c>
      <c r="H248" s="720">
        <f t="shared" si="62"/>
        <v>0</v>
      </c>
      <c r="I248" s="720">
        <f t="shared" si="62"/>
        <v>0</v>
      </c>
      <c r="J248" s="720">
        <f t="shared" si="62"/>
        <v>0</v>
      </c>
      <c r="K248" s="720">
        <f t="shared" si="62"/>
        <v>0</v>
      </c>
      <c r="L248" s="721">
        <f t="shared" si="62"/>
        <v>0</v>
      </c>
    </row>
    <row r="249" spans="1:12" s="931" customFormat="1" ht="13.5" hidden="1" customHeight="1">
      <c r="A249" s="1817"/>
      <c r="B249" s="1813" t="s">
        <v>1262</v>
      </c>
      <c r="C249" s="1814" t="s">
        <v>1276</v>
      </c>
      <c r="D249" s="1507"/>
      <c r="E249" s="1507"/>
      <c r="F249" s="715"/>
      <c r="G249" s="736"/>
      <c r="H249" s="736"/>
      <c r="I249" s="736"/>
      <c r="J249" s="736"/>
      <c r="K249" s="728">
        <f>H249-J249</f>
        <v>0</v>
      </c>
      <c r="L249" s="737"/>
    </row>
    <row r="250" spans="1:12" s="931" customFormat="1" ht="13.5" hidden="1" customHeight="1">
      <c r="A250" s="1817"/>
      <c r="B250" s="1813" t="s">
        <v>1271</v>
      </c>
      <c r="C250" s="1814" t="s">
        <v>1277</v>
      </c>
      <c r="D250" s="1507"/>
      <c r="E250" s="1507"/>
      <c r="F250" s="715"/>
      <c r="G250" s="736"/>
      <c r="H250" s="736"/>
      <c r="I250" s="736"/>
      <c r="J250" s="736"/>
      <c r="K250" s="728">
        <f>H250-J250</f>
        <v>0</v>
      </c>
      <c r="L250" s="737"/>
    </row>
    <row r="251" spans="1:12" s="931" customFormat="1" ht="13.5" hidden="1" customHeight="1">
      <c r="A251" s="1817"/>
      <c r="B251" s="1813" t="s">
        <v>1266</v>
      </c>
      <c r="C251" s="1814" t="s">
        <v>1278</v>
      </c>
      <c r="D251" s="1507"/>
      <c r="E251" s="1507"/>
      <c r="F251" s="715"/>
      <c r="G251" s="736"/>
      <c r="H251" s="736"/>
      <c r="I251" s="736"/>
      <c r="J251" s="736"/>
      <c r="K251" s="728">
        <f>H251-J251</f>
        <v>0</v>
      </c>
      <c r="L251" s="737"/>
    </row>
    <row r="252" spans="1:12" s="931" customFormat="1" ht="13.5" hidden="1" customHeight="1">
      <c r="A252" s="1815" t="s">
        <v>1335</v>
      </c>
      <c r="B252" s="1816"/>
      <c r="C252" s="1810" t="s">
        <v>1336</v>
      </c>
      <c r="D252" s="1506"/>
      <c r="E252" s="1506"/>
      <c r="F252" s="720">
        <f t="shared" ref="F252:L252" si="63">F253+F254+F255</f>
        <v>0</v>
      </c>
      <c r="G252" s="720">
        <f t="shared" si="63"/>
        <v>0</v>
      </c>
      <c r="H252" s="720">
        <f t="shared" si="63"/>
        <v>0</v>
      </c>
      <c r="I252" s="720">
        <f t="shared" si="63"/>
        <v>0</v>
      </c>
      <c r="J252" s="720">
        <f t="shared" si="63"/>
        <v>0</v>
      </c>
      <c r="K252" s="720">
        <f t="shared" si="63"/>
        <v>0</v>
      </c>
      <c r="L252" s="721">
        <f t="shared" si="63"/>
        <v>0</v>
      </c>
    </row>
    <row r="253" spans="1:12" s="931" customFormat="1" ht="13.5" hidden="1" customHeight="1">
      <c r="A253" s="1817"/>
      <c r="B253" s="1813" t="s">
        <v>1262</v>
      </c>
      <c r="C253" s="1814" t="s">
        <v>1337</v>
      </c>
      <c r="D253" s="1507"/>
      <c r="E253" s="1507"/>
      <c r="F253" s="715"/>
      <c r="G253" s="736"/>
      <c r="H253" s="736"/>
      <c r="I253" s="736"/>
      <c r="J253" s="736"/>
      <c r="K253" s="728">
        <f>H253-J253</f>
        <v>0</v>
      </c>
      <c r="L253" s="737"/>
    </row>
    <row r="254" spans="1:12" s="931" customFormat="1" ht="13.5" hidden="1" customHeight="1">
      <c r="A254" s="1817"/>
      <c r="B254" s="1813" t="s">
        <v>1271</v>
      </c>
      <c r="C254" s="1814" t="s">
        <v>1338</v>
      </c>
      <c r="D254" s="1507"/>
      <c r="E254" s="1507"/>
      <c r="F254" s="715"/>
      <c r="G254" s="736"/>
      <c r="H254" s="736"/>
      <c r="I254" s="736"/>
      <c r="J254" s="736"/>
      <c r="K254" s="728">
        <f>H254-J254</f>
        <v>0</v>
      </c>
      <c r="L254" s="737"/>
    </row>
    <row r="255" spans="1:12" s="931" customFormat="1" ht="13.5" customHeight="1" thickBot="1">
      <c r="A255" s="1905"/>
      <c r="B255" s="1906"/>
      <c r="C255" s="1907"/>
      <c r="D255" s="1908"/>
      <c r="E255" s="1908"/>
      <c r="F255" s="824"/>
      <c r="G255" s="826"/>
      <c r="H255" s="826"/>
      <c r="I255" s="826"/>
      <c r="J255" s="826"/>
      <c r="K255" s="1909">
        <f>H255-J255</f>
        <v>0</v>
      </c>
      <c r="L255" s="845"/>
    </row>
    <row r="256" spans="1:12" s="931" customFormat="1" ht="15.75" hidden="1" customHeight="1">
      <c r="A256" s="1910" t="s">
        <v>1340</v>
      </c>
      <c r="B256" s="1911"/>
      <c r="C256" s="1912" t="s">
        <v>1283</v>
      </c>
      <c r="D256" s="1913">
        <f t="shared" ref="D256:L256" si="64">D257+D267+D271</f>
        <v>0</v>
      </c>
      <c r="E256" s="1913">
        <f t="shared" si="64"/>
        <v>0</v>
      </c>
      <c r="F256" s="1913">
        <f t="shared" si="64"/>
        <v>0</v>
      </c>
      <c r="G256" s="1913">
        <f t="shared" si="64"/>
        <v>0</v>
      </c>
      <c r="H256" s="1913">
        <f t="shared" si="64"/>
        <v>0</v>
      </c>
      <c r="I256" s="1913">
        <f t="shared" si="64"/>
        <v>0</v>
      </c>
      <c r="J256" s="1913">
        <f t="shared" si="64"/>
        <v>0</v>
      </c>
      <c r="K256" s="1913">
        <f t="shared" si="64"/>
        <v>0</v>
      </c>
      <c r="L256" s="1914">
        <f t="shared" si="64"/>
        <v>0</v>
      </c>
    </row>
    <row r="257" spans="1:12" s="931" customFormat="1" hidden="1">
      <c r="A257" s="1915" t="s">
        <v>1341</v>
      </c>
      <c r="B257" s="1766"/>
      <c r="C257" s="1916">
        <v>71</v>
      </c>
      <c r="D257" s="1763">
        <f t="shared" ref="D257:L257" si="65">D258+D263+D265</f>
        <v>0</v>
      </c>
      <c r="E257" s="1763">
        <f t="shared" si="65"/>
        <v>0</v>
      </c>
      <c r="F257" s="1763">
        <f t="shared" si="65"/>
        <v>0</v>
      </c>
      <c r="G257" s="1763">
        <f t="shared" si="65"/>
        <v>0</v>
      </c>
      <c r="H257" s="1763">
        <f t="shared" si="65"/>
        <v>0</v>
      </c>
      <c r="I257" s="1763">
        <f t="shared" si="65"/>
        <v>0</v>
      </c>
      <c r="J257" s="1763">
        <f t="shared" si="65"/>
        <v>0</v>
      </c>
      <c r="K257" s="1763">
        <f t="shared" si="65"/>
        <v>0</v>
      </c>
      <c r="L257" s="1764">
        <f t="shared" si="65"/>
        <v>0</v>
      </c>
    </row>
    <row r="258" spans="1:12" s="931" customFormat="1" hidden="1">
      <c r="A258" s="700" t="s">
        <v>1342</v>
      </c>
      <c r="B258" s="724"/>
      <c r="C258" s="819" t="s">
        <v>1286</v>
      </c>
      <c r="D258" s="720">
        <f t="shared" ref="D258:L258" si="66">D259+D260+D261+D262</f>
        <v>0</v>
      </c>
      <c r="E258" s="720">
        <f t="shared" si="66"/>
        <v>0</v>
      </c>
      <c r="F258" s="720">
        <f t="shared" si="66"/>
        <v>0</v>
      </c>
      <c r="G258" s="720">
        <f t="shared" si="66"/>
        <v>0</v>
      </c>
      <c r="H258" s="720">
        <f t="shared" si="66"/>
        <v>0</v>
      </c>
      <c r="I258" s="720">
        <f>H258</f>
        <v>0</v>
      </c>
      <c r="J258" s="720">
        <f t="shared" si="66"/>
        <v>0</v>
      </c>
      <c r="K258" s="720">
        <f t="shared" si="66"/>
        <v>0</v>
      </c>
      <c r="L258" s="721">
        <f t="shared" si="66"/>
        <v>0</v>
      </c>
    </row>
    <row r="259" spans="1:12" s="931" customFormat="1" hidden="1">
      <c r="A259" s="717"/>
      <c r="B259" s="718" t="s">
        <v>1287</v>
      </c>
      <c r="C259" s="752" t="s">
        <v>1288</v>
      </c>
      <c r="D259" s="1434">
        <f>F259</f>
        <v>0</v>
      </c>
      <c r="E259" s="1434"/>
      <c r="F259" s="715"/>
      <c r="G259" s="736"/>
      <c r="H259" s="736"/>
      <c r="I259" s="736">
        <f>H259</f>
        <v>0</v>
      </c>
      <c r="J259" s="736"/>
      <c r="K259" s="728">
        <f>H259-J259</f>
        <v>0</v>
      </c>
      <c r="L259" s="737"/>
    </row>
    <row r="260" spans="1:12" s="931" customFormat="1" hidden="1">
      <c r="A260" s="820"/>
      <c r="B260" s="716" t="s">
        <v>1289</v>
      </c>
      <c r="C260" s="752" t="s">
        <v>1290</v>
      </c>
      <c r="D260" s="1434">
        <f>F260</f>
        <v>0</v>
      </c>
      <c r="E260" s="1434"/>
      <c r="F260" s="715"/>
      <c r="G260" s="736"/>
      <c r="H260" s="736"/>
      <c r="I260" s="736">
        <f t="shared" ref="I260:I275" si="67">H260</f>
        <v>0</v>
      </c>
      <c r="J260" s="736"/>
      <c r="K260" s="728">
        <f>H260-J260</f>
        <v>0</v>
      </c>
      <c r="L260" s="737"/>
    </row>
    <row r="261" spans="1:12" s="931" customFormat="1" hidden="1">
      <c r="A261" s="717"/>
      <c r="B261" s="706" t="s">
        <v>1291</v>
      </c>
      <c r="C261" s="752" t="s">
        <v>1292</v>
      </c>
      <c r="D261" s="1434">
        <f>F261</f>
        <v>0</v>
      </c>
      <c r="E261" s="1434"/>
      <c r="F261" s="715"/>
      <c r="G261" s="736"/>
      <c r="H261" s="736"/>
      <c r="I261" s="736">
        <f t="shared" si="67"/>
        <v>0</v>
      </c>
      <c r="J261" s="736"/>
      <c r="K261" s="728">
        <f>H261-J261</f>
        <v>0</v>
      </c>
      <c r="L261" s="737"/>
    </row>
    <row r="262" spans="1:12" s="931" customFormat="1" ht="13.5" hidden="1" thickBot="1">
      <c r="A262" s="821"/>
      <c r="B262" s="843" t="s">
        <v>1293</v>
      </c>
      <c r="C262" s="1917" t="s">
        <v>1294</v>
      </c>
      <c r="D262" s="1434">
        <f>F262</f>
        <v>0</v>
      </c>
      <c r="E262" s="1434">
        <f>G262</f>
        <v>0</v>
      </c>
      <c r="F262" s="825">
        <f>'[2]74,03'!L13</f>
        <v>0</v>
      </c>
      <c r="G262" s="825">
        <f>'[2]74,03'!M13</f>
        <v>0</v>
      </c>
      <c r="H262" s="825">
        <f>'[2]74,03'!N13</f>
        <v>0</v>
      </c>
      <c r="I262" s="825">
        <f>'[2]74,03'!O13</f>
        <v>0</v>
      </c>
      <c r="J262" s="825">
        <f>'[2]74,03'!P13</f>
        <v>0</v>
      </c>
      <c r="K262" s="825">
        <f>'[2]74,03'!Q13</f>
        <v>0</v>
      </c>
      <c r="L262" s="825">
        <f>'[2]74,03'!R13</f>
        <v>0</v>
      </c>
    </row>
    <row r="263" spans="1:12" s="931" customFormat="1" ht="15" hidden="1">
      <c r="A263" s="1853" t="s">
        <v>1295</v>
      </c>
      <c r="B263" s="1853"/>
      <c r="C263" s="1918" t="s">
        <v>1296</v>
      </c>
      <c r="D263" s="1918"/>
      <c r="E263" s="1918"/>
      <c r="F263" s="1919">
        <f t="shared" ref="F263:L263" si="68">F264</f>
        <v>0</v>
      </c>
      <c r="G263" s="1919">
        <f t="shared" si="68"/>
        <v>0</v>
      </c>
      <c r="H263" s="1919">
        <f t="shared" si="68"/>
        <v>0</v>
      </c>
      <c r="I263" s="1920">
        <f t="shared" si="67"/>
        <v>0</v>
      </c>
      <c r="J263" s="1919">
        <f t="shared" si="68"/>
        <v>0</v>
      </c>
      <c r="K263" s="1239">
        <f t="shared" si="68"/>
        <v>0</v>
      </c>
      <c r="L263" s="1919">
        <f t="shared" si="68"/>
        <v>0</v>
      </c>
    </row>
    <row r="264" spans="1:12" s="931" customFormat="1" ht="15" hidden="1">
      <c r="A264" s="1273"/>
      <c r="B264" s="706" t="s">
        <v>1297</v>
      </c>
      <c r="C264" s="752" t="s">
        <v>1298</v>
      </c>
      <c r="D264" s="752"/>
      <c r="E264" s="752"/>
      <c r="F264" s="715"/>
      <c r="G264" s="736"/>
      <c r="H264" s="736"/>
      <c r="I264" s="1920">
        <f t="shared" si="67"/>
        <v>0</v>
      </c>
      <c r="J264" s="736"/>
      <c r="K264" s="1300">
        <f>H264-J264</f>
        <v>0</v>
      </c>
      <c r="L264" s="736"/>
    </row>
    <row r="265" spans="1:12" s="931" customFormat="1" ht="15" hidden="1">
      <c r="A265" s="701" t="s">
        <v>1299</v>
      </c>
      <c r="B265" s="719"/>
      <c r="C265" s="819" t="s">
        <v>1300</v>
      </c>
      <c r="D265" s="819"/>
      <c r="E265" s="819"/>
      <c r="F265" s="720"/>
      <c r="G265" s="720"/>
      <c r="H265" s="720"/>
      <c r="I265" s="1920">
        <f t="shared" si="67"/>
        <v>0</v>
      </c>
      <c r="J265" s="720"/>
      <c r="K265" s="895"/>
      <c r="L265" s="720"/>
    </row>
    <row r="266" spans="1:12" s="931" customFormat="1" ht="15" hidden="1">
      <c r="A266" s="1273"/>
      <c r="B266" s="718"/>
      <c r="C266" s="707"/>
      <c r="D266" s="707"/>
      <c r="E266" s="707"/>
      <c r="F266" s="715"/>
      <c r="G266" s="714"/>
      <c r="H266" s="714"/>
      <c r="I266" s="1920">
        <f t="shared" si="67"/>
        <v>0</v>
      </c>
      <c r="J266" s="714"/>
      <c r="K266" s="1300">
        <f>H266-J266</f>
        <v>0</v>
      </c>
      <c r="L266" s="714"/>
    </row>
    <row r="267" spans="1:12" s="931" customFormat="1" ht="15" hidden="1">
      <c r="A267" s="1859" t="s">
        <v>1301</v>
      </c>
      <c r="B267" s="774"/>
      <c r="C267" s="818">
        <v>72</v>
      </c>
      <c r="D267" s="818"/>
      <c r="E267" s="818"/>
      <c r="F267" s="761">
        <f t="shared" ref="F267:L268" si="69">F268</f>
        <v>0</v>
      </c>
      <c r="G267" s="761">
        <f t="shared" si="69"/>
        <v>0</v>
      </c>
      <c r="H267" s="761">
        <f t="shared" si="69"/>
        <v>0</v>
      </c>
      <c r="I267" s="1920">
        <f t="shared" si="67"/>
        <v>0</v>
      </c>
      <c r="J267" s="761">
        <f t="shared" si="69"/>
        <v>0</v>
      </c>
      <c r="K267" s="939">
        <f t="shared" si="69"/>
        <v>0</v>
      </c>
      <c r="L267" s="761">
        <f t="shared" si="69"/>
        <v>0</v>
      </c>
    </row>
    <row r="268" spans="1:12" s="931" customFormat="1" ht="15" hidden="1">
      <c r="A268" s="834" t="s">
        <v>1302</v>
      </c>
      <c r="B268" s="834"/>
      <c r="C268" s="819" t="s">
        <v>1303</v>
      </c>
      <c r="D268" s="819"/>
      <c r="E268" s="819"/>
      <c r="F268" s="720">
        <f t="shared" si="69"/>
        <v>0</v>
      </c>
      <c r="G268" s="720">
        <f t="shared" si="69"/>
        <v>0</v>
      </c>
      <c r="H268" s="720">
        <f t="shared" si="69"/>
        <v>0</v>
      </c>
      <c r="I268" s="1920">
        <f t="shared" si="67"/>
        <v>0</v>
      </c>
      <c r="J268" s="720">
        <f t="shared" si="69"/>
        <v>0</v>
      </c>
      <c r="K268" s="895">
        <f t="shared" si="69"/>
        <v>0</v>
      </c>
      <c r="L268" s="720">
        <f t="shared" si="69"/>
        <v>0</v>
      </c>
    </row>
    <row r="269" spans="1:12" s="931" customFormat="1" ht="15" hidden="1">
      <c r="A269" s="842"/>
      <c r="B269" s="706" t="s">
        <v>1304</v>
      </c>
      <c r="C269" s="707" t="s">
        <v>1305</v>
      </c>
      <c r="D269" s="707"/>
      <c r="E269" s="707"/>
      <c r="F269" s="715"/>
      <c r="G269" s="736"/>
      <c r="H269" s="736"/>
      <c r="I269" s="1920">
        <f t="shared" si="67"/>
        <v>0</v>
      </c>
      <c r="J269" s="736"/>
      <c r="K269" s="1300">
        <f>H269-J269</f>
        <v>0</v>
      </c>
      <c r="L269" s="736"/>
    </row>
    <row r="270" spans="1:12" s="931" customFormat="1" ht="15" hidden="1">
      <c r="A270" s="842"/>
      <c r="B270" s="706"/>
      <c r="C270" s="707"/>
      <c r="D270" s="707"/>
      <c r="E270" s="707"/>
      <c r="F270" s="715"/>
      <c r="G270" s="714"/>
      <c r="H270" s="714"/>
      <c r="I270" s="1920">
        <f t="shared" si="67"/>
        <v>0</v>
      </c>
      <c r="J270" s="714"/>
      <c r="K270" s="1300">
        <f>H270-J270</f>
        <v>0</v>
      </c>
      <c r="L270" s="714"/>
    </row>
    <row r="271" spans="1:12" s="931" customFormat="1" ht="15" hidden="1">
      <c r="A271" s="837" t="s">
        <v>1306</v>
      </c>
      <c r="B271" s="837"/>
      <c r="C271" s="838">
        <v>75</v>
      </c>
      <c r="D271" s="838"/>
      <c r="E271" s="838"/>
      <c r="F271" s="761">
        <f>H271+I271+J271+K271</f>
        <v>0</v>
      </c>
      <c r="G271" s="839"/>
      <c r="H271" s="839"/>
      <c r="I271" s="1920">
        <f t="shared" si="67"/>
        <v>0</v>
      </c>
      <c r="J271" s="839"/>
      <c r="K271" s="1300">
        <f>H271-J271</f>
        <v>0</v>
      </c>
      <c r="L271" s="839"/>
    </row>
    <row r="272" spans="1:12" s="931" customFormat="1" ht="15" hidden="1">
      <c r="A272" s="842"/>
      <c r="B272" s="842"/>
      <c r="C272" s="778"/>
      <c r="D272" s="778"/>
      <c r="E272" s="778"/>
      <c r="F272" s="715"/>
      <c r="G272" s="714"/>
      <c r="H272" s="714"/>
      <c r="I272" s="1920">
        <f t="shared" si="67"/>
        <v>0</v>
      </c>
      <c r="J272" s="714"/>
      <c r="K272" s="1300">
        <f>H272-J272</f>
        <v>0</v>
      </c>
      <c r="L272" s="714"/>
    </row>
    <row r="273" spans="1:12" s="931" customFormat="1" ht="35.25" hidden="1" customHeight="1">
      <c r="A273" s="1102" t="s">
        <v>1174</v>
      </c>
      <c r="B273" s="1102"/>
      <c r="C273" s="775" t="s">
        <v>1175</v>
      </c>
      <c r="D273" s="775"/>
      <c r="E273" s="775"/>
      <c r="F273" s="761">
        <f t="shared" ref="F273:L273" si="70">F274</f>
        <v>0</v>
      </c>
      <c r="G273" s="761">
        <f t="shared" si="70"/>
        <v>0</v>
      </c>
      <c r="H273" s="761">
        <f t="shared" si="70"/>
        <v>0</v>
      </c>
      <c r="I273" s="1920">
        <f t="shared" si="67"/>
        <v>0</v>
      </c>
      <c r="J273" s="761">
        <f t="shared" si="70"/>
        <v>0</v>
      </c>
      <c r="K273" s="939">
        <f t="shared" si="70"/>
        <v>0</v>
      </c>
      <c r="L273" s="761">
        <f t="shared" si="70"/>
        <v>0</v>
      </c>
    </row>
    <row r="274" spans="1:12" s="931" customFormat="1" ht="15" hidden="1">
      <c r="A274" s="1273" t="s">
        <v>1176</v>
      </c>
      <c r="B274" s="706"/>
      <c r="C274" s="763" t="s">
        <v>1178</v>
      </c>
      <c r="D274" s="763"/>
      <c r="E274" s="763"/>
      <c r="F274" s="715"/>
      <c r="G274" s="736"/>
      <c r="H274" s="736"/>
      <c r="I274" s="1920">
        <f t="shared" si="67"/>
        <v>0</v>
      </c>
      <c r="J274" s="736"/>
      <c r="K274" s="1300">
        <f>H274-J274</f>
        <v>0</v>
      </c>
      <c r="L274" s="736"/>
    </row>
    <row r="275" spans="1:12" s="931" customFormat="1" ht="15" hidden="1">
      <c r="A275" s="1274"/>
      <c r="B275" s="1275"/>
      <c r="C275" s="1276"/>
      <c r="D275" s="1276"/>
      <c r="E275" s="1276"/>
      <c r="F275" s="714"/>
      <c r="G275" s="714"/>
      <c r="H275" s="714"/>
      <c r="I275" s="1920">
        <f t="shared" si="67"/>
        <v>0</v>
      </c>
      <c r="J275" s="714"/>
      <c r="K275" s="897"/>
      <c r="L275" s="714"/>
    </row>
    <row r="277" spans="1:12">
      <c r="A277" s="851"/>
      <c r="B277" s="852"/>
    </row>
    <row r="278" spans="1:12">
      <c r="A278" s="658"/>
      <c r="B278" s="659" t="s">
        <v>835</v>
      </c>
      <c r="C278" s="658"/>
      <c r="D278" s="658"/>
      <c r="E278" s="658"/>
      <c r="F278" s="658" t="s">
        <v>509</v>
      </c>
      <c r="G278" s="658"/>
      <c r="H278" s="658"/>
      <c r="I278" s="658"/>
      <c r="J278" s="658" t="s">
        <v>510</v>
      </c>
      <c r="K278" s="658"/>
    </row>
    <row r="279" spans="1:12">
      <c r="A279" s="1070" t="s">
        <v>511</v>
      </c>
      <c r="B279" s="1070"/>
      <c r="C279" s="658"/>
      <c r="D279" s="658"/>
      <c r="E279" s="658"/>
      <c r="F279" s="658" t="s">
        <v>512</v>
      </c>
      <c r="G279" s="658"/>
      <c r="H279" s="9"/>
      <c r="I279" s="658"/>
      <c r="J279" s="658" t="s">
        <v>513</v>
      </c>
      <c r="K279" s="658"/>
    </row>
    <row r="280" spans="1:12">
      <c r="A280" s="1093"/>
      <c r="B280" s="1093"/>
    </row>
    <row r="281" spans="1:12">
      <c r="A281" s="1093"/>
      <c r="B281" s="1093"/>
    </row>
    <row r="282" spans="1:12" ht="29.25" customHeight="1">
      <c r="A282" s="1094"/>
      <c r="B282" s="1094"/>
      <c r="F282" s="853"/>
      <c r="G282" s="853"/>
      <c r="H282" s="853"/>
      <c r="I282" s="853"/>
      <c r="J282" s="853"/>
    </row>
    <row r="283" spans="1:12">
      <c r="A283" s="1093"/>
      <c r="B283" s="1093"/>
      <c r="C283" s="853"/>
      <c r="D283" s="853"/>
      <c r="E283" s="853"/>
      <c r="F283" s="853"/>
      <c r="G283" s="853"/>
      <c r="H283" s="853"/>
      <c r="I283" s="853"/>
      <c r="J283" s="853"/>
    </row>
    <row r="284" spans="1:12">
      <c r="C284" s="1091"/>
      <c r="D284" s="1091"/>
      <c r="E284" s="1091"/>
      <c r="F284" s="1091"/>
      <c r="G284" s="1091"/>
      <c r="H284" s="1091"/>
      <c r="I284" s="1091"/>
      <c r="J284" s="1092"/>
    </row>
  </sheetData>
  <mergeCells count="46">
    <mergeCell ref="A281:B281"/>
    <mergeCell ref="A282:B282"/>
    <mergeCell ref="A283:B283"/>
    <mergeCell ref="C284:J284"/>
    <mergeCell ref="A244:B244"/>
    <mergeCell ref="A248:B248"/>
    <mergeCell ref="A252:B252"/>
    <mergeCell ref="A273:B273"/>
    <mergeCell ref="A279:B279"/>
    <mergeCell ref="A280:B280"/>
    <mergeCell ref="A220:B220"/>
    <mergeCell ref="A224:B224"/>
    <mergeCell ref="A228:B228"/>
    <mergeCell ref="A232:B232"/>
    <mergeCell ref="A236:B236"/>
    <mergeCell ref="A240:B240"/>
    <mergeCell ref="A185:B185"/>
    <mergeCell ref="A186:B186"/>
    <mergeCell ref="A198:B198"/>
    <mergeCell ref="A211:B211"/>
    <mergeCell ref="A212:B212"/>
    <mergeCell ref="A216:B216"/>
    <mergeCell ref="A132:B132"/>
    <mergeCell ref="A156:B156"/>
    <mergeCell ref="A159:B159"/>
    <mergeCell ref="A160:B160"/>
    <mergeCell ref="A169:B169"/>
    <mergeCell ref="A182:B182"/>
    <mergeCell ref="A78:B78"/>
    <mergeCell ref="A79:B79"/>
    <mergeCell ref="A87:B87"/>
    <mergeCell ref="A96:B96"/>
    <mergeCell ref="A98:B98"/>
    <mergeCell ref="A131:B131"/>
    <mergeCell ref="A11:B11"/>
    <mergeCell ref="A12:B12"/>
    <mergeCell ref="A13:B13"/>
    <mergeCell ref="A14:B14"/>
    <mergeCell ref="A50:B50"/>
    <mergeCell ref="A51:B51"/>
    <mergeCell ref="K1:L1"/>
    <mergeCell ref="C2:L2"/>
    <mergeCell ref="B5:K5"/>
    <mergeCell ref="B6:K6"/>
    <mergeCell ref="B7:K7"/>
    <mergeCell ref="A10:B10"/>
  </mergeCells>
  <pageMargins left="0.41" right="0.28999999999999998" top="0.74803149606299213" bottom="0.74803149606299213" header="0.31496062992125984" footer="0.31496062992125984"/>
  <pageSetup paperSize="9" scale="75" orientation="landscape" r:id="rId1"/>
  <headerFooter alignWithMargins="0"/>
  <rowBreaks count="1" manualBreakCount="1">
    <brk id="28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5C53-4BB0-4ED8-A669-8386DBA92ED3}">
  <sheetPr>
    <tabColor indexed="51"/>
  </sheetPr>
  <dimension ref="A1:L284"/>
  <sheetViews>
    <sheetView zoomScaleNormal="100" zoomScaleSheetLayoutView="85" workbookViewId="0">
      <selection activeCell="A10" sqref="A10:L275"/>
    </sheetView>
  </sheetViews>
  <sheetFormatPr defaultRowHeight="12.75"/>
  <cols>
    <col min="1" max="1" width="5.140625" style="662" customWidth="1"/>
    <col min="2" max="2" width="51.140625" style="850" customWidth="1"/>
    <col min="3" max="3" width="6.7109375" style="662" customWidth="1"/>
    <col min="4" max="4" width="10.28515625" style="662" customWidth="1"/>
    <col min="5" max="5" width="10.5703125" style="662" customWidth="1"/>
    <col min="6" max="6" width="10.85546875" style="662" customWidth="1"/>
    <col min="7" max="7" width="11" style="662" customWidth="1"/>
    <col min="8" max="8" width="13.140625" style="662" customWidth="1"/>
    <col min="9" max="9" width="13" style="662" customWidth="1"/>
    <col min="10" max="10" width="13.42578125" style="662" customWidth="1"/>
    <col min="11" max="11" width="11.5703125" style="662" customWidth="1"/>
    <col min="12" max="12" width="13.42578125" style="662" customWidth="1"/>
    <col min="13" max="256" width="9.140625" style="662"/>
    <col min="257" max="257" width="5.140625" style="662" customWidth="1"/>
    <col min="258" max="258" width="51.140625" style="662" customWidth="1"/>
    <col min="259" max="259" width="6.7109375" style="662" customWidth="1"/>
    <col min="260" max="260" width="6.85546875" style="662" customWidth="1"/>
    <col min="261" max="261" width="8.85546875" style="662" customWidth="1"/>
    <col min="262" max="262" width="13.7109375" style="662" customWidth="1"/>
    <col min="263" max="263" width="13.5703125" style="662" customWidth="1"/>
    <col min="264" max="264" width="13.140625" style="662" customWidth="1"/>
    <col min="265" max="265" width="13" style="662" customWidth="1"/>
    <col min="266" max="266" width="13.42578125" style="662" customWidth="1"/>
    <col min="267" max="267" width="11.5703125" style="662" customWidth="1"/>
    <col min="268" max="268" width="13.42578125" style="662" customWidth="1"/>
    <col min="269" max="512" width="9.140625" style="662"/>
    <col min="513" max="513" width="5.140625" style="662" customWidth="1"/>
    <col min="514" max="514" width="51.140625" style="662" customWidth="1"/>
    <col min="515" max="515" width="6.7109375" style="662" customWidth="1"/>
    <col min="516" max="516" width="6.85546875" style="662" customWidth="1"/>
    <col min="517" max="517" width="8.85546875" style="662" customWidth="1"/>
    <col min="518" max="518" width="13.7109375" style="662" customWidth="1"/>
    <col min="519" max="519" width="13.5703125" style="662" customWidth="1"/>
    <col min="520" max="520" width="13.140625" style="662" customWidth="1"/>
    <col min="521" max="521" width="13" style="662" customWidth="1"/>
    <col min="522" max="522" width="13.42578125" style="662" customWidth="1"/>
    <col min="523" max="523" width="11.5703125" style="662" customWidth="1"/>
    <col min="524" max="524" width="13.42578125" style="662" customWidth="1"/>
    <col min="525" max="768" width="9.140625" style="662"/>
    <col min="769" max="769" width="5.140625" style="662" customWidth="1"/>
    <col min="770" max="770" width="51.140625" style="662" customWidth="1"/>
    <col min="771" max="771" width="6.7109375" style="662" customWidth="1"/>
    <col min="772" max="772" width="6.85546875" style="662" customWidth="1"/>
    <col min="773" max="773" width="8.85546875" style="662" customWidth="1"/>
    <col min="774" max="774" width="13.7109375" style="662" customWidth="1"/>
    <col min="775" max="775" width="13.5703125" style="662" customWidth="1"/>
    <col min="776" max="776" width="13.140625" style="662" customWidth="1"/>
    <col min="777" max="777" width="13" style="662" customWidth="1"/>
    <col min="778" max="778" width="13.42578125" style="662" customWidth="1"/>
    <col min="779" max="779" width="11.5703125" style="662" customWidth="1"/>
    <col min="780" max="780" width="13.42578125" style="662" customWidth="1"/>
    <col min="781" max="1024" width="9.140625" style="662"/>
    <col min="1025" max="1025" width="5.140625" style="662" customWidth="1"/>
    <col min="1026" max="1026" width="51.140625" style="662" customWidth="1"/>
    <col min="1027" max="1027" width="6.7109375" style="662" customWidth="1"/>
    <col min="1028" max="1028" width="6.85546875" style="662" customWidth="1"/>
    <col min="1029" max="1029" width="8.85546875" style="662" customWidth="1"/>
    <col min="1030" max="1030" width="13.7109375" style="662" customWidth="1"/>
    <col min="1031" max="1031" width="13.5703125" style="662" customWidth="1"/>
    <col min="1032" max="1032" width="13.140625" style="662" customWidth="1"/>
    <col min="1033" max="1033" width="13" style="662" customWidth="1"/>
    <col min="1034" max="1034" width="13.42578125" style="662" customWidth="1"/>
    <col min="1035" max="1035" width="11.5703125" style="662" customWidth="1"/>
    <col min="1036" max="1036" width="13.42578125" style="662" customWidth="1"/>
    <col min="1037" max="1280" width="9.140625" style="662"/>
    <col min="1281" max="1281" width="5.140625" style="662" customWidth="1"/>
    <col min="1282" max="1282" width="51.140625" style="662" customWidth="1"/>
    <col min="1283" max="1283" width="6.7109375" style="662" customWidth="1"/>
    <col min="1284" max="1284" width="6.85546875" style="662" customWidth="1"/>
    <col min="1285" max="1285" width="8.85546875" style="662" customWidth="1"/>
    <col min="1286" max="1286" width="13.7109375" style="662" customWidth="1"/>
    <col min="1287" max="1287" width="13.5703125" style="662" customWidth="1"/>
    <col min="1288" max="1288" width="13.140625" style="662" customWidth="1"/>
    <col min="1289" max="1289" width="13" style="662" customWidth="1"/>
    <col min="1290" max="1290" width="13.42578125" style="662" customWidth="1"/>
    <col min="1291" max="1291" width="11.5703125" style="662" customWidth="1"/>
    <col min="1292" max="1292" width="13.42578125" style="662" customWidth="1"/>
    <col min="1293" max="1536" width="9.140625" style="662"/>
    <col min="1537" max="1537" width="5.140625" style="662" customWidth="1"/>
    <col min="1538" max="1538" width="51.140625" style="662" customWidth="1"/>
    <col min="1539" max="1539" width="6.7109375" style="662" customWidth="1"/>
    <col min="1540" max="1540" width="6.85546875" style="662" customWidth="1"/>
    <col min="1541" max="1541" width="8.85546875" style="662" customWidth="1"/>
    <col min="1542" max="1542" width="13.7109375" style="662" customWidth="1"/>
    <col min="1543" max="1543" width="13.5703125" style="662" customWidth="1"/>
    <col min="1544" max="1544" width="13.140625" style="662" customWidth="1"/>
    <col min="1545" max="1545" width="13" style="662" customWidth="1"/>
    <col min="1546" max="1546" width="13.42578125" style="662" customWidth="1"/>
    <col min="1547" max="1547" width="11.5703125" style="662" customWidth="1"/>
    <col min="1548" max="1548" width="13.42578125" style="662" customWidth="1"/>
    <col min="1549" max="1792" width="9.140625" style="662"/>
    <col min="1793" max="1793" width="5.140625" style="662" customWidth="1"/>
    <col min="1794" max="1794" width="51.140625" style="662" customWidth="1"/>
    <col min="1795" max="1795" width="6.7109375" style="662" customWidth="1"/>
    <col min="1796" max="1796" width="6.85546875" style="662" customWidth="1"/>
    <col min="1797" max="1797" width="8.85546875" style="662" customWidth="1"/>
    <col min="1798" max="1798" width="13.7109375" style="662" customWidth="1"/>
    <col min="1799" max="1799" width="13.5703125" style="662" customWidth="1"/>
    <col min="1800" max="1800" width="13.140625" style="662" customWidth="1"/>
    <col min="1801" max="1801" width="13" style="662" customWidth="1"/>
    <col min="1802" max="1802" width="13.42578125" style="662" customWidth="1"/>
    <col min="1803" max="1803" width="11.5703125" style="662" customWidth="1"/>
    <col min="1804" max="1804" width="13.42578125" style="662" customWidth="1"/>
    <col min="1805" max="2048" width="9.140625" style="662"/>
    <col min="2049" max="2049" width="5.140625" style="662" customWidth="1"/>
    <col min="2050" max="2050" width="51.140625" style="662" customWidth="1"/>
    <col min="2051" max="2051" width="6.7109375" style="662" customWidth="1"/>
    <col min="2052" max="2052" width="6.85546875" style="662" customWidth="1"/>
    <col min="2053" max="2053" width="8.85546875" style="662" customWidth="1"/>
    <col min="2054" max="2054" width="13.7109375" style="662" customWidth="1"/>
    <col min="2055" max="2055" width="13.5703125" style="662" customWidth="1"/>
    <col min="2056" max="2056" width="13.140625" style="662" customWidth="1"/>
    <col min="2057" max="2057" width="13" style="662" customWidth="1"/>
    <col min="2058" max="2058" width="13.42578125" style="662" customWidth="1"/>
    <col min="2059" max="2059" width="11.5703125" style="662" customWidth="1"/>
    <col min="2060" max="2060" width="13.42578125" style="662" customWidth="1"/>
    <col min="2061" max="2304" width="9.140625" style="662"/>
    <col min="2305" max="2305" width="5.140625" style="662" customWidth="1"/>
    <col min="2306" max="2306" width="51.140625" style="662" customWidth="1"/>
    <col min="2307" max="2307" width="6.7109375" style="662" customWidth="1"/>
    <col min="2308" max="2308" width="6.85546875" style="662" customWidth="1"/>
    <col min="2309" max="2309" width="8.85546875" style="662" customWidth="1"/>
    <col min="2310" max="2310" width="13.7109375" style="662" customWidth="1"/>
    <col min="2311" max="2311" width="13.5703125" style="662" customWidth="1"/>
    <col min="2312" max="2312" width="13.140625" style="662" customWidth="1"/>
    <col min="2313" max="2313" width="13" style="662" customWidth="1"/>
    <col min="2314" max="2314" width="13.42578125" style="662" customWidth="1"/>
    <col min="2315" max="2315" width="11.5703125" style="662" customWidth="1"/>
    <col min="2316" max="2316" width="13.42578125" style="662" customWidth="1"/>
    <col min="2317" max="2560" width="9.140625" style="662"/>
    <col min="2561" max="2561" width="5.140625" style="662" customWidth="1"/>
    <col min="2562" max="2562" width="51.140625" style="662" customWidth="1"/>
    <col min="2563" max="2563" width="6.7109375" style="662" customWidth="1"/>
    <col min="2564" max="2564" width="6.85546875" style="662" customWidth="1"/>
    <col min="2565" max="2565" width="8.85546875" style="662" customWidth="1"/>
    <col min="2566" max="2566" width="13.7109375" style="662" customWidth="1"/>
    <col min="2567" max="2567" width="13.5703125" style="662" customWidth="1"/>
    <col min="2568" max="2568" width="13.140625" style="662" customWidth="1"/>
    <col min="2569" max="2569" width="13" style="662" customWidth="1"/>
    <col min="2570" max="2570" width="13.42578125" style="662" customWidth="1"/>
    <col min="2571" max="2571" width="11.5703125" style="662" customWidth="1"/>
    <col min="2572" max="2572" width="13.42578125" style="662" customWidth="1"/>
    <col min="2573" max="2816" width="9.140625" style="662"/>
    <col min="2817" max="2817" width="5.140625" style="662" customWidth="1"/>
    <col min="2818" max="2818" width="51.140625" style="662" customWidth="1"/>
    <col min="2819" max="2819" width="6.7109375" style="662" customWidth="1"/>
    <col min="2820" max="2820" width="6.85546875" style="662" customWidth="1"/>
    <col min="2821" max="2821" width="8.85546875" style="662" customWidth="1"/>
    <col min="2822" max="2822" width="13.7109375" style="662" customWidth="1"/>
    <col min="2823" max="2823" width="13.5703125" style="662" customWidth="1"/>
    <col min="2824" max="2824" width="13.140625" style="662" customWidth="1"/>
    <col min="2825" max="2825" width="13" style="662" customWidth="1"/>
    <col min="2826" max="2826" width="13.42578125" style="662" customWidth="1"/>
    <col min="2827" max="2827" width="11.5703125" style="662" customWidth="1"/>
    <col min="2828" max="2828" width="13.42578125" style="662" customWidth="1"/>
    <col min="2829" max="3072" width="9.140625" style="662"/>
    <col min="3073" max="3073" width="5.140625" style="662" customWidth="1"/>
    <col min="3074" max="3074" width="51.140625" style="662" customWidth="1"/>
    <col min="3075" max="3075" width="6.7109375" style="662" customWidth="1"/>
    <col min="3076" max="3076" width="6.85546875" style="662" customWidth="1"/>
    <col min="3077" max="3077" width="8.85546875" style="662" customWidth="1"/>
    <col min="3078" max="3078" width="13.7109375" style="662" customWidth="1"/>
    <col min="3079" max="3079" width="13.5703125" style="662" customWidth="1"/>
    <col min="3080" max="3080" width="13.140625" style="662" customWidth="1"/>
    <col min="3081" max="3081" width="13" style="662" customWidth="1"/>
    <col min="3082" max="3082" width="13.42578125" style="662" customWidth="1"/>
    <col min="3083" max="3083" width="11.5703125" style="662" customWidth="1"/>
    <col min="3084" max="3084" width="13.42578125" style="662" customWidth="1"/>
    <col min="3085" max="3328" width="9.140625" style="662"/>
    <col min="3329" max="3329" width="5.140625" style="662" customWidth="1"/>
    <col min="3330" max="3330" width="51.140625" style="662" customWidth="1"/>
    <col min="3331" max="3331" width="6.7109375" style="662" customWidth="1"/>
    <col min="3332" max="3332" width="6.85546875" style="662" customWidth="1"/>
    <col min="3333" max="3333" width="8.85546875" style="662" customWidth="1"/>
    <col min="3334" max="3334" width="13.7109375" style="662" customWidth="1"/>
    <col min="3335" max="3335" width="13.5703125" style="662" customWidth="1"/>
    <col min="3336" max="3336" width="13.140625" style="662" customWidth="1"/>
    <col min="3337" max="3337" width="13" style="662" customWidth="1"/>
    <col min="3338" max="3338" width="13.42578125" style="662" customWidth="1"/>
    <col min="3339" max="3339" width="11.5703125" style="662" customWidth="1"/>
    <col min="3340" max="3340" width="13.42578125" style="662" customWidth="1"/>
    <col min="3341" max="3584" width="9.140625" style="662"/>
    <col min="3585" max="3585" width="5.140625" style="662" customWidth="1"/>
    <col min="3586" max="3586" width="51.140625" style="662" customWidth="1"/>
    <col min="3587" max="3587" width="6.7109375" style="662" customWidth="1"/>
    <col min="3588" max="3588" width="6.85546875" style="662" customWidth="1"/>
    <col min="3589" max="3589" width="8.85546875" style="662" customWidth="1"/>
    <col min="3590" max="3590" width="13.7109375" style="662" customWidth="1"/>
    <col min="3591" max="3591" width="13.5703125" style="662" customWidth="1"/>
    <col min="3592" max="3592" width="13.140625" style="662" customWidth="1"/>
    <col min="3593" max="3593" width="13" style="662" customWidth="1"/>
    <col min="3594" max="3594" width="13.42578125" style="662" customWidth="1"/>
    <col min="3595" max="3595" width="11.5703125" style="662" customWidth="1"/>
    <col min="3596" max="3596" width="13.42578125" style="662" customWidth="1"/>
    <col min="3597" max="3840" width="9.140625" style="662"/>
    <col min="3841" max="3841" width="5.140625" style="662" customWidth="1"/>
    <col min="3842" max="3842" width="51.140625" style="662" customWidth="1"/>
    <col min="3843" max="3843" width="6.7109375" style="662" customWidth="1"/>
    <col min="3844" max="3844" width="6.85546875" style="662" customWidth="1"/>
    <col min="3845" max="3845" width="8.85546875" style="662" customWidth="1"/>
    <col min="3846" max="3846" width="13.7109375" style="662" customWidth="1"/>
    <col min="3847" max="3847" width="13.5703125" style="662" customWidth="1"/>
    <col min="3848" max="3848" width="13.140625" style="662" customWidth="1"/>
    <col min="3849" max="3849" width="13" style="662" customWidth="1"/>
    <col min="3850" max="3850" width="13.42578125" style="662" customWidth="1"/>
    <col min="3851" max="3851" width="11.5703125" style="662" customWidth="1"/>
    <col min="3852" max="3852" width="13.42578125" style="662" customWidth="1"/>
    <col min="3853" max="4096" width="9.140625" style="662"/>
    <col min="4097" max="4097" width="5.140625" style="662" customWidth="1"/>
    <col min="4098" max="4098" width="51.140625" style="662" customWidth="1"/>
    <col min="4099" max="4099" width="6.7109375" style="662" customWidth="1"/>
    <col min="4100" max="4100" width="6.85546875" style="662" customWidth="1"/>
    <col min="4101" max="4101" width="8.85546875" style="662" customWidth="1"/>
    <col min="4102" max="4102" width="13.7109375" style="662" customWidth="1"/>
    <col min="4103" max="4103" width="13.5703125" style="662" customWidth="1"/>
    <col min="4104" max="4104" width="13.140625" style="662" customWidth="1"/>
    <col min="4105" max="4105" width="13" style="662" customWidth="1"/>
    <col min="4106" max="4106" width="13.42578125" style="662" customWidth="1"/>
    <col min="4107" max="4107" width="11.5703125" style="662" customWidth="1"/>
    <col min="4108" max="4108" width="13.42578125" style="662" customWidth="1"/>
    <col min="4109" max="4352" width="9.140625" style="662"/>
    <col min="4353" max="4353" width="5.140625" style="662" customWidth="1"/>
    <col min="4354" max="4354" width="51.140625" style="662" customWidth="1"/>
    <col min="4355" max="4355" width="6.7109375" style="662" customWidth="1"/>
    <col min="4356" max="4356" width="6.85546875" style="662" customWidth="1"/>
    <col min="4357" max="4357" width="8.85546875" style="662" customWidth="1"/>
    <col min="4358" max="4358" width="13.7109375" style="662" customWidth="1"/>
    <col min="4359" max="4359" width="13.5703125" style="662" customWidth="1"/>
    <col min="4360" max="4360" width="13.140625" style="662" customWidth="1"/>
    <col min="4361" max="4361" width="13" style="662" customWidth="1"/>
    <col min="4362" max="4362" width="13.42578125" style="662" customWidth="1"/>
    <col min="4363" max="4363" width="11.5703125" style="662" customWidth="1"/>
    <col min="4364" max="4364" width="13.42578125" style="662" customWidth="1"/>
    <col min="4365" max="4608" width="9.140625" style="662"/>
    <col min="4609" max="4609" width="5.140625" style="662" customWidth="1"/>
    <col min="4610" max="4610" width="51.140625" style="662" customWidth="1"/>
    <col min="4611" max="4611" width="6.7109375" style="662" customWidth="1"/>
    <col min="4612" max="4612" width="6.85546875" style="662" customWidth="1"/>
    <col min="4613" max="4613" width="8.85546875" style="662" customWidth="1"/>
    <col min="4614" max="4614" width="13.7109375" style="662" customWidth="1"/>
    <col min="4615" max="4615" width="13.5703125" style="662" customWidth="1"/>
    <col min="4616" max="4616" width="13.140625" style="662" customWidth="1"/>
    <col min="4617" max="4617" width="13" style="662" customWidth="1"/>
    <col min="4618" max="4618" width="13.42578125" style="662" customWidth="1"/>
    <col min="4619" max="4619" width="11.5703125" style="662" customWidth="1"/>
    <col min="4620" max="4620" width="13.42578125" style="662" customWidth="1"/>
    <col min="4621" max="4864" width="9.140625" style="662"/>
    <col min="4865" max="4865" width="5.140625" style="662" customWidth="1"/>
    <col min="4866" max="4866" width="51.140625" style="662" customWidth="1"/>
    <col min="4867" max="4867" width="6.7109375" style="662" customWidth="1"/>
    <col min="4868" max="4868" width="6.85546875" style="662" customWidth="1"/>
    <col min="4869" max="4869" width="8.85546875" style="662" customWidth="1"/>
    <col min="4870" max="4870" width="13.7109375" style="662" customWidth="1"/>
    <col min="4871" max="4871" width="13.5703125" style="662" customWidth="1"/>
    <col min="4872" max="4872" width="13.140625" style="662" customWidth="1"/>
    <col min="4873" max="4873" width="13" style="662" customWidth="1"/>
    <col min="4874" max="4874" width="13.42578125" style="662" customWidth="1"/>
    <col min="4875" max="4875" width="11.5703125" style="662" customWidth="1"/>
    <col min="4876" max="4876" width="13.42578125" style="662" customWidth="1"/>
    <col min="4877" max="5120" width="9.140625" style="662"/>
    <col min="5121" max="5121" width="5.140625" style="662" customWidth="1"/>
    <col min="5122" max="5122" width="51.140625" style="662" customWidth="1"/>
    <col min="5123" max="5123" width="6.7109375" style="662" customWidth="1"/>
    <col min="5124" max="5124" width="6.85546875" style="662" customWidth="1"/>
    <col min="5125" max="5125" width="8.85546875" style="662" customWidth="1"/>
    <col min="5126" max="5126" width="13.7109375" style="662" customWidth="1"/>
    <col min="5127" max="5127" width="13.5703125" style="662" customWidth="1"/>
    <col min="5128" max="5128" width="13.140625" style="662" customWidth="1"/>
    <col min="5129" max="5129" width="13" style="662" customWidth="1"/>
    <col min="5130" max="5130" width="13.42578125" style="662" customWidth="1"/>
    <col min="5131" max="5131" width="11.5703125" style="662" customWidth="1"/>
    <col min="5132" max="5132" width="13.42578125" style="662" customWidth="1"/>
    <col min="5133" max="5376" width="9.140625" style="662"/>
    <col min="5377" max="5377" width="5.140625" style="662" customWidth="1"/>
    <col min="5378" max="5378" width="51.140625" style="662" customWidth="1"/>
    <col min="5379" max="5379" width="6.7109375" style="662" customWidth="1"/>
    <col min="5380" max="5380" width="6.85546875" style="662" customWidth="1"/>
    <col min="5381" max="5381" width="8.85546875" style="662" customWidth="1"/>
    <col min="5382" max="5382" width="13.7109375" style="662" customWidth="1"/>
    <col min="5383" max="5383" width="13.5703125" style="662" customWidth="1"/>
    <col min="5384" max="5384" width="13.140625" style="662" customWidth="1"/>
    <col min="5385" max="5385" width="13" style="662" customWidth="1"/>
    <col min="5386" max="5386" width="13.42578125" style="662" customWidth="1"/>
    <col min="5387" max="5387" width="11.5703125" style="662" customWidth="1"/>
    <col min="5388" max="5388" width="13.42578125" style="662" customWidth="1"/>
    <col min="5389" max="5632" width="9.140625" style="662"/>
    <col min="5633" max="5633" width="5.140625" style="662" customWidth="1"/>
    <col min="5634" max="5634" width="51.140625" style="662" customWidth="1"/>
    <col min="5635" max="5635" width="6.7109375" style="662" customWidth="1"/>
    <col min="5636" max="5636" width="6.85546875" style="662" customWidth="1"/>
    <col min="5637" max="5637" width="8.85546875" style="662" customWidth="1"/>
    <col min="5638" max="5638" width="13.7109375" style="662" customWidth="1"/>
    <col min="5639" max="5639" width="13.5703125" style="662" customWidth="1"/>
    <col min="5640" max="5640" width="13.140625" style="662" customWidth="1"/>
    <col min="5641" max="5641" width="13" style="662" customWidth="1"/>
    <col min="5642" max="5642" width="13.42578125" style="662" customWidth="1"/>
    <col min="5643" max="5643" width="11.5703125" style="662" customWidth="1"/>
    <col min="5644" max="5644" width="13.42578125" style="662" customWidth="1"/>
    <col min="5645" max="5888" width="9.140625" style="662"/>
    <col min="5889" max="5889" width="5.140625" style="662" customWidth="1"/>
    <col min="5890" max="5890" width="51.140625" style="662" customWidth="1"/>
    <col min="5891" max="5891" width="6.7109375" style="662" customWidth="1"/>
    <col min="5892" max="5892" width="6.85546875" style="662" customWidth="1"/>
    <col min="5893" max="5893" width="8.85546875" style="662" customWidth="1"/>
    <col min="5894" max="5894" width="13.7109375" style="662" customWidth="1"/>
    <col min="5895" max="5895" width="13.5703125" style="662" customWidth="1"/>
    <col min="5896" max="5896" width="13.140625" style="662" customWidth="1"/>
    <col min="5897" max="5897" width="13" style="662" customWidth="1"/>
    <col min="5898" max="5898" width="13.42578125" style="662" customWidth="1"/>
    <col min="5899" max="5899" width="11.5703125" style="662" customWidth="1"/>
    <col min="5900" max="5900" width="13.42578125" style="662" customWidth="1"/>
    <col min="5901" max="6144" width="9.140625" style="662"/>
    <col min="6145" max="6145" width="5.140625" style="662" customWidth="1"/>
    <col min="6146" max="6146" width="51.140625" style="662" customWidth="1"/>
    <col min="6147" max="6147" width="6.7109375" style="662" customWidth="1"/>
    <col min="6148" max="6148" width="6.85546875" style="662" customWidth="1"/>
    <col min="6149" max="6149" width="8.85546875" style="662" customWidth="1"/>
    <col min="6150" max="6150" width="13.7109375" style="662" customWidth="1"/>
    <col min="6151" max="6151" width="13.5703125" style="662" customWidth="1"/>
    <col min="6152" max="6152" width="13.140625" style="662" customWidth="1"/>
    <col min="6153" max="6153" width="13" style="662" customWidth="1"/>
    <col min="6154" max="6154" width="13.42578125" style="662" customWidth="1"/>
    <col min="6155" max="6155" width="11.5703125" style="662" customWidth="1"/>
    <col min="6156" max="6156" width="13.42578125" style="662" customWidth="1"/>
    <col min="6157" max="6400" width="9.140625" style="662"/>
    <col min="6401" max="6401" width="5.140625" style="662" customWidth="1"/>
    <col min="6402" max="6402" width="51.140625" style="662" customWidth="1"/>
    <col min="6403" max="6403" width="6.7109375" style="662" customWidth="1"/>
    <col min="6404" max="6404" width="6.85546875" style="662" customWidth="1"/>
    <col min="6405" max="6405" width="8.85546875" style="662" customWidth="1"/>
    <col min="6406" max="6406" width="13.7109375" style="662" customWidth="1"/>
    <col min="6407" max="6407" width="13.5703125" style="662" customWidth="1"/>
    <col min="6408" max="6408" width="13.140625" style="662" customWidth="1"/>
    <col min="6409" max="6409" width="13" style="662" customWidth="1"/>
    <col min="6410" max="6410" width="13.42578125" style="662" customWidth="1"/>
    <col min="6411" max="6411" width="11.5703125" style="662" customWidth="1"/>
    <col min="6412" max="6412" width="13.42578125" style="662" customWidth="1"/>
    <col min="6413" max="6656" width="9.140625" style="662"/>
    <col min="6657" max="6657" width="5.140625" style="662" customWidth="1"/>
    <col min="6658" max="6658" width="51.140625" style="662" customWidth="1"/>
    <col min="6659" max="6659" width="6.7109375" style="662" customWidth="1"/>
    <col min="6660" max="6660" width="6.85546875" style="662" customWidth="1"/>
    <col min="6661" max="6661" width="8.85546875" style="662" customWidth="1"/>
    <col min="6662" max="6662" width="13.7109375" style="662" customWidth="1"/>
    <col min="6663" max="6663" width="13.5703125" style="662" customWidth="1"/>
    <col min="6664" max="6664" width="13.140625" style="662" customWidth="1"/>
    <col min="6665" max="6665" width="13" style="662" customWidth="1"/>
    <col min="6666" max="6666" width="13.42578125" style="662" customWidth="1"/>
    <col min="6667" max="6667" width="11.5703125" style="662" customWidth="1"/>
    <col min="6668" max="6668" width="13.42578125" style="662" customWidth="1"/>
    <col min="6669" max="6912" width="9.140625" style="662"/>
    <col min="6913" max="6913" width="5.140625" style="662" customWidth="1"/>
    <col min="6914" max="6914" width="51.140625" style="662" customWidth="1"/>
    <col min="6915" max="6915" width="6.7109375" style="662" customWidth="1"/>
    <col min="6916" max="6916" width="6.85546875" style="662" customWidth="1"/>
    <col min="6917" max="6917" width="8.85546875" style="662" customWidth="1"/>
    <col min="6918" max="6918" width="13.7109375" style="662" customWidth="1"/>
    <col min="6919" max="6919" width="13.5703125" style="662" customWidth="1"/>
    <col min="6920" max="6920" width="13.140625" style="662" customWidth="1"/>
    <col min="6921" max="6921" width="13" style="662" customWidth="1"/>
    <col min="6922" max="6922" width="13.42578125" style="662" customWidth="1"/>
    <col min="6923" max="6923" width="11.5703125" style="662" customWidth="1"/>
    <col min="6924" max="6924" width="13.42578125" style="662" customWidth="1"/>
    <col min="6925" max="7168" width="9.140625" style="662"/>
    <col min="7169" max="7169" width="5.140625" style="662" customWidth="1"/>
    <col min="7170" max="7170" width="51.140625" style="662" customWidth="1"/>
    <col min="7171" max="7171" width="6.7109375" style="662" customWidth="1"/>
    <col min="7172" max="7172" width="6.85546875" style="662" customWidth="1"/>
    <col min="7173" max="7173" width="8.85546875" style="662" customWidth="1"/>
    <col min="7174" max="7174" width="13.7109375" style="662" customWidth="1"/>
    <col min="7175" max="7175" width="13.5703125" style="662" customWidth="1"/>
    <col min="7176" max="7176" width="13.140625" style="662" customWidth="1"/>
    <col min="7177" max="7177" width="13" style="662" customWidth="1"/>
    <col min="7178" max="7178" width="13.42578125" style="662" customWidth="1"/>
    <col min="7179" max="7179" width="11.5703125" style="662" customWidth="1"/>
    <col min="7180" max="7180" width="13.42578125" style="662" customWidth="1"/>
    <col min="7181" max="7424" width="9.140625" style="662"/>
    <col min="7425" max="7425" width="5.140625" style="662" customWidth="1"/>
    <col min="7426" max="7426" width="51.140625" style="662" customWidth="1"/>
    <col min="7427" max="7427" width="6.7109375" style="662" customWidth="1"/>
    <col min="7428" max="7428" width="6.85546875" style="662" customWidth="1"/>
    <col min="7429" max="7429" width="8.85546875" style="662" customWidth="1"/>
    <col min="7430" max="7430" width="13.7109375" style="662" customWidth="1"/>
    <col min="7431" max="7431" width="13.5703125" style="662" customWidth="1"/>
    <col min="7432" max="7432" width="13.140625" style="662" customWidth="1"/>
    <col min="7433" max="7433" width="13" style="662" customWidth="1"/>
    <col min="7434" max="7434" width="13.42578125" style="662" customWidth="1"/>
    <col min="7435" max="7435" width="11.5703125" style="662" customWidth="1"/>
    <col min="7436" max="7436" width="13.42578125" style="662" customWidth="1"/>
    <col min="7437" max="7680" width="9.140625" style="662"/>
    <col min="7681" max="7681" width="5.140625" style="662" customWidth="1"/>
    <col min="7682" max="7682" width="51.140625" style="662" customWidth="1"/>
    <col min="7683" max="7683" width="6.7109375" style="662" customWidth="1"/>
    <col min="7684" max="7684" width="6.85546875" style="662" customWidth="1"/>
    <col min="7685" max="7685" width="8.85546875" style="662" customWidth="1"/>
    <col min="7686" max="7686" width="13.7109375" style="662" customWidth="1"/>
    <col min="7687" max="7687" width="13.5703125" style="662" customWidth="1"/>
    <col min="7688" max="7688" width="13.140625" style="662" customWidth="1"/>
    <col min="7689" max="7689" width="13" style="662" customWidth="1"/>
    <col min="7690" max="7690" width="13.42578125" style="662" customWidth="1"/>
    <col min="7691" max="7691" width="11.5703125" style="662" customWidth="1"/>
    <col min="7692" max="7692" width="13.42578125" style="662" customWidth="1"/>
    <col min="7693" max="7936" width="9.140625" style="662"/>
    <col min="7937" max="7937" width="5.140625" style="662" customWidth="1"/>
    <col min="7938" max="7938" width="51.140625" style="662" customWidth="1"/>
    <col min="7939" max="7939" width="6.7109375" style="662" customWidth="1"/>
    <col min="7940" max="7940" width="6.85546875" style="662" customWidth="1"/>
    <col min="7941" max="7941" width="8.85546875" style="662" customWidth="1"/>
    <col min="7942" max="7942" width="13.7109375" style="662" customWidth="1"/>
    <col min="7943" max="7943" width="13.5703125" style="662" customWidth="1"/>
    <col min="7944" max="7944" width="13.140625" style="662" customWidth="1"/>
    <col min="7945" max="7945" width="13" style="662" customWidth="1"/>
    <col min="7946" max="7946" width="13.42578125" style="662" customWidth="1"/>
    <col min="7947" max="7947" width="11.5703125" style="662" customWidth="1"/>
    <col min="7948" max="7948" width="13.42578125" style="662" customWidth="1"/>
    <col min="7949" max="8192" width="9.140625" style="662"/>
    <col min="8193" max="8193" width="5.140625" style="662" customWidth="1"/>
    <col min="8194" max="8194" width="51.140625" style="662" customWidth="1"/>
    <col min="8195" max="8195" width="6.7109375" style="662" customWidth="1"/>
    <col min="8196" max="8196" width="6.85546875" style="662" customWidth="1"/>
    <col min="8197" max="8197" width="8.85546875" style="662" customWidth="1"/>
    <col min="8198" max="8198" width="13.7109375" style="662" customWidth="1"/>
    <col min="8199" max="8199" width="13.5703125" style="662" customWidth="1"/>
    <col min="8200" max="8200" width="13.140625" style="662" customWidth="1"/>
    <col min="8201" max="8201" width="13" style="662" customWidth="1"/>
    <col min="8202" max="8202" width="13.42578125" style="662" customWidth="1"/>
    <col min="8203" max="8203" width="11.5703125" style="662" customWidth="1"/>
    <col min="8204" max="8204" width="13.42578125" style="662" customWidth="1"/>
    <col min="8205" max="8448" width="9.140625" style="662"/>
    <col min="8449" max="8449" width="5.140625" style="662" customWidth="1"/>
    <col min="8450" max="8450" width="51.140625" style="662" customWidth="1"/>
    <col min="8451" max="8451" width="6.7109375" style="662" customWidth="1"/>
    <col min="8452" max="8452" width="6.85546875" style="662" customWidth="1"/>
    <col min="8453" max="8453" width="8.85546875" style="662" customWidth="1"/>
    <col min="8454" max="8454" width="13.7109375" style="662" customWidth="1"/>
    <col min="8455" max="8455" width="13.5703125" style="662" customWidth="1"/>
    <col min="8456" max="8456" width="13.140625" style="662" customWidth="1"/>
    <col min="8457" max="8457" width="13" style="662" customWidth="1"/>
    <col min="8458" max="8458" width="13.42578125" style="662" customWidth="1"/>
    <col min="8459" max="8459" width="11.5703125" style="662" customWidth="1"/>
    <col min="8460" max="8460" width="13.42578125" style="662" customWidth="1"/>
    <col min="8461" max="8704" width="9.140625" style="662"/>
    <col min="8705" max="8705" width="5.140625" style="662" customWidth="1"/>
    <col min="8706" max="8706" width="51.140625" style="662" customWidth="1"/>
    <col min="8707" max="8707" width="6.7109375" style="662" customWidth="1"/>
    <col min="8708" max="8708" width="6.85546875" style="662" customWidth="1"/>
    <col min="8709" max="8709" width="8.85546875" style="662" customWidth="1"/>
    <col min="8710" max="8710" width="13.7109375" style="662" customWidth="1"/>
    <col min="8711" max="8711" width="13.5703125" style="662" customWidth="1"/>
    <col min="8712" max="8712" width="13.140625" style="662" customWidth="1"/>
    <col min="8713" max="8713" width="13" style="662" customWidth="1"/>
    <col min="8714" max="8714" width="13.42578125" style="662" customWidth="1"/>
    <col min="8715" max="8715" width="11.5703125" style="662" customWidth="1"/>
    <col min="8716" max="8716" width="13.42578125" style="662" customWidth="1"/>
    <col min="8717" max="8960" width="9.140625" style="662"/>
    <col min="8961" max="8961" width="5.140625" style="662" customWidth="1"/>
    <col min="8962" max="8962" width="51.140625" style="662" customWidth="1"/>
    <col min="8963" max="8963" width="6.7109375" style="662" customWidth="1"/>
    <col min="8964" max="8964" width="6.85546875" style="662" customWidth="1"/>
    <col min="8965" max="8965" width="8.85546875" style="662" customWidth="1"/>
    <col min="8966" max="8966" width="13.7109375" style="662" customWidth="1"/>
    <col min="8967" max="8967" width="13.5703125" style="662" customWidth="1"/>
    <col min="8968" max="8968" width="13.140625" style="662" customWidth="1"/>
    <col min="8969" max="8969" width="13" style="662" customWidth="1"/>
    <col min="8970" max="8970" width="13.42578125" style="662" customWidth="1"/>
    <col min="8971" max="8971" width="11.5703125" style="662" customWidth="1"/>
    <col min="8972" max="8972" width="13.42578125" style="662" customWidth="1"/>
    <col min="8973" max="9216" width="9.140625" style="662"/>
    <col min="9217" max="9217" width="5.140625" style="662" customWidth="1"/>
    <col min="9218" max="9218" width="51.140625" style="662" customWidth="1"/>
    <col min="9219" max="9219" width="6.7109375" style="662" customWidth="1"/>
    <col min="9220" max="9220" width="6.85546875" style="662" customWidth="1"/>
    <col min="9221" max="9221" width="8.85546875" style="662" customWidth="1"/>
    <col min="9222" max="9222" width="13.7109375" style="662" customWidth="1"/>
    <col min="9223" max="9223" width="13.5703125" style="662" customWidth="1"/>
    <col min="9224" max="9224" width="13.140625" style="662" customWidth="1"/>
    <col min="9225" max="9225" width="13" style="662" customWidth="1"/>
    <col min="9226" max="9226" width="13.42578125" style="662" customWidth="1"/>
    <col min="9227" max="9227" width="11.5703125" style="662" customWidth="1"/>
    <col min="9228" max="9228" width="13.42578125" style="662" customWidth="1"/>
    <col min="9229" max="9472" width="9.140625" style="662"/>
    <col min="9473" max="9473" width="5.140625" style="662" customWidth="1"/>
    <col min="9474" max="9474" width="51.140625" style="662" customWidth="1"/>
    <col min="9475" max="9475" width="6.7109375" style="662" customWidth="1"/>
    <col min="9476" max="9476" width="6.85546875" style="662" customWidth="1"/>
    <col min="9477" max="9477" width="8.85546875" style="662" customWidth="1"/>
    <col min="9478" max="9478" width="13.7109375" style="662" customWidth="1"/>
    <col min="9479" max="9479" width="13.5703125" style="662" customWidth="1"/>
    <col min="9480" max="9480" width="13.140625" style="662" customWidth="1"/>
    <col min="9481" max="9481" width="13" style="662" customWidth="1"/>
    <col min="9482" max="9482" width="13.42578125" style="662" customWidth="1"/>
    <col min="9483" max="9483" width="11.5703125" style="662" customWidth="1"/>
    <col min="9484" max="9484" width="13.42578125" style="662" customWidth="1"/>
    <col min="9485" max="9728" width="9.140625" style="662"/>
    <col min="9729" max="9729" width="5.140625" style="662" customWidth="1"/>
    <col min="9730" max="9730" width="51.140625" style="662" customWidth="1"/>
    <col min="9731" max="9731" width="6.7109375" style="662" customWidth="1"/>
    <col min="9732" max="9732" width="6.85546875" style="662" customWidth="1"/>
    <col min="9733" max="9733" width="8.85546875" style="662" customWidth="1"/>
    <col min="9734" max="9734" width="13.7109375" style="662" customWidth="1"/>
    <col min="9735" max="9735" width="13.5703125" style="662" customWidth="1"/>
    <col min="9736" max="9736" width="13.140625" style="662" customWidth="1"/>
    <col min="9737" max="9737" width="13" style="662" customWidth="1"/>
    <col min="9738" max="9738" width="13.42578125" style="662" customWidth="1"/>
    <col min="9739" max="9739" width="11.5703125" style="662" customWidth="1"/>
    <col min="9740" max="9740" width="13.42578125" style="662" customWidth="1"/>
    <col min="9741" max="9984" width="9.140625" style="662"/>
    <col min="9985" max="9985" width="5.140625" style="662" customWidth="1"/>
    <col min="9986" max="9986" width="51.140625" style="662" customWidth="1"/>
    <col min="9987" max="9987" width="6.7109375" style="662" customWidth="1"/>
    <col min="9988" max="9988" width="6.85546875" style="662" customWidth="1"/>
    <col min="9989" max="9989" width="8.85546875" style="662" customWidth="1"/>
    <col min="9990" max="9990" width="13.7109375" style="662" customWidth="1"/>
    <col min="9991" max="9991" width="13.5703125" style="662" customWidth="1"/>
    <col min="9992" max="9992" width="13.140625" style="662" customWidth="1"/>
    <col min="9993" max="9993" width="13" style="662" customWidth="1"/>
    <col min="9994" max="9994" width="13.42578125" style="662" customWidth="1"/>
    <col min="9995" max="9995" width="11.5703125" style="662" customWidth="1"/>
    <col min="9996" max="9996" width="13.42578125" style="662" customWidth="1"/>
    <col min="9997" max="10240" width="9.140625" style="662"/>
    <col min="10241" max="10241" width="5.140625" style="662" customWidth="1"/>
    <col min="10242" max="10242" width="51.140625" style="662" customWidth="1"/>
    <col min="10243" max="10243" width="6.7109375" style="662" customWidth="1"/>
    <col min="10244" max="10244" width="6.85546875" style="662" customWidth="1"/>
    <col min="10245" max="10245" width="8.85546875" style="662" customWidth="1"/>
    <col min="10246" max="10246" width="13.7109375" style="662" customWidth="1"/>
    <col min="10247" max="10247" width="13.5703125" style="662" customWidth="1"/>
    <col min="10248" max="10248" width="13.140625" style="662" customWidth="1"/>
    <col min="10249" max="10249" width="13" style="662" customWidth="1"/>
    <col min="10250" max="10250" width="13.42578125" style="662" customWidth="1"/>
    <col min="10251" max="10251" width="11.5703125" style="662" customWidth="1"/>
    <col min="10252" max="10252" width="13.42578125" style="662" customWidth="1"/>
    <col min="10253" max="10496" width="9.140625" style="662"/>
    <col min="10497" max="10497" width="5.140625" style="662" customWidth="1"/>
    <col min="10498" max="10498" width="51.140625" style="662" customWidth="1"/>
    <col min="10499" max="10499" width="6.7109375" style="662" customWidth="1"/>
    <col min="10500" max="10500" width="6.85546875" style="662" customWidth="1"/>
    <col min="10501" max="10501" width="8.85546875" style="662" customWidth="1"/>
    <col min="10502" max="10502" width="13.7109375" style="662" customWidth="1"/>
    <col min="10503" max="10503" width="13.5703125" style="662" customWidth="1"/>
    <col min="10504" max="10504" width="13.140625" style="662" customWidth="1"/>
    <col min="10505" max="10505" width="13" style="662" customWidth="1"/>
    <col min="10506" max="10506" width="13.42578125" style="662" customWidth="1"/>
    <col min="10507" max="10507" width="11.5703125" style="662" customWidth="1"/>
    <col min="10508" max="10508" width="13.42578125" style="662" customWidth="1"/>
    <col min="10509" max="10752" width="9.140625" style="662"/>
    <col min="10753" max="10753" width="5.140625" style="662" customWidth="1"/>
    <col min="10754" max="10754" width="51.140625" style="662" customWidth="1"/>
    <col min="10755" max="10755" width="6.7109375" style="662" customWidth="1"/>
    <col min="10756" max="10756" width="6.85546875" style="662" customWidth="1"/>
    <col min="10757" max="10757" width="8.85546875" style="662" customWidth="1"/>
    <col min="10758" max="10758" width="13.7109375" style="662" customWidth="1"/>
    <col min="10759" max="10759" width="13.5703125" style="662" customWidth="1"/>
    <col min="10760" max="10760" width="13.140625" style="662" customWidth="1"/>
    <col min="10761" max="10761" width="13" style="662" customWidth="1"/>
    <col min="10762" max="10762" width="13.42578125" style="662" customWidth="1"/>
    <col min="10763" max="10763" width="11.5703125" style="662" customWidth="1"/>
    <col min="10764" max="10764" width="13.42578125" style="662" customWidth="1"/>
    <col min="10765" max="11008" width="9.140625" style="662"/>
    <col min="11009" max="11009" width="5.140625" style="662" customWidth="1"/>
    <col min="11010" max="11010" width="51.140625" style="662" customWidth="1"/>
    <col min="11011" max="11011" width="6.7109375" style="662" customWidth="1"/>
    <col min="11012" max="11012" width="6.85546875" style="662" customWidth="1"/>
    <col min="11013" max="11013" width="8.85546875" style="662" customWidth="1"/>
    <col min="11014" max="11014" width="13.7109375" style="662" customWidth="1"/>
    <col min="11015" max="11015" width="13.5703125" style="662" customWidth="1"/>
    <col min="11016" max="11016" width="13.140625" style="662" customWidth="1"/>
    <col min="11017" max="11017" width="13" style="662" customWidth="1"/>
    <col min="11018" max="11018" width="13.42578125" style="662" customWidth="1"/>
    <col min="11019" max="11019" width="11.5703125" style="662" customWidth="1"/>
    <col min="11020" max="11020" width="13.42578125" style="662" customWidth="1"/>
    <col min="11021" max="11264" width="9.140625" style="662"/>
    <col min="11265" max="11265" width="5.140625" style="662" customWidth="1"/>
    <col min="11266" max="11266" width="51.140625" style="662" customWidth="1"/>
    <col min="11267" max="11267" width="6.7109375" style="662" customWidth="1"/>
    <col min="11268" max="11268" width="6.85546875" style="662" customWidth="1"/>
    <col min="11269" max="11269" width="8.85546875" style="662" customWidth="1"/>
    <col min="11270" max="11270" width="13.7109375" style="662" customWidth="1"/>
    <col min="11271" max="11271" width="13.5703125" style="662" customWidth="1"/>
    <col min="11272" max="11272" width="13.140625" style="662" customWidth="1"/>
    <col min="11273" max="11273" width="13" style="662" customWidth="1"/>
    <col min="11274" max="11274" width="13.42578125" style="662" customWidth="1"/>
    <col min="11275" max="11275" width="11.5703125" style="662" customWidth="1"/>
    <col min="11276" max="11276" width="13.42578125" style="662" customWidth="1"/>
    <col min="11277" max="11520" width="9.140625" style="662"/>
    <col min="11521" max="11521" width="5.140625" style="662" customWidth="1"/>
    <col min="11522" max="11522" width="51.140625" style="662" customWidth="1"/>
    <col min="11523" max="11523" width="6.7109375" style="662" customWidth="1"/>
    <col min="11524" max="11524" width="6.85546875" style="662" customWidth="1"/>
    <col min="11525" max="11525" width="8.85546875" style="662" customWidth="1"/>
    <col min="11526" max="11526" width="13.7109375" style="662" customWidth="1"/>
    <col min="11527" max="11527" width="13.5703125" style="662" customWidth="1"/>
    <col min="11528" max="11528" width="13.140625" style="662" customWidth="1"/>
    <col min="11529" max="11529" width="13" style="662" customWidth="1"/>
    <col min="11530" max="11530" width="13.42578125" style="662" customWidth="1"/>
    <col min="11531" max="11531" width="11.5703125" style="662" customWidth="1"/>
    <col min="11532" max="11532" width="13.42578125" style="662" customWidth="1"/>
    <col min="11533" max="11776" width="9.140625" style="662"/>
    <col min="11777" max="11777" width="5.140625" style="662" customWidth="1"/>
    <col min="11778" max="11778" width="51.140625" style="662" customWidth="1"/>
    <col min="11779" max="11779" width="6.7109375" style="662" customWidth="1"/>
    <col min="11780" max="11780" width="6.85546875" style="662" customWidth="1"/>
    <col min="11781" max="11781" width="8.85546875" style="662" customWidth="1"/>
    <col min="11782" max="11782" width="13.7109375" style="662" customWidth="1"/>
    <col min="11783" max="11783" width="13.5703125" style="662" customWidth="1"/>
    <col min="11784" max="11784" width="13.140625" style="662" customWidth="1"/>
    <col min="11785" max="11785" width="13" style="662" customWidth="1"/>
    <col min="11786" max="11786" width="13.42578125" style="662" customWidth="1"/>
    <col min="11787" max="11787" width="11.5703125" style="662" customWidth="1"/>
    <col min="11788" max="11788" width="13.42578125" style="662" customWidth="1"/>
    <col min="11789" max="12032" width="9.140625" style="662"/>
    <col min="12033" max="12033" width="5.140625" style="662" customWidth="1"/>
    <col min="12034" max="12034" width="51.140625" style="662" customWidth="1"/>
    <col min="12035" max="12035" width="6.7109375" style="662" customWidth="1"/>
    <col min="12036" max="12036" width="6.85546875" style="662" customWidth="1"/>
    <col min="12037" max="12037" width="8.85546875" style="662" customWidth="1"/>
    <col min="12038" max="12038" width="13.7109375" style="662" customWidth="1"/>
    <col min="12039" max="12039" width="13.5703125" style="662" customWidth="1"/>
    <col min="12040" max="12040" width="13.140625" style="662" customWidth="1"/>
    <col min="12041" max="12041" width="13" style="662" customWidth="1"/>
    <col min="12042" max="12042" width="13.42578125" style="662" customWidth="1"/>
    <col min="12043" max="12043" width="11.5703125" style="662" customWidth="1"/>
    <col min="12044" max="12044" width="13.42578125" style="662" customWidth="1"/>
    <col min="12045" max="12288" width="9.140625" style="662"/>
    <col min="12289" max="12289" width="5.140625" style="662" customWidth="1"/>
    <col min="12290" max="12290" width="51.140625" style="662" customWidth="1"/>
    <col min="12291" max="12291" width="6.7109375" style="662" customWidth="1"/>
    <col min="12292" max="12292" width="6.85546875" style="662" customWidth="1"/>
    <col min="12293" max="12293" width="8.85546875" style="662" customWidth="1"/>
    <col min="12294" max="12294" width="13.7109375" style="662" customWidth="1"/>
    <col min="12295" max="12295" width="13.5703125" style="662" customWidth="1"/>
    <col min="12296" max="12296" width="13.140625" style="662" customWidth="1"/>
    <col min="12297" max="12297" width="13" style="662" customWidth="1"/>
    <col min="12298" max="12298" width="13.42578125" style="662" customWidth="1"/>
    <col min="12299" max="12299" width="11.5703125" style="662" customWidth="1"/>
    <col min="12300" max="12300" width="13.42578125" style="662" customWidth="1"/>
    <col min="12301" max="12544" width="9.140625" style="662"/>
    <col min="12545" max="12545" width="5.140625" style="662" customWidth="1"/>
    <col min="12546" max="12546" width="51.140625" style="662" customWidth="1"/>
    <col min="12547" max="12547" width="6.7109375" style="662" customWidth="1"/>
    <col min="12548" max="12548" width="6.85546875" style="662" customWidth="1"/>
    <col min="12549" max="12549" width="8.85546875" style="662" customWidth="1"/>
    <col min="12550" max="12550" width="13.7109375" style="662" customWidth="1"/>
    <col min="12551" max="12551" width="13.5703125" style="662" customWidth="1"/>
    <col min="12552" max="12552" width="13.140625" style="662" customWidth="1"/>
    <col min="12553" max="12553" width="13" style="662" customWidth="1"/>
    <col min="12554" max="12554" width="13.42578125" style="662" customWidth="1"/>
    <col min="12555" max="12555" width="11.5703125" style="662" customWidth="1"/>
    <col min="12556" max="12556" width="13.42578125" style="662" customWidth="1"/>
    <col min="12557" max="12800" width="9.140625" style="662"/>
    <col min="12801" max="12801" width="5.140625" style="662" customWidth="1"/>
    <col min="12802" max="12802" width="51.140625" style="662" customWidth="1"/>
    <col min="12803" max="12803" width="6.7109375" style="662" customWidth="1"/>
    <col min="12804" max="12804" width="6.85546875" style="662" customWidth="1"/>
    <col min="12805" max="12805" width="8.85546875" style="662" customWidth="1"/>
    <col min="12806" max="12806" width="13.7109375" style="662" customWidth="1"/>
    <col min="12807" max="12807" width="13.5703125" style="662" customWidth="1"/>
    <col min="12808" max="12808" width="13.140625" style="662" customWidth="1"/>
    <col min="12809" max="12809" width="13" style="662" customWidth="1"/>
    <col min="12810" max="12810" width="13.42578125" style="662" customWidth="1"/>
    <col min="12811" max="12811" width="11.5703125" style="662" customWidth="1"/>
    <col min="12812" max="12812" width="13.42578125" style="662" customWidth="1"/>
    <col min="12813" max="13056" width="9.140625" style="662"/>
    <col min="13057" max="13057" width="5.140625" style="662" customWidth="1"/>
    <col min="13058" max="13058" width="51.140625" style="662" customWidth="1"/>
    <col min="13059" max="13059" width="6.7109375" style="662" customWidth="1"/>
    <col min="13060" max="13060" width="6.85546875" style="662" customWidth="1"/>
    <col min="13061" max="13061" width="8.85546875" style="662" customWidth="1"/>
    <col min="13062" max="13062" width="13.7109375" style="662" customWidth="1"/>
    <col min="13063" max="13063" width="13.5703125" style="662" customWidth="1"/>
    <col min="13064" max="13064" width="13.140625" style="662" customWidth="1"/>
    <col min="13065" max="13065" width="13" style="662" customWidth="1"/>
    <col min="13066" max="13066" width="13.42578125" style="662" customWidth="1"/>
    <col min="13067" max="13067" width="11.5703125" style="662" customWidth="1"/>
    <col min="13068" max="13068" width="13.42578125" style="662" customWidth="1"/>
    <col min="13069" max="13312" width="9.140625" style="662"/>
    <col min="13313" max="13313" width="5.140625" style="662" customWidth="1"/>
    <col min="13314" max="13314" width="51.140625" style="662" customWidth="1"/>
    <col min="13315" max="13315" width="6.7109375" style="662" customWidth="1"/>
    <col min="13316" max="13316" width="6.85546875" style="662" customWidth="1"/>
    <col min="13317" max="13317" width="8.85546875" style="662" customWidth="1"/>
    <col min="13318" max="13318" width="13.7109375" style="662" customWidth="1"/>
    <col min="13319" max="13319" width="13.5703125" style="662" customWidth="1"/>
    <col min="13320" max="13320" width="13.140625" style="662" customWidth="1"/>
    <col min="13321" max="13321" width="13" style="662" customWidth="1"/>
    <col min="13322" max="13322" width="13.42578125" style="662" customWidth="1"/>
    <col min="13323" max="13323" width="11.5703125" style="662" customWidth="1"/>
    <col min="13324" max="13324" width="13.42578125" style="662" customWidth="1"/>
    <col min="13325" max="13568" width="9.140625" style="662"/>
    <col min="13569" max="13569" width="5.140625" style="662" customWidth="1"/>
    <col min="13570" max="13570" width="51.140625" style="662" customWidth="1"/>
    <col min="13571" max="13571" width="6.7109375" style="662" customWidth="1"/>
    <col min="13572" max="13572" width="6.85546875" style="662" customWidth="1"/>
    <col min="13573" max="13573" width="8.85546875" style="662" customWidth="1"/>
    <col min="13574" max="13574" width="13.7109375" style="662" customWidth="1"/>
    <col min="13575" max="13575" width="13.5703125" style="662" customWidth="1"/>
    <col min="13576" max="13576" width="13.140625" style="662" customWidth="1"/>
    <col min="13577" max="13577" width="13" style="662" customWidth="1"/>
    <col min="13578" max="13578" width="13.42578125" style="662" customWidth="1"/>
    <col min="13579" max="13579" width="11.5703125" style="662" customWidth="1"/>
    <col min="13580" max="13580" width="13.42578125" style="662" customWidth="1"/>
    <col min="13581" max="13824" width="9.140625" style="662"/>
    <col min="13825" max="13825" width="5.140625" style="662" customWidth="1"/>
    <col min="13826" max="13826" width="51.140625" style="662" customWidth="1"/>
    <col min="13827" max="13827" width="6.7109375" style="662" customWidth="1"/>
    <col min="13828" max="13828" width="6.85546875" style="662" customWidth="1"/>
    <col min="13829" max="13829" width="8.85546875" style="662" customWidth="1"/>
    <col min="13830" max="13830" width="13.7109375" style="662" customWidth="1"/>
    <col min="13831" max="13831" width="13.5703125" style="662" customWidth="1"/>
    <col min="13832" max="13832" width="13.140625" style="662" customWidth="1"/>
    <col min="13833" max="13833" width="13" style="662" customWidth="1"/>
    <col min="13834" max="13834" width="13.42578125" style="662" customWidth="1"/>
    <col min="13835" max="13835" width="11.5703125" style="662" customWidth="1"/>
    <col min="13836" max="13836" width="13.42578125" style="662" customWidth="1"/>
    <col min="13837" max="14080" width="9.140625" style="662"/>
    <col min="14081" max="14081" width="5.140625" style="662" customWidth="1"/>
    <col min="14082" max="14082" width="51.140625" style="662" customWidth="1"/>
    <col min="14083" max="14083" width="6.7109375" style="662" customWidth="1"/>
    <col min="14084" max="14084" width="6.85546875" style="662" customWidth="1"/>
    <col min="14085" max="14085" width="8.85546875" style="662" customWidth="1"/>
    <col min="14086" max="14086" width="13.7109375" style="662" customWidth="1"/>
    <col min="14087" max="14087" width="13.5703125" style="662" customWidth="1"/>
    <col min="14088" max="14088" width="13.140625" style="662" customWidth="1"/>
    <col min="14089" max="14089" width="13" style="662" customWidth="1"/>
    <col min="14090" max="14090" width="13.42578125" style="662" customWidth="1"/>
    <col min="14091" max="14091" width="11.5703125" style="662" customWidth="1"/>
    <col min="14092" max="14092" width="13.42578125" style="662" customWidth="1"/>
    <col min="14093" max="14336" width="9.140625" style="662"/>
    <col min="14337" max="14337" width="5.140625" style="662" customWidth="1"/>
    <col min="14338" max="14338" width="51.140625" style="662" customWidth="1"/>
    <col min="14339" max="14339" width="6.7109375" style="662" customWidth="1"/>
    <col min="14340" max="14340" width="6.85546875" style="662" customWidth="1"/>
    <col min="14341" max="14341" width="8.85546875" style="662" customWidth="1"/>
    <col min="14342" max="14342" width="13.7109375" style="662" customWidth="1"/>
    <col min="14343" max="14343" width="13.5703125" style="662" customWidth="1"/>
    <col min="14344" max="14344" width="13.140625" style="662" customWidth="1"/>
    <col min="14345" max="14345" width="13" style="662" customWidth="1"/>
    <col min="14346" max="14346" width="13.42578125" style="662" customWidth="1"/>
    <col min="14347" max="14347" width="11.5703125" style="662" customWidth="1"/>
    <col min="14348" max="14348" width="13.42578125" style="662" customWidth="1"/>
    <col min="14349" max="14592" width="9.140625" style="662"/>
    <col min="14593" max="14593" width="5.140625" style="662" customWidth="1"/>
    <col min="14594" max="14594" width="51.140625" style="662" customWidth="1"/>
    <col min="14595" max="14595" width="6.7109375" style="662" customWidth="1"/>
    <col min="14596" max="14596" width="6.85546875" style="662" customWidth="1"/>
    <col min="14597" max="14597" width="8.85546875" style="662" customWidth="1"/>
    <col min="14598" max="14598" width="13.7109375" style="662" customWidth="1"/>
    <col min="14599" max="14599" width="13.5703125" style="662" customWidth="1"/>
    <col min="14600" max="14600" width="13.140625" style="662" customWidth="1"/>
    <col min="14601" max="14601" width="13" style="662" customWidth="1"/>
    <col min="14602" max="14602" width="13.42578125" style="662" customWidth="1"/>
    <col min="14603" max="14603" width="11.5703125" style="662" customWidth="1"/>
    <col min="14604" max="14604" width="13.42578125" style="662" customWidth="1"/>
    <col min="14605" max="14848" width="9.140625" style="662"/>
    <col min="14849" max="14849" width="5.140625" style="662" customWidth="1"/>
    <col min="14850" max="14850" width="51.140625" style="662" customWidth="1"/>
    <col min="14851" max="14851" width="6.7109375" style="662" customWidth="1"/>
    <col min="14852" max="14852" width="6.85546875" style="662" customWidth="1"/>
    <col min="14853" max="14853" width="8.85546875" style="662" customWidth="1"/>
    <col min="14854" max="14854" width="13.7109375" style="662" customWidth="1"/>
    <col min="14855" max="14855" width="13.5703125" style="662" customWidth="1"/>
    <col min="14856" max="14856" width="13.140625" style="662" customWidth="1"/>
    <col min="14857" max="14857" width="13" style="662" customWidth="1"/>
    <col min="14858" max="14858" width="13.42578125" style="662" customWidth="1"/>
    <col min="14859" max="14859" width="11.5703125" style="662" customWidth="1"/>
    <col min="14860" max="14860" width="13.42578125" style="662" customWidth="1"/>
    <col min="14861" max="15104" width="9.140625" style="662"/>
    <col min="15105" max="15105" width="5.140625" style="662" customWidth="1"/>
    <col min="15106" max="15106" width="51.140625" style="662" customWidth="1"/>
    <col min="15107" max="15107" width="6.7109375" style="662" customWidth="1"/>
    <col min="15108" max="15108" width="6.85546875" style="662" customWidth="1"/>
    <col min="15109" max="15109" width="8.85546875" style="662" customWidth="1"/>
    <col min="15110" max="15110" width="13.7109375" style="662" customWidth="1"/>
    <col min="15111" max="15111" width="13.5703125" style="662" customWidth="1"/>
    <col min="15112" max="15112" width="13.140625" style="662" customWidth="1"/>
    <col min="15113" max="15113" width="13" style="662" customWidth="1"/>
    <col min="15114" max="15114" width="13.42578125" style="662" customWidth="1"/>
    <col min="15115" max="15115" width="11.5703125" style="662" customWidth="1"/>
    <col min="15116" max="15116" width="13.42578125" style="662" customWidth="1"/>
    <col min="15117" max="15360" width="9.140625" style="662"/>
    <col min="15361" max="15361" width="5.140625" style="662" customWidth="1"/>
    <col min="15362" max="15362" width="51.140625" style="662" customWidth="1"/>
    <col min="15363" max="15363" width="6.7109375" style="662" customWidth="1"/>
    <col min="15364" max="15364" width="6.85546875" style="662" customWidth="1"/>
    <col min="15365" max="15365" width="8.85546875" style="662" customWidth="1"/>
    <col min="15366" max="15366" width="13.7109375" style="662" customWidth="1"/>
    <col min="15367" max="15367" width="13.5703125" style="662" customWidth="1"/>
    <col min="15368" max="15368" width="13.140625" style="662" customWidth="1"/>
    <col min="15369" max="15369" width="13" style="662" customWidth="1"/>
    <col min="15370" max="15370" width="13.42578125" style="662" customWidth="1"/>
    <col min="15371" max="15371" width="11.5703125" style="662" customWidth="1"/>
    <col min="15372" max="15372" width="13.42578125" style="662" customWidth="1"/>
    <col min="15373" max="15616" width="9.140625" style="662"/>
    <col min="15617" max="15617" width="5.140625" style="662" customWidth="1"/>
    <col min="15618" max="15618" width="51.140625" style="662" customWidth="1"/>
    <col min="15619" max="15619" width="6.7109375" style="662" customWidth="1"/>
    <col min="15620" max="15620" width="6.85546875" style="662" customWidth="1"/>
    <col min="15621" max="15621" width="8.85546875" style="662" customWidth="1"/>
    <col min="15622" max="15622" width="13.7109375" style="662" customWidth="1"/>
    <col min="15623" max="15623" width="13.5703125" style="662" customWidth="1"/>
    <col min="15624" max="15624" width="13.140625" style="662" customWidth="1"/>
    <col min="15625" max="15625" width="13" style="662" customWidth="1"/>
    <col min="15626" max="15626" width="13.42578125" style="662" customWidth="1"/>
    <col min="15627" max="15627" width="11.5703125" style="662" customWidth="1"/>
    <col min="15628" max="15628" width="13.42578125" style="662" customWidth="1"/>
    <col min="15629" max="15872" width="9.140625" style="662"/>
    <col min="15873" max="15873" width="5.140625" style="662" customWidth="1"/>
    <col min="15874" max="15874" width="51.140625" style="662" customWidth="1"/>
    <col min="15875" max="15875" width="6.7109375" style="662" customWidth="1"/>
    <col min="15876" max="15876" width="6.85546875" style="662" customWidth="1"/>
    <col min="15877" max="15877" width="8.85546875" style="662" customWidth="1"/>
    <col min="15878" max="15878" width="13.7109375" style="662" customWidth="1"/>
    <col min="15879" max="15879" width="13.5703125" style="662" customWidth="1"/>
    <col min="15880" max="15880" width="13.140625" style="662" customWidth="1"/>
    <col min="15881" max="15881" width="13" style="662" customWidth="1"/>
    <col min="15882" max="15882" width="13.42578125" style="662" customWidth="1"/>
    <col min="15883" max="15883" width="11.5703125" style="662" customWidth="1"/>
    <col min="15884" max="15884" width="13.42578125" style="662" customWidth="1"/>
    <col min="15885" max="16128" width="9.140625" style="662"/>
    <col min="16129" max="16129" width="5.140625" style="662" customWidth="1"/>
    <col min="16130" max="16130" width="51.140625" style="662" customWidth="1"/>
    <col min="16131" max="16131" width="6.7109375" style="662" customWidth="1"/>
    <col min="16132" max="16132" width="6.85546875" style="662" customWidth="1"/>
    <col min="16133" max="16133" width="8.85546875" style="662" customWidth="1"/>
    <col min="16134" max="16134" width="13.7109375" style="662" customWidth="1"/>
    <col min="16135" max="16135" width="13.5703125" style="662" customWidth="1"/>
    <col min="16136" max="16136" width="13.140625" style="662" customWidth="1"/>
    <col min="16137" max="16137" width="13" style="662" customWidth="1"/>
    <col min="16138" max="16138" width="13.42578125" style="662" customWidth="1"/>
    <col min="16139" max="16139" width="11.5703125" style="662" customWidth="1"/>
    <col min="16140" max="16140" width="13.42578125" style="662" customWidth="1"/>
    <col min="16141" max="16384" width="9.140625" style="662"/>
  </cols>
  <sheetData>
    <row r="1" spans="1:12" ht="20.100000000000001" customHeight="1">
      <c r="B1" s="659" t="s">
        <v>515</v>
      </c>
      <c r="K1" s="1070" t="s">
        <v>1458</v>
      </c>
      <c r="L1" s="1070"/>
    </row>
    <row r="2" spans="1:12" ht="13.5" thickBot="1">
      <c r="B2" s="1277" t="s">
        <v>519</v>
      </c>
      <c r="C2" s="663"/>
      <c r="D2" s="663"/>
      <c r="E2" s="663"/>
      <c r="F2" s="663"/>
      <c r="G2" s="663"/>
      <c r="H2" s="663"/>
      <c r="I2" s="663"/>
    </row>
    <row r="3" spans="1:12" ht="15.75" customHeight="1" thickBot="1">
      <c r="B3" s="1277"/>
      <c r="C3" s="1211" t="s">
        <v>1459</v>
      </c>
      <c r="D3" s="1212"/>
      <c r="E3" s="1212"/>
      <c r="F3" s="1212"/>
      <c r="G3" s="1212"/>
      <c r="H3" s="1212"/>
      <c r="I3" s="1212"/>
      <c r="J3" s="1212"/>
      <c r="K3" s="1212"/>
      <c r="L3" s="1213"/>
    </row>
    <row r="4" spans="1:12" ht="15.75" hidden="1" customHeight="1">
      <c r="B4" s="664"/>
      <c r="C4" s="663"/>
      <c r="D4" s="663"/>
      <c r="E4" s="663"/>
      <c r="F4" s="663"/>
      <c r="G4" s="663"/>
      <c r="H4" s="663"/>
      <c r="I4" s="663"/>
    </row>
    <row r="5" spans="1:12" ht="17.25" hidden="1" customHeight="1">
      <c r="B5" s="663"/>
      <c r="C5" s="663"/>
      <c r="D5" s="663"/>
      <c r="E5" s="663"/>
      <c r="F5" s="663"/>
      <c r="G5" s="663"/>
      <c r="H5" s="663"/>
      <c r="I5" s="663"/>
    </row>
    <row r="6" spans="1:12" ht="15.75">
      <c r="B6" s="1206" t="s">
        <v>838</v>
      </c>
      <c r="C6" s="1206"/>
      <c r="D6" s="1206"/>
      <c r="E6" s="1206"/>
      <c r="F6" s="1206"/>
      <c r="G6" s="1206"/>
      <c r="H6" s="1206"/>
      <c r="I6" s="1206"/>
      <c r="J6" s="1206"/>
      <c r="K6" s="1206"/>
      <c r="L6" s="1396"/>
    </row>
    <row r="7" spans="1:12" ht="15">
      <c r="B7" s="1154" t="str">
        <f>'[2]51'!B6:K6</f>
        <v>la data de  31.12.2023</v>
      </c>
      <c r="C7" s="1154"/>
      <c r="D7" s="1154"/>
      <c r="E7" s="1154"/>
      <c r="F7" s="1154"/>
      <c r="G7" s="1154"/>
      <c r="H7" s="1154"/>
      <c r="I7" s="1154"/>
      <c r="J7" s="1154"/>
      <c r="K7" s="1154"/>
    </row>
    <row r="8" spans="1:12" hidden="1">
      <c r="B8" s="1865"/>
      <c r="C8" s="1865"/>
      <c r="D8" s="1865"/>
      <c r="E8" s="1865"/>
      <c r="F8" s="1865"/>
      <c r="G8" s="1865"/>
      <c r="H8" s="1865"/>
      <c r="I8" s="1865"/>
      <c r="J8" s="1865"/>
      <c r="K8" s="1865"/>
    </row>
    <row r="9" spans="1:12">
      <c r="B9" s="1921"/>
      <c r="C9" s="1921"/>
      <c r="D9" s="1921"/>
      <c r="E9" s="1921"/>
      <c r="F9" s="1921"/>
      <c r="G9" s="1921"/>
      <c r="H9" s="1921"/>
      <c r="I9" s="1921"/>
      <c r="J9" s="1922"/>
      <c r="K9" s="1922"/>
      <c r="L9" s="440" t="s">
        <v>840</v>
      </c>
    </row>
    <row r="10" spans="1:12" ht="78" customHeight="1">
      <c r="A10" s="1923" t="s">
        <v>1311</v>
      </c>
      <c r="B10" s="1923"/>
      <c r="C10" s="1924" t="str">
        <f>'[2]51'!C9</f>
        <v>Cod indica tor</v>
      </c>
      <c r="D10" s="1924" t="str">
        <f>'[2]51'!D9</f>
        <v>Credite de angajament initiale</v>
      </c>
      <c r="E10" s="1924" t="str">
        <f>'[2]51'!E9</f>
        <v xml:space="preserve">Credite de angajament  finale </v>
      </c>
      <c r="F10" s="1924" t="str">
        <f>'[2]51'!F9</f>
        <v xml:space="preserve">Credite  bugetare  initiale </v>
      </c>
      <c r="G10" s="1924" t="str">
        <f>'[2]51'!G9</f>
        <v>Credite bugetare  finale</v>
      </c>
      <c r="H10" s="1924" t="str">
        <f>'[2]51'!H9</f>
        <v>Angajamente 
bugetare</v>
      </c>
      <c r="I10" s="1924" t="str">
        <f>'[2]51'!I9</f>
        <v>Angajamente 
legale</v>
      </c>
      <c r="J10" s="1924" t="str">
        <f>'[2]51'!J9</f>
        <v>Plati 
efectuate</v>
      </c>
      <c r="K10" s="1924" t="str">
        <f>'[2]51'!K9</f>
        <v>Angajamente 
legale de platit</v>
      </c>
      <c r="L10" s="1924" t="str">
        <f>'[2]51'!L9</f>
        <v>Cheltuieli efective</v>
      </c>
    </row>
    <row r="11" spans="1:12" ht="12" customHeight="1">
      <c r="A11" s="1336">
        <v>0</v>
      </c>
      <c r="B11" s="1336"/>
      <c r="C11" s="1337">
        <v>1</v>
      </c>
      <c r="D11" s="1337">
        <v>1</v>
      </c>
      <c r="E11" s="1337">
        <v>2</v>
      </c>
      <c r="F11" s="1337">
        <v>3</v>
      </c>
      <c r="G11" s="1337">
        <v>4</v>
      </c>
      <c r="H11" s="1337">
        <v>5</v>
      </c>
      <c r="I11" s="1337">
        <v>6</v>
      </c>
      <c r="J11" s="1337">
        <v>7</v>
      </c>
      <c r="K11" s="1337">
        <v>8</v>
      </c>
      <c r="L11" s="1337">
        <v>9</v>
      </c>
    </row>
    <row r="12" spans="1:12" ht="41.25" customHeight="1">
      <c r="A12" s="1925" t="s">
        <v>1359</v>
      </c>
      <c r="B12" s="1925"/>
      <c r="C12" s="1666"/>
      <c r="D12" s="1666"/>
      <c r="E12" s="1666"/>
      <c r="F12" s="1667">
        <f t="shared" ref="F12:L12" si="0">F13+F185</f>
        <v>1200000</v>
      </c>
      <c r="G12" s="1667">
        <f t="shared" si="0"/>
        <v>1200000</v>
      </c>
      <c r="H12" s="1667">
        <f t="shared" si="0"/>
        <v>1159696</v>
      </c>
      <c r="I12" s="1667">
        <f t="shared" si="0"/>
        <v>1159696</v>
      </c>
      <c r="J12" s="1667">
        <f t="shared" si="0"/>
        <v>1159696</v>
      </c>
      <c r="K12" s="1667">
        <f t="shared" si="0"/>
        <v>0</v>
      </c>
      <c r="L12" s="1667">
        <f t="shared" si="0"/>
        <v>1288808</v>
      </c>
    </row>
    <row r="13" spans="1:12" ht="34.5" customHeight="1">
      <c r="A13" s="1754" t="s">
        <v>1454</v>
      </c>
      <c r="B13" s="1754"/>
      <c r="C13" s="688"/>
      <c r="D13" s="688"/>
      <c r="E13" s="688"/>
      <c r="F13" s="689">
        <f t="shared" ref="F13:L13" si="1">F14+F168+F172+F182</f>
        <v>1200000</v>
      </c>
      <c r="G13" s="689">
        <f t="shared" si="1"/>
        <v>1200000</v>
      </c>
      <c r="H13" s="689">
        <f t="shared" si="1"/>
        <v>1159696</v>
      </c>
      <c r="I13" s="689">
        <f t="shared" si="1"/>
        <v>1159696</v>
      </c>
      <c r="J13" s="689">
        <f t="shared" si="1"/>
        <v>1159696</v>
      </c>
      <c r="K13" s="689">
        <f t="shared" si="1"/>
        <v>0</v>
      </c>
      <c r="L13" s="689">
        <f t="shared" si="1"/>
        <v>1288808</v>
      </c>
    </row>
    <row r="14" spans="1:12" ht="24.95" customHeight="1">
      <c r="A14" s="1926" t="s">
        <v>1455</v>
      </c>
      <c r="B14" s="1927"/>
      <c r="C14" s="1733" t="s">
        <v>855</v>
      </c>
      <c r="D14" s="1733"/>
      <c r="E14" s="1733"/>
      <c r="F14" s="1928">
        <f t="shared" ref="F14:L14" si="2">F15+F50+F108+F124+F128+F131+F145+F149+F156</f>
        <v>1200000</v>
      </c>
      <c r="G14" s="1928">
        <f t="shared" si="2"/>
        <v>1200000</v>
      </c>
      <c r="H14" s="1928">
        <f t="shared" si="2"/>
        <v>1159696</v>
      </c>
      <c r="I14" s="1928">
        <f t="shared" si="2"/>
        <v>1159696</v>
      </c>
      <c r="J14" s="1928">
        <f t="shared" si="2"/>
        <v>1159696</v>
      </c>
      <c r="K14" s="1928">
        <f t="shared" si="2"/>
        <v>0</v>
      </c>
      <c r="L14" s="1928">
        <f t="shared" si="2"/>
        <v>1288808</v>
      </c>
    </row>
    <row r="15" spans="1:12" s="699" customFormat="1" ht="27.75" hidden="1" customHeight="1">
      <c r="A15" s="1929" t="s">
        <v>1346</v>
      </c>
      <c r="B15" s="745"/>
      <c r="C15" s="696" t="s">
        <v>857</v>
      </c>
      <c r="D15" s="696"/>
      <c r="E15" s="696"/>
      <c r="F15" s="697">
        <f t="shared" ref="F15:L15" si="3">F16+F34+F42</f>
        <v>0</v>
      </c>
      <c r="G15" s="697">
        <f t="shared" si="3"/>
        <v>0</v>
      </c>
      <c r="H15" s="697">
        <f t="shared" si="3"/>
        <v>0</v>
      </c>
      <c r="I15" s="697">
        <f t="shared" si="3"/>
        <v>0</v>
      </c>
      <c r="J15" s="697">
        <f t="shared" si="3"/>
        <v>0</v>
      </c>
      <c r="K15" s="697">
        <f t="shared" si="3"/>
        <v>0</v>
      </c>
      <c r="L15" s="697">
        <f t="shared" si="3"/>
        <v>0</v>
      </c>
    </row>
    <row r="16" spans="1:12" ht="17.25" hidden="1" customHeight="1">
      <c r="A16" s="701" t="s">
        <v>1347</v>
      </c>
      <c r="B16" s="701"/>
      <c r="C16" s="702" t="s">
        <v>859</v>
      </c>
      <c r="D16" s="702"/>
      <c r="E16" s="702"/>
      <c r="F16" s="703">
        <f t="shared" ref="F16:L16" si="4">F17+F21+F22+F27+F26+F28+F29+F30+F31+F32+F33</f>
        <v>0</v>
      </c>
      <c r="G16" s="703">
        <f t="shared" si="4"/>
        <v>0</v>
      </c>
      <c r="H16" s="703">
        <f t="shared" si="4"/>
        <v>0</v>
      </c>
      <c r="I16" s="703">
        <f t="shared" si="4"/>
        <v>0</v>
      </c>
      <c r="J16" s="703">
        <f t="shared" si="4"/>
        <v>0</v>
      </c>
      <c r="K16" s="703">
        <f t="shared" si="4"/>
        <v>0</v>
      </c>
      <c r="L16" s="703">
        <f t="shared" si="4"/>
        <v>0</v>
      </c>
    </row>
    <row r="17" spans="1:12" ht="17.25" hidden="1" customHeight="1">
      <c r="A17" s="751"/>
      <c r="B17" s="706" t="s">
        <v>860</v>
      </c>
      <c r="C17" s="707" t="s">
        <v>861</v>
      </c>
      <c r="D17" s="707"/>
      <c r="E17" s="707"/>
      <c r="F17" s="708"/>
      <c r="G17" s="728"/>
      <c r="H17" s="728"/>
      <c r="I17" s="728"/>
      <c r="J17" s="728"/>
      <c r="K17" s="728">
        <f t="shared" ref="K17:K33" si="5">H17-J17</f>
        <v>0</v>
      </c>
      <c r="L17" s="728"/>
    </row>
    <row r="18" spans="1:12" s="713" customFormat="1" ht="16.5" hidden="1" customHeight="1">
      <c r="A18" s="1930"/>
      <c r="B18" s="711" t="s">
        <v>862</v>
      </c>
      <c r="C18" s="712" t="s">
        <v>863</v>
      </c>
      <c r="D18" s="712"/>
      <c r="E18" s="712"/>
      <c r="F18" s="708"/>
      <c r="G18" s="1931"/>
      <c r="H18" s="1931"/>
      <c r="I18" s="1931"/>
      <c r="J18" s="1931"/>
      <c r="K18" s="728">
        <f t="shared" si="5"/>
        <v>0</v>
      </c>
      <c r="L18" s="1931"/>
    </row>
    <row r="19" spans="1:12" s="713" customFormat="1" ht="17.25" hidden="1" customHeight="1">
      <c r="A19" s="1930"/>
      <c r="B19" s="711" t="s">
        <v>864</v>
      </c>
      <c r="C19" s="712" t="s">
        <v>865</v>
      </c>
      <c r="D19" s="712"/>
      <c r="E19" s="712"/>
      <c r="F19" s="708"/>
      <c r="G19" s="1931"/>
      <c r="H19" s="1931"/>
      <c r="I19" s="1931"/>
      <c r="J19" s="1931"/>
      <c r="K19" s="728">
        <f t="shared" si="5"/>
        <v>0</v>
      </c>
      <c r="L19" s="1931"/>
    </row>
    <row r="20" spans="1:12" s="713" customFormat="1" ht="17.25" hidden="1" customHeight="1">
      <c r="A20" s="1930"/>
      <c r="B20" s="711" t="s">
        <v>866</v>
      </c>
      <c r="C20" s="712" t="s">
        <v>867</v>
      </c>
      <c r="D20" s="712"/>
      <c r="E20" s="712"/>
      <c r="F20" s="708"/>
      <c r="G20" s="1931"/>
      <c r="H20" s="1931"/>
      <c r="I20" s="1931"/>
      <c r="J20" s="1931"/>
      <c r="K20" s="728">
        <f t="shared" si="5"/>
        <v>0</v>
      </c>
      <c r="L20" s="1931"/>
    </row>
    <row r="21" spans="1:12" ht="17.25" hidden="1" customHeight="1">
      <c r="A21" s="751"/>
      <c r="B21" s="706" t="s">
        <v>868</v>
      </c>
      <c r="C21" s="707" t="s">
        <v>869</v>
      </c>
      <c r="D21" s="707"/>
      <c r="E21" s="707"/>
      <c r="F21" s="708"/>
      <c r="G21" s="728"/>
      <c r="H21" s="1932"/>
      <c r="I21" s="1932"/>
      <c r="J21" s="1932"/>
      <c r="K21" s="728">
        <f t="shared" si="5"/>
        <v>0</v>
      </c>
      <c r="L21" s="1932"/>
    </row>
    <row r="22" spans="1:12" ht="17.25" hidden="1" customHeight="1">
      <c r="A22" s="751"/>
      <c r="B22" s="706" t="s">
        <v>870</v>
      </c>
      <c r="C22" s="707" t="s">
        <v>871</v>
      </c>
      <c r="D22" s="707"/>
      <c r="E22" s="707"/>
      <c r="F22" s="708"/>
      <c r="G22" s="728"/>
      <c r="H22" s="1932"/>
      <c r="I22" s="1932"/>
      <c r="J22" s="1932"/>
      <c r="K22" s="728">
        <f t="shared" si="5"/>
        <v>0</v>
      </c>
      <c r="L22" s="1932"/>
    </row>
    <row r="23" spans="1:12" ht="17.25" hidden="1" customHeight="1">
      <c r="A23" s="751"/>
      <c r="B23" s="706" t="s">
        <v>872</v>
      </c>
      <c r="C23" s="707" t="s">
        <v>873</v>
      </c>
      <c r="D23" s="707"/>
      <c r="E23" s="707"/>
      <c r="F23" s="715"/>
      <c r="G23" s="728" t="s">
        <v>1348</v>
      </c>
      <c r="H23" s="728" t="s">
        <v>1348</v>
      </c>
      <c r="I23" s="728" t="s">
        <v>1348</v>
      </c>
      <c r="J23" s="728" t="s">
        <v>1348</v>
      </c>
      <c r="K23" s="728" t="e">
        <f t="shared" si="5"/>
        <v>#VALUE!</v>
      </c>
      <c r="L23" s="728" t="s">
        <v>1348</v>
      </c>
    </row>
    <row r="24" spans="1:12" ht="17.25" hidden="1" customHeight="1">
      <c r="A24" s="751"/>
      <c r="B24" s="706" t="s">
        <v>874</v>
      </c>
      <c r="C24" s="707" t="s">
        <v>875</v>
      </c>
      <c r="D24" s="707"/>
      <c r="E24" s="707"/>
      <c r="F24" s="715"/>
      <c r="G24" s="728" t="s">
        <v>1348</v>
      </c>
      <c r="H24" s="1932" t="s">
        <v>1348</v>
      </c>
      <c r="I24" s="1932" t="s">
        <v>1348</v>
      </c>
      <c r="J24" s="1932" t="s">
        <v>1348</v>
      </c>
      <c r="K24" s="728" t="e">
        <f t="shared" si="5"/>
        <v>#VALUE!</v>
      </c>
      <c r="L24" s="1932" t="s">
        <v>1348</v>
      </c>
    </row>
    <row r="25" spans="1:12" ht="14.25" hidden="1" customHeight="1">
      <c r="A25" s="751"/>
      <c r="B25" s="706" t="s">
        <v>876</v>
      </c>
      <c r="C25" s="707" t="s">
        <v>877</v>
      </c>
      <c r="D25" s="707"/>
      <c r="E25" s="707"/>
      <c r="F25" s="715"/>
      <c r="G25" s="728" t="s">
        <v>1348</v>
      </c>
      <c r="H25" s="728" t="s">
        <v>1348</v>
      </c>
      <c r="I25" s="728" t="s">
        <v>1348</v>
      </c>
      <c r="J25" s="728" t="s">
        <v>1348</v>
      </c>
      <c r="K25" s="728" t="e">
        <f t="shared" si="5"/>
        <v>#VALUE!</v>
      </c>
      <c r="L25" s="728" t="s">
        <v>1348</v>
      </c>
    </row>
    <row r="26" spans="1:12" ht="17.25" hidden="1" customHeight="1">
      <c r="A26" s="751"/>
      <c r="B26" s="706" t="s">
        <v>878</v>
      </c>
      <c r="C26" s="707" t="s">
        <v>879</v>
      </c>
      <c r="D26" s="707"/>
      <c r="E26" s="707"/>
      <c r="F26" s="715"/>
      <c r="G26" s="728"/>
      <c r="H26" s="728"/>
      <c r="I26" s="728"/>
      <c r="J26" s="728"/>
      <c r="K26" s="728">
        <f t="shared" si="5"/>
        <v>0</v>
      </c>
      <c r="L26" s="728"/>
    </row>
    <row r="27" spans="1:12" ht="17.25" hidden="1" customHeight="1">
      <c r="A27" s="751"/>
      <c r="B27" s="706" t="s">
        <v>880</v>
      </c>
      <c r="C27" s="707" t="s">
        <v>881</v>
      </c>
      <c r="D27" s="707"/>
      <c r="E27" s="707"/>
      <c r="F27" s="715"/>
      <c r="G27" s="728"/>
      <c r="H27" s="728"/>
      <c r="I27" s="728"/>
      <c r="J27" s="728"/>
      <c r="K27" s="728">
        <f t="shared" si="5"/>
        <v>0</v>
      </c>
      <c r="L27" s="728"/>
    </row>
    <row r="28" spans="1:12" ht="15" hidden="1" customHeight="1">
      <c r="A28" s="751"/>
      <c r="B28" s="706" t="s">
        <v>1316</v>
      </c>
      <c r="C28" s="707" t="s">
        <v>883</v>
      </c>
      <c r="D28" s="707"/>
      <c r="E28" s="707"/>
      <c r="F28" s="715"/>
      <c r="G28" s="728"/>
      <c r="H28" s="728"/>
      <c r="I28" s="728"/>
      <c r="J28" s="728"/>
      <c r="K28" s="728">
        <f t="shared" si="5"/>
        <v>0</v>
      </c>
      <c r="L28" s="728"/>
    </row>
    <row r="29" spans="1:12" ht="15" hidden="1" customHeight="1">
      <c r="A29" s="1273"/>
      <c r="B29" s="718" t="s">
        <v>884</v>
      </c>
      <c r="C29" s="707" t="s">
        <v>885</v>
      </c>
      <c r="D29" s="707"/>
      <c r="E29" s="707"/>
      <c r="F29" s="715"/>
      <c r="G29" s="728"/>
      <c r="H29" s="728"/>
      <c r="I29" s="728"/>
      <c r="J29" s="728"/>
      <c r="K29" s="728">
        <f t="shared" si="5"/>
        <v>0</v>
      </c>
      <c r="L29" s="728"/>
    </row>
    <row r="30" spans="1:12" ht="15" hidden="1" customHeight="1">
      <c r="A30" s="1273"/>
      <c r="B30" s="718" t="s">
        <v>886</v>
      </c>
      <c r="C30" s="707" t="s">
        <v>887</v>
      </c>
      <c r="D30" s="707"/>
      <c r="E30" s="707"/>
      <c r="F30" s="715"/>
      <c r="G30" s="728"/>
      <c r="H30" s="728"/>
      <c r="I30" s="728"/>
      <c r="J30" s="728"/>
      <c r="K30" s="728">
        <f t="shared" si="5"/>
        <v>0</v>
      </c>
      <c r="L30" s="728"/>
    </row>
    <row r="31" spans="1:12" ht="15" hidden="1" customHeight="1">
      <c r="A31" s="1273"/>
      <c r="B31" s="718" t="s">
        <v>888</v>
      </c>
      <c r="C31" s="707" t="s">
        <v>889</v>
      </c>
      <c r="D31" s="707"/>
      <c r="E31" s="707"/>
      <c r="F31" s="715"/>
      <c r="G31" s="728"/>
      <c r="H31" s="728"/>
      <c r="I31" s="728"/>
      <c r="J31" s="728"/>
      <c r="K31" s="728">
        <f t="shared" si="5"/>
        <v>0</v>
      </c>
      <c r="L31" s="728"/>
    </row>
    <row r="32" spans="1:12" ht="15" hidden="1" customHeight="1">
      <c r="A32" s="1273"/>
      <c r="B32" s="718" t="s">
        <v>890</v>
      </c>
      <c r="C32" s="707" t="s">
        <v>891</v>
      </c>
      <c r="D32" s="707"/>
      <c r="E32" s="707"/>
      <c r="F32" s="715"/>
      <c r="G32" s="728"/>
      <c r="H32" s="728"/>
      <c r="I32" s="728"/>
      <c r="J32" s="728"/>
      <c r="K32" s="728">
        <f t="shared" si="5"/>
        <v>0</v>
      </c>
      <c r="L32" s="728"/>
    </row>
    <row r="33" spans="1:12" ht="15" hidden="1" customHeight="1">
      <c r="A33" s="1273"/>
      <c r="B33" s="706" t="s">
        <v>894</v>
      </c>
      <c r="C33" s="707" t="s">
        <v>895</v>
      </c>
      <c r="D33" s="707"/>
      <c r="E33" s="707"/>
      <c r="F33" s="715"/>
      <c r="G33" s="728"/>
      <c r="H33" s="728"/>
      <c r="I33" s="728"/>
      <c r="J33" s="728"/>
      <c r="K33" s="728">
        <f t="shared" si="5"/>
        <v>0</v>
      </c>
      <c r="L33" s="728"/>
    </row>
    <row r="34" spans="1:12" ht="17.25" hidden="1" customHeight="1">
      <c r="A34" s="701" t="s">
        <v>1349</v>
      </c>
      <c r="B34" s="719"/>
      <c r="C34" s="702" t="s">
        <v>897</v>
      </c>
      <c r="D34" s="702"/>
      <c r="E34" s="702"/>
      <c r="F34" s="720">
        <f t="shared" ref="F34:L34" si="6">F35+F36+F37+F38+F39+F41</f>
        <v>0</v>
      </c>
      <c r="G34" s="720">
        <f t="shared" si="6"/>
        <v>0</v>
      </c>
      <c r="H34" s="720">
        <f t="shared" si="6"/>
        <v>0</v>
      </c>
      <c r="I34" s="720">
        <f t="shared" si="6"/>
        <v>0</v>
      </c>
      <c r="J34" s="720">
        <f t="shared" si="6"/>
        <v>0</v>
      </c>
      <c r="K34" s="720">
        <f t="shared" si="6"/>
        <v>0</v>
      </c>
      <c r="L34" s="720">
        <f t="shared" si="6"/>
        <v>0</v>
      </c>
    </row>
    <row r="35" spans="1:12" ht="13.5" hidden="1" customHeight="1">
      <c r="A35" s="1273"/>
      <c r="B35" s="706" t="s">
        <v>898</v>
      </c>
      <c r="C35" s="707" t="s">
        <v>899</v>
      </c>
      <c r="D35" s="707"/>
      <c r="E35" s="707"/>
      <c r="F35" s="715"/>
      <c r="G35" s="715"/>
      <c r="H35" s="715"/>
      <c r="I35" s="715"/>
      <c r="J35" s="715"/>
      <c r="K35" s="715">
        <f t="shared" ref="K35:K41" si="7">H35-J35</f>
        <v>0</v>
      </c>
      <c r="L35" s="715"/>
    </row>
    <row r="36" spans="1:12" ht="13.5" hidden="1" customHeight="1">
      <c r="A36" s="1273"/>
      <c r="B36" s="706" t="s">
        <v>900</v>
      </c>
      <c r="C36" s="707" t="s">
        <v>901</v>
      </c>
      <c r="D36" s="707"/>
      <c r="E36" s="707"/>
      <c r="F36" s="715"/>
      <c r="G36" s="715"/>
      <c r="H36" s="715"/>
      <c r="I36" s="715"/>
      <c r="J36" s="715"/>
      <c r="K36" s="715">
        <f t="shared" si="7"/>
        <v>0</v>
      </c>
      <c r="L36" s="715"/>
    </row>
    <row r="37" spans="1:12" ht="17.25" hidden="1" customHeight="1">
      <c r="A37" s="1273"/>
      <c r="B37" s="706" t="s">
        <v>902</v>
      </c>
      <c r="C37" s="707" t="s">
        <v>903</v>
      </c>
      <c r="D37" s="707"/>
      <c r="E37" s="707"/>
      <c r="F37" s="715"/>
      <c r="G37" s="715"/>
      <c r="H37" s="715"/>
      <c r="I37" s="715"/>
      <c r="J37" s="715"/>
      <c r="K37" s="715">
        <f t="shared" si="7"/>
        <v>0</v>
      </c>
      <c r="L37" s="715"/>
    </row>
    <row r="38" spans="1:12" ht="15.75" hidden="1" customHeight="1">
      <c r="A38" s="1273"/>
      <c r="B38" s="706" t="s">
        <v>904</v>
      </c>
      <c r="C38" s="707" t="s">
        <v>905</v>
      </c>
      <c r="D38" s="707"/>
      <c r="E38" s="707"/>
      <c r="F38" s="715"/>
      <c r="G38" s="715"/>
      <c r="H38" s="715"/>
      <c r="I38" s="715"/>
      <c r="J38" s="715"/>
      <c r="K38" s="715">
        <f t="shared" si="7"/>
        <v>0</v>
      </c>
      <c r="L38" s="715"/>
    </row>
    <row r="39" spans="1:12" ht="15.75" hidden="1" customHeight="1">
      <c r="A39" s="1273"/>
      <c r="B39" s="718" t="s">
        <v>906</v>
      </c>
      <c r="C39" s="707" t="s">
        <v>907</v>
      </c>
      <c r="D39" s="707"/>
      <c r="E39" s="707"/>
      <c r="F39" s="715"/>
      <c r="G39" s="715"/>
      <c r="H39" s="715"/>
      <c r="I39" s="715"/>
      <c r="J39" s="715"/>
      <c r="K39" s="715">
        <f t="shared" si="7"/>
        <v>0</v>
      </c>
      <c r="L39" s="715"/>
    </row>
    <row r="40" spans="1:12" ht="15.75" hidden="1" customHeight="1">
      <c r="A40" s="1273"/>
      <c r="B40" s="718" t="s">
        <v>908</v>
      </c>
      <c r="C40" s="707" t="s">
        <v>909</v>
      </c>
      <c r="D40" s="707"/>
      <c r="E40" s="707"/>
      <c r="F40" s="715"/>
      <c r="G40" s="715" t="s">
        <v>1348</v>
      </c>
      <c r="H40" s="715" t="s">
        <v>1348</v>
      </c>
      <c r="I40" s="715" t="s">
        <v>1348</v>
      </c>
      <c r="J40" s="715" t="s">
        <v>1348</v>
      </c>
      <c r="K40" s="715" t="e">
        <f t="shared" si="7"/>
        <v>#VALUE!</v>
      </c>
      <c r="L40" s="715" t="s">
        <v>1348</v>
      </c>
    </row>
    <row r="41" spans="1:12" ht="13.5" hidden="1" customHeight="1">
      <c r="A41" s="751"/>
      <c r="B41" s="706" t="s">
        <v>910</v>
      </c>
      <c r="C41" s="707" t="s">
        <v>911</v>
      </c>
      <c r="D41" s="707"/>
      <c r="E41" s="707"/>
      <c r="F41" s="715"/>
      <c r="G41" s="715"/>
      <c r="H41" s="715"/>
      <c r="I41" s="715"/>
      <c r="J41" s="715"/>
      <c r="K41" s="715">
        <f t="shared" si="7"/>
        <v>0</v>
      </c>
      <c r="L41" s="715"/>
    </row>
    <row r="42" spans="1:12" ht="16.5" hidden="1" customHeight="1">
      <c r="A42" s="1933" t="s">
        <v>912</v>
      </c>
      <c r="B42" s="724"/>
      <c r="C42" s="702" t="s">
        <v>913</v>
      </c>
      <c r="D42" s="702"/>
      <c r="E42" s="702"/>
      <c r="F42" s="720">
        <f t="shared" ref="F42:L42" si="8">F43+F44+F45+F46+F47+F48</f>
        <v>0</v>
      </c>
      <c r="G42" s="720">
        <f t="shared" si="8"/>
        <v>0</v>
      </c>
      <c r="H42" s="720">
        <f t="shared" si="8"/>
        <v>0</v>
      </c>
      <c r="I42" s="720">
        <f t="shared" si="8"/>
        <v>0</v>
      </c>
      <c r="J42" s="720">
        <f t="shared" si="8"/>
        <v>0</v>
      </c>
      <c r="K42" s="720">
        <f t="shared" si="8"/>
        <v>0</v>
      </c>
      <c r="L42" s="720">
        <f t="shared" si="8"/>
        <v>0</v>
      </c>
    </row>
    <row r="43" spans="1:12" ht="16.5" hidden="1" customHeight="1">
      <c r="A43" s="1273"/>
      <c r="B43" s="725" t="s">
        <v>914</v>
      </c>
      <c r="C43" s="707" t="s">
        <v>915</v>
      </c>
      <c r="D43" s="707"/>
      <c r="E43" s="707"/>
      <c r="F43" s="715"/>
      <c r="G43" s="728"/>
      <c r="H43" s="728"/>
      <c r="I43" s="728"/>
      <c r="J43" s="728"/>
      <c r="K43" s="728">
        <f t="shared" ref="K43:K49" si="9">H43-J43</f>
        <v>0</v>
      </c>
      <c r="L43" s="728"/>
    </row>
    <row r="44" spans="1:12" ht="16.5" hidden="1" customHeight="1">
      <c r="A44" s="1934"/>
      <c r="B44" s="718" t="s">
        <v>916</v>
      </c>
      <c r="C44" s="707" t="s">
        <v>917</v>
      </c>
      <c r="D44" s="707"/>
      <c r="E44" s="707"/>
      <c r="F44" s="715"/>
      <c r="G44" s="728"/>
      <c r="H44" s="728"/>
      <c r="I44" s="728"/>
      <c r="J44" s="728"/>
      <c r="K44" s="728">
        <f t="shared" si="9"/>
        <v>0</v>
      </c>
      <c r="L44" s="728"/>
    </row>
    <row r="45" spans="1:12" ht="16.5" hidden="1" customHeight="1">
      <c r="A45" s="1934"/>
      <c r="B45" s="718" t="s">
        <v>918</v>
      </c>
      <c r="C45" s="707" t="s">
        <v>919</v>
      </c>
      <c r="D45" s="707"/>
      <c r="E45" s="707"/>
      <c r="F45" s="715"/>
      <c r="G45" s="728"/>
      <c r="H45" s="728"/>
      <c r="I45" s="728"/>
      <c r="J45" s="728"/>
      <c r="K45" s="728">
        <f t="shared" si="9"/>
        <v>0</v>
      </c>
      <c r="L45" s="728"/>
    </row>
    <row r="46" spans="1:12" ht="16.5" hidden="1" customHeight="1">
      <c r="A46" s="1934"/>
      <c r="B46" s="727" t="s">
        <v>920</v>
      </c>
      <c r="C46" s="707" t="s">
        <v>921</v>
      </c>
      <c r="D46" s="707"/>
      <c r="E46" s="707"/>
      <c r="F46" s="715"/>
      <c r="G46" s="728"/>
      <c r="H46" s="728"/>
      <c r="I46" s="728"/>
      <c r="J46" s="728"/>
      <c r="K46" s="728">
        <f t="shared" si="9"/>
        <v>0</v>
      </c>
      <c r="L46" s="728"/>
    </row>
    <row r="47" spans="1:12" ht="16.5" hidden="1" customHeight="1">
      <c r="A47" s="1934"/>
      <c r="B47" s="727" t="s">
        <v>922</v>
      </c>
      <c r="C47" s="707" t="s">
        <v>923</v>
      </c>
      <c r="D47" s="707"/>
      <c r="E47" s="707"/>
      <c r="F47" s="715"/>
      <c r="G47" s="728"/>
      <c r="H47" s="728"/>
      <c r="I47" s="728"/>
      <c r="J47" s="728"/>
      <c r="K47" s="728">
        <f t="shared" si="9"/>
        <v>0</v>
      </c>
      <c r="L47" s="728"/>
    </row>
    <row r="48" spans="1:12" ht="16.5" hidden="1" customHeight="1">
      <c r="A48" s="1934"/>
      <c r="B48" s="718" t="s">
        <v>924</v>
      </c>
      <c r="C48" s="707" t="s">
        <v>925</v>
      </c>
      <c r="D48" s="707"/>
      <c r="E48" s="707"/>
      <c r="F48" s="715"/>
      <c r="G48" s="728"/>
      <c r="H48" s="728"/>
      <c r="I48" s="728"/>
      <c r="J48" s="728"/>
      <c r="K48" s="728">
        <f t="shared" si="9"/>
        <v>0</v>
      </c>
      <c r="L48" s="728"/>
    </row>
    <row r="49" spans="1:12" ht="14.25" hidden="1" customHeight="1">
      <c r="A49" s="1934"/>
      <c r="B49" s="711" t="s">
        <v>1350</v>
      </c>
      <c r="C49" s="1884" t="s">
        <v>927</v>
      </c>
      <c r="D49" s="1884"/>
      <c r="E49" s="1884"/>
      <c r="F49" s="715" t="e">
        <f>H49+I49+J49+K49</f>
        <v>#VALUE!</v>
      </c>
      <c r="G49" s="1886" t="s">
        <v>1348</v>
      </c>
      <c r="H49" s="1886" t="s">
        <v>1348</v>
      </c>
      <c r="I49" s="1886" t="s">
        <v>1348</v>
      </c>
      <c r="J49" s="1886" t="s">
        <v>1348</v>
      </c>
      <c r="K49" s="728" t="e">
        <f t="shared" si="9"/>
        <v>#VALUE!</v>
      </c>
      <c r="L49" s="1886" t="s">
        <v>1348</v>
      </c>
    </row>
    <row r="50" spans="1:12" s="699" customFormat="1" ht="27.75" customHeight="1">
      <c r="A50" s="1935" t="s">
        <v>1384</v>
      </c>
      <c r="B50" s="1935"/>
      <c r="C50" s="1936" t="s">
        <v>929</v>
      </c>
      <c r="D50" s="1936"/>
      <c r="E50" s="1936"/>
      <c r="F50" s="1937">
        <f t="shared" ref="F50:L50" si="10">F51+F62+F63+F66+F71+F75+F78+F79+F80+F81+F82+F83+F84+F85+F86+F87+F88+F89+F90+F91+F92+F96+F97+F98</f>
        <v>1200000</v>
      </c>
      <c r="G50" s="1937">
        <f t="shared" si="10"/>
        <v>1200000</v>
      </c>
      <c r="H50" s="1937">
        <f t="shared" si="10"/>
        <v>1159696</v>
      </c>
      <c r="I50" s="1937">
        <f t="shared" si="10"/>
        <v>1159696</v>
      </c>
      <c r="J50" s="1937">
        <f t="shared" si="10"/>
        <v>1159696</v>
      </c>
      <c r="K50" s="1937">
        <f t="shared" si="10"/>
        <v>0</v>
      </c>
      <c r="L50" s="1937">
        <f t="shared" si="10"/>
        <v>1288808</v>
      </c>
    </row>
    <row r="51" spans="1:12" ht="20.100000000000001" customHeight="1">
      <c r="A51" s="1938" t="s">
        <v>1456</v>
      </c>
      <c r="B51" s="1938"/>
      <c r="C51" s="702" t="s">
        <v>931</v>
      </c>
      <c r="D51" s="702"/>
      <c r="E51" s="702"/>
      <c r="F51" s="720">
        <f t="shared" ref="F51:L51" si="11">F52+F53+F54+F55+F56+F57+F59+F58+F60+F61</f>
        <v>0</v>
      </c>
      <c r="G51" s="720">
        <f t="shared" si="11"/>
        <v>0</v>
      </c>
      <c r="H51" s="720">
        <f t="shared" si="11"/>
        <v>0</v>
      </c>
      <c r="I51" s="720">
        <f t="shared" si="11"/>
        <v>0</v>
      </c>
      <c r="J51" s="720">
        <f t="shared" si="11"/>
        <v>0</v>
      </c>
      <c r="K51" s="720">
        <f t="shared" si="11"/>
        <v>0</v>
      </c>
      <c r="L51" s="720">
        <f t="shared" si="11"/>
        <v>0</v>
      </c>
    </row>
    <row r="52" spans="1:12" ht="12.75" hidden="1" customHeight="1">
      <c r="A52" s="1934"/>
      <c r="B52" s="718" t="s">
        <v>932</v>
      </c>
      <c r="C52" s="707" t="s">
        <v>933</v>
      </c>
      <c r="D52" s="707"/>
      <c r="E52" s="707"/>
      <c r="F52" s="715"/>
      <c r="G52" s="728"/>
      <c r="H52" s="728"/>
      <c r="I52" s="728"/>
      <c r="J52" s="728"/>
      <c r="K52" s="728">
        <f t="shared" ref="K52:K62" si="12">H52-J52</f>
        <v>0</v>
      </c>
      <c r="L52" s="728"/>
    </row>
    <row r="53" spans="1:12" ht="17.25" hidden="1" customHeight="1">
      <c r="A53" s="1934"/>
      <c r="B53" s="718" t="s">
        <v>934</v>
      </c>
      <c r="C53" s="707" t="s">
        <v>935</v>
      </c>
      <c r="D53" s="707"/>
      <c r="E53" s="707"/>
      <c r="F53" s="715"/>
      <c r="G53" s="728"/>
      <c r="H53" s="728"/>
      <c r="I53" s="728"/>
      <c r="J53" s="728"/>
      <c r="K53" s="728">
        <f t="shared" si="12"/>
        <v>0</v>
      </c>
      <c r="L53" s="728"/>
    </row>
    <row r="54" spans="1:12" ht="17.25" hidden="1" customHeight="1">
      <c r="A54" s="1934"/>
      <c r="B54" s="718" t="s">
        <v>936</v>
      </c>
      <c r="C54" s="707" t="s">
        <v>937</v>
      </c>
      <c r="D54" s="707"/>
      <c r="E54" s="707"/>
      <c r="F54" s="715"/>
      <c r="G54" s="728"/>
      <c r="H54" s="728"/>
      <c r="I54" s="728"/>
      <c r="J54" s="728"/>
      <c r="K54" s="728">
        <f t="shared" si="12"/>
        <v>0</v>
      </c>
      <c r="L54" s="728"/>
    </row>
    <row r="55" spans="1:12" ht="17.25" hidden="1" customHeight="1">
      <c r="A55" s="1934"/>
      <c r="B55" s="718" t="s">
        <v>938</v>
      </c>
      <c r="C55" s="707" t="s">
        <v>939</v>
      </c>
      <c r="D55" s="707"/>
      <c r="E55" s="707"/>
      <c r="F55" s="715"/>
      <c r="G55" s="728"/>
      <c r="H55" s="728"/>
      <c r="I55" s="728"/>
      <c r="J55" s="728"/>
      <c r="K55" s="728">
        <f t="shared" si="12"/>
        <v>0</v>
      </c>
      <c r="L55" s="728"/>
    </row>
    <row r="56" spans="1:12" ht="17.25" hidden="1" customHeight="1">
      <c r="A56" s="1934"/>
      <c r="B56" s="718" t="s">
        <v>940</v>
      </c>
      <c r="C56" s="707" t="s">
        <v>941</v>
      </c>
      <c r="D56" s="707"/>
      <c r="E56" s="707"/>
      <c r="F56" s="715"/>
      <c r="G56" s="728"/>
      <c r="H56" s="728"/>
      <c r="I56" s="728"/>
      <c r="J56" s="728"/>
      <c r="K56" s="728">
        <f t="shared" si="12"/>
        <v>0</v>
      </c>
      <c r="L56" s="728"/>
    </row>
    <row r="57" spans="1:12" ht="17.25" hidden="1" customHeight="1">
      <c r="A57" s="1934"/>
      <c r="B57" s="718" t="s">
        <v>942</v>
      </c>
      <c r="C57" s="707" t="s">
        <v>943</v>
      </c>
      <c r="D57" s="707"/>
      <c r="E57" s="707"/>
      <c r="F57" s="715"/>
      <c r="G57" s="728"/>
      <c r="H57" s="728"/>
      <c r="I57" s="728"/>
      <c r="J57" s="728"/>
      <c r="K57" s="728">
        <f t="shared" si="12"/>
        <v>0</v>
      </c>
      <c r="L57" s="728"/>
    </row>
    <row r="58" spans="1:12" ht="17.25" hidden="1" customHeight="1">
      <c r="A58" s="1934"/>
      <c r="B58" s="718" t="s">
        <v>944</v>
      </c>
      <c r="C58" s="707" t="s">
        <v>945</v>
      </c>
      <c r="D58" s="707"/>
      <c r="E58" s="707"/>
      <c r="F58" s="715"/>
      <c r="G58" s="728"/>
      <c r="H58" s="728"/>
      <c r="I58" s="728"/>
      <c r="J58" s="728"/>
      <c r="K58" s="728">
        <f t="shared" si="12"/>
        <v>0</v>
      </c>
      <c r="L58" s="728"/>
    </row>
    <row r="59" spans="1:12" ht="15" hidden="1" customHeight="1">
      <c r="A59" s="1934"/>
      <c r="B59" s="718" t="s">
        <v>946</v>
      </c>
      <c r="C59" s="707" t="s">
        <v>947</v>
      </c>
      <c r="D59" s="707"/>
      <c r="E59" s="707"/>
      <c r="F59" s="715"/>
      <c r="G59" s="728"/>
      <c r="H59" s="728"/>
      <c r="I59" s="728"/>
      <c r="J59" s="728"/>
      <c r="K59" s="728">
        <f t="shared" si="12"/>
        <v>0</v>
      </c>
      <c r="L59" s="728"/>
    </row>
    <row r="60" spans="1:12" ht="15" hidden="1" customHeight="1">
      <c r="A60" s="1934"/>
      <c r="B60" s="716" t="s">
        <v>948</v>
      </c>
      <c r="C60" s="707" t="s">
        <v>949</v>
      </c>
      <c r="D60" s="707"/>
      <c r="E60" s="707"/>
      <c r="F60" s="715"/>
      <c r="G60" s="728"/>
      <c r="H60" s="728"/>
      <c r="I60" s="728"/>
      <c r="J60" s="728"/>
      <c r="K60" s="728">
        <f t="shared" si="12"/>
        <v>0</v>
      </c>
      <c r="L60" s="728"/>
    </row>
    <row r="61" spans="1:12" ht="15" hidden="1" customHeight="1">
      <c r="A61" s="1934"/>
      <c r="B61" s="718" t="s">
        <v>950</v>
      </c>
      <c r="C61" s="707" t="s">
        <v>951</v>
      </c>
      <c r="D61" s="707"/>
      <c r="E61" s="707"/>
      <c r="F61" s="715"/>
      <c r="G61" s="728"/>
      <c r="H61" s="728"/>
      <c r="I61" s="728"/>
      <c r="J61" s="728"/>
      <c r="K61" s="728">
        <f t="shared" si="12"/>
        <v>0</v>
      </c>
      <c r="L61" s="728"/>
    </row>
    <row r="62" spans="1:12" ht="15" hidden="1" customHeight="1">
      <c r="A62" s="701" t="s">
        <v>952</v>
      </c>
      <c r="B62" s="719"/>
      <c r="C62" s="702" t="s">
        <v>953</v>
      </c>
      <c r="D62" s="702"/>
      <c r="E62" s="702"/>
      <c r="F62" s="720"/>
      <c r="G62" s="1722"/>
      <c r="H62" s="1722"/>
      <c r="I62" s="1722"/>
      <c r="J62" s="1722"/>
      <c r="K62" s="1722">
        <f t="shared" si="12"/>
        <v>0</v>
      </c>
      <c r="L62" s="1722"/>
    </row>
    <row r="63" spans="1:12" ht="17.25" hidden="1" customHeight="1">
      <c r="A63" s="701" t="s">
        <v>954</v>
      </c>
      <c r="B63" s="735"/>
      <c r="C63" s="702" t="s">
        <v>955</v>
      </c>
      <c r="D63" s="702"/>
      <c r="E63" s="702"/>
      <c r="F63" s="720">
        <f t="shared" ref="F63:L63" si="13">F64+F65</f>
        <v>0</v>
      </c>
      <c r="G63" s="720">
        <f t="shared" si="13"/>
        <v>0</v>
      </c>
      <c r="H63" s="720">
        <f t="shared" si="13"/>
        <v>0</v>
      </c>
      <c r="I63" s="720">
        <f t="shared" si="13"/>
        <v>0</v>
      </c>
      <c r="J63" s="720">
        <f t="shared" si="13"/>
        <v>0</v>
      </c>
      <c r="K63" s="720">
        <f t="shared" si="13"/>
        <v>0</v>
      </c>
      <c r="L63" s="720">
        <f t="shared" si="13"/>
        <v>0</v>
      </c>
    </row>
    <row r="64" spans="1:12" ht="17.25" hidden="1" customHeight="1">
      <c r="A64" s="1273"/>
      <c r="B64" s="716" t="s">
        <v>956</v>
      </c>
      <c r="C64" s="707" t="s">
        <v>957</v>
      </c>
      <c r="D64" s="707"/>
      <c r="E64" s="707"/>
      <c r="F64" s="715"/>
      <c r="G64" s="728"/>
      <c r="H64" s="728"/>
      <c r="I64" s="728"/>
      <c r="J64" s="728"/>
      <c r="K64" s="728">
        <f>H64-J64</f>
        <v>0</v>
      </c>
      <c r="L64" s="728"/>
    </row>
    <row r="65" spans="1:12" ht="17.25" hidden="1" customHeight="1">
      <c r="A65" s="1273"/>
      <c r="B65" s="716" t="s">
        <v>958</v>
      </c>
      <c r="C65" s="707" t="s">
        <v>959</v>
      </c>
      <c r="D65" s="707"/>
      <c r="E65" s="707"/>
      <c r="F65" s="715"/>
      <c r="G65" s="728"/>
      <c r="H65" s="728"/>
      <c r="I65" s="728"/>
      <c r="J65" s="728"/>
      <c r="K65" s="728">
        <f>H65-J65</f>
        <v>0</v>
      </c>
      <c r="L65" s="728"/>
    </row>
    <row r="66" spans="1:12" ht="15" hidden="1" customHeight="1">
      <c r="A66" s="701" t="s">
        <v>1322</v>
      </c>
      <c r="B66" s="735"/>
      <c r="C66" s="702" t="s">
        <v>961</v>
      </c>
      <c r="D66" s="702"/>
      <c r="E66" s="702"/>
      <c r="F66" s="720">
        <f t="shared" ref="F66:L66" si="14">F67+F68+F69+F70</f>
        <v>0</v>
      </c>
      <c r="G66" s="720">
        <f t="shared" si="14"/>
        <v>0</v>
      </c>
      <c r="H66" s="720">
        <f t="shared" si="14"/>
        <v>0</v>
      </c>
      <c r="I66" s="720">
        <f t="shared" si="14"/>
        <v>0</v>
      </c>
      <c r="J66" s="720">
        <f t="shared" si="14"/>
        <v>0</v>
      </c>
      <c r="K66" s="720">
        <f t="shared" si="14"/>
        <v>0</v>
      </c>
      <c r="L66" s="720">
        <f t="shared" si="14"/>
        <v>0</v>
      </c>
    </row>
    <row r="67" spans="1:12" ht="12.75" hidden="1" customHeight="1">
      <c r="A67" s="1934"/>
      <c r="B67" s="718" t="s">
        <v>962</v>
      </c>
      <c r="C67" s="707" t="s">
        <v>963</v>
      </c>
      <c r="D67" s="707"/>
      <c r="E67" s="707"/>
      <c r="F67" s="715"/>
      <c r="G67" s="728"/>
      <c r="H67" s="728"/>
      <c r="I67" s="728"/>
      <c r="J67" s="728"/>
      <c r="K67" s="728">
        <f>H67-J67</f>
        <v>0</v>
      </c>
      <c r="L67" s="728"/>
    </row>
    <row r="68" spans="1:12" ht="17.25" hidden="1" customHeight="1">
      <c r="A68" s="1934"/>
      <c r="B68" s="718" t="s">
        <v>964</v>
      </c>
      <c r="C68" s="707" t="s">
        <v>965</v>
      </c>
      <c r="D68" s="707"/>
      <c r="E68" s="707"/>
      <c r="F68" s="715"/>
      <c r="G68" s="728"/>
      <c r="H68" s="728"/>
      <c r="I68" s="728"/>
      <c r="J68" s="728"/>
      <c r="K68" s="728">
        <f>H68-J68</f>
        <v>0</v>
      </c>
      <c r="L68" s="728"/>
    </row>
    <row r="69" spans="1:12" ht="16.5" hidden="1" customHeight="1">
      <c r="A69" s="1934"/>
      <c r="B69" s="718" t="s">
        <v>966</v>
      </c>
      <c r="C69" s="707" t="s">
        <v>967</v>
      </c>
      <c r="D69" s="707"/>
      <c r="E69" s="707"/>
      <c r="F69" s="715"/>
      <c r="G69" s="728"/>
      <c r="H69" s="728"/>
      <c r="I69" s="728"/>
      <c r="J69" s="728"/>
      <c r="K69" s="728">
        <f>H69-J69</f>
        <v>0</v>
      </c>
      <c r="L69" s="728"/>
    </row>
    <row r="70" spans="1:12" ht="14.25" hidden="1" customHeight="1">
      <c r="A70" s="1934"/>
      <c r="B70" s="718" t="s">
        <v>968</v>
      </c>
      <c r="C70" s="707" t="s">
        <v>969</v>
      </c>
      <c r="D70" s="707"/>
      <c r="E70" s="707"/>
      <c r="F70" s="715"/>
      <c r="G70" s="728"/>
      <c r="H70" s="728"/>
      <c r="I70" s="728"/>
      <c r="J70" s="728"/>
      <c r="K70" s="728">
        <f>H70-J70</f>
        <v>0</v>
      </c>
      <c r="L70" s="728"/>
    </row>
    <row r="71" spans="1:12" ht="17.25" hidden="1" customHeight="1">
      <c r="A71" s="1939" t="s">
        <v>970</v>
      </c>
      <c r="B71" s="735"/>
      <c r="C71" s="702" t="s">
        <v>971</v>
      </c>
      <c r="D71" s="702"/>
      <c r="E71" s="702"/>
      <c r="F71" s="720">
        <f t="shared" ref="F71:L71" si="15">F72+F73+F74</f>
        <v>0</v>
      </c>
      <c r="G71" s="720">
        <f t="shared" si="15"/>
        <v>0</v>
      </c>
      <c r="H71" s="720">
        <f t="shared" si="15"/>
        <v>0</v>
      </c>
      <c r="I71" s="720">
        <f t="shared" si="15"/>
        <v>0</v>
      </c>
      <c r="J71" s="720">
        <f t="shared" si="15"/>
        <v>0</v>
      </c>
      <c r="K71" s="720">
        <f t="shared" si="15"/>
        <v>0</v>
      </c>
      <c r="L71" s="720">
        <f t="shared" si="15"/>
        <v>0</v>
      </c>
    </row>
    <row r="72" spans="1:12" ht="17.25" hidden="1" customHeight="1">
      <c r="A72" s="1934"/>
      <c r="B72" s="718" t="s">
        <v>972</v>
      </c>
      <c r="C72" s="707" t="s">
        <v>973</v>
      </c>
      <c r="D72" s="707"/>
      <c r="E72" s="707"/>
      <c r="F72" s="715"/>
      <c r="G72" s="728"/>
      <c r="H72" s="728"/>
      <c r="I72" s="728"/>
      <c r="J72" s="728"/>
      <c r="K72" s="728">
        <f>H72-J72</f>
        <v>0</v>
      </c>
      <c r="L72" s="728"/>
    </row>
    <row r="73" spans="1:12" ht="17.25" hidden="1" customHeight="1">
      <c r="A73" s="1934"/>
      <c r="B73" s="718" t="s">
        <v>974</v>
      </c>
      <c r="C73" s="707" t="s">
        <v>975</v>
      </c>
      <c r="D73" s="707"/>
      <c r="E73" s="707"/>
      <c r="F73" s="715"/>
      <c r="G73" s="728"/>
      <c r="H73" s="728"/>
      <c r="I73" s="728"/>
      <c r="J73" s="728"/>
      <c r="K73" s="728">
        <f>H73-J73</f>
        <v>0</v>
      </c>
      <c r="L73" s="728"/>
    </row>
    <row r="74" spans="1:12" ht="17.25" hidden="1" customHeight="1">
      <c r="A74" s="1934"/>
      <c r="B74" s="718" t="s">
        <v>976</v>
      </c>
      <c r="C74" s="707" t="s">
        <v>977</v>
      </c>
      <c r="D74" s="707"/>
      <c r="E74" s="707"/>
      <c r="F74" s="715"/>
      <c r="G74" s="728"/>
      <c r="H74" s="728"/>
      <c r="I74" s="728"/>
      <c r="J74" s="728"/>
      <c r="K74" s="728">
        <f>H74-J74</f>
        <v>0</v>
      </c>
      <c r="L74" s="728"/>
    </row>
    <row r="75" spans="1:12" ht="17.25" hidden="1" customHeight="1">
      <c r="A75" s="735" t="s">
        <v>1324</v>
      </c>
      <c r="B75" s="735"/>
      <c r="C75" s="702" t="s">
        <v>979</v>
      </c>
      <c r="D75" s="702"/>
      <c r="E75" s="702"/>
      <c r="F75" s="720">
        <f t="shared" ref="F75:L75" si="16">F76+F77</f>
        <v>0</v>
      </c>
      <c r="G75" s="720">
        <f t="shared" si="16"/>
        <v>0</v>
      </c>
      <c r="H75" s="720">
        <f t="shared" si="16"/>
        <v>0</v>
      </c>
      <c r="I75" s="720">
        <f t="shared" si="16"/>
        <v>0</v>
      </c>
      <c r="J75" s="720">
        <f t="shared" si="16"/>
        <v>0</v>
      </c>
      <c r="K75" s="720">
        <f t="shared" si="16"/>
        <v>0</v>
      </c>
      <c r="L75" s="720">
        <f t="shared" si="16"/>
        <v>0</v>
      </c>
    </row>
    <row r="76" spans="1:12" ht="17.25" hidden="1" customHeight="1">
      <c r="A76" s="1934"/>
      <c r="B76" s="718" t="s">
        <v>980</v>
      </c>
      <c r="C76" s="707" t="s">
        <v>981</v>
      </c>
      <c r="D76" s="707"/>
      <c r="E76" s="707"/>
      <c r="F76" s="715"/>
      <c r="G76" s="728"/>
      <c r="H76" s="728"/>
      <c r="I76" s="728"/>
      <c r="J76" s="728"/>
      <c r="K76" s="728">
        <f t="shared" ref="K76:K91" si="17">H76-J76</f>
        <v>0</v>
      </c>
      <c r="L76" s="728"/>
    </row>
    <row r="77" spans="1:12" ht="17.25" hidden="1" customHeight="1">
      <c r="A77" s="1934"/>
      <c r="B77" s="718" t="s">
        <v>982</v>
      </c>
      <c r="C77" s="707" t="s">
        <v>983</v>
      </c>
      <c r="D77" s="707"/>
      <c r="E77" s="707"/>
      <c r="F77" s="715"/>
      <c r="G77" s="728"/>
      <c r="H77" s="728"/>
      <c r="I77" s="728"/>
      <c r="J77" s="728"/>
      <c r="K77" s="728">
        <f t="shared" si="17"/>
        <v>0</v>
      </c>
      <c r="L77" s="728"/>
    </row>
    <row r="78" spans="1:12" ht="17.25" hidden="1" customHeight="1">
      <c r="A78" s="1128" t="s">
        <v>984</v>
      </c>
      <c r="B78" s="1128"/>
      <c r="C78" s="702" t="s">
        <v>985</v>
      </c>
      <c r="D78" s="702"/>
      <c r="E78" s="702"/>
      <c r="F78" s="720"/>
      <c r="G78" s="1722"/>
      <c r="H78" s="1722"/>
      <c r="I78" s="1722"/>
      <c r="J78" s="1722"/>
      <c r="K78" s="1722">
        <f t="shared" si="17"/>
        <v>0</v>
      </c>
      <c r="L78" s="1722"/>
    </row>
    <row r="79" spans="1:12" ht="17.25" hidden="1" customHeight="1">
      <c r="A79" s="1128" t="s">
        <v>986</v>
      </c>
      <c r="B79" s="1128"/>
      <c r="C79" s="702" t="s">
        <v>987</v>
      </c>
      <c r="D79" s="702"/>
      <c r="E79" s="702"/>
      <c r="F79" s="720"/>
      <c r="G79" s="1722"/>
      <c r="H79" s="1722"/>
      <c r="I79" s="1722"/>
      <c r="J79" s="1722"/>
      <c r="K79" s="1722">
        <f t="shared" si="17"/>
        <v>0</v>
      </c>
      <c r="L79" s="1722"/>
    </row>
    <row r="80" spans="1:12" ht="17.25" hidden="1" customHeight="1">
      <c r="A80" s="701" t="s">
        <v>988</v>
      </c>
      <c r="B80" s="735"/>
      <c r="C80" s="702" t="s">
        <v>989</v>
      </c>
      <c r="D80" s="702"/>
      <c r="E80" s="702"/>
      <c r="F80" s="720"/>
      <c r="G80" s="1722"/>
      <c r="H80" s="1722"/>
      <c r="I80" s="1722"/>
      <c r="J80" s="1722"/>
      <c r="K80" s="1722">
        <f t="shared" si="17"/>
        <v>0</v>
      </c>
      <c r="L80" s="1722"/>
    </row>
    <row r="81" spans="1:12" ht="17.25" hidden="1" customHeight="1">
      <c r="A81" s="701" t="s">
        <v>990</v>
      </c>
      <c r="B81" s="735"/>
      <c r="C81" s="702" t="s">
        <v>991</v>
      </c>
      <c r="D81" s="702"/>
      <c r="E81" s="702"/>
      <c r="F81" s="720"/>
      <c r="G81" s="1722"/>
      <c r="H81" s="1722"/>
      <c r="I81" s="1722"/>
      <c r="J81" s="1722"/>
      <c r="K81" s="1722">
        <f t="shared" si="17"/>
        <v>0</v>
      </c>
      <c r="L81" s="1722"/>
    </row>
    <row r="82" spans="1:12" ht="17.25" hidden="1" customHeight="1">
      <c r="A82" s="701" t="s">
        <v>992</v>
      </c>
      <c r="B82" s="735"/>
      <c r="C82" s="702" t="s">
        <v>993</v>
      </c>
      <c r="D82" s="702"/>
      <c r="E82" s="702"/>
      <c r="F82" s="720"/>
      <c r="G82" s="1722"/>
      <c r="H82" s="1722"/>
      <c r="I82" s="1722"/>
      <c r="J82" s="1722"/>
      <c r="K82" s="1722">
        <f t="shared" si="17"/>
        <v>0</v>
      </c>
      <c r="L82" s="1722"/>
    </row>
    <row r="83" spans="1:12" ht="13.5" hidden="1" customHeight="1">
      <c r="A83" s="701" t="s">
        <v>994</v>
      </c>
      <c r="B83" s="735"/>
      <c r="C83" s="702" t="s">
        <v>995</v>
      </c>
      <c r="D83" s="702"/>
      <c r="E83" s="702"/>
      <c r="F83" s="720"/>
      <c r="G83" s="1722"/>
      <c r="H83" s="1722"/>
      <c r="I83" s="1722"/>
      <c r="J83" s="1722"/>
      <c r="K83" s="1722">
        <f t="shared" si="17"/>
        <v>0</v>
      </c>
      <c r="L83" s="1722"/>
    </row>
    <row r="84" spans="1:12" ht="13.5" hidden="1" customHeight="1">
      <c r="A84" s="701" t="s">
        <v>996</v>
      </c>
      <c r="B84" s="735"/>
      <c r="C84" s="702" t="s">
        <v>997</v>
      </c>
      <c r="D84" s="702"/>
      <c r="E84" s="702"/>
      <c r="F84" s="720"/>
      <c r="G84" s="1722"/>
      <c r="H84" s="1722"/>
      <c r="I84" s="1722"/>
      <c r="J84" s="1722"/>
      <c r="K84" s="1722">
        <f t="shared" si="17"/>
        <v>0</v>
      </c>
      <c r="L84" s="1722"/>
    </row>
    <row r="85" spans="1:12" ht="16.5" hidden="1" customHeight="1">
      <c r="A85" s="701" t="s">
        <v>998</v>
      </c>
      <c r="B85" s="735"/>
      <c r="C85" s="702" t="s">
        <v>999</v>
      </c>
      <c r="D85" s="702"/>
      <c r="E85" s="702"/>
      <c r="F85" s="720"/>
      <c r="G85" s="1722"/>
      <c r="H85" s="1722"/>
      <c r="I85" s="1722"/>
      <c r="J85" s="1722"/>
      <c r="K85" s="1722">
        <f t="shared" si="17"/>
        <v>0</v>
      </c>
      <c r="L85" s="1722"/>
    </row>
    <row r="86" spans="1:12" ht="16.5" hidden="1" customHeight="1">
      <c r="A86" s="701" t="s">
        <v>1000</v>
      </c>
      <c r="B86" s="735"/>
      <c r="C86" s="702" t="s">
        <v>1001</v>
      </c>
      <c r="D86" s="702"/>
      <c r="E86" s="702"/>
      <c r="F86" s="720"/>
      <c r="G86" s="1722"/>
      <c r="H86" s="1722"/>
      <c r="I86" s="1722"/>
      <c r="J86" s="1722"/>
      <c r="K86" s="1722">
        <f t="shared" si="17"/>
        <v>0</v>
      </c>
      <c r="L86" s="1722"/>
    </row>
    <row r="87" spans="1:12" ht="41.25" hidden="1" customHeight="1">
      <c r="A87" s="1130" t="s">
        <v>1002</v>
      </c>
      <c r="B87" s="1130"/>
      <c r="C87" s="702" t="s">
        <v>1003</v>
      </c>
      <c r="D87" s="702"/>
      <c r="E87" s="702"/>
      <c r="F87" s="720"/>
      <c r="G87" s="1722"/>
      <c r="H87" s="1722"/>
      <c r="I87" s="1722"/>
      <c r="J87" s="1722"/>
      <c r="K87" s="1722">
        <f t="shared" si="17"/>
        <v>0</v>
      </c>
      <c r="L87" s="1722"/>
    </row>
    <row r="88" spans="1:12" ht="14.25" hidden="1" customHeight="1">
      <c r="A88" s="701" t="s">
        <v>1004</v>
      </c>
      <c r="B88" s="735"/>
      <c r="C88" s="702" t="s">
        <v>1005</v>
      </c>
      <c r="D88" s="702"/>
      <c r="E88" s="702"/>
      <c r="F88" s="720"/>
      <c r="G88" s="1722"/>
      <c r="H88" s="1722"/>
      <c r="I88" s="1722"/>
      <c r="J88" s="1722"/>
      <c r="K88" s="1722">
        <f t="shared" si="17"/>
        <v>0</v>
      </c>
      <c r="L88" s="1722"/>
    </row>
    <row r="89" spans="1:12" ht="14.25" hidden="1" customHeight="1">
      <c r="A89" s="701" t="s">
        <v>1006</v>
      </c>
      <c r="B89" s="735"/>
      <c r="C89" s="702" t="s">
        <v>1007</v>
      </c>
      <c r="D89" s="702"/>
      <c r="E89" s="702"/>
      <c r="F89" s="720"/>
      <c r="G89" s="1722"/>
      <c r="H89" s="1722"/>
      <c r="I89" s="1722"/>
      <c r="J89" s="1722"/>
      <c r="K89" s="1722">
        <f t="shared" si="17"/>
        <v>0</v>
      </c>
      <c r="L89" s="1722"/>
    </row>
    <row r="90" spans="1:12" ht="14.25" hidden="1" customHeight="1">
      <c r="A90" s="701" t="s">
        <v>1008</v>
      </c>
      <c r="B90" s="735"/>
      <c r="C90" s="702" t="s">
        <v>1009</v>
      </c>
      <c r="D90" s="702"/>
      <c r="E90" s="702"/>
      <c r="F90" s="720"/>
      <c r="G90" s="1722"/>
      <c r="H90" s="1722"/>
      <c r="I90" s="1722"/>
      <c r="J90" s="1722"/>
      <c r="K90" s="1722">
        <f t="shared" si="17"/>
        <v>0</v>
      </c>
      <c r="L90" s="1722"/>
    </row>
    <row r="91" spans="1:12" ht="14.25" hidden="1" customHeight="1">
      <c r="A91" s="701" t="s">
        <v>1010</v>
      </c>
      <c r="B91" s="735"/>
      <c r="C91" s="702" t="s">
        <v>1011</v>
      </c>
      <c r="D91" s="702"/>
      <c r="E91" s="702"/>
      <c r="F91" s="720"/>
      <c r="G91" s="1722"/>
      <c r="H91" s="1722"/>
      <c r="I91" s="1722"/>
      <c r="J91" s="1722"/>
      <c r="K91" s="1722">
        <f t="shared" si="17"/>
        <v>0</v>
      </c>
      <c r="L91" s="1722"/>
    </row>
    <row r="92" spans="1:12" ht="13.5" hidden="1" customHeight="1">
      <c r="A92" s="701" t="s">
        <v>1012</v>
      </c>
      <c r="B92" s="735"/>
      <c r="C92" s="702" t="s">
        <v>1013</v>
      </c>
      <c r="D92" s="702"/>
      <c r="E92" s="702"/>
      <c r="F92" s="720">
        <f t="shared" ref="F92:L92" si="18">F93+F94+F95</f>
        <v>0</v>
      </c>
      <c r="G92" s="720">
        <f t="shared" si="18"/>
        <v>0</v>
      </c>
      <c r="H92" s="720">
        <f t="shared" si="18"/>
        <v>0</v>
      </c>
      <c r="I92" s="720">
        <f t="shared" si="18"/>
        <v>0</v>
      </c>
      <c r="J92" s="720">
        <f t="shared" si="18"/>
        <v>0</v>
      </c>
      <c r="K92" s="720">
        <f t="shared" si="18"/>
        <v>0</v>
      </c>
      <c r="L92" s="720">
        <f t="shared" si="18"/>
        <v>0</v>
      </c>
    </row>
    <row r="93" spans="1:12" ht="13.5" hidden="1" customHeight="1">
      <c r="A93" s="1273"/>
      <c r="B93" s="718" t="s">
        <v>1014</v>
      </c>
      <c r="C93" s="707" t="s">
        <v>1015</v>
      </c>
      <c r="D93" s="707"/>
      <c r="E93" s="707"/>
      <c r="F93" s="715"/>
      <c r="G93" s="728"/>
      <c r="H93" s="728"/>
      <c r="I93" s="728"/>
      <c r="J93" s="728"/>
      <c r="K93" s="728">
        <f>H93-J93</f>
        <v>0</v>
      </c>
      <c r="L93" s="728"/>
    </row>
    <row r="94" spans="1:12" ht="13.5" hidden="1" customHeight="1">
      <c r="A94" s="1273"/>
      <c r="B94" s="718" t="s">
        <v>1016</v>
      </c>
      <c r="C94" s="707" t="s">
        <v>1017</v>
      </c>
      <c r="D94" s="707"/>
      <c r="E94" s="707"/>
      <c r="F94" s="715"/>
      <c r="G94" s="728"/>
      <c r="H94" s="728"/>
      <c r="I94" s="728"/>
      <c r="J94" s="728"/>
      <c r="K94" s="728">
        <f>H94-J94</f>
        <v>0</v>
      </c>
      <c r="L94" s="728"/>
    </row>
    <row r="95" spans="1:12" ht="13.5" hidden="1" customHeight="1">
      <c r="A95" s="1273"/>
      <c r="B95" s="718" t="s">
        <v>1018</v>
      </c>
      <c r="C95" s="707" t="s">
        <v>1019</v>
      </c>
      <c r="D95" s="707"/>
      <c r="E95" s="707"/>
      <c r="F95" s="715"/>
      <c r="G95" s="728"/>
      <c r="H95" s="728"/>
      <c r="I95" s="728"/>
      <c r="J95" s="728"/>
      <c r="K95" s="728">
        <f>H95-J95</f>
        <v>0</v>
      </c>
      <c r="L95" s="728"/>
    </row>
    <row r="96" spans="1:12" ht="27" hidden="1" customHeight="1">
      <c r="A96" s="1130" t="s">
        <v>1020</v>
      </c>
      <c r="B96" s="1130"/>
      <c r="C96" s="702" t="s">
        <v>1021</v>
      </c>
      <c r="D96" s="702"/>
      <c r="E96" s="702"/>
      <c r="F96" s="720"/>
      <c r="G96" s="1722"/>
      <c r="H96" s="1722"/>
      <c r="I96" s="1722"/>
      <c r="J96" s="1722"/>
      <c r="K96" s="1722">
        <f>H96-J96</f>
        <v>0</v>
      </c>
      <c r="L96" s="1722"/>
    </row>
    <row r="97" spans="1:12" ht="16.5" hidden="1" customHeight="1">
      <c r="A97" s="701" t="s">
        <v>1022</v>
      </c>
      <c r="B97" s="701"/>
      <c r="C97" s="702" t="s">
        <v>1023</v>
      </c>
      <c r="D97" s="702"/>
      <c r="E97" s="702"/>
      <c r="F97" s="720"/>
      <c r="G97" s="1722"/>
      <c r="H97" s="1722"/>
      <c r="I97" s="1722"/>
      <c r="J97" s="1722"/>
      <c r="K97" s="1722">
        <f>H97-J97</f>
        <v>0</v>
      </c>
      <c r="L97" s="1722"/>
    </row>
    <row r="98" spans="1:12" ht="20.100000000000001" customHeight="1">
      <c r="A98" s="1940" t="s">
        <v>1460</v>
      </c>
      <c r="B98" s="1940"/>
      <c r="C98" s="702" t="s">
        <v>1025</v>
      </c>
      <c r="D98" s="702"/>
      <c r="E98" s="702"/>
      <c r="F98" s="720">
        <f t="shared" ref="F98:L98" si="19">F99+F100+F101+F102+F103+F104+F105+F106</f>
        <v>1200000</v>
      </c>
      <c r="G98" s="720">
        <f t="shared" si="19"/>
        <v>1200000</v>
      </c>
      <c r="H98" s="720">
        <f t="shared" si="19"/>
        <v>1159696</v>
      </c>
      <c r="I98" s="720">
        <f t="shared" si="19"/>
        <v>1159696</v>
      </c>
      <c r="J98" s="720">
        <f t="shared" si="19"/>
        <v>1159696</v>
      </c>
      <c r="K98" s="720">
        <f t="shared" si="19"/>
        <v>0</v>
      </c>
      <c r="L98" s="720">
        <f t="shared" si="19"/>
        <v>1288808</v>
      </c>
    </row>
    <row r="99" spans="1:12" ht="13.5" customHeight="1">
      <c r="A99" s="1273"/>
      <c r="B99" s="718" t="s">
        <v>1026</v>
      </c>
      <c r="C99" s="707" t="s">
        <v>1027</v>
      </c>
      <c r="D99" s="707"/>
      <c r="E99" s="707"/>
      <c r="F99" s="715"/>
      <c r="G99" s="728"/>
      <c r="H99" s="728"/>
      <c r="I99" s="728"/>
      <c r="J99" s="728"/>
      <c r="K99" s="728">
        <f t="shared" ref="K99:K107" si="20">H99-J99</f>
        <v>0</v>
      </c>
      <c r="L99" s="728"/>
    </row>
    <row r="100" spans="1:12" ht="13.5" customHeight="1">
      <c r="A100" s="1934"/>
      <c r="B100" s="718" t="s">
        <v>1028</v>
      </c>
      <c r="C100" s="707" t="s">
        <v>1029</v>
      </c>
      <c r="D100" s="707"/>
      <c r="E100" s="707"/>
      <c r="F100" s="715"/>
      <c r="G100" s="728"/>
      <c r="H100" s="728"/>
      <c r="I100" s="728"/>
      <c r="J100" s="728"/>
      <c r="K100" s="728">
        <f t="shared" si="20"/>
        <v>0</v>
      </c>
      <c r="L100" s="728"/>
    </row>
    <row r="101" spans="1:12" ht="13.5" customHeight="1">
      <c r="A101" s="1934"/>
      <c r="B101" s="718" t="s">
        <v>1030</v>
      </c>
      <c r="C101" s="707" t="s">
        <v>1031</v>
      </c>
      <c r="D101" s="707"/>
      <c r="E101" s="707"/>
      <c r="F101" s="715"/>
      <c r="G101" s="728"/>
      <c r="H101" s="728"/>
      <c r="I101" s="728"/>
      <c r="J101" s="728"/>
      <c r="K101" s="728">
        <f t="shared" si="20"/>
        <v>0</v>
      </c>
      <c r="L101" s="728"/>
    </row>
    <row r="102" spans="1:12" ht="13.5" customHeight="1">
      <c r="A102" s="1934"/>
      <c r="B102" s="718" t="s">
        <v>1032</v>
      </c>
      <c r="C102" s="707" t="s">
        <v>1033</v>
      </c>
      <c r="D102" s="707"/>
      <c r="E102" s="707"/>
      <c r="F102" s="715"/>
      <c r="G102" s="728"/>
      <c r="H102" s="728"/>
      <c r="I102" s="728"/>
      <c r="J102" s="728"/>
      <c r="K102" s="728">
        <f t="shared" si="20"/>
        <v>0</v>
      </c>
      <c r="L102" s="728"/>
    </row>
    <row r="103" spans="1:12" ht="13.5" customHeight="1">
      <c r="A103" s="1934"/>
      <c r="B103" s="718" t="s">
        <v>1034</v>
      </c>
      <c r="C103" s="707" t="s">
        <v>1035</v>
      </c>
      <c r="D103" s="707"/>
      <c r="E103" s="707"/>
      <c r="F103" s="715"/>
      <c r="G103" s="728"/>
      <c r="H103" s="728"/>
      <c r="I103" s="728"/>
      <c r="J103" s="728"/>
      <c r="K103" s="728">
        <f t="shared" si="20"/>
        <v>0</v>
      </c>
      <c r="L103" s="728"/>
    </row>
    <row r="104" spans="1:12" ht="13.5" customHeight="1">
      <c r="A104" s="1934"/>
      <c r="B104" s="718" t="s">
        <v>1036</v>
      </c>
      <c r="C104" s="707" t="s">
        <v>1037</v>
      </c>
      <c r="D104" s="707"/>
      <c r="E104" s="707"/>
      <c r="F104" s="715"/>
      <c r="G104" s="728"/>
      <c r="H104" s="728"/>
      <c r="I104" s="728"/>
      <c r="J104" s="728"/>
      <c r="K104" s="728">
        <f t="shared" si="20"/>
        <v>0</v>
      </c>
      <c r="L104" s="728"/>
    </row>
    <row r="105" spans="1:12" ht="13.5" customHeight="1">
      <c r="A105" s="1934"/>
      <c r="B105" s="718" t="s">
        <v>1038</v>
      </c>
      <c r="C105" s="707" t="s">
        <v>1039</v>
      </c>
      <c r="D105" s="707"/>
      <c r="E105" s="707"/>
      <c r="F105" s="715"/>
      <c r="G105" s="728"/>
      <c r="H105" s="728"/>
      <c r="I105" s="728"/>
      <c r="J105" s="728"/>
      <c r="K105" s="728">
        <f t="shared" si="20"/>
        <v>0</v>
      </c>
      <c r="L105" s="728"/>
    </row>
    <row r="106" spans="1:12" ht="20.100000000000001" customHeight="1">
      <c r="A106" s="1273"/>
      <c r="B106" s="718" t="s">
        <v>1040</v>
      </c>
      <c r="C106" s="707" t="s">
        <v>1041</v>
      </c>
      <c r="D106" s="707"/>
      <c r="E106" s="707"/>
      <c r="F106" s="715">
        <f>'[2]83.1'!L13</f>
        <v>1200000</v>
      </c>
      <c r="G106" s="715">
        <f>'[2]83.1'!M13</f>
        <v>1200000</v>
      </c>
      <c r="H106" s="715">
        <f>'[2]83.1'!N13</f>
        <v>1159696</v>
      </c>
      <c r="I106" s="715">
        <f>'[2]83.1'!O13</f>
        <v>1159696</v>
      </c>
      <c r="J106" s="715">
        <f>'[2]83.1'!P13</f>
        <v>1159696</v>
      </c>
      <c r="K106" s="715">
        <f>'[2]83.1'!Q13</f>
        <v>0</v>
      </c>
      <c r="L106" s="715">
        <f>'[2]83.1'!R13</f>
        <v>1288808</v>
      </c>
    </row>
    <row r="107" spans="1:12" ht="13.5" customHeight="1">
      <c r="A107" s="1273"/>
      <c r="B107" s="718"/>
      <c r="C107" s="743"/>
      <c r="D107" s="743"/>
      <c r="E107" s="743"/>
      <c r="F107" s="715"/>
      <c r="G107" s="728"/>
      <c r="H107" s="728"/>
      <c r="I107" s="728"/>
      <c r="J107" s="728"/>
      <c r="K107" s="728">
        <f t="shared" si="20"/>
        <v>0</v>
      </c>
      <c r="L107" s="728"/>
    </row>
    <row r="108" spans="1:12" s="699" customFormat="1" ht="20.25" hidden="1" customHeight="1">
      <c r="A108" s="745" t="s">
        <v>1042</v>
      </c>
      <c r="B108" s="745"/>
      <c r="C108" s="696" t="s">
        <v>1043</v>
      </c>
      <c r="D108" s="696"/>
      <c r="E108" s="696"/>
      <c r="F108" s="732">
        <f t="shared" ref="F108:L108" si="21">F109+F112+F117</f>
        <v>0</v>
      </c>
      <c r="G108" s="732">
        <f t="shared" si="21"/>
        <v>0</v>
      </c>
      <c r="H108" s="732">
        <f t="shared" si="21"/>
        <v>0</v>
      </c>
      <c r="I108" s="732">
        <f t="shared" si="21"/>
        <v>0</v>
      </c>
      <c r="J108" s="732">
        <f t="shared" si="21"/>
        <v>0</v>
      </c>
      <c r="K108" s="732">
        <f t="shared" si="21"/>
        <v>0</v>
      </c>
      <c r="L108" s="732">
        <f t="shared" si="21"/>
        <v>0</v>
      </c>
    </row>
    <row r="109" spans="1:12" ht="17.25" hidden="1" customHeight="1">
      <c r="A109" s="735" t="s">
        <v>1044</v>
      </c>
      <c r="B109" s="735"/>
      <c r="C109" s="702" t="s">
        <v>1045</v>
      </c>
      <c r="D109" s="702"/>
      <c r="E109" s="702"/>
      <c r="F109" s="720">
        <f t="shared" ref="F109:L109" si="22">F110+F111</f>
        <v>0</v>
      </c>
      <c r="G109" s="720">
        <f t="shared" si="22"/>
        <v>0</v>
      </c>
      <c r="H109" s="720">
        <f t="shared" si="22"/>
        <v>0</v>
      </c>
      <c r="I109" s="720">
        <f t="shared" si="22"/>
        <v>0</v>
      </c>
      <c r="J109" s="720">
        <f t="shared" si="22"/>
        <v>0</v>
      </c>
      <c r="K109" s="720">
        <f t="shared" si="22"/>
        <v>0</v>
      </c>
      <c r="L109" s="720">
        <f t="shared" si="22"/>
        <v>0</v>
      </c>
    </row>
    <row r="110" spans="1:12" ht="17.25" hidden="1" customHeight="1">
      <c r="A110" s="1273"/>
      <c r="B110" s="706" t="s">
        <v>1046</v>
      </c>
      <c r="C110" s="707" t="s">
        <v>1047</v>
      </c>
      <c r="D110" s="707"/>
      <c r="E110" s="707"/>
      <c r="F110" s="715"/>
      <c r="G110" s="728"/>
      <c r="H110" s="728"/>
      <c r="I110" s="728"/>
      <c r="J110" s="728"/>
      <c r="K110" s="728">
        <f>H110-J110</f>
        <v>0</v>
      </c>
      <c r="L110" s="728"/>
    </row>
    <row r="111" spans="1:12" ht="17.25" hidden="1" customHeight="1">
      <c r="A111" s="1273"/>
      <c r="B111" s="706" t="s">
        <v>1048</v>
      </c>
      <c r="C111" s="707" t="s">
        <v>1049</v>
      </c>
      <c r="D111" s="707"/>
      <c r="E111" s="707"/>
      <c r="F111" s="715"/>
      <c r="G111" s="728"/>
      <c r="H111" s="728"/>
      <c r="I111" s="728"/>
      <c r="J111" s="728"/>
      <c r="K111" s="728">
        <f>H111-J111</f>
        <v>0</v>
      </c>
      <c r="L111" s="728"/>
    </row>
    <row r="112" spans="1:12" ht="17.25" hidden="1" customHeight="1">
      <c r="A112" s="735" t="s">
        <v>1050</v>
      </c>
      <c r="B112" s="735"/>
      <c r="C112" s="702" t="s">
        <v>138</v>
      </c>
      <c r="D112" s="702"/>
      <c r="E112" s="702"/>
      <c r="F112" s="720">
        <f t="shared" ref="F112:L112" si="23">F113+F114+F115+F116</f>
        <v>0</v>
      </c>
      <c r="G112" s="720">
        <f t="shared" si="23"/>
        <v>0</v>
      </c>
      <c r="H112" s="720">
        <f t="shared" si="23"/>
        <v>0</v>
      </c>
      <c r="I112" s="720">
        <f t="shared" si="23"/>
        <v>0</v>
      </c>
      <c r="J112" s="720">
        <f t="shared" si="23"/>
        <v>0</v>
      </c>
      <c r="K112" s="720">
        <f t="shared" si="23"/>
        <v>0</v>
      </c>
      <c r="L112" s="720">
        <f t="shared" si="23"/>
        <v>0</v>
      </c>
    </row>
    <row r="113" spans="1:12" ht="17.25" hidden="1" customHeight="1">
      <c r="A113" s="751"/>
      <c r="B113" s="706" t="s">
        <v>1051</v>
      </c>
      <c r="C113" s="707" t="s">
        <v>140</v>
      </c>
      <c r="D113" s="707"/>
      <c r="E113" s="707"/>
      <c r="F113" s="715"/>
      <c r="G113" s="728"/>
      <c r="H113" s="728"/>
      <c r="I113" s="728"/>
      <c r="J113" s="728"/>
      <c r="K113" s="728">
        <f>H113-J113</f>
        <v>0</v>
      </c>
      <c r="L113" s="728"/>
    </row>
    <row r="114" spans="1:12" ht="15" hidden="1" customHeight="1">
      <c r="A114" s="1273"/>
      <c r="B114" s="716" t="s">
        <v>1052</v>
      </c>
      <c r="C114" s="707" t="s">
        <v>1053</v>
      </c>
      <c r="D114" s="707"/>
      <c r="E114" s="707"/>
      <c r="F114" s="715"/>
      <c r="G114" s="728"/>
      <c r="H114" s="728"/>
      <c r="I114" s="728"/>
      <c r="J114" s="728"/>
      <c r="K114" s="728">
        <f>H114-J114</f>
        <v>0</v>
      </c>
      <c r="L114" s="728"/>
    </row>
    <row r="115" spans="1:12" ht="16.5" hidden="1" customHeight="1">
      <c r="A115" s="1273"/>
      <c r="B115" s="706" t="s">
        <v>1054</v>
      </c>
      <c r="C115" s="707" t="s">
        <v>142</v>
      </c>
      <c r="D115" s="707"/>
      <c r="E115" s="707"/>
      <c r="F115" s="715"/>
      <c r="G115" s="728"/>
      <c r="H115" s="728"/>
      <c r="I115" s="728"/>
      <c r="J115" s="728"/>
      <c r="K115" s="728">
        <f>H115-J115</f>
        <v>0</v>
      </c>
      <c r="L115" s="728"/>
    </row>
    <row r="116" spans="1:12" ht="17.25" hidden="1" customHeight="1">
      <c r="A116" s="1273"/>
      <c r="B116" s="706" t="s">
        <v>1055</v>
      </c>
      <c r="C116" s="707" t="s">
        <v>144</v>
      </c>
      <c r="D116" s="707"/>
      <c r="E116" s="707"/>
      <c r="F116" s="715"/>
      <c r="G116" s="728"/>
      <c r="H116" s="728"/>
      <c r="I116" s="728"/>
      <c r="J116" s="728"/>
      <c r="K116" s="728">
        <f>H116-J116</f>
        <v>0</v>
      </c>
      <c r="L116" s="728"/>
    </row>
    <row r="117" spans="1:12" ht="17.25" hidden="1" customHeight="1">
      <c r="A117" s="749" t="s">
        <v>1056</v>
      </c>
      <c r="B117" s="749"/>
      <c r="C117" s="702" t="s">
        <v>1057</v>
      </c>
      <c r="D117" s="702"/>
      <c r="E117" s="702"/>
      <c r="F117" s="720">
        <f t="shared" ref="F117:L117" si="24">F118+F119+F120+F121+F122</f>
        <v>0</v>
      </c>
      <c r="G117" s="720">
        <f t="shared" si="24"/>
        <v>0</v>
      </c>
      <c r="H117" s="720">
        <f t="shared" si="24"/>
        <v>0</v>
      </c>
      <c r="I117" s="720">
        <f t="shared" si="24"/>
        <v>0</v>
      </c>
      <c r="J117" s="720">
        <f t="shared" si="24"/>
        <v>0</v>
      </c>
      <c r="K117" s="720">
        <f t="shared" si="24"/>
        <v>0</v>
      </c>
      <c r="L117" s="720">
        <f t="shared" si="24"/>
        <v>0</v>
      </c>
    </row>
    <row r="118" spans="1:12" ht="17.25" hidden="1" customHeight="1">
      <c r="A118" s="1941"/>
      <c r="B118" s="706" t="s">
        <v>1058</v>
      </c>
      <c r="C118" s="707" t="s">
        <v>1059</v>
      </c>
      <c r="D118" s="707"/>
      <c r="E118" s="707"/>
      <c r="F118" s="715"/>
      <c r="G118" s="728"/>
      <c r="H118" s="728"/>
      <c r="I118" s="728"/>
      <c r="J118" s="728"/>
      <c r="K118" s="728">
        <f t="shared" ref="K118:K123" si="25">H118-J118</f>
        <v>0</v>
      </c>
      <c r="L118" s="728"/>
    </row>
    <row r="119" spans="1:12" ht="17.25" hidden="1" customHeight="1">
      <c r="A119" s="1273"/>
      <c r="B119" s="706" t="s">
        <v>1060</v>
      </c>
      <c r="C119" s="707" t="s">
        <v>1061</v>
      </c>
      <c r="D119" s="707"/>
      <c r="E119" s="707"/>
      <c r="F119" s="715"/>
      <c r="G119" s="728"/>
      <c r="H119" s="728"/>
      <c r="I119" s="728"/>
      <c r="J119" s="728"/>
      <c r="K119" s="728">
        <f t="shared" si="25"/>
        <v>0</v>
      </c>
      <c r="L119" s="728"/>
    </row>
    <row r="120" spans="1:12" ht="17.25" hidden="1" customHeight="1">
      <c r="A120" s="1273"/>
      <c r="B120" s="716" t="s">
        <v>1062</v>
      </c>
      <c r="C120" s="707" t="s">
        <v>1063</v>
      </c>
      <c r="D120" s="707"/>
      <c r="E120" s="707"/>
      <c r="F120" s="715"/>
      <c r="G120" s="728"/>
      <c r="H120" s="728"/>
      <c r="I120" s="728"/>
      <c r="J120" s="728"/>
      <c r="K120" s="728">
        <f t="shared" si="25"/>
        <v>0</v>
      </c>
      <c r="L120" s="728"/>
    </row>
    <row r="121" spans="1:12" ht="15" hidden="1" customHeight="1">
      <c r="A121" s="1273"/>
      <c r="B121" s="716" t="s">
        <v>1064</v>
      </c>
      <c r="C121" s="707" t="s">
        <v>1065</v>
      </c>
      <c r="D121" s="707"/>
      <c r="E121" s="707"/>
      <c r="F121" s="715"/>
      <c r="G121" s="728"/>
      <c r="H121" s="728"/>
      <c r="I121" s="728"/>
      <c r="J121" s="728"/>
      <c r="K121" s="728">
        <f t="shared" si="25"/>
        <v>0</v>
      </c>
      <c r="L121" s="728"/>
    </row>
    <row r="122" spans="1:12" ht="17.25" hidden="1" customHeight="1">
      <c r="A122" s="1273"/>
      <c r="B122" s="716" t="s">
        <v>1066</v>
      </c>
      <c r="C122" s="707" t="s">
        <v>1067</v>
      </c>
      <c r="D122" s="707"/>
      <c r="E122" s="707"/>
      <c r="F122" s="715"/>
      <c r="G122" s="728"/>
      <c r="H122" s="728"/>
      <c r="I122" s="728"/>
      <c r="J122" s="728"/>
      <c r="K122" s="728">
        <f t="shared" si="25"/>
        <v>0</v>
      </c>
      <c r="L122" s="728"/>
    </row>
    <row r="123" spans="1:12" s="931" customFormat="1" ht="14.25" hidden="1" customHeight="1">
      <c r="A123" s="1273"/>
      <c r="B123" s="751"/>
      <c r="C123" s="752"/>
      <c r="D123" s="752"/>
      <c r="E123" s="752"/>
      <c r="F123" s="715"/>
      <c r="G123" s="728"/>
      <c r="H123" s="728"/>
      <c r="I123" s="728"/>
      <c r="J123" s="728"/>
      <c r="K123" s="728">
        <f t="shared" si="25"/>
        <v>0</v>
      </c>
      <c r="L123" s="728"/>
    </row>
    <row r="124" spans="1:12" s="933" customFormat="1" ht="17.25" hidden="1" customHeight="1">
      <c r="A124" s="745" t="s">
        <v>1068</v>
      </c>
      <c r="B124" s="753"/>
      <c r="C124" s="696" t="s">
        <v>1069</v>
      </c>
      <c r="D124" s="696"/>
      <c r="E124" s="696"/>
      <c r="F124" s="732">
        <f t="shared" ref="F124:L124" si="26">F125+F126+F127</f>
        <v>0</v>
      </c>
      <c r="G124" s="732">
        <f t="shared" si="26"/>
        <v>0</v>
      </c>
      <c r="H124" s="732">
        <f t="shared" si="26"/>
        <v>0</v>
      </c>
      <c r="I124" s="732">
        <f t="shared" si="26"/>
        <v>0</v>
      </c>
      <c r="J124" s="732">
        <f t="shared" si="26"/>
        <v>0</v>
      </c>
      <c r="K124" s="732">
        <f t="shared" si="26"/>
        <v>0</v>
      </c>
      <c r="L124" s="732">
        <f t="shared" si="26"/>
        <v>0</v>
      </c>
    </row>
    <row r="125" spans="1:12" s="931" customFormat="1" ht="17.25" hidden="1" customHeight="1">
      <c r="A125" s="1273"/>
      <c r="B125" s="1727" t="s">
        <v>1070</v>
      </c>
      <c r="C125" s="1728" t="s">
        <v>1071</v>
      </c>
      <c r="D125" s="1728"/>
      <c r="E125" s="1728"/>
      <c r="F125" s="715"/>
      <c r="G125" s="728"/>
      <c r="H125" s="728"/>
      <c r="I125" s="728"/>
      <c r="J125" s="728"/>
      <c r="K125" s="728">
        <f>H125-J125</f>
        <v>0</v>
      </c>
      <c r="L125" s="728"/>
    </row>
    <row r="126" spans="1:12" s="931" customFormat="1" ht="34.5" hidden="1" customHeight="1">
      <c r="A126" s="1273"/>
      <c r="B126" s="1730" t="s">
        <v>1072</v>
      </c>
      <c r="C126" s="1728" t="s">
        <v>1073</v>
      </c>
      <c r="D126" s="1728"/>
      <c r="E126" s="1728"/>
      <c r="F126" s="715"/>
      <c r="G126" s="728"/>
      <c r="H126" s="728"/>
      <c r="I126" s="728"/>
      <c r="J126" s="728"/>
      <c r="K126" s="728">
        <f>H126-J126</f>
        <v>0</v>
      </c>
      <c r="L126" s="728"/>
    </row>
    <row r="127" spans="1:12" s="931" customFormat="1" ht="17.25" hidden="1" customHeight="1">
      <c r="A127" s="1273"/>
      <c r="B127" s="1731" t="s">
        <v>1074</v>
      </c>
      <c r="C127" s="1728" t="s">
        <v>1075</v>
      </c>
      <c r="D127" s="1728"/>
      <c r="E127" s="1728"/>
      <c r="F127" s="715"/>
      <c r="G127" s="728"/>
      <c r="H127" s="728"/>
      <c r="I127" s="728"/>
      <c r="J127" s="728"/>
      <c r="K127" s="728">
        <f>H127-J127</f>
        <v>0</v>
      </c>
      <c r="L127" s="728"/>
    </row>
    <row r="128" spans="1:12" s="931" customFormat="1" ht="21.75" hidden="1" customHeight="1">
      <c r="A128" s="1942" t="s">
        <v>1076</v>
      </c>
      <c r="B128" s="759"/>
      <c r="C128" s="760" t="s">
        <v>1077</v>
      </c>
      <c r="D128" s="760"/>
      <c r="E128" s="760"/>
      <c r="F128" s="761">
        <f t="shared" ref="F128:L128" si="27">F129</f>
        <v>0</v>
      </c>
      <c r="G128" s="761">
        <f t="shared" si="27"/>
        <v>0</v>
      </c>
      <c r="H128" s="761">
        <f t="shared" si="27"/>
        <v>0</v>
      </c>
      <c r="I128" s="761">
        <f t="shared" si="27"/>
        <v>0</v>
      </c>
      <c r="J128" s="761">
        <f t="shared" si="27"/>
        <v>0</v>
      </c>
      <c r="K128" s="761">
        <f t="shared" si="27"/>
        <v>0</v>
      </c>
      <c r="L128" s="761">
        <f t="shared" si="27"/>
        <v>0</v>
      </c>
    </row>
    <row r="129" spans="1:12" s="931" customFormat="1" ht="16.5" hidden="1" customHeight="1">
      <c r="A129" s="1273" t="s">
        <v>1078</v>
      </c>
      <c r="B129" s="718"/>
      <c r="C129" s="763" t="s">
        <v>1079</v>
      </c>
      <c r="D129" s="763"/>
      <c r="E129" s="763"/>
      <c r="F129" s="715"/>
      <c r="G129" s="728"/>
      <c r="H129" s="728"/>
      <c r="I129" s="728"/>
      <c r="J129" s="728"/>
      <c r="K129" s="728">
        <f>H129-J129</f>
        <v>0</v>
      </c>
      <c r="L129" s="728"/>
    </row>
    <row r="130" spans="1:12" s="931" customFormat="1" hidden="1">
      <c r="A130" s="1273"/>
      <c r="B130" s="706"/>
      <c r="C130" s="763"/>
      <c r="D130" s="763"/>
      <c r="E130" s="763"/>
      <c r="F130" s="715"/>
      <c r="G130" s="715"/>
      <c r="H130" s="715"/>
      <c r="I130" s="715"/>
      <c r="J130" s="715"/>
      <c r="K130" s="728">
        <f>H130-J130</f>
        <v>0</v>
      </c>
      <c r="L130" s="715"/>
    </row>
    <row r="131" spans="1:12" s="933" customFormat="1" ht="33" hidden="1" customHeight="1">
      <c r="A131" s="1735" t="s">
        <v>1080</v>
      </c>
      <c r="B131" s="1735"/>
      <c r="C131" s="696" t="s">
        <v>1081</v>
      </c>
      <c r="D131" s="696"/>
      <c r="E131" s="696"/>
      <c r="F131" s="732">
        <f t="shared" ref="F131:L131" si="28">F132</f>
        <v>0</v>
      </c>
      <c r="G131" s="732">
        <f t="shared" si="28"/>
        <v>0</v>
      </c>
      <c r="H131" s="732">
        <f t="shared" si="28"/>
        <v>0</v>
      </c>
      <c r="I131" s="732">
        <f t="shared" si="28"/>
        <v>0</v>
      </c>
      <c r="J131" s="732">
        <f t="shared" si="28"/>
        <v>0</v>
      </c>
      <c r="K131" s="732">
        <f t="shared" si="28"/>
        <v>0</v>
      </c>
      <c r="L131" s="732">
        <f t="shared" si="28"/>
        <v>0</v>
      </c>
    </row>
    <row r="132" spans="1:12" s="931" customFormat="1" ht="31.5" hidden="1" customHeight="1">
      <c r="A132" s="1114" t="s">
        <v>1082</v>
      </c>
      <c r="B132" s="1736"/>
      <c r="C132" s="702" t="s">
        <v>1083</v>
      </c>
      <c r="D132" s="702"/>
      <c r="E132" s="702"/>
      <c r="F132" s="720">
        <f t="shared" ref="F132:L132" si="29">F133+F134+F135+F136+F137+F138+F139+F140+F141+F142+F143+F144</f>
        <v>0</v>
      </c>
      <c r="G132" s="720">
        <f t="shared" si="29"/>
        <v>0</v>
      </c>
      <c r="H132" s="720">
        <f t="shared" si="29"/>
        <v>0</v>
      </c>
      <c r="I132" s="720">
        <f t="shared" si="29"/>
        <v>0</v>
      </c>
      <c r="J132" s="720">
        <f t="shared" si="29"/>
        <v>0</v>
      </c>
      <c r="K132" s="720">
        <f t="shared" si="29"/>
        <v>0</v>
      </c>
      <c r="L132" s="720">
        <f t="shared" si="29"/>
        <v>0</v>
      </c>
    </row>
    <row r="133" spans="1:12" s="931" customFormat="1" ht="15.75" hidden="1" customHeight="1">
      <c r="A133" s="1273"/>
      <c r="B133" s="718" t="s">
        <v>1084</v>
      </c>
      <c r="C133" s="707" t="s">
        <v>1085</v>
      </c>
      <c r="D133" s="707"/>
      <c r="E133" s="707"/>
      <c r="F133" s="715"/>
      <c r="G133" s="728"/>
      <c r="H133" s="728"/>
      <c r="I133" s="728"/>
      <c r="J133" s="728"/>
      <c r="K133" s="728">
        <f t="shared" ref="K133:K144" si="30">H133-J133</f>
        <v>0</v>
      </c>
      <c r="L133" s="728"/>
    </row>
    <row r="134" spans="1:12" s="931" customFormat="1" ht="18" hidden="1" customHeight="1">
      <c r="A134" s="1273"/>
      <c r="B134" s="706" t="s">
        <v>1086</v>
      </c>
      <c r="C134" s="707" t="s">
        <v>1087</v>
      </c>
      <c r="D134" s="707"/>
      <c r="E134" s="707"/>
      <c r="F134" s="715"/>
      <c r="G134" s="728"/>
      <c r="H134" s="728"/>
      <c r="I134" s="728"/>
      <c r="J134" s="728"/>
      <c r="K134" s="728">
        <f t="shared" si="30"/>
        <v>0</v>
      </c>
      <c r="L134" s="728"/>
    </row>
    <row r="135" spans="1:12" s="931" customFormat="1" ht="24.75" hidden="1" customHeight="1">
      <c r="A135" s="1273"/>
      <c r="B135" s="716" t="s">
        <v>1088</v>
      </c>
      <c r="C135" s="707" t="s">
        <v>1089</v>
      </c>
      <c r="D135" s="707"/>
      <c r="E135" s="707"/>
      <c r="F135" s="715"/>
      <c r="G135" s="728"/>
      <c r="H135" s="728"/>
      <c r="I135" s="728"/>
      <c r="J135" s="728"/>
      <c r="K135" s="728">
        <f t="shared" si="30"/>
        <v>0</v>
      </c>
      <c r="L135" s="728"/>
    </row>
    <row r="136" spans="1:12" s="931" customFormat="1" ht="25.5" hidden="1" customHeight="1">
      <c r="A136" s="1273"/>
      <c r="B136" s="716" t="s">
        <v>1090</v>
      </c>
      <c r="C136" s="707" t="s">
        <v>1091</v>
      </c>
      <c r="D136" s="707"/>
      <c r="E136" s="707"/>
      <c r="F136" s="715"/>
      <c r="G136" s="728"/>
      <c r="H136" s="728"/>
      <c r="I136" s="728"/>
      <c r="J136" s="728"/>
      <c r="K136" s="728">
        <f t="shared" si="30"/>
        <v>0</v>
      </c>
      <c r="L136" s="728"/>
    </row>
    <row r="137" spans="1:12" s="931" customFormat="1" ht="24.75" hidden="1" customHeight="1">
      <c r="A137" s="706"/>
      <c r="B137" s="716" t="s">
        <v>1092</v>
      </c>
      <c r="C137" s="707" t="s">
        <v>1093</v>
      </c>
      <c r="D137" s="707"/>
      <c r="E137" s="707"/>
      <c r="F137" s="715"/>
      <c r="G137" s="728"/>
      <c r="H137" s="728"/>
      <c r="I137" s="728"/>
      <c r="J137" s="728"/>
      <c r="K137" s="728">
        <f t="shared" si="30"/>
        <v>0</v>
      </c>
      <c r="L137" s="728"/>
    </row>
    <row r="138" spans="1:12" s="931" customFormat="1" ht="30.75" hidden="1" customHeight="1">
      <c r="A138" s="706"/>
      <c r="B138" s="716" t="s">
        <v>1094</v>
      </c>
      <c r="C138" s="707" t="s">
        <v>1095</v>
      </c>
      <c r="D138" s="707"/>
      <c r="E138" s="707"/>
      <c r="F138" s="715"/>
      <c r="G138" s="728"/>
      <c r="H138" s="728"/>
      <c r="I138" s="728"/>
      <c r="J138" s="728"/>
      <c r="K138" s="728">
        <f t="shared" si="30"/>
        <v>0</v>
      </c>
      <c r="L138" s="728"/>
    </row>
    <row r="139" spans="1:12" s="931" customFormat="1" ht="26.25" hidden="1" customHeight="1">
      <c r="A139" s="706"/>
      <c r="B139" s="716" t="s">
        <v>1096</v>
      </c>
      <c r="C139" s="707" t="s">
        <v>1097</v>
      </c>
      <c r="D139" s="707"/>
      <c r="E139" s="707"/>
      <c r="F139" s="715"/>
      <c r="G139" s="728"/>
      <c r="H139" s="728"/>
      <c r="I139" s="728"/>
      <c r="J139" s="728"/>
      <c r="K139" s="728">
        <f t="shared" si="30"/>
        <v>0</v>
      </c>
      <c r="L139" s="728"/>
    </row>
    <row r="140" spans="1:12" s="931" customFormat="1" ht="26.25" hidden="1" customHeight="1">
      <c r="A140" s="706"/>
      <c r="B140" s="716" t="s">
        <v>1098</v>
      </c>
      <c r="C140" s="707" t="s">
        <v>1099</v>
      </c>
      <c r="D140" s="707"/>
      <c r="E140" s="707"/>
      <c r="F140" s="715"/>
      <c r="G140" s="728"/>
      <c r="H140" s="728"/>
      <c r="I140" s="728"/>
      <c r="J140" s="728"/>
      <c r="K140" s="728">
        <f t="shared" si="30"/>
        <v>0</v>
      </c>
      <c r="L140" s="728"/>
    </row>
    <row r="141" spans="1:12" s="931" customFormat="1" ht="19.5" hidden="1" customHeight="1">
      <c r="A141" s="706"/>
      <c r="B141" s="716" t="s">
        <v>1100</v>
      </c>
      <c r="C141" s="707" t="s">
        <v>1101</v>
      </c>
      <c r="D141" s="707"/>
      <c r="E141" s="707"/>
      <c r="F141" s="715"/>
      <c r="G141" s="728"/>
      <c r="H141" s="728"/>
      <c r="I141" s="728"/>
      <c r="J141" s="728"/>
      <c r="K141" s="728">
        <f t="shared" si="30"/>
        <v>0</v>
      </c>
      <c r="L141" s="728"/>
    </row>
    <row r="142" spans="1:12" s="950" customFormat="1" ht="24" hidden="1" customHeight="1">
      <c r="A142" s="1943"/>
      <c r="B142" s="767" t="s">
        <v>1102</v>
      </c>
      <c r="C142" s="768" t="s">
        <v>1103</v>
      </c>
      <c r="D142" s="768"/>
      <c r="E142" s="768"/>
      <c r="F142" s="715"/>
      <c r="G142" s="1738"/>
      <c r="H142" s="1738"/>
      <c r="I142" s="1738"/>
      <c r="J142" s="1738"/>
      <c r="K142" s="728">
        <f t="shared" si="30"/>
        <v>0</v>
      </c>
      <c r="L142" s="1738"/>
    </row>
    <row r="143" spans="1:12" s="950" customFormat="1" ht="20.25" hidden="1" customHeight="1">
      <c r="A143" s="1943"/>
      <c r="B143" s="767" t="s">
        <v>1104</v>
      </c>
      <c r="C143" s="768" t="s">
        <v>1105</v>
      </c>
      <c r="D143" s="768"/>
      <c r="E143" s="768"/>
      <c r="F143" s="715"/>
      <c r="G143" s="1738"/>
      <c r="H143" s="1738"/>
      <c r="I143" s="1738"/>
      <c r="J143" s="1738"/>
      <c r="K143" s="728">
        <f t="shared" si="30"/>
        <v>0</v>
      </c>
      <c r="L143" s="1738"/>
    </row>
    <row r="144" spans="1:12" s="950" customFormat="1" ht="20.25" hidden="1" customHeight="1">
      <c r="A144" s="1943"/>
      <c r="B144" s="767" t="s">
        <v>1106</v>
      </c>
      <c r="C144" s="768" t="s">
        <v>1107</v>
      </c>
      <c r="D144" s="768"/>
      <c r="E144" s="768"/>
      <c r="F144" s="715"/>
      <c r="G144" s="1738"/>
      <c r="H144" s="1738"/>
      <c r="I144" s="1738"/>
      <c r="J144" s="1738"/>
      <c r="K144" s="728">
        <f t="shared" si="30"/>
        <v>0</v>
      </c>
      <c r="L144" s="1738"/>
    </row>
    <row r="145" spans="1:12" s="933" customFormat="1" ht="17.25" hidden="1" customHeight="1">
      <c r="A145" s="745" t="s">
        <v>1326</v>
      </c>
      <c r="B145" s="745"/>
      <c r="C145" s="696" t="s">
        <v>1109</v>
      </c>
      <c r="D145" s="696"/>
      <c r="E145" s="696"/>
      <c r="F145" s="732">
        <f t="shared" ref="F145:L145" si="31">F146</f>
        <v>0</v>
      </c>
      <c r="G145" s="732">
        <f t="shared" si="31"/>
        <v>0</v>
      </c>
      <c r="H145" s="732">
        <f t="shared" si="31"/>
        <v>0</v>
      </c>
      <c r="I145" s="732">
        <f t="shared" si="31"/>
        <v>0</v>
      </c>
      <c r="J145" s="732">
        <f t="shared" si="31"/>
        <v>0</v>
      </c>
      <c r="K145" s="732">
        <f t="shared" si="31"/>
        <v>0</v>
      </c>
      <c r="L145" s="732">
        <f t="shared" si="31"/>
        <v>0</v>
      </c>
    </row>
    <row r="146" spans="1:12" s="931" customFormat="1" ht="13.5" hidden="1" customHeight="1">
      <c r="A146" s="701" t="s">
        <v>1327</v>
      </c>
      <c r="B146" s="701"/>
      <c r="C146" s="702" t="s">
        <v>548</v>
      </c>
      <c r="D146" s="702"/>
      <c r="E146" s="702"/>
      <c r="F146" s="720">
        <f t="shared" ref="F146:L146" si="32">F147+F148</f>
        <v>0</v>
      </c>
      <c r="G146" s="720">
        <f t="shared" si="32"/>
        <v>0</v>
      </c>
      <c r="H146" s="720">
        <f t="shared" si="32"/>
        <v>0</v>
      </c>
      <c r="I146" s="720">
        <f t="shared" si="32"/>
        <v>0</v>
      </c>
      <c r="J146" s="720">
        <f t="shared" si="32"/>
        <v>0</v>
      </c>
      <c r="K146" s="720">
        <f t="shared" si="32"/>
        <v>0</v>
      </c>
      <c r="L146" s="720">
        <f t="shared" si="32"/>
        <v>0</v>
      </c>
    </row>
    <row r="147" spans="1:12" s="931" customFormat="1" ht="13.5" hidden="1" customHeight="1">
      <c r="A147" s="1274"/>
      <c r="B147" s="718" t="s">
        <v>1112</v>
      </c>
      <c r="C147" s="707" t="s">
        <v>1113</v>
      </c>
      <c r="D147" s="707"/>
      <c r="E147" s="707"/>
      <c r="F147" s="715"/>
      <c r="G147" s="728"/>
      <c r="H147" s="728"/>
      <c r="I147" s="728"/>
      <c r="J147" s="728"/>
      <c r="K147" s="728">
        <f>H147-J147</f>
        <v>0</v>
      </c>
      <c r="L147" s="728"/>
    </row>
    <row r="148" spans="1:12" s="931" customFormat="1" ht="13.5" hidden="1" customHeight="1">
      <c r="A148" s="1274"/>
      <c r="B148" s="718" t="s">
        <v>1328</v>
      </c>
      <c r="C148" s="707" t="s">
        <v>1329</v>
      </c>
      <c r="D148" s="707"/>
      <c r="E148" s="707"/>
      <c r="F148" s="715"/>
      <c r="G148" s="728"/>
      <c r="H148" s="728"/>
      <c r="I148" s="728"/>
      <c r="J148" s="728"/>
      <c r="K148" s="728">
        <f>H148-J148</f>
        <v>0</v>
      </c>
      <c r="L148" s="728"/>
    </row>
    <row r="149" spans="1:12" s="931" customFormat="1" ht="17.25" hidden="1" customHeight="1">
      <c r="A149" s="802" t="s">
        <v>1116</v>
      </c>
      <c r="B149" s="774"/>
      <c r="C149" s="775" t="s">
        <v>1117</v>
      </c>
      <c r="D149" s="775"/>
      <c r="E149" s="775"/>
      <c r="F149" s="761">
        <f t="shared" ref="F149:L149" si="33">F150</f>
        <v>0</v>
      </c>
      <c r="G149" s="761">
        <f t="shared" si="33"/>
        <v>0</v>
      </c>
      <c r="H149" s="761">
        <f t="shared" si="33"/>
        <v>0</v>
      </c>
      <c r="I149" s="761">
        <f t="shared" si="33"/>
        <v>0</v>
      </c>
      <c r="J149" s="761">
        <f t="shared" si="33"/>
        <v>0</v>
      </c>
      <c r="K149" s="761">
        <f t="shared" si="33"/>
        <v>0</v>
      </c>
      <c r="L149" s="761">
        <f t="shared" si="33"/>
        <v>0</v>
      </c>
    </row>
    <row r="150" spans="1:12" s="931" customFormat="1" hidden="1">
      <c r="A150" s="1944" t="s">
        <v>1118</v>
      </c>
      <c r="B150" s="719"/>
      <c r="C150" s="702" t="s">
        <v>1119</v>
      </c>
      <c r="D150" s="702"/>
      <c r="E150" s="702"/>
      <c r="F150" s="720">
        <f t="shared" ref="F150:L150" si="34">F151+F152+F153+F154</f>
        <v>0</v>
      </c>
      <c r="G150" s="720">
        <f t="shared" si="34"/>
        <v>0</v>
      </c>
      <c r="H150" s="720">
        <f t="shared" si="34"/>
        <v>0</v>
      </c>
      <c r="I150" s="720">
        <f t="shared" si="34"/>
        <v>0</v>
      </c>
      <c r="J150" s="720">
        <f t="shared" si="34"/>
        <v>0</v>
      </c>
      <c r="K150" s="720">
        <f t="shared" si="34"/>
        <v>0</v>
      </c>
      <c r="L150" s="720">
        <f t="shared" si="34"/>
        <v>0</v>
      </c>
    </row>
    <row r="151" spans="1:12" s="931" customFormat="1" hidden="1">
      <c r="A151" s="1273"/>
      <c r="B151" s="777" t="s">
        <v>1120</v>
      </c>
      <c r="C151" s="707" t="s">
        <v>1121</v>
      </c>
      <c r="D151" s="707"/>
      <c r="E151" s="707"/>
      <c r="F151" s="715"/>
      <c r="G151" s="728"/>
      <c r="H151" s="728"/>
      <c r="I151" s="728"/>
      <c r="J151" s="728"/>
      <c r="K151" s="728">
        <f>H151-J151</f>
        <v>0</v>
      </c>
      <c r="L151" s="728"/>
    </row>
    <row r="152" spans="1:12" s="931" customFormat="1" hidden="1">
      <c r="A152" s="1934"/>
      <c r="B152" s="777" t="s">
        <v>1122</v>
      </c>
      <c r="C152" s="707" t="s">
        <v>1123</v>
      </c>
      <c r="D152" s="707"/>
      <c r="E152" s="707"/>
      <c r="F152" s="715"/>
      <c r="G152" s="728"/>
      <c r="H152" s="728"/>
      <c r="I152" s="728"/>
      <c r="J152" s="728"/>
      <c r="K152" s="728">
        <f>H152-J152</f>
        <v>0</v>
      </c>
      <c r="L152" s="728"/>
    </row>
    <row r="153" spans="1:12" s="931" customFormat="1" ht="15" hidden="1" customHeight="1">
      <c r="A153" s="1934"/>
      <c r="B153" s="777" t="s">
        <v>1124</v>
      </c>
      <c r="C153" s="707" t="s">
        <v>1125</v>
      </c>
      <c r="D153" s="707"/>
      <c r="E153" s="707"/>
      <c r="F153" s="715"/>
      <c r="G153" s="728"/>
      <c r="H153" s="728"/>
      <c r="I153" s="728"/>
      <c r="J153" s="728"/>
      <c r="K153" s="728">
        <f>H153-J153</f>
        <v>0</v>
      </c>
      <c r="L153" s="728"/>
    </row>
    <row r="154" spans="1:12" s="931" customFormat="1" hidden="1">
      <c r="A154" s="1934"/>
      <c r="B154" s="777" t="s">
        <v>1126</v>
      </c>
      <c r="C154" s="707" t="s">
        <v>1127</v>
      </c>
      <c r="D154" s="707"/>
      <c r="E154" s="707"/>
      <c r="F154" s="715"/>
      <c r="G154" s="728"/>
      <c r="H154" s="728"/>
      <c r="I154" s="728"/>
      <c r="J154" s="728"/>
      <c r="K154" s="728">
        <f>H154-J154</f>
        <v>0</v>
      </c>
      <c r="L154" s="728"/>
    </row>
    <row r="155" spans="1:12" s="931" customFormat="1" hidden="1">
      <c r="A155" s="1934"/>
      <c r="B155" s="777"/>
      <c r="C155" s="778"/>
      <c r="D155" s="778"/>
      <c r="E155" s="778"/>
      <c r="F155" s="715"/>
      <c r="G155" s="715"/>
      <c r="H155" s="715"/>
      <c r="I155" s="715"/>
      <c r="J155" s="715"/>
      <c r="K155" s="728">
        <f>H155-J155</f>
        <v>0</v>
      </c>
      <c r="L155" s="715"/>
    </row>
    <row r="156" spans="1:12" s="933" customFormat="1" ht="32.25" hidden="1" customHeight="1">
      <c r="A156" s="1899" t="s">
        <v>1354</v>
      </c>
      <c r="B156" s="1899"/>
      <c r="C156" s="696" t="s">
        <v>1129</v>
      </c>
      <c r="D156" s="696"/>
      <c r="E156" s="696"/>
      <c r="F156" s="732">
        <f t="shared" ref="F156:L156" si="35">F157+F158+F159+F160+F161+F162+F163+F164+F165</f>
        <v>0</v>
      </c>
      <c r="G156" s="732">
        <f t="shared" si="35"/>
        <v>0</v>
      </c>
      <c r="H156" s="732">
        <f t="shared" si="35"/>
        <v>0</v>
      </c>
      <c r="I156" s="732">
        <f t="shared" si="35"/>
        <v>0</v>
      </c>
      <c r="J156" s="732">
        <f t="shared" si="35"/>
        <v>0</v>
      </c>
      <c r="K156" s="732">
        <f t="shared" si="35"/>
        <v>0</v>
      </c>
      <c r="L156" s="732">
        <f t="shared" si="35"/>
        <v>0</v>
      </c>
    </row>
    <row r="157" spans="1:12" s="931" customFormat="1" hidden="1">
      <c r="A157" s="1273" t="s">
        <v>1130</v>
      </c>
      <c r="B157" s="751"/>
      <c r="C157" s="763" t="s">
        <v>1131</v>
      </c>
      <c r="D157" s="763"/>
      <c r="E157" s="763"/>
      <c r="F157" s="715"/>
      <c r="G157" s="728"/>
      <c r="H157" s="728"/>
      <c r="I157" s="728"/>
      <c r="J157" s="728"/>
      <c r="K157" s="728">
        <f t="shared" ref="K157:K165" si="36">H157-J157</f>
        <v>0</v>
      </c>
      <c r="L157" s="728"/>
    </row>
    <row r="158" spans="1:12" s="931" customFormat="1" hidden="1">
      <c r="A158" s="751" t="s">
        <v>1132</v>
      </c>
      <c r="B158" s="751"/>
      <c r="C158" s="763" t="s">
        <v>559</v>
      </c>
      <c r="D158" s="763"/>
      <c r="E158" s="763"/>
      <c r="F158" s="715"/>
      <c r="G158" s="728"/>
      <c r="H158" s="728"/>
      <c r="I158" s="728"/>
      <c r="J158" s="728"/>
      <c r="K158" s="728">
        <f t="shared" si="36"/>
        <v>0</v>
      </c>
      <c r="L158" s="728"/>
    </row>
    <row r="159" spans="1:12" s="931" customFormat="1" ht="15" hidden="1" customHeight="1">
      <c r="A159" s="1124" t="s">
        <v>1133</v>
      </c>
      <c r="B159" s="1124"/>
      <c r="C159" s="763" t="s">
        <v>1134</v>
      </c>
      <c r="D159" s="763"/>
      <c r="E159" s="763"/>
      <c r="F159" s="715"/>
      <c r="G159" s="728"/>
      <c r="H159" s="728"/>
      <c r="I159" s="728"/>
      <c r="J159" s="728"/>
      <c r="K159" s="728">
        <f t="shared" si="36"/>
        <v>0</v>
      </c>
      <c r="L159" s="728"/>
    </row>
    <row r="160" spans="1:12" s="931" customFormat="1" ht="15" hidden="1" customHeight="1">
      <c r="A160" s="1124" t="s">
        <v>1135</v>
      </c>
      <c r="B160" s="1124"/>
      <c r="C160" s="763" t="s">
        <v>1136</v>
      </c>
      <c r="D160" s="763"/>
      <c r="E160" s="763"/>
      <c r="F160" s="715"/>
      <c r="G160" s="728"/>
      <c r="H160" s="728"/>
      <c r="I160" s="728"/>
      <c r="J160" s="728"/>
      <c r="K160" s="728">
        <f t="shared" si="36"/>
        <v>0</v>
      </c>
      <c r="L160" s="728"/>
    </row>
    <row r="161" spans="1:12" s="931" customFormat="1" hidden="1">
      <c r="A161" s="751" t="s">
        <v>1137</v>
      </c>
      <c r="B161" s="751"/>
      <c r="C161" s="763" t="s">
        <v>1138</v>
      </c>
      <c r="D161" s="763"/>
      <c r="E161" s="763"/>
      <c r="F161" s="715"/>
      <c r="G161" s="728"/>
      <c r="H161" s="728"/>
      <c r="I161" s="728"/>
      <c r="J161" s="728"/>
      <c r="K161" s="728">
        <f t="shared" si="36"/>
        <v>0</v>
      </c>
      <c r="L161" s="728"/>
    </row>
    <row r="162" spans="1:12" s="931" customFormat="1" hidden="1">
      <c r="A162" s="751" t="s">
        <v>1139</v>
      </c>
      <c r="B162" s="751"/>
      <c r="C162" s="763" t="s">
        <v>1140</v>
      </c>
      <c r="D162" s="763"/>
      <c r="E162" s="763"/>
      <c r="F162" s="715"/>
      <c r="G162" s="728"/>
      <c r="H162" s="728"/>
      <c r="I162" s="728"/>
      <c r="J162" s="728"/>
      <c r="K162" s="728">
        <f t="shared" si="36"/>
        <v>0</v>
      </c>
      <c r="L162" s="728"/>
    </row>
    <row r="163" spans="1:12" s="931" customFormat="1" hidden="1">
      <c r="A163" s="751" t="s">
        <v>1141</v>
      </c>
      <c r="B163" s="751"/>
      <c r="C163" s="763" t="s">
        <v>1142</v>
      </c>
      <c r="D163" s="763"/>
      <c r="E163" s="763"/>
      <c r="F163" s="715"/>
      <c r="G163" s="728"/>
      <c r="H163" s="728"/>
      <c r="I163" s="728"/>
      <c r="J163" s="728"/>
      <c r="K163" s="728">
        <f t="shared" si="36"/>
        <v>0</v>
      </c>
      <c r="L163" s="728"/>
    </row>
    <row r="164" spans="1:12" s="931" customFormat="1" hidden="1">
      <c r="A164" s="751" t="s">
        <v>1143</v>
      </c>
      <c r="B164" s="751"/>
      <c r="C164" s="763" t="s">
        <v>1144</v>
      </c>
      <c r="D164" s="763"/>
      <c r="E164" s="763"/>
      <c r="F164" s="715"/>
      <c r="G164" s="728"/>
      <c r="H164" s="728"/>
      <c r="I164" s="728"/>
      <c r="J164" s="728"/>
      <c r="K164" s="728">
        <f t="shared" si="36"/>
        <v>0</v>
      </c>
      <c r="L164" s="728"/>
    </row>
    <row r="165" spans="1:12" s="931" customFormat="1" hidden="1">
      <c r="A165" s="751" t="s">
        <v>1355</v>
      </c>
      <c r="B165" s="751"/>
      <c r="C165" s="763" t="s">
        <v>1356</v>
      </c>
      <c r="D165" s="763"/>
      <c r="E165" s="763"/>
      <c r="F165" s="715"/>
      <c r="G165" s="728"/>
      <c r="H165" s="728"/>
      <c r="I165" s="728"/>
      <c r="J165" s="728"/>
      <c r="K165" s="728">
        <f t="shared" si="36"/>
        <v>0</v>
      </c>
      <c r="L165" s="728"/>
    </row>
    <row r="166" spans="1:12" s="931" customFormat="1" ht="14.25" hidden="1">
      <c r="A166" s="1945" t="s">
        <v>1147</v>
      </c>
      <c r="B166" s="780"/>
      <c r="C166" s="702" t="s">
        <v>1148</v>
      </c>
      <c r="D166" s="702"/>
      <c r="E166" s="702"/>
      <c r="F166" s="720">
        <f t="shared" ref="F166:L166" si="37">F168+F172</f>
        <v>0</v>
      </c>
      <c r="G166" s="720">
        <f t="shared" si="37"/>
        <v>0</v>
      </c>
      <c r="H166" s="720">
        <f t="shared" si="37"/>
        <v>0</v>
      </c>
      <c r="I166" s="720">
        <f t="shared" si="37"/>
        <v>0</v>
      </c>
      <c r="J166" s="720">
        <f t="shared" si="37"/>
        <v>0</v>
      </c>
      <c r="K166" s="720">
        <f t="shared" si="37"/>
        <v>0</v>
      </c>
      <c r="L166" s="720">
        <f t="shared" si="37"/>
        <v>0</v>
      </c>
    </row>
    <row r="167" spans="1:12" s="931" customFormat="1" hidden="1">
      <c r="A167" s="1946"/>
      <c r="B167" s="782"/>
      <c r="C167" s="707"/>
      <c r="D167" s="707"/>
      <c r="E167" s="707"/>
      <c r="F167" s="715"/>
      <c r="G167" s="715"/>
      <c r="H167" s="715"/>
      <c r="I167" s="715"/>
      <c r="J167" s="715"/>
      <c r="K167" s="728">
        <f>H167-J167</f>
        <v>0</v>
      </c>
      <c r="L167" s="715"/>
    </row>
    <row r="168" spans="1:12" s="933" customFormat="1" ht="15" hidden="1">
      <c r="A168" s="1947" t="s">
        <v>1149</v>
      </c>
      <c r="B168" s="745"/>
      <c r="C168" s="696" t="s">
        <v>1150</v>
      </c>
      <c r="D168" s="696"/>
      <c r="E168" s="696"/>
      <c r="F168" s="732">
        <f t="shared" ref="F168:L168" si="38">F169+F170</f>
        <v>0</v>
      </c>
      <c r="G168" s="732">
        <f t="shared" si="38"/>
        <v>0</v>
      </c>
      <c r="H168" s="732">
        <f t="shared" si="38"/>
        <v>0</v>
      </c>
      <c r="I168" s="732">
        <f t="shared" si="38"/>
        <v>0</v>
      </c>
      <c r="J168" s="732">
        <f t="shared" si="38"/>
        <v>0</v>
      </c>
      <c r="K168" s="732">
        <f t="shared" si="38"/>
        <v>0</v>
      </c>
      <c r="L168" s="732">
        <f t="shared" si="38"/>
        <v>0</v>
      </c>
    </row>
    <row r="169" spans="1:12" s="931" customFormat="1" ht="25.5" hidden="1" customHeight="1">
      <c r="A169" s="1126" t="s">
        <v>1151</v>
      </c>
      <c r="B169" s="1126"/>
      <c r="C169" s="763" t="s">
        <v>1152</v>
      </c>
      <c r="D169" s="763"/>
      <c r="E169" s="763"/>
      <c r="F169" s="715"/>
      <c r="G169" s="728"/>
      <c r="H169" s="728"/>
      <c r="I169" s="728"/>
      <c r="J169" s="728"/>
      <c r="K169" s="728">
        <f>H169-J169</f>
        <v>0</v>
      </c>
      <c r="L169" s="728"/>
    </row>
    <row r="170" spans="1:12" s="931" customFormat="1" hidden="1">
      <c r="A170" s="751" t="s">
        <v>1153</v>
      </c>
      <c r="B170" s="751"/>
      <c r="C170" s="763" t="s">
        <v>1154</v>
      </c>
      <c r="D170" s="763"/>
      <c r="E170" s="763"/>
      <c r="F170" s="715"/>
      <c r="G170" s="728"/>
      <c r="H170" s="728"/>
      <c r="I170" s="728"/>
      <c r="J170" s="728"/>
      <c r="K170" s="728">
        <f>H170-J170</f>
        <v>0</v>
      </c>
      <c r="L170" s="728"/>
    </row>
    <row r="171" spans="1:12" s="931" customFormat="1" hidden="1">
      <c r="A171" s="751"/>
      <c r="B171" s="751"/>
      <c r="C171" s="752"/>
      <c r="D171" s="752"/>
      <c r="E171" s="752"/>
      <c r="F171" s="715"/>
      <c r="G171" s="715"/>
      <c r="H171" s="715"/>
      <c r="I171" s="715"/>
      <c r="J171" s="715"/>
      <c r="K171" s="728">
        <f>H171-J171</f>
        <v>0</v>
      </c>
      <c r="L171" s="715"/>
    </row>
    <row r="172" spans="1:12" s="933" customFormat="1" ht="15" hidden="1">
      <c r="A172" s="1948" t="s">
        <v>1155</v>
      </c>
      <c r="B172" s="745"/>
      <c r="C172" s="696" t="s">
        <v>1156</v>
      </c>
      <c r="D172" s="696"/>
      <c r="E172" s="696"/>
      <c r="F172" s="732">
        <f t="shared" ref="F172:L172" si="39">F173+F178</f>
        <v>0</v>
      </c>
      <c r="G172" s="732">
        <f t="shared" si="39"/>
        <v>0</v>
      </c>
      <c r="H172" s="732">
        <f t="shared" si="39"/>
        <v>0</v>
      </c>
      <c r="I172" s="732">
        <f t="shared" si="39"/>
        <v>0</v>
      </c>
      <c r="J172" s="732">
        <f t="shared" si="39"/>
        <v>0</v>
      </c>
      <c r="K172" s="732">
        <f t="shared" si="39"/>
        <v>0</v>
      </c>
      <c r="L172" s="732">
        <f t="shared" si="39"/>
        <v>0</v>
      </c>
    </row>
    <row r="173" spans="1:12" s="931" customFormat="1" hidden="1">
      <c r="A173" s="735" t="s">
        <v>1157</v>
      </c>
      <c r="B173" s="735"/>
      <c r="C173" s="702" t="s">
        <v>1158</v>
      </c>
      <c r="D173" s="702"/>
      <c r="E173" s="702"/>
      <c r="F173" s="720">
        <f t="shared" ref="F173:L173" si="40">F174+F175+F176+F177</f>
        <v>0</v>
      </c>
      <c r="G173" s="720">
        <f t="shared" si="40"/>
        <v>0</v>
      </c>
      <c r="H173" s="720">
        <f t="shared" si="40"/>
        <v>0</v>
      </c>
      <c r="I173" s="720">
        <f t="shared" si="40"/>
        <v>0</v>
      </c>
      <c r="J173" s="720">
        <f t="shared" si="40"/>
        <v>0</v>
      </c>
      <c r="K173" s="720">
        <f t="shared" si="40"/>
        <v>0</v>
      </c>
      <c r="L173" s="720">
        <f t="shared" si="40"/>
        <v>0</v>
      </c>
    </row>
    <row r="174" spans="1:12" s="931" customFormat="1" ht="25.5" hidden="1">
      <c r="A174" s="1273"/>
      <c r="B174" s="716" t="s">
        <v>1159</v>
      </c>
      <c r="C174" s="707" t="s">
        <v>1160</v>
      </c>
      <c r="D174" s="707"/>
      <c r="E174" s="707"/>
      <c r="F174" s="715"/>
      <c r="G174" s="728"/>
      <c r="H174" s="728"/>
      <c r="I174" s="728"/>
      <c r="J174" s="728"/>
      <c r="K174" s="728">
        <f>H174-J174</f>
        <v>0</v>
      </c>
      <c r="L174" s="728"/>
    </row>
    <row r="175" spans="1:12" s="931" customFormat="1" hidden="1">
      <c r="A175" s="1273"/>
      <c r="B175" s="716" t="s">
        <v>1161</v>
      </c>
      <c r="C175" s="707" t="s">
        <v>1162</v>
      </c>
      <c r="D175" s="707"/>
      <c r="E175" s="707"/>
      <c r="F175" s="715"/>
      <c r="G175" s="728"/>
      <c r="H175" s="728"/>
      <c r="I175" s="728"/>
      <c r="J175" s="728"/>
      <c r="K175" s="728">
        <f>H175-J175</f>
        <v>0</v>
      </c>
      <c r="L175" s="728"/>
    </row>
    <row r="176" spans="1:12" s="931" customFormat="1" ht="15.75" hidden="1" customHeight="1">
      <c r="A176" s="1273"/>
      <c r="B176" s="716" t="s">
        <v>1163</v>
      </c>
      <c r="C176" s="707" t="s">
        <v>1164</v>
      </c>
      <c r="D176" s="707"/>
      <c r="E176" s="707"/>
      <c r="F176" s="715"/>
      <c r="G176" s="728"/>
      <c r="H176" s="728"/>
      <c r="I176" s="728"/>
      <c r="J176" s="728"/>
      <c r="K176" s="728">
        <f>H176-J176</f>
        <v>0</v>
      </c>
      <c r="L176" s="728"/>
    </row>
    <row r="177" spans="1:12" s="931" customFormat="1" hidden="1">
      <c r="A177" s="1273"/>
      <c r="B177" s="706" t="s">
        <v>1165</v>
      </c>
      <c r="C177" s="707" t="s">
        <v>1166</v>
      </c>
      <c r="D177" s="707"/>
      <c r="E177" s="707"/>
      <c r="F177" s="715"/>
      <c r="G177" s="728"/>
      <c r="H177" s="728"/>
      <c r="I177" s="728"/>
      <c r="J177" s="728"/>
      <c r="K177" s="728">
        <f>H177-J177</f>
        <v>0</v>
      </c>
      <c r="L177" s="728"/>
    </row>
    <row r="178" spans="1:12" s="931" customFormat="1" hidden="1">
      <c r="A178" s="735" t="s">
        <v>1167</v>
      </c>
      <c r="B178" s="735"/>
      <c r="C178" s="702" t="s">
        <v>733</v>
      </c>
      <c r="D178" s="702"/>
      <c r="E178" s="702"/>
      <c r="F178" s="720">
        <f t="shared" ref="F178:L178" si="41">F179+F180+F181</f>
        <v>0</v>
      </c>
      <c r="G178" s="720">
        <f t="shared" si="41"/>
        <v>0</v>
      </c>
      <c r="H178" s="720">
        <f t="shared" si="41"/>
        <v>0</v>
      </c>
      <c r="I178" s="720">
        <f t="shared" si="41"/>
        <v>0</v>
      </c>
      <c r="J178" s="720">
        <f t="shared" si="41"/>
        <v>0</v>
      </c>
      <c r="K178" s="720">
        <f t="shared" si="41"/>
        <v>0</v>
      </c>
      <c r="L178" s="720">
        <f t="shared" si="41"/>
        <v>0</v>
      </c>
    </row>
    <row r="179" spans="1:12" s="931" customFormat="1" hidden="1">
      <c r="A179" s="1273"/>
      <c r="B179" s="706" t="s">
        <v>1168</v>
      </c>
      <c r="C179" s="707" t="s">
        <v>1169</v>
      </c>
      <c r="D179" s="707"/>
      <c r="E179" s="707"/>
      <c r="F179" s="715"/>
      <c r="G179" s="728"/>
      <c r="H179" s="728"/>
      <c r="I179" s="728"/>
      <c r="J179" s="728"/>
      <c r="K179" s="728">
        <f>H179-J179</f>
        <v>0</v>
      </c>
      <c r="L179" s="728"/>
    </row>
    <row r="180" spans="1:12" s="931" customFormat="1" hidden="1">
      <c r="A180" s="1273"/>
      <c r="B180" s="706" t="s">
        <v>1170</v>
      </c>
      <c r="C180" s="707" t="s">
        <v>1171</v>
      </c>
      <c r="D180" s="707"/>
      <c r="E180" s="707"/>
      <c r="F180" s="715"/>
      <c r="G180" s="728"/>
      <c r="H180" s="728"/>
      <c r="I180" s="728"/>
      <c r="J180" s="728"/>
      <c r="K180" s="728">
        <f>H180-J180</f>
        <v>0</v>
      </c>
      <c r="L180" s="728"/>
    </row>
    <row r="181" spans="1:12" s="931" customFormat="1" hidden="1">
      <c r="A181" s="1273"/>
      <c r="B181" s="706" t="s">
        <v>1172</v>
      </c>
      <c r="C181" s="707" t="s">
        <v>1173</v>
      </c>
      <c r="D181" s="707"/>
      <c r="E181" s="707"/>
      <c r="F181" s="715"/>
      <c r="G181" s="728"/>
      <c r="H181" s="728"/>
      <c r="I181" s="728"/>
      <c r="J181" s="728"/>
      <c r="K181" s="728">
        <f>H181-J181</f>
        <v>0</v>
      </c>
      <c r="L181" s="728"/>
    </row>
    <row r="182" spans="1:12" s="933" customFormat="1" ht="33.75" hidden="1" customHeight="1">
      <c r="A182" s="1899" t="s">
        <v>1174</v>
      </c>
      <c r="B182" s="1899"/>
      <c r="C182" s="696" t="s">
        <v>1175</v>
      </c>
      <c r="D182" s="696"/>
      <c r="E182" s="696"/>
      <c r="F182" s="732">
        <f t="shared" ref="F182:L182" si="42">F183</f>
        <v>0</v>
      </c>
      <c r="G182" s="732">
        <f t="shared" si="42"/>
        <v>0</v>
      </c>
      <c r="H182" s="732">
        <f t="shared" si="42"/>
        <v>0</v>
      </c>
      <c r="I182" s="732">
        <f t="shared" si="42"/>
        <v>0</v>
      </c>
      <c r="J182" s="732">
        <f t="shared" si="42"/>
        <v>0</v>
      </c>
      <c r="K182" s="732">
        <f t="shared" si="42"/>
        <v>0</v>
      </c>
      <c r="L182" s="732">
        <f t="shared" si="42"/>
        <v>0</v>
      </c>
    </row>
    <row r="183" spans="1:12" s="931" customFormat="1" hidden="1">
      <c r="A183" s="1273" t="s">
        <v>1176</v>
      </c>
      <c r="B183" s="706"/>
      <c r="C183" s="763" t="s">
        <v>1178</v>
      </c>
      <c r="D183" s="763"/>
      <c r="E183" s="763"/>
      <c r="F183" s="715"/>
      <c r="G183" s="728"/>
      <c r="H183" s="728"/>
      <c r="I183" s="728"/>
      <c r="J183" s="728"/>
      <c r="K183" s="728">
        <f>H183-J183</f>
        <v>0</v>
      </c>
      <c r="L183" s="728"/>
    </row>
    <row r="184" spans="1:12" s="931" customFormat="1" hidden="1">
      <c r="A184" s="1273"/>
      <c r="B184" s="706"/>
      <c r="C184" s="763"/>
      <c r="D184" s="763"/>
      <c r="E184" s="763"/>
      <c r="F184" s="715"/>
      <c r="G184" s="715"/>
      <c r="H184" s="715"/>
      <c r="I184" s="715"/>
      <c r="J184" s="715"/>
      <c r="K184" s="728">
        <f>H184-J184</f>
        <v>0</v>
      </c>
      <c r="L184" s="715"/>
    </row>
    <row r="185" spans="1:12" s="771" customFormat="1" ht="20.25" hidden="1" customHeight="1">
      <c r="A185" s="1110" t="s">
        <v>1332</v>
      </c>
      <c r="B185" s="1110"/>
      <c r="C185" s="788"/>
      <c r="D185" s="788"/>
      <c r="E185" s="788"/>
      <c r="F185" s="789">
        <f t="shared" ref="F185:L185" si="43">F186+F197+F211+F256+F273</f>
        <v>0</v>
      </c>
      <c r="G185" s="789">
        <f t="shared" si="43"/>
        <v>0</v>
      </c>
      <c r="H185" s="789">
        <f t="shared" si="43"/>
        <v>0</v>
      </c>
      <c r="I185" s="789">
        <f t="shared" si="43"/>
        <v>0</v>
      </c>
      <c r="J185" s="789">
        <f t="shared" si="43"/>
        <v>0</v>
      </c>
      <c r="K185" s="789">
        <f t="shared" si="43"/>
        <v>0</v>
      </c>
      <c r="L185" s="789">
        <f t="shared" si="43"/>
        <v>0</v>
      </c>
    </row>
    <row r="186" spans="1:12" s="771" customFormat="1" ht="26.25" hidden="1" customHeight="1">
      <c r="A186" s="1112" t="s">
        <v>1181</v>
      </c>
      <c r="B186" s="1112"/>
      <c r="C186" s="775" t="s">
        <v>1333</v>
      </c>
      <c r="D186" s="775"/>
      <c r="E186" s="775"/>
      <c r="F186" s="732">
        <f t="shared" ref="F186:L186" si="44">F187</f>
        <v>0</v>
      </c>
      <c r="G186" s="732">
        <f t="shared" si="44"/>
        <v>0</v>
      </c>
      <c r="H186" s="732">
        <f t="shared" si="44"/>
        <v>0</v>
      </c>
      <c r="I186" s="732">
        <f t="shared" si="44"/>
        <v>0</v>
      </c>
      <c r="J186" s="732">
        <f t="shared" si="44"/>
        <v>0</v>
      </c>
      <c r="K186" s="732">
        <f t="shared" si="44"/>
        <v>0</v>
      </c>
      <c r="L186" s="732">
        <f t="shared" si="44"/>
        <v>0</v>
      </c>
    </row>
    <row r="187" spans="1:12" s="931" customFormat="1" ht="18" hidden="1" customHeight="1">
      <c r="A187" s="701" t="s">
        <v>1183</v>
      </c>
      <c r="B187" s="719"/>
      <c r="C187" s="702" t="s">
        <v>530</v>
      </c>
      <c r="D187" s="702"/>
      <c r="E187" s="702"/>
      <c r="F187" s="720">
        <f t="shared" ref="F187:L187" si="45">F188+F189+F190+F191+F192+F193+F194+F195</f>
        <v>0</v>
      </c>
      <c r="G187" s="720">
        <f t="shared" si="45"/>
        <v>0</v>
      </c>
      <c r="H187" s="720">
        <f t="shared" si="45"/>
        <v>0</v>
      </c>
      <c r="I187" s="720">
        <f t="shared" si="45"/>
        <v>0</v>
      </c>
      <c r="J187" s="720">
        <f t="shared" si="45"/>
        <v>0</v>
      </c>
      <c r="K187" s="720">
        <f t="shared" si="45"/>
        <v>0</v>
      </c>
      <c r="L187" s="720">
        <f t="shared" si="45"/>
        <v>0</v>
      </c>
    </row>
    <row r="188" spans="1:12" s="970" customFormat="1" ht="15" hidden="1" customHeight="1">
      <c r="A188" s="1949"/>
      <c r="B188" s="718" t="s">
        <v>1184</v>
      </c>
      <c r="C188" s="707" t="s">
        <v>1185</v>
      </c>
      <c r="D188" s="707"/>
      <c r="E188" s="707"/>
      <c r="F188" s="715"/>
      <c r="G188" s="1950"/>
      <c r="H188" s="1950"/>
      <c r="I188" s="1950"/>
      <c r="J188" s="1950"/>
      <c r="K188" s="728">
        <f t="shared" ref="K188:K196" si="46">H188-J188</f>
        <v>0</v>
      </c>
      <c r="L188" s="1950"/>
    </row>
    <row r="189" spans="1:12" s="975" customFormat="1" ht="32.25" hidden="1" customHeight="1">
      <c r="A189" s="1951"/>
      <c r="B189" s="1900" t="s">
        <v>1186</v>
      </c>
      <c r="C189" s="768" t="s">
        <v>1187</v>
      </c>
      <c r="D189" s="768"/>
      <c r="E189" s="768"/>
      <c r="F189" s="715"/>
      <c r="G189" s="1952"/>
      <c r="H189" s="1952"/>
      <c r="I189" s="1952"/>
      <c r="J189" s="1952"/>
      <c r="K189" s="728">
        <f t="shared" si="46"/>
        <v>0</v>
      </c>
      <c r="L189" s="1952"/>
    </row>
    <row r="190" spans="1:12" s="975" customFormat="1" ht="28.5" hidden="1" customHeight="1">
      <c r="A190" s="1951"/>
      <c r="B190" s="1900" t="s">
        <v>1188</v>
      </c>
      <c r="C190" s="768" t="s">
        <v>1189</v>
      </c>
      <c r="D190" s="768"/>
      <c r="E190" s="768"/>
      <c r="F190" s="715"/>
      <c r="G190" s="1952"/>
      <c r="H190" s="1952"/>
      <c r="I190" s="1952"/>
      <c r="J190" s="1952"/>
      <c r="K190" s="728">
        <f t="shared" si="46"/>
        <v>0</v>
      </c>
      <c r="L190" s="1952"/>
    </row>
    <row r="191" spans="1:12" s="975" customFormat="1" ht="29.25" hidden="1" customHeight="1">
      <c r="A191" s="1951"/>
      <c r="B191" s="1900" t="s">
        <v>1190</v>
      </c>
      <c r="C191" s="768" t="s">
        <v>1191</v>
      </c>
      <c r="D191" s="768"/>
      <c r="E191" s="768"/>
      <c r="F191" s="715"/>
      <c r="G191" s="1952"/>
      <c r="H191" s="1952"/>
      <c r="I191" s="1952"/>
      <c r="J191" s="1952"/>
      <c r="K191" s="728">
        <f t="shared" si="46"/>
        <v>0</v>
      </c>
      <c r="L191" s="1952"/>
    </row>
    <row r="192" spans="1:12" s="975" customFormat="1" ht="29.25" hidden="1" customHeight="1">
      <c r="A192" s="1951"/>
      <c r="B192" s="1900" t="s">
        <v>1192</v>
      </c>
      <c r="C192" s="768" t="s">
        <v>1193</v>
      </c>
      <c r="D192" s="768"/>
      <c r="E192" s="768"/>
      <c r="F192" s="715"/>
      <c r="G192" s="1952"/>
      <c r="H192" s="1952"/>
      <c r="I192" s="1952"/>
      <c r="J192" s="1952"/>
      <c r="K192" s="728">
        <f t="shared" si="46"/>
        <v>0</v>
      </c>
      <c r="L192" s="1952"/>
    </row>
    <row r="193" spans="1:12" s="975" customFormat="1" ht="30" hidden="1" customHeight="1">
      <c r="A193" s="1951"/>
      <c r="B193" s="1900" t="s">
        <v>1194</v>
      </c>
      <c r="C193" s="768" t="s">
        <v>1195</v>
      </c>
      <c r="D193" s="768"/>
      <c r="E193" s="768"/>
      <c r="F193" s="715"/>
      <c r="G193" s="1952"/>
      <c r="H193" s="1952"/>
      <c r="I193" s="1952"/>
      <c r="J193" s="1952"/>
      <c r="K193" s="728">
        <f t="shared" si="46"/>
        <v>0</v>
      </c>
      <c r="L193" s="1952"/>
    </row>
    <row r="194" spans="1:12" s="975" customFormat="1" ht="29.25" hidden="1" customHeight="1">
      <c r="A194" s="1951"/>
      <c r="B194" s="1900" t="s">
        <v>1196</v>
      </c>
      <c r="C194" s="768" t="s">
        <v>1197</v>
      </c>
      <c r="D194" s="768"/>
      <c r="E194" s="768"/>
      <c r="F194" s="715"/>
      <c r="G194" s="1952"/>
      <c r="H194" s="1952"/>
      <c r="I194" s="1952"/>
      <c r="J194" s="1952"/>
      <c r="K194" s="728">
        <f t="shared" si="46"/>
        <v>0</v>
      </c>
      <c r="L194" s="1952"/>
    </row>
    <row r="195" spans="1:12" s="975" customFormat="1" ht="32.25" hidden="1" customHeight="1">
      <c r="A195" s="1951"/>
      <c r="B195" s="1900" t="s">
        <v>1198</v>
      </c>
      <c r="C195" s="768" t="s">
        <v>1199</v>
      </c>
      <c r="D195" s="768"/>
      <c r="E195" s="768"/>
      <c r="F195" s="715"/>
      <c r="G195" s="1952"/>
      <c r="H195" s="1952"/>
      <c r="I195" s="1952"/>
      <c r="J195" s="1952"/>
      <c r="K195" s="728">
        <f t="shared" si="46"/>
        <v>0</v>
      </c>
      <c r="L195" s="1952"/>
    </row>
    <row r="196" spans="1:12" s="975" customFormat="1" ht="12.75" hidden="1" customHeight="1">
      <c r="A196" s="1951"/>
      <c r="B196" s="1900"/>
      <c r="C196" s="768"/>
      <c r="D196" s="768"/>
      <c r="E196" s="768"/>
      <c r="F196" s="715"/>
      <c r="G196" s="1953"/>
      <c r="H196" s="1953"/>
      <c r="I196" s="1953"/>
      <c r="J196" s="1953"/>
      <c r="K196" s="728">
        <f t="shared" si="46"/>
        <v>0</v>
      </c>
      <c r="L196" s="1953"/>
    </row>
    <row r="197" spans="1:12" ht="17.25" hidden="1" customHeight="1">
      <c r="A197" s="802" t="s">
        <v>1200</v>
      </c>
      <c r="B197" s="802"/>
      <c r="C197" s="775" t="s">
        <v>1182</v>
      </c>
      <c r="D197" s="775"/>
      <c r="E197" s="775"/>
      <c r="F197" s="761">
        <f t="shared" ref="F197:L197" si="47">F198</f>
        <v>0</v>
      </c>
      <c r="G197" s="761">
        <f t="shared" si="47"/>
        <v>0</v>
      </c>
      <c r="H197" s="761">
        <f t="shared" si="47"/>
        <v>0</v>
      </c>
      <c r="I197" s="761">
        <f t="shared" si="47"/>
        <v>0</v>
      </c>
      <c r="J197" s="761">
        <f t="shared" si="47"/>
        <v>0</v>
      </c>
      <c r="K197" s="761">
        <f t="shared" si="47"/>
        <v>0</v>
      </c>
      <c r="L197" s="761">
        <f t="shared" si="47"/>
        <v>0</v>
      </c>
    </row>
    <row r="198" spans="1:12" ht="26.25" hidden="1" customHeight="1">
      <c r="A198" s="1114" t="s">
        <v>1201</v>
      </c>
      <c r="B198" s="1114"/>
      <c r="C198" s="702" t="s">
        <v>1111</v>
      </c>
      <c r="D198" s="702"/>
      <c r="E198" s="702"/>
      <c r="F198" s="720">
        <f t="shared" ref="F198:L198" si="48">F199+F200+F201+F202+F203+F204+F205+F206+F207+F208+F209</f>
        <v>0</v>
      </c>
      <c r="G198" s="720">
        <f t="shared" si="48"/>
        <v>0</v>
      </c>
      <c r="H198" s="720">
        <f t="shared" si="48"/>
        <v>0</v>
      </c>
      <c r="I198" s="720">
        <f t="shared" si="48"/>
        <v>0</v>
      </c>
      <c r="J198" s="720">
        <f t="shared" si="48"/>
        <v>0</v>
      </c>
      <c r="K198" s="720">
        <f t="shared" si="48"/>
        <v>0</v>
      </c>
      <c r="L198" s="720">
        <f t="shared" si="48"/>
        <v>0</v>
      </c>
    </row>
    <row r="199" spans="1:12" s="931" customFormat="1" ht="13.5" hidden="1" customHeight="1">
      <c r="A199" s="1273"/>
      <c r="B199" s="706" t="s">
        <v>1202</v>
      </c>
      <c r="C199" s="707" t="s">
        <v>1203</v>
      </c>
      <c r="D199" s="707"/>
      <c r="E199" s="707"/>
      <c r="F199" s="715"/>
      <c r="G199" s="728"/>
      <c r="H199" s="728"/>
      <c r="I199" s="728"/>
      <c r="J199" s="728"/>
      <c r="K199" s="728">
        <f t="shared" ref="K199:K210" si="49">H199-J199</f>
        <v>0</v>
      </c>
      <c r="L199" s="728"/>
    </row>
    <row r="200" spans="1:12" s="931" customFormat="1" ht="15.75" hidden="1" customHeight="1">
      <c r="A200" s="1273"/>
      <c r="B200" s="706" t="s">
        <v>1204</v>
      </c>
      <c r="C200" s="707" t="s">
        <v>1205</v>
      </c>
      <c r="D200" s="707"/>
      <c r="E200" s="707"/>
      <c r="F200" s="715"/>
      <c r="G200" s="728"/>
      <c r="H200" s="728"/>
      <c r="I200" s="728"/>
      <c r="J200" s="728"/>
      <c r="K200" s="728">
        <f t="shared" si="49"/>
        <v>0</v>
      </c>
      <c r="L200" s="728"/>
    </row>
    <row r="201" spans="1:12" s="931" customFormat="1" ht="15.75" hidden="1" customHeight="1">
      <c r="A201" s="1273"/>
      <c r="B201" s="706" t="s">
        <v>1206</v>
      </c>
      <c r="C201" s="707" t="s">
        <v>1207</v>
      </c>
      <c r="D201" s="707"/>
      <c r="E201" s="707"/>
      <c r="F201" s="715"/>
      <c r="G201" s="728"/>
      <c r="H201" s="728"/>
      <c r="I201" s="728"/>
      <c r="J201" s="728"/>
      <c r="K201" s="728">
        <f t="shared" si="49"/>
        <v>0</v>
      </c>
      <c r="L201" s="728"/>
    </row>
    <row r="202" spans="1:12" s="931" customFormat="1" ht="15.75" hidden="1" customHeight="1">
      <c r="A202" s="1273"/>
      <c r="B202" s="706" t="s">
        <v>1208</v>
      </c>
      <c r="C202" s="707" t="s">
        <v>1209</v>
      </c>
      <c r="D202" s="707"/>
      <c r="E202" s="707"/>
      <c r="F202" s="715"/>
      <c r="G202" s="728"/>
      <c r="H202" s="728"/>
      <c r="I202" s="728"/>
      <c r="J202" s="728"/>
      <c r="K202" s="728">
        <f t="shared" si="49"/>
        <v>0</v>
      </c>
      <c r="L202" s="728"/>
    </row>
    <row r="203" spans="1:12" s="931" customFormat="1" ht="17.25" hidden="1" customHeight="1">
      <c r="A203" s="1273"/>
      <c r="B203" s="716" t="s">
        <v>1210</v>
      </c>
      <c r="C203" s="707" t="s">
        <v>1211</v>
      </c>
      <c r="D203" s="707"/>
      <c r="E203" s="707"/>
      <c r="F203" s="715"/>
      <c r="G203" s="728"/>
      <c r="H203" s="728"/>
      <c r="I203" s="728"/>
      <c r="J203" s="728"/>
      <c r="K203" s="728">
        <f t="shared" si="49"/>
        <v>0</v>
      </c>
      <c r="L203" s="728"/>
    </row>
    <row r="204" spans="1:12" s="931" customFormat="1" ht="13.5" hidden="1" customHeight="1">
      <c r="A204" s="1954"/>
      <c r="B204" s="706" t="s">
        <v>1212</v>
      </c>
      <c r="C204" s="707" t="s">
        <v>1213</v>
      </c>
      <c r="D204" s="707"/>
      <c r="E204" s="707"/>
      <c r="F204" s="715"/>
      <c r="G204" s="728"/>
      <c r="H204" s="728"/>
      <c r="I204" s="728"/>
      <c r="J204" s="728"/>
      <c r="K204" s="728">
        <f t="shared" si="49"/>
        <v>0</v>
      </c>
      <c r="L204" s="728"/>
    </row>
    <row r="205" spans="1:12" s="931" customFormat="1" ht="13.5" hidden="1" customHeight="1">
      <c r="A205" s="1954"/>
      <c r="B205" s="706" t="s">
        <v>1214</v>
      </c>
      <c r="C205" s="707" t="s">
        <v>1215</v>
      </c>
      <c r="D205" s="707"/>
      <c r="E205" s="707"/>
      <c r="F205" s="715"/>
      <c r="G205" s="728"/>
      <c r="H205" s="728"/>
      <c r="I205" s="728"/>
      <c r="J205" s="728"/>
      <c r="K205" s="728">
        <f t="shared" si="49"/>
        <v>0</v>
      </c>
      <c r="L205" s="728"/>
    </row>
    <row r="206" spans="1:12" s="931" customFormat="1" ht="13.5" hidden="1" customHeight="1">
      <c r="A206" s="1954"/>
      <c r="B206" s="718" t="s">
        <v>1114</v>
      </c>
      <c r="C206" s="707" t="s">
        <v>1115</v>
      </c>
      <c r="D206" s="707"/>
      <c r="E206" s="707"/>
      <c r="F206" s="715"/>
      <c r="G206" s="728"/>
      <c r="H206" s="728"/>
      <c r="I206" s="728"/>
      <c r="J206" s="728"/>
      <c r="K206" s="728">
        <f t="shared" si="49"/>
        <v>0</v>
      </c>
      <c r="L206" s="728"/>
    </row>
    <row r="207" spans="1:12" s="931" customFormat="1" ht="13.5" hidden="1" customHeight="1">
      <c r="A207" s="1954"/>
      <c r="B207" s="718" t="s">
        <v>1216</v>
      </c>
      <c r="C207" s="707" t="s">
        <v>1217</v>
      </c>
      <c r="D207" s="707"/>
      <c r="E207" s="707"/>
      <c r="F207" s="715"/>
      <c r="G207" s="728"/>
      <c r="H207" s="728"/>
      <c r="I207" s="728"/>
      <c r="J207" s="728"/>
      <c r="K207" s="728">
        <f t="shared" si="49"/>
        <v>0</v>
      </c>
      <c r="L207" s="728"/>
    </row>
    <row r="208" spans="1:12" s="931" customFormat="1" ht="13.5" hidden="1" customHeight="1">
      <c r="A208" s="1954"/>
      <c r="B208" s="718" t="s">
        <v>1218</v>
      </c>
      <c r="C208" s="707" t="s">
        <v>1219</v>
      </c>
      <c r="D208" s="707"/>
      <c r="E208" s="707"/>
      <c r="F208" s="715"/>
      <c r="G208" s="728"/>
      <c r="H208" s="728"/>
      <c r="I208" s="728"/>
      <c r="J208" s="728"/>
      <c r="K208" s="728">
        <f t="shared" si="49"/>
        <v>0</v>
      </c>
      <c r="L208" s="728"/>
    </row>
    <row r="209" spans="1:12" s="931" customFormat="1" ht="28.5" hidden="1" customHeight="1">
      <c r="A209" s="1954"/>
      <c r="B209" s="767" t="s">
        <v>1220</v>
      </c>
      <c r="C209" s="707" t="s">
        <v>1221</v>
      </c>
      <c r="D209" s="707"/>
      <c r="E209" s="707"/>
      <c r="F209" s="715"/>
      <c r="G209" s="728"/>
      <c r="H209" s="728"/>
      <c r="I209" s="728"/>
      <c r="J209" s="728"/>
      <c r="K209" s="728">
        <f t="shared" si="49"/>
        <v>0</v>
      </c>
      <c r="L209" s="728"/>
    </row>
    <row r="210" spans="1:12" s="931" customFormat="1" ht="13.5" hidden="1" customHeight="1">
      <c r="A210" s="1954"/>
      <c r="B210" s="718"/>
      <c r="C210" s="707"/>
      <c r="D210" s="707"/>
      <c r="E210" s="707"/>
      <c r="F210" s="715"/>
      <c r="G210" s="715"/>
      <c r="H210" s="715"/>
      <c r="I210" s="715"/>
      <c r="J210" s="715"/>
      <c r="K210" s="728">
        <f t="shared" si="49"/>
        <v>0</v>
      </c>
      <c r="L210" s="715"/>
    </row>
    <row r="211" spans="1:12" s="931" customFormat="1" ht="39.75" hidden="1" customHeight="1">
      <c r="A211" s="1955" t="s">
        <v>1334</v>
      </c>
      <c r="B211" s="1955"/>
      <c r="C211" s="1956">
        <v>56</v>
      </c>
      <c r="D211" s="1956"/>
      <c r="E211" s="1956"/>
      <c r="F211" s="761">
        <f t="shared" ref="F211:L211" si="50">F212+F216+F220+F224+F228+F232+F236+F240+F244+F248+F252</f>
        <v>0</v>
      </c>
      <c r="G211" s="761">
        <f t="shared" si="50"/>
        <v>0</v>
      </c>
      <c r="H211" s="761">
        <f t="shared" si="50"/>
        <v>0</v>
      </c>
      <c r="I211" s="761">
        <f t="shared" si="50"/>
        <v>0</v>
      </c>
      <c r="J211" s="761">
        <f t="shared" si="50"/>
        <v>0</v>
      </c>
      <c r="K211" s="761">
        <f t="shared" si="50"/>
        <v>0</v>
      </c>
      <c r="L211" s="761">
        <f t="shared" si="50"/>
        <v>0</v>
      </c>
    </row>
    <row r="212" spans="1:12" s="931" customFormat="1" ht="13.5" hidden="1" customHeight="1">
      <c r="A212" s="1957" t="s">
        <v>1223</v>
      </c>
      <c r="B212" s="1957"/>
      <c r="C212" s="702" t="s">
        <v>1224</v>
      </c>
      <c r="D212" s="702"/>
      <c r="E212" s="702"/>
      <c r="F212" s="720">
        <f t="shared" ref="F212:L212" si="51">F213+F214+F215</f>
        <v>0</v>
      </c>
      <c r="G212" s="720">
        <f t="shared" si="51"/>
        <v>0</v>
      </c>
      <c r="H212" s="720">
        <f t="shared" si="51"/>
        <v>0</v>
      </c>
      <c r="I212" s="720">
        <f t="shared" si="51"/>
        <v>0</v>
      </c>
      <c r="J212" s="720">
        <f t="shared" si="51"/>
        <v>0</v>
      </c>
      <c r="K212" s="720">
        <f t="shared" si="51"/>
        <v>0</v>
      </c>
      <c r="L212" s="720">
        <f t="shared" si="51"/>
        <v>0</v>
      </c>
    </row>
    <row r="213" spans="1:12" s="931" customFormat="1" ht="13.5" hidden="1" customHeight="1">
      <c r="A213" s="1274"/>
      <c r="B213" s="1797" t="s">
        <v>1225</v>
      </c>
      <c r="C213" s="1798" t="s">
        <v>1226</v>
      </c>
      <c r="D213" s="1798"/>
      <c r="E213" s="1798"/>
      <c r="F213" s="715"/>
      <c r="G213" s="728"/>
      <c r="H213" s="728"/>
      <c r="I213" s="728"/>
      <c r="J213" s="728"/>
      <c r="K213" s="728">
        <f>H213-J213</f>
        <v>0</v>
      </c>
      <c r="L213" s="728"/>
    </row>
    <row r="214" spans="1:12" s="931" customFormat="1" ht="13.5" hidden="1" customHeight="1">
      <c r="A214" s="1274"/>
      <c r="B214" s="1797" t="s">
        <v>1227</v>
      </c>
      <c r="C214" s="1798" t="s">
        <v>1228</v>
      </c>
      <c r="D214" s="1798"/>
      <c r="E214" s="1798"/>
      <c r="F214" s="715"/>
      <c r="G214" s="728"/>
      <c r="H214" s="728"/>
      <c r="I214" s="728"/>
      <c r="J214" s="728"/>
      <c r="K214" s="728">
        <f>H214-J214</f>
        <v>0</v>
      </c>
      <c r="L214" s="728"/>
    </row>
    <row r="215" spans="1:12" s="931" customFormat="1" ht="13.5" hidden="1" customHeight="1">
      <c r="A215" s="1274"/>
      <c r="B215" s="1797" t="s">
        <v>1229</v>
      </c>
      <c r="C215" s="1798" t="s">
        <v>1230</v>
      </c>
      <c r="D215" s="1798"/>
      <c r="E215" s="1798"/>
      <c r="F215" s="715"/>
      <c r="G215" s="728"/>
      <c r="H215" s="728"/>
      <c r="I215" s="728"/>
      <c r="J215" s="728"/>
      <c r="K215" s="728">
        <f>H215-J215</f>
        <v>0</v>
      </c>
      <c r="L215" s="728"/>
    </row>
    <row r="216" spans="1:12" s="931" customFormat="1" ht="13.5" hidden="1" customHeight="1">
      <c r="A216" s="1809" t="s">
        <v>1231</v>
      </c>
      <c r="B216" s="1809"/>
      <c r="C216" s="1810" t="s">
        <v>550</v>
      </c>
      <c r="D216" s="1810"/>
      <c r="E216" s="1810"/>
      <c r="F216" s="720">
        <f t="shared" ref="F216:L216" si="52">F217+F218+F219</f>
        <v>0</v>
      </c>
      <c r="G216" s="720">
        <f t="shared" si="52"/>
        <v>0</v>
      </c>
      <c r="H216" s="720">
        <f t="shared" si="52"/>
        <v>0</v>
      </c>
      <c r="I216" s="720">
        <f t="shared" si="52"/>
        <v>0</v>
      </c>
      <c r="J216" s="720">
        <f t="shared" si="52"/>
        <v>0</v>
      </c>
      <c r="K216" s="720">
        <f t="shared" si="52"/>
        <v>0</v>
      </c>
      <c r="L216" s="720">
        <f t="shared" si="52"/>
        <v>0</v>
      </c>
    </row>
    <row r="217" spans="1:12" s="931" customFormat="1" ht="13.5" hidden="1" customHeight="1">
      <c r="A217" s="1274"/>
      <c r="B217" s="1797" t="s">
        <v>1225</v>
      </c>
      <c r="C217" s="1798" t="s">
        <v>1232</v>
      </c>
      <c r="D217" s="1798"/>
      <c r="E217" s="1798"/>
      <c r="F217" s="715"/>
      <c r="G217" s="728"/>
      <c r="H217" s="728"/>
      <c r="I217" s="728"/>
      <c r="J217" s="728"/>
      <c r="K217" s="728">
        <f>H217-J217</f>
        <v>0</v>
      </c>
      <c r="L217" s="728"/>
    </row>
    <row r="218" spans="1:12" s="931" customFormat="1" ht="13.5" hidden="1" customHeight="1">
      <c r="A218" s="1274"/>
      <c r="B218" s="1797" t="s">
        <v>1227</v>
      </c>
      <c r="C218" s="1798" t="s">
        <v>1233</v>
      </c>
      <c r="D218" s="1798"/>
      <c r="E218" s="1798"/>
      <c r="F218" s="715"/>
      <c r="G218" s="728"/>
      <c r="H218" s="728"/>
      <c r="I218" s="728"/>
      <c r="J218" s="728"/>
      <c r="K218" s="728">
        <f>H218-J218</f>
        <v>0</v>
      </c>
      <c r="L218" s="728"/>
    </row>
    <row r="219" spans="1:12" s="931" customFormat="1" ht="13.5" hidden="1" customHeight="1">
      <c r="A219" s="1274"/>
      <c r="B219" s="1797" t="s">
        <v>1229</v>
      </c>
      <c r="C219" s="1798" t="s">
        <v>1234</v>
      </c>
      <c r="D219" s="1798"/>
      <c r="E219" s="1798"/>
      <c r="F219" s="715"/>
      <c r="G219" s="728"/>
      <c r="H219" s="728"/>
      <c r="I219" s="728"/>
      <c r="J219" s="728"/>
      <c r="K219" s="728">
        <f>H219-J219</f>
        <v>0</v>
      </c>
      <c r="L219" s="728"/>
    </row>
    <row r="220" spans="1:12" s="931" customFormat="1" ht="13.5" hidden="1" customHeight="1">
      <c r="A220" s="1809" t="s">
        <v>1235</v>
      </c>
      <c r="B220" s="1809"/>
      <c r="C220" s="1810" t="s">
        <v>1236</v>
      </c>
      <c r="D220" s="1810"/>
      <c r="E220" s="1810"/>
      <c r="F220" s="720">
        <f t="shared" ref="F220:L220" si="53">F221+F222+F223</f>
        <v>0</v>
      </c>
      <c r="G220" s="720">
        <f t="shared" si="53"/>
        <v>0</v>
      </c>
      <c r="H220" s="720">
        <f t="shared" si="53"/>
        <v>0</v>
      </c>
      <c r="I220" s="720">
        <f t="shared" si="53"/>
        <v>0</v>
      </c>
      <c r="J220" s="720">
        <f t="shared" si="53"/>
        <v>0</v>
      </c>
      <c r="K220" s="720">
        <f t="shared" si="53"/>
        <v>0</v>
      </c>
      <c r="L220" s="720">
        <f t="shared" si="53"/>
        <v>0</v>
      </c>
    </row>
    <row r="221" spans="1:12" s="931" customFormat="1" ht="13.5" hidden="1" customHeight="1">
      <c r="A221" s="1274"/>
      <c r="B221" s="1797" t="s">
        <v>1225</v>
      </c>
      <c r="C221" s="1798" t="s">
        <v>1237</v>
      </c>
      <c r="D221" s="1798"/>
      <c r="E221" s="1798"/>
      <c r="F221" s="715"/>
      <c r="G221" s="728"/>
      <c r="H221" s="728"/>
      <c r="I221" s="728"/>
      <c r="J221" s="728"/>
      <c r="K221" s="728">
        <f>H221-J221</f>
        <v>0</v>
      </c>
      <c r="L221" s="728"/>
    </row>
    <row r="222" spans="1:12" s="931" customFormat="1" ht="13.5" hidden="1" customHeight="1">
      <c r="A222" s="1274"/>
      <c r="B222" s="1797" t="s">
        <v>1227</v>
      </c>
      <c r="C222" s="1798" t="s">
        <v>1238</v>
      </c>
      <c r="D222" s="1798"/>
      <c r="E222" s="1798"/>
      <c r="F222" s="715"/>
      <c r="G222" s="728"/>
      <c r="H222" s="728"/>
      <c r="I222" s="728"/>
      <c r="J222" s="728"/>
      <c r="K222" s="728">
        <f>H222-J222</f>
        <v>0</v>
      </c>
      <c r="L222" s="728"/>
    </row>
    <row r="223" spans="1:12" s="931" customFormat="1" ht="13.5" hidden="1" customHeight="1">
      <c r="A223" s="1274"/>
      <c r="B223" s="1797" t="s">
        <v>1229</v>
      </c>
      <c r="C223" s="1798" t="s">
        <v>1239</v>
      </c>
      <c r="D223" s="1798"/>
      <c r="E223" s="1798"/>
      <c r="F223" s="715"/>
      <c r="G223" s="728"/>
      <c r="H223" s="728"/>
      <c r="I223" s="728"/>
      <c r="J223" s="728"/>
      <c r="K223" s="728">
        <f>H223-J223</f>
        <v>0</v>
      </c>
      <c r="L223" s="728"/>
    </row>
    <row r="224" spans="1:12" s="931" customFormat="1" ht="13.5" hidden="1" customHeight="1">
      <c r="A224" s="1809" t="s">
        <v>1240</v>
      </c>
      <c r="B224" s="1809"/>
      <c r="C224" s="1810" t="s">
        <v>1241</v>
      </c>
      <c r="D224" s="1810"/>
      <c r="E224" s="1810"/>
      <c r="F224" s="720">
        <f t="shared" ref="F224:L224" si="54">F225+F226+F227</f>
        <v>0</v>
      </c>
      <c r="G224" s="720">
        <f t="shared" si="54"/>
        <v>0</v>
      </c>
      <c r="H224" s="720">
        <f t="shared" si="54"/>
        <v>0</v>
      </c>
      <c r="I224" s="720">
        <f t="shared" si="54"/>
        <v>0</v>
      </c>
      <c r="J224" s="720">
        <f t="shared" si="54"/>
        <v>0</v>
      </c>
      <c r="K224" s="720">
        <f t="shared" si="54"/>
        <v>0</v>
      </c>
      <c r="L224" s="720">
        <f t="shared" si="54"/>
        <v>0</v>
      </c>
    </row>
    <row r="225" spans="1:12" s="931" customFormat="1" ht="13.5" hidden="1" customHeight="1">
      <c r="A225" s="1274"/>
      <c r="B225" s="1797" t="s">
        <v>1225</v>
      </c>
      <c r="C225" s="1798" t="s">
        <v>1242</v>
      </c>
      <c r="D225" s="1798"/>
      <c r="E225" s="1798"/>
      <c r="F225" s="715"/>
      <c r="G225" s="728"/>
      <c r="H225" s="728"/>
      <c r="I225" s="728"/>
      <c r="J225" s="728"/>
      <c r="K225" s="728">
        <f>H225-J225</f>
        <v>0</v>
      </c>
      <c r="L225" s="728"/>
    </row>
    <row r="226" spans="1:12" s="931" customFormat="1" ht="13.5" hidden="1" customHeight="1">
      <c r="A226" s="1274"/>
      <c r="B226" s="1797" t="s">
        <v>1227</v>
      </c>
      <c r="C226" s="1798" t="s">
        <v>1243</v>
      </c>
      <c r="D226" s="1798"/>
      <c r="E226" s="1798"/>
      <c r="F226" s="715"/>
      <c r="G226" s="728"/>
      <c r="H226" s="728"/>
      <c r="I226" s="728"/>
      <c r="J226" s="728"/>
      <c r="K226" s="728">
        <f>H226-J226</f>
        <v>0</v>
      </c>
      <c r="L226" s="728"/>
    </row>
    <row r="227" spans="1:12" s="931" customFormat="1" ht="13.5" hidden="1" customHeight="1">
      <c r="A227" s="1274"/>
      <c r="B227" s="1797" t="s">
        <v>1229</v>
      </c>
      <c r="C227" s="1798" t="s">
        <v>1244</v>
      </c>
      <c r="D227" s="1798"/>
      <c r="E227" s="1798"/>
      <c r="F227" s="715"/>
      <c r="G227" s="728"/>
      <c r="H227" s="728"/>
      <c r="I227" s="728"/>
      <c r="J227" s="728"/>
      <c r="K227" s="728">
        <f>H227-J227</f>
        <v>0</v>
      </c>
      <c r="L227" s="728"/>
    </row>
    <row r="228" spans="1:12" s="931" customFormat="1" ht="13.5" hidden="1" customHeight="1">
      <c r="A228" s="1809" t="s">
        <v>1245</v>
      </c>
      <c r="B228" s="1809"/>
      <c r="C228" s="1810" t="s">
        <v>1246</v>
      </c>
      <c r="D228" s="1810"/>
      <c r="E228" s="1810"/>
      <c r="F228" s="720">
        <f t="shared" ref="F228:L228" si="55">F229+F230+F231</f>
        <v>0</v>
      </c>
      <c r="G228" s="720">
        <f t="shared" si="55"/>
        <v>0</v>
      </c>
      <c r="H228" s="720">
        <f t="shared" si="55"/>
        <v>0</v>
      </c>
      <c r="I228" s="720">
        <f t="shared" si="55"/>
        <v>0</v>
      </c>
      <c r="J228" s="720">
        <f t="shared" si="55"/>
        <v>0</v>
      </c>
      <c r="K228" s="720">
        <f t="shared" si="55"/>
        <v>0</v>
      </c>
      <c r="L228" s="720">
        <f t="shared" si="55"/>
        <v>0</v>
      </c>
    </row>
    <row r="229" spans="1:12" s="931" customFormat="1" ht="13.5" hidden="1" customHeight="1">
      <c r="A229" s="1274"/>
      <c r="B229" s="1797" t="s">
        <v>1225</v>
      </c>
      <c r="C229" s="1798" t="s">
        <v>1247</v>
      </c>
      <c r="D229" s="1798"/>
      <c r="E229" s="1798"/>
      <c r="F229" s="715"/>
      <c r="G229" s="728"/>
      <c r="H229" s="728"/>
      <c r="I229" s="728"/>
      <c r="J229" s="728"/>
      <c r="K229" s="728">
        <f>H229-J229</f>
        <v>0</v>
      </c>
      <c r="L229" s="728"/>
    </row>
    <row r="230" spans="1:12" s="931" customFormat="1" ht="13.5" hidden="1" customHeight="1">
      <c r="A230" s="1274"/>
      <c r="B230" s="1797" t="s">
        <v>1227</v>
      </c>
      <c r="C230" s="1798" t="s">
        <v>1248</v>
      </c>
      <c r="D230" s="1798"/>
      <c r="E230" s="1798"/>
      <c r="F230" s="715"/>
      <c r="G230" s="728"/>
      <c r="H230" s="728"/>
      <c r="I230" s="728"/>
      <c r="J230" s="728"/>
      <c r="K230" s="728">
        <f>H230-J230</f>
        <v>0</v>
      </c>
      <c r="L230" s="728"/>
    </row>
    <row r="231" spans="1:12" s="931" customFormat="1" ht="13.5" hidden="1" customHeight="1">
      <c r="A231" s="1274"/>
      <c r="B231" s="1797" t="s">
        <v>1229</v>
      </c>
      <c r="C231" s="1798" t="s">
        <v>1249</v>
      </c>
      <c r="D231" s="1798"/>
      <c r="E231" s="1798"/>
      <c r="F231" s="715"/>
      <c r="G231" s="728"/>
      <c r="H231" s="728"/>
      <c r="I231" s="728"/>
      <c r="J231" s="728"/>
      <c r="K231" s="728">
        <f>H231-J231</f>
        <v>0</v>
      </c>
      <c r="L231" s="728"/>
    </row>
    <row r="232" spans="1:12" s="931" customFormat="1" ht="13.5" hidden="1" customHeight="1">
      <c r="A232" s="1809" t="s">
        <v>1250</v>
      </c>
      <c r="B232" s="1809"/>
      <c r="C232" s="1810" t="s">
        <v>1251</v>
      </c>
      <c r="D232" s="1810"/>
      <c r="E232" s="1810"/>
      <c r="F232" s="720">
        <f t="shared" ref="F232:L232" si="56">F233+F234+F235</f>
        <v>0</v>
      </c>
      <c r="G232" s="720">
        <f t="shared" si="56"/>
        <v>0</v>
      </c>
      <c r="H232" s="720">
        <f t="shared" si="56"/>
        <v>0</v>
      </c>
      <c r="I232" s="720">
        <f t="shared" si="56"/>
        <v>0</v>
      </c>
      <c r="J232" s="720">
        <f t="shared" si="56"/>
        <v>0</v>
      </c>
      <c r="K232" s="720">
        <f t="shared" si="56"/>
        <v>0</v>
      </c>
      <c r="L232" s="720">
        <f t="shared" si="56"/>
        <v>0</v>
      </c>
    </row>
    <row r="233" spans="1:12" s="931" customFormat="1" ht="13.5" hidden="1" customHeight="1">
      <c r="A233" s="1274"/>
      <c r="B233" s="1797" t="s">
        <v>1225</v>
      </c>
      <c r="C233" s="1798" t="s">
        <v>1252</v>
      </c>
      <c r="D233" s="1798"/>
      <c r="E233" s="1798"/>
      <c r="F233" s="715"/>
      <c r="G233" s="728"/>
      <c r="H233" s="728"/>
      <c r="I233" s="728"/>
      <c r="J233" s="728"/>
      <c r="K233" s="728">
        <f>H233-J233</f>
        <v>0</v>
      </c>
      <c r="L233" s="728"/>
    </row>
    <row r="234" spans="1:12" s="931" customFormat="1" ht="13.5" hidden="1" customHeight="1">
      <c r="A234" s="1274"/>
      <c r="B234" s="1797" t="s">
        <v>1227</v>
      </c>
      <c r="C234" s="1798" t="s">
        <v>1253</v>
      </c>
      <c r="D234" s="1798"/>
      <c r="E234" s="1798"/>
      <c r="F234" s="715"/>
      <c r="G234" s="728"/>
      <c r="H234" s="728"/>
      <c r="I234" s="728"/>
      <c r="J234" s="728"/>
      <c r="K234" s="728">
        <f>H234-J234</f>
        <v>0</v>
      </c>
      <c r="L234" s="728"/>
    </row>
    <row r="235" spans="1:12" s="931" customFormat="1" ht="13.5" hidden="1" customHeight="1">
      <c r="A235" s="1274"/>
      <c r="B235" s="1797" t="s">
        <v>1229</v>
      </c>
      <c r="C235" s="1798" t="s">
        <v>1254</v>
      </c>
      <c r="D235" s="1798"/>
      <c r="E235" s="1798"/>
      <c r="F235" s="715"/>
      <c r="G235" s="728"/>
      <c r="H235" s="728"/>
      <c r="I235" s="728"/>
      <c r="J235" s="728"/>
      <c r="K235" s="728">
        <f>H235-J235</f>
        <v>0</v>
      </c>
      <c r="L235" s="728"/>
    </row>
    <row r="236" spans="1:12" s="931" customFormat="1" ht="13.5" hidden="1" customHeight="1">
      <c r="A236" s="1809" t="s">
        <v>1255</v>
      </c>
      <c r="B236" s="1809"/>
      <c r="C236" s="1810" t="s">
        <v>1256</v>
      </c>
      <c r="D236" s="1810"/>
      <c r="E236" s="1810"/>
      <c r="F236" s="720">
        <f t="shared" ref="F236:L236" si="57">F237+F238+F239</f>
        <v>0</v>
      </c>
      <c r="G236" s="720">
        <f t="shared" si="57"/>
        <v>0</v>
      </c>
      <c r="H236" s="720">
        <f t="shared" si="57"/>
        <v>0</v>
      </c>
      <c r="I236" s="720">
        <f t="shared" si="57"/>
        <v>0</v>
      </c>
      <c r="J236" s="720">
        <f t="shared" si="57"/>
        <v>0</v>
      </c>
      <c r="K236" s="720">
        <f t="shared" si="57"/>
        <v>0</v>
      </c>
      <c r="L236" s="720">
        <f t="shared" si="57"/>
        <v>0</v>
      </c>
    </row>
    <row r="237" spans="1:12" s="931" customFormat="1" ht="13.5" hidden="1" customHeight="1">
      <c r="A237" s="1274"/>
      <c r="B237" s="1797" t="s">
        <v>1225</v>
      </c>
      <c r="C237" s="1798" t="s">
        <v>1257</v>
      </c>
      <c r="D237" s="1798"/>
      <c r="E237" s="1798"/>
      <c r="F237" s="715"/>
      <c r="G237" s="728"/>
      <c r="H237" s="728"/>
      <c r="I237" s="728"/>
      <c r="J237" s="728"/>
      <c r="K237" s="728">
        <f>H237-J237</f>
        <v>0</v>
      </c>
      <c r="L237" s="728"/>
    </row>
    <row r="238" spans="1:12" s="931" customFormat="1" ht="13.5" hidden="1" customHeight="1">
      <c r="A238" s="1274"/>
      <c r="B238" s="1797" t="s">
        <v>1227</v>
      </c>
      <c r="C238" s="1798" t="s">
        <v>1258</v>
      </c>
      <c r="D238" s="1798"/>
      <c r="E238" s="1798"/>
      <c r="F238" s="715"/>
      <c r="G238" s="728"/>
      <c r="H238" s="728"/>
      <c r="I238" s="728"/>
      <c r="J238" s="728"/>
      <c r="K238" s="728">
        <f>H238-J238</f>
        <v>0</v>
      </c>
      <c r="L238" s="728"/>
    </row>
    <row r="239" spans="1:12" s="931" customFormat="1" ht="13.5" hidden="1" customHeight="1">
      <c r="A239" s="1274"/>
      <c r="B239" s="1797" t="s">
        <v>1229</v>
      </c>
      <c r="C239" s="1798" t="s">
        <v>1259</v>
      </c>
      <c r="D239" s="1798"/>
      <c r="E239" s="1798"/>
      <c r="F239" s="715"/>
      <c r="G239" s="728"/>
      <c r="H239" s="728"/>
      <c r="I239" s="728"/>
      <c r="J239" s="728"/>
      <c r="K239" s="728">
        <f>H239-J239</f>
        <v>0</v>
      </c>
      <c r="L239" s="728"/>
    </row>
    <row r="240" spans="1:12" s="931" customFormat="1" ht="13.5" hidden="1" customHeight="1">
      <c r="A240" s="1958" t="s">
        <v>1260</v>
      </c>
      <c r="B240" s="1156"/>
      <c r="C240" s="1810" t="s">
        <v>1261</v>
      </c>
      <c r="D240" s="1810"/>
      <c r="E240" s="1810"/>
      <c r="F240" s="720">
        <f t="shared" ref="F240:L240" si="58">F241+F242+F243</f>
        <v>0</v>
      </c>
      <c r="G240" s="720">
        <f t="shared" si="58"/>
        <v>0</v>
      </c>
      <c r="H240" s="720">
        <f t="shared" si="58"/>
        <v>0</v>
      </c>
      <c r="I240" s="720">
        <f t="shared" si="58"/>
        <v>0</v>
      </c>
      <c r="J240" s="720">
        <f t="shared" si="58"/>
        <v>0</v>
      </c>
      <c r="K240" s="720">
        <f t="shared" si="58"/>
        <v>0</v>
      </c>
      <c r="L240" s="720">
        <f t="shared" si="58"/>
        <v>0</v>
      </c>
    </row>
    <row r="241" spans="1:12" s="931" customFormat="1" ht="13.5" hidden="1" customHeight="1">
      <c r="A241" s="1959"/>
      <c r="B241" s="1813" t="s">
        <v>1262</v>
      </c>
      <c r="C241" s="1814" t="s">
        <v>1263</v>
      </c>
      <c r="D241" s="1814"/>
      <c r="E241" s="1814"/>
      <c r="F241" s="715"/>
      <c r="G241" s="728"/>
      <c r="H241" s="728"/>
      <c r="I241" s="728"/>
      <c r="J241" s="728"/>
      <c r="K241" s="728">
        <f>H241-J241</f>
        <v>0</v>
      </c>
      <c r="L241" s="728"/>
    </row>
    <row r="242" spans="1:12" s="931" customFormat="1" ht="13.5" hidden="1" customHeight="1">
      <c r="A242" s="1959"/>
      <c r="B242" s="1813" t="s">
        <v>1264</v>
      </c>
      <c r="C242" s="1814" t="s">
        <v>1265</v>
      </c>
      <c r="D242" s="1814"/>
      <c r="E242" s="1814"/>
      <c r="F242" s="715"/>
      <c r="G242" s="728"/>
      <c r="H242" s="728"/>
      <c r="I242" s="728"/>
      <c r="J242" s="728"/>
      <c r="K242" s="728">
        <f>H242-J242</f>
        <v>0</v>
      </c>
      <c r="L242" s="728"/>
    </row>
    <row r="243" spans="1:12" s="931" customFormat="1" ht="13.5" hidden="1" customHeight="1">
      <c r="A243" s="1959"/>
      <c r="B243" s="1813" t="s">
        <v>1266</v>
      </c>
      <c r="C243" s="1814" t="s">
        <v>1267</v>
      </c>
      <c r="D243" s="1814"/>
      <c r="E243" s="1814"/>
      <c r="F243" s="715"/>
      <c r="G243" s="728"/>
      <c r="H243" s="728"/>
      <c r="I243" s="728"/>
      <c r="J243" s="728"/>
      <c r="K243" s="728">
        <f>H243-J243</f>
        <v>0</v>
      </c>
      <c r="L243" s="728"/>
    </row>
    <row r="244" spans="1:12" s="931" customFormat="1" ht="13.5" hidden="1" customHeight="1">
      <c r="A244" s="1958" t="s">
        <v>1268</v>
      </c>
      <c r="B244" s="1156"/>
      <c r="C244" s="1810" t="s">
        <v>1269</v>
      </c>
      <c r="D244" s="1810"/>
      <c r="E244" s="1810"/>
      <c r="F244" s="720">
        <f t="shared" ref="F244:L244" si="59">F245+F246+F247</f>
        <v>0</v>
      </c>
      <c r="G244" s="720">
        <f t="shared" si="59"/>
        <v>0</v>
      </c>
      <c r="H244" s="720">
        <f t="shared" si="59"/>
        <v>0</v>
      </c>
      <c r="I244" s="720">
        <f t="shared" si="59"/>
        <v>0</v>
      </c>
      <c r="J244" s="720">
        <f t="shared" si="59"/>
        <v>0</v>
      </c>
      <c r="K244" s="720">
        <f t="shared" si="59"/>
        <v>0</v>
      </c>
      <c r="L244" s="720">
        <f t="shared" si="59"/>
        <v>0</v>
      </c>
    </row>
    <row r="245" spans="1:12" s="931" customFormat="1" ht="13.5" hidden="1" customHeight="1">
      <c r="A245" s="1959"/>
      <c r="B245" s="1813" t="s">
        <v>1262</v>
      </c>
      <c r="C245" s="1814" t="s">
        <v>1270</v>
      </c>
      <c r="D245" s="1814"/>
      <c r="E245" s="1814"/>
      <c r="F245" s="715"/>
      <c r="G245" s="728"/>
      <c r="H245" s="728"/>
      <c r="I245" s="728"/>
      <c r="J245" s="728"/>
      <c r="K245" s="728">
        <f>H245-J245</f>
        <v>0</v>
      </c>
      <c r="L245" s="728"/>
    </row>
    <row r="246" spans="1:12" s="931" customFormat="1" ht="13.5" hidden="1" customHeight="1">
      <c r="A246" s="1959"/>
      <c r="B246" s="1813" t="s">
        <v>1271</v>
      </c>
      <c r="C246" s="1814" t="s">
        <v>1272</v>
      </c>
      <c r="D246" s="1814"/>
      <c r="E246" s="1814"/>
      <c r="F246" s="715"/>
      <c r="G246" s="728"/>
      <c r="H246" s="728"/>
      <c r="I246" s="728"/>
      <c r="J246" s="728"/>
      <c r="K246" s="728">
        <f>H246-J246</f>
        <v>0</v>
      </c>
      <c r="L246" s="728"/>
    </row>
    <row r="247" spans="1:12" s="931" customFormat="1" ht="13.5" hidden="1" customHeight="1">
      <c r="A247" s="1959"/>
      <c r="B247" s="1813" t="s">
        <v>1266</v>
      </c>
      <c r="C247" s="1814" t="s">
        <v>1273</v>
      </c>
      <c r="D247" s="1814"/>
      <c r="E247" s="1814"/>
      <c r="F247" s="715"/>
      <c r="G247" s="728"/>
      <c r="H247" s="728"/>
      <c r="I247" s="728"/>
      <c r="J247" s="728"/>
      <c r="K247" s="728">
        <f>H247-J247</f>
        <v>0</v>
      </c>
      <c r="L247" s="728"/>
    </row>
    <row r="248" spans="1:12" s="931" customFormat="1" ht="13.5" hidden="1" customHeight="1">
      <c r="A248" s="1816" t="s">
        <v>1274</v>
      </c>
      <c r="B248" s="1816"/>
      <c r="C248" s="1810" t="s">
        <v>1275</v>
      </c>
      <c r="D248" s="1810"/>
      <c r="E248" s="1810"/>
      <c r="F248" s="720">
        <f t="shared" ref="F248:L248" si="60">F249+F250+F251</f>
        <v>0</v>
      </c>
      <c r="G248" s="720">
        <f t="shared" si="60"/>
        <v>0</v>
      </c>
      <c r="H248" s="720">
        <f t="shared" si="60"/>
        <v>0</v>
      </c>
      <c r="I248" s="720">
        <f t="shared" si="60"/>
        <v>0</v>
      </c>
      <c r="J248" s="720">
        <f t="shared" si="60"/>
        <v>0</v>
      </c>
      <c r="K248" s="720">
        <f t="shared" si="60"/>
        <v>0</v>
      </c>
      <c r="L248" s="720">
        <f t="shared" si="60"/>
        <v>0</v>
      </c>
    </row>
    <row r="249" spans="1:12" s="931" customFormat="1" ht="13.5" hidden="1" customHeight="1">
      <c r="A249" s="1960"/>
      <c r="B249" s="1813" t="s">
        <v>1262</v>
      </c>
      <c r="C249" s="1814" t="s">
        <v>1276</v>
      </c>
      <c r="D249" s="1814"/>
      <c r="E249" s="1814"/>
      <c r="F249" s="715"/>
      <c r="G249" s="728"/>
      <c r="H249" s="728"/>
      <c r="I249" s="728"/>
      <c r="J249" s="728"/>
      <c r="K249" s="728">
        <f>H249-J249</f>
        <v>0</v>
      </c>
      <c r="L249" s="728"/>
    </row>
    <row r="250" spans="1:12" s="931" customFormat="1" ht="13.5" hidden="1" customHeight="1">
      <c r="A250" s="1960"/>
      <c r="B250" s="1813" t="s">
        <v>1271</v>
      </c>
      <c r="C250" s="1814" t="s">
        <v>1277</v>
      </c>
      <c r="D250" s="1814"/>
      <c r="E250" s="1814"/>
      <c r="F250" s="715"/>
      <c r="G250" s="728"/>
      <c r="H250" s="728"/>
      <c r="I250" s="728"/>
      <c r="J250" s="728"/>
      <c r="K250" s="728">
        <f>H250-J250</f>
        <v>0</v>
      </c>
      <c r="L250" s="728"/>
    </row>
    <row r="251" spans="1:12" s="931" customFormat="1" ht="13.5" hidden="1" customHeight="1">
      <c r="A251" s="1960"/>
      <c r="B251" s="1813" t="s">
        <v>1266</v>
      </c>
      <c r="C251" s="1814" t="s">
        <v>1278</v>
      </c>
      <c r="D251" s="1814"/>
      <c r="E251" s="1814"/>
      <c r="F251" s="715"/>
      <c r="G251" s="728"/>
      <c r="H251" s="728"/>
      <c r="I251" s="728"/>
      <c r="J251" s="728"/>
      <c r="K251" s="728">
        <f>H251-J251</f>
        <v>0</v>
      </c>
      <c r="L251" s="728"/>
    </row>
    <row r="252" spans="1:12" s="931" customFormat="1" ht="13.5" hidden="1" customHeight="1">
      <c r="A252" s="1816" t="s">
        <v>1335</v>
      </c>
      <c r="B252" s="1816"/>
      <c r="C252" s="1810" t="s">
        <v>1336</v>
      </c>
      <c r="D252" s="1810"/>
      <c r="E252" s="1810"/>
      <c r="F252" s="720">
        <f t="shared" ref="F252:L252" si="61">F253+F254+F255</f>
        <v>0</v>
      </c>
      <c r="G252" s="720">
        <f t="shared" si="61"/>
        <v>0</v>
      </c>
      <c r="H252" s="720">
        <f t="shared" si="61"/>
        <v>0</v>
      </c>
      <c r="I252" s="720">
        <f t="shared" si="61"/>
        <v>0</v>
      </c>
      <c r="J252" s="720">
        <f t="shared" si="61"/>
        <v>0</v>
      </c>
      <c r="K252" s="720">
        <f t="shared" si="61"/>
        <v>0</v>
      </c>
      <c r="L252" s="720">
        <f t="shared" si="61"/>
        <v>0</v>
      </c>
    </row>
    <row r="253" spans="1:12" s="931" customFormat="1" ht="13.5" hidden="1" customHeight="1">
      <c r="A253" s="1960"/>
      <c r="B253" s="1813" t="s">
        <v>1262</v>
      </c>
      <c r="C253" s="1814" t="s">
        <v>1337</v>
      </c>
      <c r="D253" s="1814"/>
      <c r="E253" s="1814"/>
      <c r="F253" s="715"/>
      <c r="G253" s="728"/>
      <c r="H253" s="728"/>
      <c r="I253" s="728"/>
      <c r="J253" s="728"/>
      <c r="K253" s="728">
        <f>H253-J253</f>
        <v>0</v>
      </c>
      <c r="L253" s="728"/>
    </row>
    <row r="254" spans="1:12" s="931" customFormat="1" ht="13.5" hidden="1" customHeight="1">
      <c r="A254" s="1960"/>
      <c r="B254" s="1813" t="s">
        <v>1271</v>
      </c>
      <c r="C254" s="1814" t="s">
        <v>1338</v>
      </c>
      <c r="D254" s="1814"/>
      <c r="E254" s="1814"/>
      <c r="F254" s="715"/>
      <c r="G254" s="728"/>
      <c r="H254" s="728"/>
      <c r="I254" s="728"/>
      <c r="J254" s="728"/>
      <c r="K254" s="728">
        <f>H254-J254</f>
        <v>0</v>
      </c>
      <c r="L254" s="728"/>
    </row>
    <row r="255" spans="1:12" s="931" customFormat="1" ht="13.5" hidden="1" customHeight="1">
      <c r="A255" s="1960"/>
      <c r="B255" s="1813" t="s">
        <v>1266</v>
      </c>
      <c r="C255" s="1814" t="s">
        <v>1339</v>
      </c>
      <c r="D255" s="1814"/>
      <c r="E255" s="1814"/>
      <c r="F255" s="715"/>
      <c r="G255" s="728"/>
      <c r="H255" s="728"/>
      <c r="I255" s="728"/>
      <c r="J255" s="728"/>
      <c r="K255" s="728">
        <f>H255-J255</f>
        <v>0</v>
      </c>
      <c r="L255" s="728"/>
    </row>
    <row r="256" spans="1:12" s="931" customFormat="1" ht="15.75" hidden="1" customHeight="1">
      <c r="A256" s="1961" t="s">
        <v>1340</v>
      </c>
      <c r="B256" s="813"/>
      <c r="C256" s="691" t="s">
        <v>1283</v>
      </c>
      <c r="D256" s="691"/>
      <c r="E256" s="691"/>
      <c r="F256" s="814">
        <f t="shared" ref="F256:L256" si="62">F257+F267+F271</f>
        <v>0</v>
      </c>
      <c r="G256" s="814">
        <f t="shared" si="62"/>
        <v>0</v>
      </c>
      <c r="H256" s="814">
        <f t="shared" si="62"/>
        <v>0</v>
      </c>
      <c r="I256" s="814">
        <f t="shared" si="62"/>
        <v>0</v>
      </c>
      <c r="J256" s="814">
        <f t="shared" si="62"/>
        <v>0</v>
      </c>
      <c r="K256" s="814">
        <f t="shared" si="62"/>
        <v>0</v>
      </c>
      <c r="L256" s="814">
        <f t="shared" si="62"/>
        <v>0</v>
      </c>
    </row>
    <row r="257" spans="1:12" s="931" customFormat="1" hidden="1">
      <c r="A257" s="1859" t="s">
        <v>1341</v>
      </c>
      <c r="B257" s="817"/>
      <c r="C257" s="818">
        <v>71</v>
      </c>
      <c r="D257" s="818"/>
      <c r="E257" s="818"/>
      <c r="F257" s="761">
        <f t="shared" ref="F257:L257" si="63">F258+F263+F265</f>
        <v>0</v>
      </c>
      <c r="G257" s="761">
        <f t="shared" si="63"/>
        <v>0</v>
      </c>
      <c r="H257" s="761">
        <f t="shared" si="63"/>
        <v>0</v>
      </c>
      <c r="I257" s="761">
        <f t="shared" si="63"/>
        <v>0</v>
      </c>
      <c r="J257" s="761">
        <f t="shared" si="63"/>
        <v>0</v>
      </c>
      <c r="K257" s="761">
        <f t="shared" si="63"/>
        <v>0</v>
      </c>
      <c r="L257" s="761">
        <f t="shared" si="63"/>
        <v>0</v>
      </c>
    </row>
    <row r="258" spans="1:12" s="931" customFormat="1" hidden="1">
      <c r="A258" s="701" t="s">
        <v>1342</v>
      </c>
      <c r="B258" s="724"/>
      <c r="C258" s="819" t="s">
        <v>1286</v>
      </c>
      <c r="D258" s="819"/>
      <c r="E258" s="819"/>
      <c r="F258" s="720">
        <f t="shared" ref="F258:L258" si="64">F259+F260+F261+F262</f>
        <v>0</v>
      </c>
      <c r="G258" s="720">
        <f t="shared" si="64"/>
        <v>0</v>
      </c>
      <c r="H258" s="720">
        <f t="shared" si="64"/>
        <v>0</v>
      </c>
      <c r="I258" s="720">
        <f t="shared" si="64"/>
        <v>0</v>
      </c>
      <c r="J258" s="720">
        <f t="shared" si="64"/>
        <v>0</v>
      </c>
      <c r="K258" s="720">
        <f t="shared" si="64"/>
        <v>0</v>
      </c>
      <c r="L258" s="720">
        <f t="shared" si="64"/>
        <v>0</v>
      </c>
    </row>
    <row r="259" spans="1:12" s="931" customFormat="1" hidden="1">
      <c r="A259" s="1273"/>
      <c r="B259" s="718" t="s">
        <v>1287</v>
      </c>
      <c r="C259" s="752" t="s">
        <v>1288</v>
      </c>
      <c r="D259" s="752"/>
      <c r="E259" s="752"/>
      <c r="F259" s="715"/>
      <c r="G259" s="728"/>
      <c r="H259" s="728"/>
      <c r="I259" s="728"/>
      <c r="J259" s="728"/>
      <c r="K259" s="728">
        <f>H259-J259</f>
        <v>0</v>
      </c>
      <c r="L259" s="728"/>
    </row>
    <row r="260" spans="1:12" s="931" customFormat="1" hidden="1">
      <c r="A260" s="1962"/>
      <c r="B260" s="716" t="s">
        <v>1289</v>
      </c>
      <c r="C260" s="752" t="s">
        <v>1290</v>
      </c>
      <c r="D260" s="752"/>
      <c r="E260" s="752"/>
      <c r="F260" s="715"/>
      <c r="G260" s="728"/>
      <c r="H260" s="728"/>
      <c r="I260" s="728"/>
      <c r="J260" s="728"/>
      <c r="K260" s="728">
        <f>H260-J260</f>
        <v>0</v>
      </c>
      <c r="L260" s="728"/>
    </row>
    <row r="261" spans="1:12" s="931" customFormat="1" hidden="1">
      <c r="A261" s="1273"/>
      <c r="B261" s="706" t="s">
        <v>1291</v>
      </c>
      <c r="C261" s="752" t="s">
        <v>1292</v>
      </c>
      <c r="D261" s="752"/>
      <c r="E261" s="752"/>
      <c r="F261" s="715"/>
      <c r="G261" s="728"/>
      <c r="H261" s="728"/>
      <c r="I261" s="728"/>
      <c r="J261" s="728"/>
      <c r="K261" s="728">
        <f>H261-J261</f>
        <v>0</v>
      </c>
      <c r="L261" s="728"/>
    </row>
    <row r="262" spans="1:12" s="931" customFormat="1" hidden="1">
      <c r="A262" s="1273"/>
      <c r="B262" s="706" t="s">
        <v>1293</v>
      </c>
      <c r="C262" s="752" t="s">
        <v>1294</v>
      </c>
      <c r="D262" s="752"/>
      <c r="E262" s="752"/>
      <c r="F262" s="715"/>
      <c r="G262" s="728"/>
      <c r="H262" s="728"/>
      <c r="I262" s="728"/>
      <c r="J262" s="728"/>
      <c r="K262" s="728">
        <f>H262-J262</f>
        <v>0</v>
      </c>
      <c r="L262" s="728"/>
    </row>
    <row r="263" spans="1:12" s="931" customFormat="1" hidden="1">
      <c r="A263" s="701" t="s">
        <v>1295</v>
      </c>
      <c r="B263" s="701"/>
      <c r="C263" s="819" t="s">
        <v>1296</v>
      </c>
      <c r="D263" s="819"/>
      <c r="E263" s="819"/>
      <c r="F263" s="720">
        <f t="shared" ref="F263:L263" si="65">F264</f>
        <v>0</v>
      </c>
      <c r="G263" s="720">
        <f t="shared" si="65"/>
        <v>0</v>
      </c>
      <c r="H263" s="720">
        <f t="shared" si="65"/>
        <v>0</v>
      </c>
      <c r="I263" s="720">
        <f t="shared" si="65"/>
        <v>0</v>
      </c>
      <c r="J263" s="720">
        <f t="shared" si="65"/>
        <v>0</v>
      </c>
      <c r="K263" s="720">
        <f t="shared" si="65"/>
        <v>0</v>
      </c>
      <c r="L263" s="720">
        <f t="shared" si="65"/>
        <v>0</v>
      </c>
    </row>
    <row r="264" spans="1:12" s="931" customFormat="1" hidden="1">
      <c r="A264" s="1273"/>
      <c r="B264" s="706" t="s">
        <v>1297</v>
      </c>
      <c r="C264" s="752" t="s">
        <v>1298</v>
      </c>
      <c r="D264" s="752"/>
      <c r="E264" s="752"/>
      <c r="F264" s="715"/>
      <c r="G264" s="728"/>
      <c r="H264" s="728"/>
      <c r="I264" s="728"/>
      <c r="J264" s="728"/>
      <c r="K264" s="728">
        <f>H264-J264</f>
        <v>0</v>
      </c>
      <c r="L264" s="728"/>
    </row>
    <row r="265" spans="1:12" s="931" customFormat="1" hidden="1">
      <c r="A265" s="701" t="s">
        <v>1299</v>
      </c>
      <c r="B265" s="719"/>
      <c r="C265" s="819" t="s">
        <v>1300</v>
      </c>
      <c r="D265" s="819"/>
      <c r="E265" s="819"/>
      <c r="F265" s="720"/>
      <c r="G265" s="720"/>
      <c r="H265" s="720"/>
      <c r="I265" s="720"/>
      <c r="J265" s="720"/>
      <c r="K265" s="720"/>
      <c r="L265" s="720"/>
    </row>
    <row r="266" spans="1:12" s="931" customFormat="1" hidden="1">
      <c r="A266" s="1273"/>
      <c r="B266" s="718"/>
      <c r="C266" s="707"/>
      <c r="D266" s="707"/>
      <c r="E266" s="707"/>
      <c r="F266" s="715"/>
      <c r="G266" s="715"/>
      <c r="H266" s="715"/>
      <c r="I266" s="715"/>
      <c r="J266" s="715"/>
      <c r="K266" s="728">
        <f>H266-J266</f>
        <v>0</v>
      </c>
      <c r="L266" s="715"/>
    </row>
    <row r="267" spans="1:12" s="931" customFormat="1" hidden="1">
      <c r="A267" s="1859" t="s">
        <v>1301</v>
      </c>
      <c r="B267" s="774"/>
      <c r="C267" s="818">
        <v>72</v>
      </c>
      <c r="D267" s="818"/>
      <c r="E267" s="818"/>
      <c r="F267" s="761">
        <f t="shared" ref="F267:L268" si="66">F268</f>
        <v>0</v>
      </c>
      <c r="G267" s="761">
        <f t="shared" si="66"/>
        <v>0</v>
      </c>
      <c r="H267" s="761">
        <f t="shared" si="66"/>
        <v>0</v>
      </c>
      <c r="I267" s="761">
        <f t="shared" si="66"/>
        <v>0</v>
      </c>
      <c r="J267" s="761">
        <f t="shared" si="66"/>
        <v>0</v>
      </c>
      <c r="K267" s="761">
        <f t="shared" si="66"/>
        <v>0</v>
      </c>
      <c r="L267" s="761">
        <f t="shared" si="66"/>
        <v>0</v>
      </c>
    </row>
    <row r="268" spans="1:12" s="931" customFormat="1" hidden="1">
      <c r="A268" s="834" t="s">
        <v>1302</v>
      </c>
      <c r="B268" s="834"/>
      <c r="C268" s="819" t="s">
        <v>1303</v>
      </c>
      <c r="D268" s="819"/>
      <c r="E268" s="819"/>
      <c r="F268" s="720">
        <f t="shared" si="66"/>
        <v>0</v>
      </c>
      <c r="G268" s="720">
        <f t="shared" si="66"/>
        <v>0</v>
      </c>
      <c r="H268" s="720">
        <f t="shared" si="66"/>
        <v>0</v>
      </c>
      <c r="I268" s="720">
        <f t="shared" si="66"/>
        <v>0</v>
      </c>
      <c r="J268" s="720">
        <f t="shared" si="66"/>
        <v>0</v>
      </c>
      <c r="K268" s="720">
        <f t="shared" si="66"/>
        <v>0</v>
      </c>
      <c r="L268" s="720">
        <f t="shared" si="66"/>
        <v>0</v>
      </c>
    </row>
    <row r="269" spans="1:12" s="931" customFormat="1" hidden="1">
      <c r="A269" s="842"/>
      <c r="B269" s="706" t="s">
        <v>1304</v>
      </c>
      <c r="C269" s="707" t="s">
        <v>1305</v>
      </c>
      <c r="D269" s="707"/>
      <c r="E269" s="707"/>
      <c r="F269" s="715"/>
      <c r="G269" s="728"/>
      <c r="H269" s="728"/>
      <c r="I269" s="728"/>
      <c r="J269" s="728"/>
      <c r="K269" s="728">
        <f>H269-J269</f>
        <v>0</v>
      </c>
      <c r="L269" s="728"/>
    </row>
    <row r="270" spans="1:12" s="931" customFormat="1" hidden="1">
      <c r="A270" s="842"/>
      <c r="B270" s="706"/>
      <c r="C270" s="707"/>
      <c r="D270" s="707"/>
      <c r="E270" s="707"/>
      <c r="F270" s="715"/>
      <c r="G270" s="715"/>
      <c r="H270" s="715"/>
      <c r="I270" s="715"/>
      <c r="J270" s="715"/>
      <c r="K270" s="728">
        <f>H270-J270</f>
        <v>0</v>
      </c>
      <c r="L270" s="715"/>
    </row>
    <row r="271" spans="1:12" s="931" customFormat="1" hidden="1">
      <c r="A271" s="837" t="s">
        <v>1306</v>
      </c>
      <c r="B271" s="837"/>
      <c r="C271" s="838">
        <v>75</v>
      </c>
      <c r="D271" s="838"/>
      <c r="E271" s="838"/>
      <c r="F271" s="761">
        <f>H271+I271+J271+K271</f>
        <v>0</v>
      </c>
      <c r="G271" s="761"/>
      <c r="H271" s="761"/>
      <c r="I271" s="761"/>
      <c r="J271" s="761"/>
      <c r="K271" s="728">
        <f>H271-J271</f>
        <v>0</v>
      </c>
      <c r="L271" s="761"/>
    </row>
    <row r="272" spans="1:12" s="931" customFormat="1" hidden="1">
      <c r="A272" s="842"/>
      <c r="B272" s="842"/>
      <c r="C272" s="778"/>
      <c r="D272" s="778"/>
      <c r="E272" s="778"/>
      <c r="F272" s="715"/>
      <c r="G272" s="715"/>
      <c r="H272" s="715"/>
      <c r="I272" s="715"/>
      <c r="J272" s="715"/>
      <c r="K272" s="728">
        <f>H272-J272</f>
        <v>0</v>
      </c>
      <c r="L272" s="715"/>
    </row>
    <row r="273" spans="1:12" s="931" customFormat="1" ht="35.25" hidden="1" customHeight="1">
      <c r="A273" s="1102" t="s">
        <v>1174</v>
      </c>
      <c r="B273" s="1102"/>
      <c r="C273" s="775" t="s">
        <v>1175</v>
      </c>
      <c r="D273" s="775"/>
      <c r="E273" s="775"/>
      <c r="F273" s="761">
        <f t="shared" ref="F273:L273" si="67">F274</f>
        <v>0</v>
      </c>
      <c r="G273" s="761">
        <f t="shared" si="67"/>
        <v>0</v>
      </c>
      <c r="H273" s="761">
        <f t="shared" si="67"/>
        <v>0</v>
      </c>
      <c r="I273" s="761">
        <f t="shared" si="67"/>
        <v>0</v>
      </c>
      <c r="J273" s="761">
        <f t="shared" si="67"/>
        <v>0</v>
      </c>
      <c r="K273" s="761">
        <f t="shared" si="67"/>
        <v>0</v>
      </c>
      <c r="L273" s="761">
        <f t="shared" si="67"/>
        <v>0</v>
      </c>
    </row>
    <row r="274" spans="1:12" s="931" customFormat="1" hidden="1">
      <c r="A274" s="1273" t="s">
        <v>1176</v>
      </c>
      <c r="B274" s="706"/>
      <c r="C274" s="763" t="s">
        <v>1178</v>
      </c>
      <c r="D274" s="763"/>
      <c r="E274" s="763"/>
      <c r="F274" s="715"/>
      <c r="G274" s="728"/>
      <c r="H274" s="728"/>
      <c r="I274" s="728"/>
      <c r="J274" s="728"/>
      <c r="K274" s="728">
        <f>H274-J274</f>
        <v>0</v>
      </c>
      <c r="L274" s="728"/>
    </row>
    <row r="275" spans="1:12" s="931" customFormat="1">
      <c r="A275" s="1274"/>
      <c r="B275" s="1275"/>
      <c r="C275" s="1276"/>
      <c r="D275" s="1276"/>
      <c r="E275" s="1276"/>
      <c r="F275" s="715"/>
      <c r="G275" s="715"/>
      <c r="H275" s="715"/>
      <c r="I275" s="715"/>
      <c r="J275" s="715"/>
      <c r="K275" s="715"/>
      <c r="L275" s="715"/>
    </row>
    <row r="277" spans="1:12">
      <c r="A277" s="851"/>
      <c r="B277" s="852"/>
    </row>
    <row r="278" spans="1:12">
      <c r="A278" s="658"/>
      <c r="B278" s="659" t="s">
        <v>835</v>
      </c>
      <c r="C278" s="658"/>
      <c r="D278" s="658"/>
      <c r="E278" s="658"/>
      <c r="F278" s="658" t="s">
        <v>509</v>
      </c>
      <c r="G278" s="658"/>
      <c r="H278" s="658"/>
      <c r="I278" s="658"/>
      <c r="J278" s="658" t="s">
        <v>510</v>
      </c>
      <c r="K278" s="658"/>
    </row>
    <row r="279" spans="1:12">
      <c r="A279" s="1070" t="s">
        <v>511</v>
      </c>
      <c r="B279" s="1070"/>
      <c r="C279" s="658"/>
      <c r="D279" s="658"/>
      <c r="E279" s="658"/>
      <c r="F279" s="658" t="s">
        <v>512</v>
      </c>
      <c r="G279" s="658"/>
      <c r="H279" s="9"/>
      <c r="I279" s="658"/>
      <c r="J279" s="658" t="s">
        <v>513</v>
      </c>
      <c r="K279" s="658"/>
    </row>
    <row r="280" spans="1:12">
      <c r="A280" s="1093"/>
      <c r="B280" s="1093"/>
    </row>
    <row r="281" spans="1:12">
      <c r="A281" s="1093"/>
      <c r="B281" s="1093"/>
    </row>
    <row r="282" spans="1:12" ht="29.25" customHeight="1">
      <c r="A282" s="1094"/>
      <c r="B282" s="1094"/>
      <c r="F282" s="853"/>
      <c r="G282" s="853"/>
      <c r="H282" s="853"/>
      <c r="I282" s="853"/>
      <c r="J282" s="853"/>
    </row>
    <row r="283" spans="1:12">
      <c r="A283" s="1093"/>
      <c r="B283" s="1093"/>
      <c r="C283" s="853"/>
      <c r="D283" s="853"/>
      <c r="E283" s="853"/>
      <c r="F283" s="853"/>
      <c r="G283" s="853"/>
      <c r="H283" s="853"/>
      <c r="I283" s="853"/>
      <c r="J283" s="853"/>
    </row>
    <row r="284" spans="1:12">
      <c r="C284" s="1091"/>
      <c r="D284" s="1091"/>
      <c r="E284" s="1091"/>
      <c r="F284" s="1091"/>
      <c r="G284" s="1091"/>
      <c r="H284" s="1091"/>
      <c r="I284" s="1091"/>
      <c r="J284" s="1092"/>
    </row>
  </sheetData>
  <mergeCells count="47">
    <mergeCell ref="A280:B280"/>
    <mergeCell ref="A281:B281"/>
    <mergeCell ref="A282:B282"/>
    <mergeCell ref="A283:B283"/>
    <mergeCell ref="C284:J284"/>
    <mergeCell ref="A240:B240"/>
    <mergeCell ref="A244:B244"/>
    <mergeCell ref="A248:B248"/>
    <mergeCell ref="A252:B252"/>
    <mergeCell ref="A273:B273"/>
    <mergeCell ref="A279:B279"/>
    <mergeCell ref="A216:B216"/>
    <mergeCell ref="A220:B220"/>
    <mergeCell ref="A224:B224"/>
    <mergeCell ref="A228:B228"/>
    <mergeCell ref="A232:B232"/>
    <mergeCell ref="A236:B236"/>
    <mergeCell ref="A182:B182"/>
    <mergeCell ref="A185:B185"/>
    <mergeCell ref="A186:B186"/>
    <mergeCell ref="A198:B198"/>
    <mergeCell ref="A211:B211"/>
    <mergeCell ref="A212:B212"/>
    <mergeCell ref="A131:B131"/>
    <mergeCell ref="A132:B132"/>
    <mergeCell ref="A156:B156"/>
    <mergeCell ref="A159:B159"/>
    <mergeCell ref="A160:B160"/>
    <mergeCell ref="A169:B169"/>
    <mergeCell ref="A51:B51"/>
    <mergeCell ref="A78:B78"/>
    <mergeCell ref="A79:B79"/>
    <mergeCell ref="A87:B87"/>
    <mergeCell ref="A96:B96"/>
    <mergeCell ref="A98:B98"/>
    <mergeCell ref="A10:B10"/>
    <mergeCell ref="A11:B11"/>
    <mergeCell ref="A12:B12"/>
    <mergeCell ref="A13:B13"/>
    <mergeCell ref="A14:B14"/>
    <mergeCell ref="A50:B50"/>
    <mergeCell ref="K1:L1"/>
    <mergeCell ref="C3:L3"/>
    <mergeCell ref="B6:K6"/>
    <mergeCell ref="B7:K7"/>
    <mergeCell ref="B8:K8"/>
    <mergeCell ref="J9:K9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B3FB-FE32-47F9-B534-8FD02D630611}">
  <sheetPr>
    <tabColor indexed="52"/>
  </sheetPr>
  <dimension ref="A1:L287"/>
  <sheetViews>
    <sheetView tabSelected="1" zoomScaleNormal="100" zoomScaleSheetLayoutView="85" workbookViewId="0">
      <selection activeCell="K1" sqref="K1:L1"/>
    </sheetView>
  </sheetViews>
  <sheetFormatPr defaultRowHeight="12.75"/>
  <cols>
    <col min="1" max="1" width="5.140625" style="662" customWidth="1"/>
    <col min="2" max="2" width="39.7109375" style="850" customWidth="1"/>
    <col min="3" max="3" width="8.42578125" style="662" customWidth="1"/>
    <col min="4" max="4" width="14.85546875" style="662" customWidth="1"/>
    <col min="5" max="5" width="13.42578125" style="662" customWidth="1"/>
    <col min="6" max="6" width="14.5703125" style="662" customWidth="1"/>
    <col min="7" max="7" width="15" style="662" customWidth="1"/>
    <col min="8" max="8" width="14.140625" style="662" customWidth="1"/>
    <col min="9" max="9" width="13.85546875" style="662" customWidth="1"/>
    <col min="10" max="10" width="13.7109375" style="662" customWidth="1"/>
    <col min="11" max="11" width="11.5703125" style="662" customWidth="1"/>
    <col min="12" max="12" width="13" style="662" customWidth="1"/>
    <col min="13" max="221" width="9.140625" style="662"/>
    <col min="222" max="222" width="5.140625" style="662" customWidth="1"/>
    <col min="223" max="223" width="39.7109375" style="662" customWidth="1"/>
    <col min="224" max="224" width="7.7109375" style="662" customWidth="1"/>
    <col min="225" max="225" width="14.85546875" style="662" customWidth="1"/>
    <col min="226" max="226" width="13.42578125" style="662" customWidth="1"/>
    <col min="227" max="227" width="14.5703125" style="662" customWidth="1"/>
    <col min="228" max="228" width="15" style="662" customWidth="1"/>
    <col min="229" max="229" width="14.140625" style="662" customWidth="1"/>
    <col min="230" max="230" width="13.85546875" style="662" customWidth="1"/>
    <col min="231" max="231" width="13.7109375" style="662" customWidth="1"/>
    <col min="232" max="232" width="15.5703125" style="662" customWidth="1"/>
    <col min="233" max="233" width="13" style="662" customWidth="1"/>
    <col min="234" max="235" width="9.140625" style="662"/>
    <col min="236" max="236" width="13" style="662" customWidth="1"/>
    <col min="237" max="477" width="9.140625" style="662"/>
    <col min="478" max="478" width="5.140625" style="662" customWidth="1"/>
    <col min="479" max="479" width="39.7109375" style="662" customWidth="1"/>
    <col min="480" max="480" width="7.7109375" style="662" customWidth="1"/>
    <col min="481" max="481" width="14.85546875" style="662" customWidth="1"/>
    <col min="482" max="482" width="13.42578125" style="662" customWidth="1"/>
    <col min="483" max="483" width="14.5703125" style="662" customWidth="1"/>
    <col min="484" max="484" width="15" style="662" customWidth="1"/>
    <col min="485" max="485" width="14.140625" style="662" customWidth="1"/>
    <col min="486" max="486" width="13.85546875" style="662" customWidth="1"/>
    <col min="487" max="487" width="13.7109375" style="662" customWidth="1"/>
    <col min="488" max="488" width="15.5703125" style="662" customWidth="1"/>
    <col min="489" max="489" width="13" style="662" customWidth="1"/>
    <col min="490" max="491" width="9.140625" style="662"/>
    <col min="492" max="492" width="13" style="662" customWidth="1"/>
    <col min="493" max="733" width="9.140625" style="662"/>
    <col min="734" max="734" width="5.140625" style="662" customWidth="1"/>
    <col min="735" max="735" width="39.7109375" style="662" customWidth="1"/>
    <col min="736" max="736" width="7.7109375" style="662" customWidth="1"/>
    <col min="737" max="737" width="14.85546875" style="662" customWidth="1"/>
    <col min="738" max="738" width="13.42578125" style="662" customWidth="1"/>
    <col min="739" max="739" width="14.5703125" style="662" customWidth="1"/>
    <col min="740" max="740" width="15" style="662" customWidth="1"/>
    <col min="741" max="741" width="14.140625" style="662" customWidth="1"/>
    <col min="742" max="742" width="13.85546875" style="662" customWidth="1"/>
    <col min="743" max="743" width="13.7109375" style="662" customWidth="1"/>
    <col min="744" max="744" width="15.5703125" style="662" customWidth="1"/>
    <col min="745" max="745" width="13" style="662" customWidth="1"/>
    <col min="746" max="747" width="9.140625" style="662"/>
    <col min="748" max="748" width="13" style="662" customWidth="1"/>
    <col min="749" max="989" width="9.140625" style="662"/>
    <col min="990" max="990" width="5.140625" style="662" customWidth="1"/>
    <col min="991" max="991" width="39.7109375" style="662" customWidth="1"/>
    <col min="992" max="992" width="7.7109375" style="662" customWidth="1"/>
    <col min="993" max="993" width="14.85546875" style="662" customWidth="1"/>
    <col min="994" max="994" width="13.42578125" style="662" customWidth="1"/>
    <col min="995" max="995" width="14.5703125" style="662" customWidth="1"/>
    <col min="996" max="996" width="15" style="662" customWidth="1"/>
    <col min="997" max="997" width="14.140625" style="662" customWidth="1"/>
    <col min="998" max="998" width="13.85546875" style="662" customWidth="1"/>
    <col min="999" max="999" width="13.7109375" style="662" customWidth="1"/>
    <col min="1000" max="1000" width="15.5703125" style="662" customWidth="1"/>
    <col min="1001" max="1001" width="13" style="662" customWidth="1"/>
    <col min="1002" max="1003" width="9.140625" style="662"/>
    <col min="1004" max="1004" width="13" style="662" customWidth="1"/>
    <col min="1005" max="1245" width="9.140625" style="662"/>
    <col min="1246" max="1246" width="5.140625" style="662" customWidth="1"/>
    <col min="1247" max="1247" width="39.7109375" style="662" customWidth="1"/>
    <col min="1248" max="1248" width="7.7109375" style="662" customWidth="1"/>
    <col min="1249" max="1249" width="14.85546875" style="662" customWidth="1"/>
    <col min="1250" max="1250" width="13.42578125" style="662" customWidth="1"/>
    <col min="1251" max="1251" width="14.5703125" style="662" customWidth="1"/>
    <col min="1252" max="1252" width="15" style="662" customWidth="1"/>
    <col min="1253" max="1253" width="14.140625" style="662" customWidth="1"/>
    <col min="1254" max="1254" width="13.85546875" style="662" customWidth="1"/>
    <col min="1255" max="1255" width="13.7109375" style="662" customWidth="1"/>
    <col min="1256" max="1256" width="15.5703125" style="662" customWidth="1"/>
    <col min="1257" max="1257" width="13" style="662" customWidth="1"/>
    <col min="1258" max="1259" width="9.140625" style="662"/>
    <col min="1260" max="1260" width="13" style="662" customWidth="1"/>
    <col min="1261" max="1501" width="9.140625" style="662"/>
    <col min="1502" max="1502" width="5.140625" style="662" customWidth="1"/>
    <col min="1503" max="1503" width="39.7109375" style="662" customWidth="1"/>
    <col min="1504" max="1504" width="7.7109375" style="662" customWidth="1"/>
    <col min="1505" max="1505" width="14.85546875" style="662" customWidth="1"/>
    <col min="1506" max="1506" width="13.42578125" style="662" customWidth="1"/>
    <col min="1507" max="1507" width="14.5703125" style="662" customWidth="1"/>
    <col min="1508" max="1508" width="15" style="662" customWidth="1"/>
    <col min="1509" max="1509" width="14.140625" style="662" customWidth="1"/>
    <col min="1510" max="1510" width="13.85546875" style="662" customWidth="1"/>
    <col min="1511" max="1511" width="13.7109375" style="662" customWidth="1"/>
    <col min="1512" max="1512" width="15.5703125" style="662" customWidth="1"/>
    <col min="1513" max="1513" width="13" style="662" customWidth="1"/>
    <col min="1514" max="1515" width="9.140625" style="662"/>
    <col min="1516" max="1516" width="13" style="662" customWidth="1"/>
    <col min="1517" max="1757" width="9.140625" style="662"/>
    <col min="1758" max="1758" width="5.140625" style="662" customWidth="1"/>
    <col min="1759" max="1759" width="39.7109375" style="662" customWidth="1"/>
    <col min="1760" max="1760" width="7.7109375" style="662" customWidth="1"/>
    <col min="1761" max="1761" width="14.85546875" style="662" customWidth="1"/>
    <col min="1762" max="1762" width="13.42578125" style="662" customWidth="1"/>
    <col min="1763" max="1763" width="14.5703125" style="662" customWidth="1"/>
    <col min="1764" max="1764" width="15" style="662" customWidth="1"/>
    <col min="1765" max="1765" width="14.140625" style="662" customWidth="1"/>
    <col min="1766" max="1766" width="13.85546875" style="662" customWidth="1"/>
    <col min="1767" max="1767" width="13.7109375" style="662" customWidth="1"/>
    <col min="1768" max="1768" width="15.5703125" style="662" customWidth="1"/>
    <col min="1769" max="1769" width="13" style="662" customWidth="1"/>
    <col min="1770" max="1771" width="9.140625" style="662"/>
    <col min="1772" max="1772" width="13" style="662" customWidth="1"/>
    <col min="1773" max="2013" width="9.140625" style="662"/>
    <col min="2014" max="2014" width="5.140625" style="662" customWidth="1"/>
    <col min="2015" max="2015" width="39.7109375" style="662" customWidth="1"/>
    <col min="2016" max="2016" width="7.7109375" style="662" customWidth="1"/>
    <col min="2017" max="2017" width="14.85546875" style="662" customWidth="1"/>
    <col min="2018" max="2018" width="13.42578125" style="662" customWidth="1"/>
    <col min="2019" max="2019" width="14.5703125" style="662" customWidth="1"/>
    <col min="2020" max="2020" width="15" style="662" customWidth="1"/>
    <col min="2021" max="2021" width="14.140625" style="662" customWidth="1"/>
    <col min="2022" max="2022" width="13.85546875" style="662" customWidth="1"/>
    <col min="2023" max="2023" width="13.7109375" style="662" customWidth="1"/>
    <col min="2024" max="2024" width="15.5703125" style="662" customWidth="1"/>
    <col min="2025" max="2025" width="13" style="662" customWidth="1"/>
    <col min="2026" max="2027" width="9.140625" style="662"/>
    <col min="2028" max="2028" width="13" style="662" customWidth="1"/>
    <col min="2029" max="2269" width="9.140625" style="662"/>
    <col min="2270" max="2270" width="5.140625" style="662" customWidth="1"/>
    <col min="2271" max="2271" width="39.7109375" style="662" customWidth="1"/>
    <col min="2272" max="2272" width="7.7109375" style="662" customWidth="1"/>
    <col min="2273" max="2273" width="14.85546875" style="662" customWidth="1"/>
    <col min="2274" max="2274" width="13.42578125" style="662" customWidth="1"/>
    <col min="2275" max="2275" width="14.5703125" style="662" customWidth="1"/>
    <col min="2276" max="2276" width="15" style="662" customWidth="1"/>
    <col min="2277" max="2277" width="14.140625" style="662" customWidth="1"/>
    <col min="2278" max="2278" width="13.85546875" style="662" customWidth="1"/>
    <col min="2279" max="2279" width="13.7109375" style="662" customWidth="1"/>
    <col min="2280" max="2280" width="15.5703125" style="662" customWidth="1"/>
    <col min="2281" max="2281" width="13" style="662" customWidth="1"/>
    <col min="2282" max="2283" width="9.140625" style="662"/>
    <col min="2284" max="2284" width="13" style="662" customWidth="1"/>
    <col min="2285" max="2525" width="9.140625" style="662"/>
    <col min="2526" max="2526" width="5.140625" style="662" customWidth="1"/>
    <col min="2527" max="2527" width="39.7109375" style="662" customWidth="1"/>
    <col min="2528" max="2528" width="7.7109375" style="662" customWidth="1"/>
    <col min="2529" max="2529" width="14.85546875" style="662" customWidth="1"/>
    <col min="2530" max="2530" width="13.42578125" style="662" customWidth="1"/>
    <col min="2531" max="2531" width="14.5703125" style="662" customWidth="1"/>
    <col min="2532" max="2532" width="15" style="662" customWidth="1"/>
    <col min="2533" max="2533" width="14.140625" style="662" customWidth="1"/>
    <col min="2534" max="2534" width="13.85546875" style="662" customWidth="1"/>
    <col min="2535" max="2535" width="13.7109375" style="662" customWidth="1"/>
    <col min="2536" max="2536" width="15.5703125" style="662" customWidth="1"/>
    <col min="2537" max="2537" width="13" style="662" customWidth="1"/>
    <col min="2538" max="2539" width="9.140625" style="662"/>
    <col min="2540" max="2540" width="13" style="662" customWidth="1"/>
    <col min="2541" max="2781" width="9.140625" style="662"/>
    <col min="2782" max="2782" width="5.140625" style="662" customWidth="1"/>
    <col min="2783" max="2783" width="39.7109375" style="662" customWidth="1"/>
    <col min="2784" max="2784" width="7.7109375" style="662" customWidth="1"/>
    <col min="2785" max="2785" width="14.85546875" style="662" customWidth="1"/>
    <col min="2786" max="2786" width="13.42578125" style="662" customWidth="1"/>
    <col min="2787" max="2787" width="14.5703125" style="662" customWidth="1"/>
    <col min="2788" max="2788" width="15" style="662" customWidth="1"/>
    <col min="2789" max="2789" width="14.140625" style="662" customWidth="1"/>
    <col min="2790" max="2790" width="13.85546875" style="662" customWidth="1"/>
    <col min="2791" max="2791" width="13.7109375" style="662" customWidth="1"/>
    <col min="2792" max="2792" width="15.5703125" style="662" customWidth="1"/>
    <col min="2793" max="2793" width="13" style="662" customWidth="1"/>
    <col min="2794" max="2795" width="9.140625" style="662"/>
    <col min="2796" max="2796" width="13" style="662" customWidth="1"/>
    <col min="2797" max="3037" width="9.140625" style="662"/>
    <col min="3038" max="3038" width="5.140625" style="662" customWidth="1"/>
    <col min="3039" max="3039" width="39.7109375" style="662" customWidth="1"/>
    <col min="3040" max="3040" width="7.7109375" style="662" customWidth="1"/>
    <col min="3041" max="3041" width="14.85546875" style="662" customWidth="1"/>
    <col min="3042" max="3042" width="13.42578125" style="662" customWidth="1"/>
    <col min="3043" max="3043" width="14.5703125" style="662" customWidth="1"/>
    <col min="3044" max="3044" width="15" style="662" customWidth="1"/>
    <col min="3045" max="3045" width="14.140625" style="662" customWidth="1"/>
    <col min="3046" max="3046" width="13.85546875" style="662" customWidth="1"/>
    <col min="3047" max="3047" width="13.7109375" style="662" customWidth="1"/>
    <col min="3048" max="3048" width="15.5703125" style="662" customWidth="1"/>
    <col min="3049" max="3049" width="13" style="662" customWidth="1"/>
    <col min="3050" max="3051" width="9.140625" style="662"/>
    <col min="3052" max="3052" width="13" style="662" customWidth="1"/>
    <col min="3053" max="3293" width="9.140625" style="662"/>
    <col min="3294" max="3294" width="5.140625" style="662" customWidth="1"/>
    <col min="3295" max="3295" width="39.7109375" style="662" customWidth="1"/>
    <col min="3296" max="3296" width="7.7109375" style="662" customWidth="1"/>
    <col min="3297" max="3297" width="14.85546875" style="662" customWidth="1"/>
    <col min="3298" max="3298" width="13.42578125" style="662" customWidth="1"/>
    <col min="3299" max="3299" width="14.5703125" style="662" customWidth="1"/>
    <col min="3300" max="3300" width="15" style="662" customWidth="1"/>
    <col min="3301" max="3301" width="14.140625" style="662" customWidth="1"/>
    <col min="3302" max="3302" width="13.85546875" style="662" customWidth="1"/>
    <col min="3303" max="3303" width="13.7109375" style="662" customWidth="1"/>
    <col min="3304" max="3304" width="15.5703125" style="662" customWidth="1"/>
    <col min="3305" max="3305" width="13" style="662" customWidth="1"/>
    <col min="3306" max="3307" width="9.140625" style="662"/>
    <col min="3308" max="3308" width="13" style="662" customWidth="1"/>
    <col min="3309" max="3549" width="9.140625" style="662"/>
    <col min="3550" max="3550" width="5.140625" style="662" customWidth="1"/>
    <col min="3551" max="3551" width="39.7109375" style="662" customWidth="1"/>
    <col min="3552" max="3552" width="7.7109375" style="662" customWidth="1"/>
    <col min="3553" max="3553" width="14.85546875" style="662" customWidth="1"/>
    <col min="3554" max="3554" width="13.42578125" style="662" customWidth="1"/>
    <col min="3555" max="3555" width="14.5703125" style="662" customWidth="1"/>
    <col min="3556" max="3556" width="15" style="662" customWidth="1"/>
    <col min="3557" max="3557" width="14.140625" style="662" customWidth="1"/>
    <col min="3558" max="3558" width="13.85546875" style="662" customWidth="1"/>
    <col min="3559" max="3559" width="13.7109375" style="662" customWidth="1"/>
    <col min="3560" max="3560" width="15.5703125" style="662" customWidth="1"/>
    <col min="3561" max="3561" width="13" style="662" customWidth="1"/>
    <col min="3562" max="3563" width="9.140625" style="662"/>
    <col min="3564" max="3564" width="13" style="662" customWidth="1"/>
    <col min="3565" max="3805" width="9.140625" style="662"/>
    <col min="3806" max="3806" width="5.140625" style="662" customWidth="1"/>
    <col min="3807" max="3807" width="39.7109375" style="662" customWidth="1"/>
    <col min="3808" max="3808" width="7.7109375" style="662" customWidth="1"/>
    <col min="3809" max="3809" width="14.85546875" style="662" customWidth="1"/>
    <col min="3810" max="3810" width="13.42578125" style="662" customWidth="1"/>
    <col min="3811" max="3811" width="14.5703125" style="662" customWidth="1"/>
    <col min="3812" max="3812" width="15" style="662" customWidth="1"/>
    <col min="3813" max="3813" width="14.140625" style="662" customWidth="1"/>
    <col min="3814" max="3814" width="13.85546875" style="662" customWidth="1"/>
    <col min="3815" max="3815" width="13.7109375" style="662" customWidth="1"/>
    <col min="3816" max="3816" width="15.5703125" style="662" customWidth="1"/>
    <col min="3817" max="3817" width="13" style="662" customWidth="1"/>
    <col min="3818" max="3819" width="9.140625" style="662"/>
    <col min="3820" max="3820" width="13" style="662" customWidth="1"/>
    <col min="3821" max="4061" width="9.140625" style="662"/>
    <col min="4062" max="4062" width="5.140625" style="662" customWidth="1"/>
    <col min="4063" max="4063" width="39.7109375" style="662" customWidth="1"/>
    <col min="4064" max="4064" width="7.7109375" style="662" customWidth="1"/>
    <col min="4065" max="4065" width="14.85546875" style="662" customWidth="1"/>
    <col min="4066" max="4066" width="13.42578125" style="662" customWidth="1"/>
    <col min="4067" max="4067" width="14.5703125" style="662" customWidth="1"/>
    <col min="4068" max="4068" width="15" style="662" customWidth="1"/>
    <col min="4069" max="4069" width="14.140625" style="662" customWidth="1"/>
    <col min="4070" max="4070" width="13.85546875" style="662" customWidth="1"/>
    <col min="4071" max="4071" width="13.7109375" style="662" customWidth="1"/>
    <col min="4072" max="4072" width="15.5703125" style="662" customWidth="1"/>
    <col min="4073" max="4073" width="13" style="662" customWidth="1"/>
    <col min="4074" max="4075" width="9.140625" style="662"/>
    <col min="4076" max="4076" width="13" style="662" customWidth="1"/>
    <col min="4077" max="4317" width="9.140625" style="662"/>
    <col min="4318" max="4318" width="5.140625" style="662" customWidth="1"/>
    <col min="4319" max="4319" width="39.7109375" style="662" customWidth="1"/>
    <col min="4320" max="4320" width="7.7109375" style="662" customWidth="1"/>
    <col min="4321" max="4321" width="14.85546875" style="662" customWidth="1"/>
    <col min="4322" max="4322" width="13.42578125" style="662" customWidth="1"/>
    <col min="4323" max="4323" width="14.5703125" style="662" customWidth="1"/>
    <col min="4324" max="4324" width="15" style="662" customWidth="1"/>
    <col min="4325" max="4325" width="14.140625" style="662" customWidth="1"/>
    <col min="4326" max="4326" width="13.85546875" style="662" customWidth="1"/>
    <col min="4327" max="4327" width="13.7109375" style="662" customWidth="1"/>
    <col min="4328" max="4328" width="15.5703125" style="662" customWidth="1"/>
    <col min="4329" max="4329" width="13" style="662" customWidth="1"/>
    <col min="4330" max="4331" width="9.140625" style="662"/>
    <col min="4332" max="4332" width="13" style="662" customWidth="1"/>
    <col min="4333" max="4573" width="9.140625" style="662"/>
    <col min="4574" max="4574" width="5.140625" style="662" customWidth="1"/>
    <col min="4575" max="4575" width="39.7109375" style="662" customWidth="1"/>
    <col min="4576" max="4576" width="7.7109375" style="662" customWidth="1"/>
    <col min="4577" max="4577" width="14.85546875" style="662" customWidth="1"/>
    <col min="4578" max="4578" width="13.42578125" style="662" customWidth="1"/>
    <col min="4579" max="4579" width="14.5703125" style="662" customWidth="1"/>
    <col min="4580" max="4580" width="15" style="662" customWidth="1"/>
    <col min="4581" max="4581" width="14.140625" style="662" customWidth="1"/>
    <col min="4582" max="4582" width="13.85546875" style="662" customWidth="1"/>
    <col min="4583" max="4583" width="13.7109375" style="662" customWidth="1"/>
    <col min="4584" max="4584" width="15.5703125" style="662" customWidth="1"/>
    <col min="4585" max="4585" width="13" style="662" customWidth="1"/>
    <col min="4586" max="4587" width="9.140625" style="662"/>
    <col min="4588" max="4588" width="13" style="662" customWidth="1"/>
    <col min="4589" max="4829" width="9.140625" style="662"/>
    <col min="4830" max="4830" width="5.140625" style="662" customWidth="1"/>
    <col min="4831" max="4831" width="39.7109375" style="662" customWidth="1"/>
    <col min="4832" max="4832" width="7.7109375" style="662" customWidth="1"/>
    <col min="4833" max="4833" width="14.85546875" style="662" customWidth="1"/>
    <col min="4834" max="4834" width="13.42578125" style="662" customWidth="1"/>
    <col min="4835" max="4835" width="14.5703125" style="662" customWidth="1"/>
    <col min="4836" max="4836" width="15" style="662" customWidth="1"/>
    <col min="4837" max="4837" width="14.140625" style="662" customWidth="1"/>
    <col min="4838" max="4838" width="13.85546875" style="662" customWidth="1"/>
    <col min="4839" max="4839" width="13.7109375" style="662" customWidth="1"/>
    <col min="4840" max="4840" width="15.5703125" style="662" customWidth="1"/>
    <col min="4841" max="4841" width="13" style="662" customWidth="1"/>
    <col min="4842" max="4843" width="9.140625" style="662"/>
    <col min="4844" max="4844" width="13" style="662" customWidth="1"/>
    <col min="4845" max="5085" width="9.140625" style="662"/>
    <col min="5086" max="5086" width="5.140625" style="662" customWidth="1"/>
    <col min="5087" max="5087" width="39.7109375" style="662" customWidth="1"/>
    <col min="5088" max="5088" width="7.7109375" style="662" customWidth="1"/>
    <col min="5089" max="5089" width="14.85546875" style="662" customWidth="1"/>
    <col min="5090" max="5090" width="13.42578125" style="662" customWidth="1"/>
    <col min="5091" max="5091" width="14.5703125" style="662" customWidth="1"/>
    <col min="5092" max="5092" width="15" style="662" customWidth="1"/>
    <col min="5093" max="5093" width="14.140625" style="662" customWidth="1"/>
    <col min="5094" max="5094" width="13.85546875" style="662" customWidth="1"/>
    <col min="5095" max="5095" width="13.7109375" style="662" customWidth="1"/>
    <col min="5096" max="5096" width="15.5703125" style="662" customWidth="1"/>
    <col min="5097" max="5097" width="13" style="662" customWidth="1"/>
    <col min="5098" max="5099" width="9.140625" style="662"/>
    <col min="5100" max="5100" width="13" style="662" customWidth="1"/>
    <col min="5101" max="5341" width="9.140625" style="662"/>
    <col min="5342" max="5342" width="5.140625" style="662" customWidth="1"/>
    <col min="5343" max="5343" width="39.7109375" style="662" customWidth="1"/>
    <col min="5344" max="5344" width="7.7109375" style="662" customWidth="1"/>
    <col min="5345" max="5345" width="14.85546875" style="662" customWidth="1"/>
    <col min="5346" max="5346" width="13.42578125" style="662" customWidth="1"/>
    <col min="5347" max="5347" width="14.5703125" style="662" customWidth="1"/>
    <col min="5348" max="5348" width="15" style="662" customWidth="1"/>
    <col min="5349" max="5349" width="14.140625" style="662" customWidth="1"/>
    <col min="5350" max="5350" width="13.85546875" style="662" customWidth="1"/>
    <col min="5351" max="5351" width="13.7109375" style="662" customWidth="1"/>
    <col min="5352" max="5352" width="15.5703125" style="662" customWidth="1"/>
    <col min="5353" max="5353" width="13" style="662" customWidth="1"/>
    <col min="5354" max="5355" width="9.140625" style="662"/>
    <col min="5356" max="5356" width="13" style="662" customWidth="1"/>
    <col min="5357" max="5597" width="9.140625" style="662"/>
    <col min="5598" max="5598" width="5.140625" style="662" customWidth="1"/>
    <col min="5599" max="5599" width="39.7109375" style="662" customWidth="1"/>
    <col min="5600" max="5600" width="7.7109375" style="662" customWidth="1"/>
    <col min="5601" max="5601" width="14.85546875" style="662" customWidth="1"/>
    <col min="5602" max="5602" width="13.42578125" style="662" customWidth="1"/>
    <col min="5603" max="5603" width="14.5703125" style="662" customWidth="1"/>
    <col min="5604" max="5604" width="15" style="662" customWidth="1"/>
    <col min="5605" max="5605" width="14.140625" style="662" customWidth="1"/>
    <col min="5606" max="5606" width="13.85546875" style="662" customWidth="1"/>
    <col min="5607" max="5607" width="13.7109375" style="662" customWidth="1"/>
    <col min="5608" max="5608" width="15.5703125" style="662" customWidth="1"/>
    <col min="5609" max="5609" width="13" style="662" customWidth="1"/>
    <col min="5610" max="5611" width="9.140625" style="662"/>
    <col min="5612" max="5612" width="13" style="662" customWidth="1"/>
    <col min="5613" max="5853" width="9.140625" style="662"/>
    <col min="5854" max="5854" width="5.140625" style="662" customWidth="1"/>
    <col min="5855" max="5855" width="39.7109375" style="662" customWidth="1"/>
    <col min="5856" max="5856" width="7.7109375" style="662" customWidth="1"/>
    <col min="5857" max="5857" width="14.85546875" style="662" customWidth="1"/>
    <col min="5858" max="5858" width="13.42578125" style="662" customWidth="1"/>
    <col min="5859" max="5859" width="14.5703125" style="662" customWidth="1"/>
    <col min="5860" max="5860" width="15" style="662" customWidth="1"/>
    <col min="5861" max="5861" width="14.140625" style="662" customWidth="1"/>
    <col min="5862" max="5862" width="13.85546875" style="662" customWidth="1"/>
    <col min="5863" max="5863" width="13.7109375" style="662" customWidth="1"/>
    <col min="5864" max="5864" width="15.5703125" style="662" customWidth="1"/>
    <col min="5865" max="5865" width="13" style="662" customWidth="1"/>
    <col min="5866" max="5867" width="9.140625" style="662"/>
    <col min="5868" max="5868" width="13" style="662" customWidth="1"/>
    <col min="5869" max="6109" width="9.140625" style="662"/>
    <col min="6110" max="6110" width="5.140625" style="662" customWidth="1"/>
    <col min="6111" max="6111" width="39.7109375" style="662" customWidth="1"/>
    <col min="6112" max="6112" width="7.7109375" style="662" customWidth="1"/>
    <col min="6113" max="6113" width="14.85546875" style="662" customWidth="1"/>
    <col min="6114" max="6114" width="13.42578125" style="662" customWidth="1"/>
    <col min="6115" max="6115" width="14.5703125" style="662" customWidth="1"/>
    <col min="6116" max="6116" width="15" style="662" customWidth="1"/>
    <col min="6117" max="6117" width="14.140625" style="662" customWidth="1"/>
    <col min="6118" max="6118" width="13.85546875" style="662" customWidth="1"/>
    <col min="6119" max="6119" width="13.7109375" style="662" customWidth="1"/>
    <col min="6120" max="6120" width="15.5703125" style="662" customWidth="1"/>
    <col min="6121" max="6121" width="13" style="662" customWidth="1"/>
    <col min="6122" max="6123" width="9.140625" style="662"/>
    <col min="6124" max="6124" width="13" style="662" customWidth="1"/>
    <col min="6125" max="6365" width="9.140625" style="662"/>
    <col min="6366" max="6366" width="5.140625" style="662" customWidth="1"/>
    <col min="6367" max="6367" width="39.7109375" style="662" customWidth="1"/>
    <col min="6368" max="6368" width="7.7109375" style="662" customWidth="1"/>
    <col min="6369" max="6369" width="14.85546875" style="662" customWidth="1"/>
    <col min="6370" max="6370" width="13.42578125" style="662" customWidth="1"/>
    <col min="6371" max="6371" width="14.5703125" style="662" customWidth="1"/>
    <col min="6372" max="6372" width="15" style="662" customWidth="1"/>
    <col min="6373" max="6373" width="14.140625" style="662" customWidth="1"/>
    <col min="6374" max="6374" width="13.85546875" style="662" customWidth="1"/>
    <col min="6375" max="6375" width="13.7109375" style="662" customWidth="1"/>
    <col min="6376" max="6376" width="15.5703125" style="662" customWidth="1"/>
    <col min="6377" max="6377" width="13" style="662" customWidth="1"/>
    <col min="6378" max="6379" width="9.140625" style="662"/>
    <col min="6380" max="6380" width="13" style="662" customWidth="1"/>
    <col min="6381" max="6621" width="9.140625" style="662"/>
    <col min="6622" max="6622" width="5.140625" style="662" customWidth="1"/>
    <col min="6623" max="6623" width="39.7109375" style="662" customWidth="1"/>
    <col min="6624" max="6624" width="7.7109375" style="662" customWidth="1"/>
    <col min="6625" max="6625" width="14.85546875" style="662" customWidth="1"/>
    <col min="6626" max="6626" width="13.42578125" style="662" customWidth="1"/>
    <col min="6627" max="6627" width="14.5703125" style="662" customWidth="1"/>
    <col min="6628" max="6628" width="15" style="662" customWidth="1"/>
    <col min="6629" max="6629" width="14.140625" style="662" customWidth="1"/>
    <col min="6630" max="6630" width="13.85546875" style="662" customWidth="1"/>
    <col min="6631" max="6631" width="13.7109375" style="662" customWidth="1"/>
    <col min="6632" max="6632" width="15.5703125" style="662" customWidth="1"/>
    <col min="6633" max="6633" width="13" style="662" customWidth="1"/>
    <col min="6634" max="6635" width="9.140625" style="662"/>
    <col min="6636" max="6636" width="13" style="662" customWidth="1"/>
    <col min="6637" max="6877" width="9.140625" style="662"/>
    <col min="6878" max="6878" width="5.140625" style="662" customWidth="1"/>
    <col min="6879" max="6879" width="39.7109375" style="662" customWidth="1"/>
    <col min="6880" max="6880" width="7.7109375" style="662" customWidth="1"/>
    <col min="6881" max="6881" width="14.85546875" style="662" customWidth="1"/>
    <col min="6882" max="6882" width="13.42578125" style="662" customWidth="1"/>
    <col min="6883" max="6883" width="14.5703125" style="662" customWidth="1"/>
    <col min="6884" max="6884" width="15" style="662" customWidth="1"/>
    <col min="6885" max="6885" width="14.140625" style="662" customWidth="1"/>
    <col min="6886" max="6886" width="13.85546875" style="662" customWidth="1"/>
    <col min="6887" max="6887" width="13.7109375" style="662" customWidth="1"/>
    <col min="6888" max="6888" width="15.5703125" style="662" customWidth="1"/>
    <col min="6889" max="6889" width="13" style="662" customWidth="1"/>
    <col min="6890" max="6891" width="9.140625" style="662"/>
    <col min="6892" max="6892" width="13" style="662" customWidth="1"/>
    <col min="6893" max="7133" width="9.140625" style="662"/>
    <col min="7134" max="7134" width="5.140625" style="662" customWidth="1"/>
    <col min="7135" max="7135" width="39.7109375" style="662" customWidth="1"/>
    <col min="7136" max="7136" width="7.7109375" style="662" customWidth="1"/>
    <col min="7137" max="7137" width="14.85546875" style="662" customWidth="1"/>
    <col min="7138" max="7138" width="13.42578125" style="662" customWidth="1"/>
    <col min="7139" max="7139" width="14.5703125" style="662" customWidth="1"/>
    <col min="7140" max="7140" width="15" style="662" customWidth="1"/>
    <col min="7141" max="7141" width="14.140625" style="662" customWidth="1"/>
    <col min="7142" max="7142" width="13.85546875" style="662" customWidth="1"/>
    <col min="7143" max="7143" width="13.7109375" style="662" customWidth="1"/>
    <col min="7144" max="7144" width="15.5703125" style="662" customWidth="1"/>
    <col min="7145" max="7145" width="13" style="662" customWidth="1"/>
    <col min="7146" max="7147" width="9.140625" style="662"/>
    <col min="7148" max="7148" width="13" style="662" customWidth="1"/>
    <col min="7149" max="7389" width="9.140625" style="662"/>
    <col min="7390" max="7390" width="5.140625" style="662" customWidth="1"/>
    <col min="7391" max="7391" width="39.7109375" style="662" customWidth="1"/>
    <col min="7392" max="7392" width="7.7109375" style="662" customWidth="1"/>
    <col min="7393" max="7393" width="14.85546875" style="662" customWidth="1"/>
    <col min="7394" max="7394" width="13.42578125" style="662" customWidth="1"/>
    <col min="7395" max="7395" width="14.5703125" style="662" customWidth="1"/>
    <col min="7396" max="7396" width="15" style="662" customWidth="1"/>
    <col min="7397" max="7397" width="14.140625" style="662" customWidth="1"/>
    <col min="7398" max="7398" width="13.85546875" style="662" customWidth="1"/>
    <col min="7399" max="7399" width="13.7109375" style="662" customWidth="1"/>
    <col min="7400" max="7400" width="15.5703125" style="662" customWidth="1"/>
    <col min="7401" max="7401" width="13" style="662" customWidth="1"/>
    <col min="7402" max="7403" width="9.140625" style="662"/>
    <col min="7404" max="7404" width="13" style="662" customWidth="1"/>
    <col min="7405" max="7645" width="9.140625" style="662"/>
    <col min="7646" max="7646" width="5.140625" style="662" customWidth="1"/>
    <col min="7647" max="7647" width="39.7109375" style="662" customWidth="1"/>
    <col min="7648" max="7648" width="7.7109375" style="662" customWidth="1"/>
    <col min="7649" max="7649" width="14.85546875" style="662" customWidth="1"/>
    <col min="7650" max="7650" width="13.42578125" style="662" customWidth="1"/>
    <col min="7651" max="7651" width="14.5703125" style="662" customWidth="1"/>
    <col min="7652" max="7652" width="15" style="662" customWidth="1"/>
    <col min="7653" max="7653" width="14.140625" style="662" customWidth="1"/>
    <col min="7654" max="7654" width="13.85546875" style="662" customWidth="1"/>
    <col min="7655" max="7655" width="13.7109375" style="662" customWidth="1"/>
    <col min="7656" max="7656" width="15.5703125" style="662" customWidth="1"/>
    <col min="7657" max="7657" width="13" style="662" customWidth="1"/>
    <col min="7658" max="7659" width="9.140625" style="662"/>
    <col min="7660" max="7660" width="13" style="662" customWidth="1"/>
    <col min="7661" max="7901" width="9.140625" style="662"/>
    <col min="7902" max="7902" width="5.140625" style="662" customWidth="1"/>
    <col min="7903" max="7903" width="39.7109375" style="662" customWidth="1"/>
    <col min="7904" max="7904" width="7.7109375" style="662" customWidth="1"/>
    <col min="7905" max="7905" width="14.85546875" style="662" customWidth="1"/>
    <col min="7906" max="7906" width="13.42578125" style="662" customWidth="1"/>
    <col min="7907" max="7907" width="14.5703125" style="662" customWidth="1"/>
    <col min="7908" max="7908" width="15" style="662" customWidth="1"/>
    <col min="7909" max="7909" width="14.140625" style="662" customWidth="1"/>
    <col min="7910" max="7910" width="13.85546875" style="662" customWidth="1"/>
    <col min="7911" max="7911" width="13.7109375" style="662" customWidth="1"/>
    <col min="7912" max="7912" width="15.5703125" style="662" customWidth="1"/>
    <col min="7913" max="7913" width="13" style="662" customWidth="1"/>
    <col min="7914" max="7915" width="9.140625" style="662"/>
    <col min="7916" max="7916" width="13" style="662" customWidth="1"/>
    <col min="7917" max="8157" width="9.140625" style="662"/>
    <col min="8158" max="8158" width="5.140625" style="662" customWidth="1"/>
    <col min="8159" max="8159" width="39.7109375" style="662" customWidth="1"/>
    <col min="8160" max="8160" width="7.7109375" style="662" customWidth="1"/>
    <col min="8161" max="8161" width="14.85546875" style="662" customWidth="1"/>
    <col min="8162" max="8162" width="13.42578125" style="662" customWidth="1"/>
    <col min="8163" max="8163" width="14.5703125" style="662" customWidth="1"/>
    <col min="8164" max="8164" width="15" style="662" customWidth="1"/>
    <col min="8165" max="8165" width="14.140625" style="662" customWidth="1"/>
    <col min="8166" max="8166" width="13.85546875" style="662" customWidth="1"/>
    <col min="8167" max="8167" width="13.7109375" style="662" customWidth="1"/>
    <col min="8168" max="8168" width="15.5703125" style="662" customWidth="1"/>
    <col min="8169" max="8169" width="13" style="662" customWidth="1"/>
    <col min="8170" max="8171" width="9.140625" style="662"/>
    <col min="8172" max="8172" width="13" style="662" customWidth="1"/>
    <col min="8173" max="8413" width="9.140625" style="662"/>
    <col min="8414" max="8414" width="5.140625" style="662" customWidth="1"/>
    <col min="8415" max="8415" width="39.7109375" style="662" customWidth="1"/>
    <col min="8416" max="8416" width="7.7109375" style="662" customWidth="1"/>
    <col min="8417" max="8417" width="14.85546875" style="662" customWidth="1"/>
    <col min="8418" max="8418" width="13.42578125" style="662" customWidth="1"/>
    <col min="8419" max="8419" width="14.5703125" style="662" customWidth="1"/>
    <col min="8420" max="8420" width="15" style="662" customWidth="1"/>
    <col min="8421" max="8421" width="14.140625" style="662" customWidth="1"/>
    <col min="8422" max="8422" width="13.85546875" style="662" customWidth="1"/>
    <col min="8423" max="8423" width="13.7109375" style="662" customWidth="1"/>
    <col min="8424" max="8424" width="15.5703125" style="662" customWidth="1"/>
    <col min="8425" max="8425" width="13" style="662" customWidth="1"/>
    <col min="8426" max="8427" width="9.140625" style="662"/>
    <col min="8428" max="8428" width="13" style="662" customWidth="1"/>
    <col min="8429" max="8669" width="9.140625" style="662"/>
    <col min="8670" max="8670" width="5.140625" style="662" customWidth="1"/>
    <col min="8671" max="8671" width="39.7109375" style="662" customWidth="1"/>
    <col min="8672" max="8672" width="7.7109375" style="662" customWidth="1"/>
    <col min="8673" max="8673" width="14.85546875" style="662" customWidth="1"/>
    <col min="8674" max="8674" width="13.42578125" style="662" customWidth="1"/>
    <col min="8675" max="8675" width="14.5703125" style="662" customWidth="1"/>
    <col min="8676" max="8676" width="15" style="662" customWidth="1"/>
    <col min="8677" max="8677" width="14.140625" style="662" customWidth="1"/>
    <col min="8678" max="8678" width="13.85546875" style="662" customWidth="1"/>
    <col min="8679" max="8679" width="13.7109375" style="662" customWidth="1"/>
    <col min="8680" max="8680" width="15.5703125" style="662" customWidth="1"/>
    <col min="8681" max="8681" width="13" style="662" customWidth="1"/>
    <col min="8682" max="8683" width="9.140625" style="662"/>
    <col min="8684" max="8684" width="13" style="662" customWidth="1"/>
    <col min="8685" max="8925" width="9.140625" style="662"/>
    <col min="8926" max="8926" width="5.140625" style="662" customWidth="1"/>
    <col min="8927" max="8927" width="39.7109375" style="662" customWidth="1"/>
    <col min="8928" max="8928" width="7.7109375" style="662" customWidth="1"/>
    <col min="8929" max="8929" width="14.85546875" style="662" customWidth="1"/>
    <col min="8930" max="8930" width="13.42578125" style="662" customWidth="1"/>
    <col min="8931" max="8931" width="14.5703125" style="662" customWidth="1"/>
    <col min="8932" max="8932" width="15" style="662" customWidth="1"/>
    <col min="8933" max="8933" width="14.140625" style="662" customWidth="1"/>
    <col min="8934" max="8934" width="13.85546875" style="662" customWidth="1"/>
    <col min="8935" max="8935" width="13.7109375" style="662" customWidth="1"/>
    <col min="8936" max="8936" width="15.5703125" style="662" customWidth="1"/>
    <col min="8937" max="8937" width="13" style="662" customWidth="1"/>
    <col min="8938" max="8939" width="9.140625" style="662"/>
    <col min="8940" max="8940" width="13" style="662" customWidth="1"/>
    <col min="8941" max="9181" width="9.140625" style="662"/>
    <col min="9182" max="9182" width="5.140625" style="662" customWidth="1"/>
    <col min="9183" max="9183" width="39.7109375" style="662" customWidth="1"/>
    <col min="9184" max="9184" width="7.7109375" style="662" customWidth="1"/>
    <col min="9185" max="9185" width="14.85546875" style="662" customWidth="1"/>
    <col min="9186" max="9186" width="13.42578125" style="662" customWidth="1"/>
    <col min="9187" max="9187" width="14.5703125" style="662" customWidth="1"/>
    <col min="9188" max="9188" width="15" style="662" customWidth="1"/>
    <col min="9189" max="9189" width="14.140625" style="662" customWidth="1"/>
    <col min="9190" max="9190" width="13.85546875" style="662" customWidth="1"/>
    <col min="9191" max="9191" width="13.7109375" style="662" customWidth="1"/>
    <col min="9192" max="9192" width="15.5703125" style="662" customWidth="1"/>
    <col min="9193" max="9193" width="13" style="662" customWidth="1"/>
    <col min="9194" max="9195" width="9.140625" style="662"/>
    <col min="9196" max="9196" width="13" style="662" customWidth="1"/>
    <col min="9197" max="9437" width="9.140625" style="662"/>
    <col min="9438" max="9438" width="5.140625" style="662" customWidth="1"/>
    <col min="9439" max="9439" width="39.7109375" style="662" customWidth="1"/>
    <col min="9440" max="9440" width="7.7109375" style="662" customWidth="1"/>
    <col min="9441" max="9441" width="14.85546875" style="662" customWidth="1"/>
    <col min="9442" max="9442" width="13.42578125" style="662" customWidth="1"/>
    <col min="9443" max="9443" width="14.5703125" style="662" customWidth="1"/>
    <col min="9444" max="9444" width="15" style="662" customWidth="1"/>
    <col min="9445" max="9445" width="14.140625" style="662" customWidth="1"/>
    <col min="9446" max="9446" width="13.85546875" style="662" customWidth="1"/>
    <col min="9447" max="9447" width="13.7109375" style="662" customWidth="1"/>
    <col min="9448" max="9448" width="15.5703125" style="662" customWidth="1"/>
    <col min="9449" max="9449" width="13" style="662" customWidth="1"/>
    <col min="9450" max="9451" width="9.140625" style="662"/>
    <col min="9452" max="9452" width="13" style="662" customWidth="1"/>
    <col min="9453" max="9693" width="9.140625" style="662"/>
    <col min="9694" max="9694" width="5.140625" style="662" customWidth="1"/>
    <col min="9695" max="9695" width="39.7109375" style="662" customWidth="1"/>
    <col min="9696" max="9696" width="7.7109375" style="662" customWidth="1"/>
    <col min="9697" max="9697" width="14.85546875" style="662" customWidth="1"/>
    <col min="9698" max="9698" width="13.42578125" style="662" customWidth="1"/>
    <col min="9699" max="9699" width="14.5703125" style="662" customWidth="1"/>
    <col min="9700" max="9700" width="15" style="662" customWidth="1"/>
    <col min="9701" max="9701" width="14.140625" style="662" customWidth="1"/>
    <col min="9702" max="9702" width="13.85546875" style="662" customWidth="1"/>
    <col min="9703" max="9703" width="13.7109375" style="662" customWidth="1"/>
    <col min="9704" max="9704" width="15.5703125" style="662" customWidth="1"/>
    <col min="9705" max="9705" width="13" style="662" customWidth="1"/>
    <col min="9706" max="9707" width="9.140625" style="662"/>
    <col min="9708" max="9708" width="13" style="662" customWidth="1"/>
    <col min="9709" max="9949" width="9.140625" style="662"/>
    <col min="9950" max="9950" width="5.140625" style="662" customWidth="1"/>
    <col min="9951" max="9951" width="39.7109375" style="662" customWidth="1"/>
    <col min="9952" max="9952" width="7.7109375" style="662" customWidth="1"/>
    <col min="9953" max="9953" width="14.85546875" style="662" customWidth="1"/>
    <col min="9954" max="9954" width="13.42578125" style="662" customWidth="1"/>
    <col min="9955" max="9955" width="14.5703125" style="662" customWidth="1"/>
    <col min="9956" max="9956" width="15" style="662" customWidth="1"/>
    <col min="9957" max="9957" width="14.140625" style="662" customWidth="1"/>
    <col min="9958" max="9958" width="13.85546875" style="662" customWidth="1"/>
    <col min="9959" max="9959" width="13.7109375" style="662" customWidth="1"/>
    <col min="9960" max="9960" width="15.5703125" style="662" customWidth="1"/>
    <col min="9961" max="9961" width="13" style="662" customWidth="1"/>
    <col min="9962" max="9963" width="9.140625" style="662"/>
    <col min="9964" max="9964" width="13" style="662" customWidth="1"/>
    <col min="9965" max="10205" width="9.140625" style="662"/>
    <col min="10206" max="10206" width="5.140625" style="662" customWidth="1"/>
    <col min="10207" max="10207" width="39.7109375" style="662" customWidth="1"/>
    <col min="10208" max="10208" width="7.7109375" style="662" customWidth="1"/>
    <col min="10209" max="10209" width="14.85546875" style="662" customWidth="1"/>
    <col min="10210" max="10210" width="13.42578125" style="662" customWidth="1"/>
    <col min="10211" max="10211" width="14.5703125" style="662" customWidth="1"/>
    <col min="10212" max="10212" width="15" style="662" customWidth="1"/>
    <col min="10213" max="10213" width="14.140625" style="662" customWidth="1"/>
    <col min="10214" max="10214" width="13.85546875" style="662" customWidth="1"/>
    <col min="10215" max="10215" width="13.7109375" style="662" customWidth="1"/>
    <col min="10216" max="10216" width="15.5703125" style="662" customWidth="1"/>
    <col min="10217" max="10217" width="13" style="662" customWidth="1"/>
    <col min="10218" max="10219" width="9.140625" style="662"/>
    <col min="10220" max="10220" width="13" style="662" customWidth="1"/>
    <col min="10221" max="10461" width="9.140625" style="662"/>
    <col min="10462" max="10462" width="5.140625" style="662" customWidth="1"/>
    <col min="10463" max="10463" width="39.7109375" style="662" customWidth="1"/>
    <col min="10464" max="10464" width="7.7109375" style="662" customWidth="1"/>
    <col min="10465" max="10465" width="14.85546875" style="662" customWidth="1"/>
    <col min="10466" max="10466" width="13.42578125" style="662" customWidth="1"/>
    <col min="10467" max="10467" width="14.5703125" style="662" customWidth="1"/>
    <col min="10468" max="10468" width="15" style="662" customWidth="1"/>
    <col min="10469" max="10469" width="14.140625" style="662" customWidth="1"/>
    <col min="10470" max="10470" width="13.85546875" style="662" customWidth="1"/>
    <col min="10471" max="10471" width="13.7109375" style="662" customWidth="1"/>
    <col min="10472" max="10472" width="15.5703125" style="662" customWidth="1"/>
    <col min="10473" max="10473" width="13" style="662" customWidth="1"/>
    <col min="10474" max="10475" width="9.140625" style="662"/>
    <col min="10476" max="10476" width="13" style="662" customWidth="1"/>
    <col min="10477" max="10717" width="9.140625" style="662"/>
    <col min="10718" max="10718" width="5.140625" style="662" customWidth="1"/>
    <col min="10719" max="10719" width="39.7109375" style="662" customWidth="1"/>
    <col min="10720" max="10720" width="7.7109375" style="662" customWidth="1"/>
    <col min="10721" max="10721" width="14.85546875" style="662" customWidth="1"/>
    <col min="10722" max="10722" width="13.42578125" style="662" customWidth="1"/>
    <col min="10723" max="10723" width="14.5703125" style="662" customWidth="1"/>
    <col min="10724" max="10724" width="15" style="662" customWidth="1"/>
    <col min="10725" max="10725" width="14.140625" style="662" customWidth="1"/>
    <col min="10726" max="10726" width="13.85546875" style="662" customWidth="1"/>
    <col min="10727" max="10727" width="13.7109375" style="662" customWidth="1"/>
    <col min="10728" max="10728" width="15.5703125" style="662" customWidth="1"/>
    <col min="10729" max="10729" width="13" style="662" customWidth="1"/>
    <col min="10730" max="10731" width="9.140625" style="662"/>
    <col min="10732" max="10732" width="13" style="662" customWidth="1"/>
    <col min="10733" max="10973" width="9.140625" style="662"/>
    <col min="10974" max="10974" width="5.140625" style="662" customWidth="1"/>
    <col min="10975" max="10975" width="39.7109375" style="662" customWidth="1"/>
    <col min="10976" max="10976" width="7.7109375" style="662" customWidth="1"/>
    <col min="10977" max="10977" width="14.85546875" style="662" customWidth="1"/>
    <col min="10978" max="10978" width="13.42578125" style="662" customWidth="1"/>
    <col min="10979" max="10979" width="14.5703125" style="662" customWidth="1"/>
    <col min="10980" max="10980" width="15" style="662" customWidth="1"/>
    <col min="10981" max="10981" width="14.140625" style="662" customWidth="1"/>
    <col min="10982" max="10982" width="13.85546875" style="662" customWidth="1"/>
    <col min="10983" max="10983" width="13.7109375" style="662" customWidth="1"/>
    <col min="10984" max="10984" width="15.5703125" style="662" customWidth="1"/>
    <col min="10985" max="10985" width="13" style="662" customWidth="1"/>
    <col min="10986" max="10987" width="9.140625" style="662"/>
    <col min="10988" max="10988" width="13" style="662" customWidth="1"/>
    <col min="10989" max="11229" width="9.140625" style="662"/>
    <col min="11230" max="11230" width="5.140625" style="662" customWidth="1"/>
    <col min="11231" max="11231" width="39.7109375" style="662" customWidth="1"/>
    <col min="11232" max="11232" width="7.7109375" style="662" customWidth="1"/>
    <col min="11233" max="11233" width="14.85546875" style="662" customWidth="1"/>
    <col min="11234" max="11234" width="13.42578125" style="662" customWidth="1"/>
    <col min="11235" max="11235" width="14.5703125" style="662" customWidth="1"/>
    <col min="11236" max="11236" width="15" style="662" customWidth="1"/>
    <col min="11237" max="11237" width="14.140625" style="662" customWidth="1"/>
    <col min="11238" max="11238" width="13.85546875" style="662" customWidth="1"/>
    <col min="11239" max="11239" width="13.7109375" style="662" customWidth="1"/>
    <col min="11240" max="11240" width="15.5703125" style="662" customWidth="1"/>
    <col min="11241" max="11241" width="13" style="662" customWidth="1"/>
    <col min="11242" max="11243" width="9.140625" style="662"/>
    <col min="11244" max="11244" width="13" style="662" customWidth="1"/>
    <col min="11245" max="11485" width="9.140625" style="662"/>
    <col min="11486" max="11486" width="5.140625" style="662" customWidth="1"/>
    <col min="11487" max="11487" width="39.7109375" style="662" customWidth="1"/>
    <col min="11488" max="11488" width="7.7109375" style="662" customWidth="1"/>
    <col min="11489" max="11489" width="14.85546875" style="662" customWidth="1"/>
    <col min="11490" max="11490" width="13.42578125" style="662" customWidth="1"/>
    <col min="11491" max="11491" width="14.5703125" style="662" customWidth="1"/>
    <col min="11492" max="11492" width="15" style="662" customWidth="1"/>
    <col min="11493" max="11493" width="14.140625" style="662" customWidth="1"/>
    <col min="11494" max="11494" width="13.85546875" style="662" customWidth="1"/>
    <col min="11495" max="11495" width="13.7109375" style="662" customWidth="1"/>
    <col min="11496" max="11496" width="15.5703125" style="662" customWidth="1"/>
    <col min="11497" max="11497" width="13" style="662" customWidth="1"/>
    <col min="11498" max="11499" width="9.140625" style="662"/>
    <col min="11500" max="11500" width="13" style="662" customWidth="1"/>
    <col min="11501" max="11741" width="9.140625" style="662"/>
    <col min="11742" max="11742" width="5.140625" style="662" customWidth="1"/>
    <col min="11743" max="11743" width="39.7109375" style="662" customWidth="1"/>
    <col min="11744" max="11744" width="7.7109375" style="662" customWidth="1"/>
    <col min="11745" max="11745" width="14.85546875" style="662" customWidth="1"/>
    <col min="11746" max="11746" width="13.42578125" style="662" customWidth="1"/>
    <col min="11747" max="11747" width="14.5703125" style="662" customWidth="1"/>
    <col min="11748" max="11748" width="15" style="662" customWidth="1"/>
    <col min="11749" max="11749" width="14.140625" style="662" customWidth="1"/>
    <col min="11750" max="11750" width="13.85546875" style="662" customWidth="1"/>
    <col min="11751" max="11751" width="13.7109375" style="662" customWidth="1"/>
    <col min="11752" max="11752" width="15.5703125" style="662" customWidth="1"/>
    <col min="11753" max="11753" width="13" style="662" customWidth="1"/>
    <col min="11754" max="11755" width="9.140625" style="662"/>
    <col min="11756" max="11756" width="13" style="662" customWidth="1"/>
    <col min="11757" max="11997" width="9.140625" style="662"/>
    <col min="11998" max="11998" width="5.140625" style="662" customWidth="1"/>
    <col min="11999" max="11999" width="39.7109375" style="662" customWidth="1"/>
    <col min="12000" max="12000" width="7.7109375" style="662" customWidth="1"/>
    <col min="12001" max="12001" width="14.85546875" style="662" customWidth="1"/>
    <col min="12002" max="12002" width="13.42578125" style="662" customWidth="1"/>
    <col min="12003" max="12003" width="14.5703125" style="662" customWidth="1"/>
    <col min="12004" max="12004" width="15" style="662" customWidth="1"/>
    <col min="12005" max="12005" width="14.140625" style="662" customWidth="1"/>
    <col min="12006" max="12006" width="13.85546875" style="662" customWidth="1"/>
    <col min="12007" max="12007" width="13.7109375" style="662" customWidth="1"/>
    <col min="12008" max="12008" width="15.5703125" style="662" customWidth="1"/>
    <col min="12009" max="12009" width="13" style="662" customWidth="1"/>
    <col min="12010" max="12011" width="9.140625" style="662"/>
    <col min="12012" max="12012" width="13" style="662" customWidth="1"/>
    <col min="12013" max="12253" width="9.140625" style="662"/>
    <col min="12254" max="12254" width="5.140625" style="662" customWidth="1"/>
    <col min="12255" max="12255" width="39.7109375" style="662" customWidth="1"/>
    <col min="12256" max="12256" width="7.7109375" style="662" customWidth="1"/>
    <col min="12257" max="12257" width="14.85546875" style="662" customWidth="1"/>
    <col min="12258" max="12258" width="13.42578125" style="662" customWidth="1"/>
    <col min="12259" max="12259" width="14.5703125" style="662" customWidth="1"/>
    <col min="12260" max="12260" width="15" style="662" customWidth="1"/>
    <col min="12261" max="12261" width="14.140625" style="662" customWidth="1"/>
    <col min="12262" max="12262" width="13.85546875" style="662" customWidth="1"/>
    <col min="12263" max="12263" width="13.7109375" style="662" customWidth="1"/>
    <col min="12264" max="12264" width="15.5703125" style="662" customWidth="1"/>
    <col min="12265" max="12265" width="13" style="662" customWidth="1"/>
    <col min="12266" max="12267" width="9.140625" style="662"/>
    <col min="12268" max="12268" width="13" style="662" customWidth="1"/>
    <col min="12269" max="12509" width="9.140625" style="662"/>
    <col min="12510" max="12510" width="5.140625" style="662" customWidth="1"/>
    <col min="12511" max="12511" width="39.7109375" style="662" customWidth="1"/>
    <col min="12512" max="12512" width="7.7109375" style="662" customWidth="1"/>
    <col min="12513" max="12513" width="14.85546875" style="662" customWidth="1"/>
    <col min="12514" max="12514" width="13.42578125" style="662" customWidth="1"/>
    <col min="12515" max="12515" width="14.5703125" style="662" customWidth="1"/>
    <col min="12516" max="12516" width="15" style="662" customWidth="1"/>
    <col min="12517" max="12517" width="14.140625" style="662" customWidth="1"/>
    <col min="12518" max="12518" width="13.85546875" style="662" customWidth="1"/>
    <col min="12519" max="12519" width="13.7109375" style="662" customWidth="1"/>
    <col min="12520" max="12520" width="15.5703125" style="662" customWidth="1"/>
    <col min="12521" max="12521" width="13" style="662" customWidth="1"/>
    <col min="12522" max="12523" width="9.140625" style="662"/>
    <col min="12524" max="12524" width="13" style="662" customWidth="1"/>
    <col min="12525" max="12765" width="9.140625" style="662"/>
    <col min="12766" max="12766" width="5.140625" style="662" customWidth="1"/>
    <col min="12767" max="12767" width="39.7109375" style="662" customWidth="1"/>
    <col min="12768" max="12768" width="7.7109375" style="662" customWidth="1"/>
    <col min="12769" max="12769" width="14.85546875" style="662" customWidth="1"/>
    <col min="12770" max="12770" width="13.42578125" style="662" customWidth="1"/>
    <col min="12771" max="12771" width="14.5703125" style="662" customWidth="1"/>
    <col min="12772" max="12772" width="15" style="662" customWidth="1"/>
    <col min="12773" max="12773" width="14.140625" style="662" customWidth="1"/>
    <col min="12774" max="12774" width="13.85546875" style="662" customWidth="1"/>
    <col min="12775" max="12775" width="13.7109375" style="662" customWidth="1"/>
    <col min="12776" max="12776" width="15.5703125" style="662" customWidth="1"/>
    <col min="12777" max="12777" width="13" style="662" customWidth="1"/>
    <col min="12778" max="12779" width="9.140625" style="662"/>
    <col min="12780" max="12780" width="13" style="662" customWidth="1"/>
    <col min="12781" max="13021" width="9.140625" style="662"/>
    <col min="13022" max="13022" width="5.140625" style="662" customWidth="1"/>
    <col min="13023" max="13023" width="39.7109375" style="662" customWidth="1"/>
    <col min="13024" max="13024" width="7.7109375" style="662" customWidth="1"/>
    <col min="13025" max="13025" width="14.85546875" style="662" customWidth="1"/>
    <col min="13026" max="13026" width="13.42578125" style="662" customWidth="1"/>
    <col min="13027" max="13027" width="14.5703125" style="662" customWidth="1"/>
    <col min="13028" max="13028" width="15" style="662" customWidth="1"/>
    <col min="13029" max="13029" width="14.140625" style="662" customWidth="1"/>
    <col min="13030" max="13030" width="13.85546875" style="662" customWidth="1"/>
    <col min="13031" max="13031" width="13.7109375" style="662" customWidth="1"/>
    <col min="13032" max="13032" width="15.5703125" style="662" customWidth="1"/>
    <col min="13033" max="13033" width="13" style="662" customWidth="1"/>
    <col min="13034" max="13035" width="9.140625" style="662"/>
    <col min="13036" max="13036" width="13" style="662" customWidth="1"/>
    <col min="13037" max="13277" width="9.140625" style="662"/>
    <col min="13278" max="13278" width="5.140625" style="662" customWidth="1"/>
    <col min="13279" max="13279" width="39.7109375" style="662" customWidth="1"/>
    <col min="13280" max="13280" width="7.7109375" style="662" customWidth="1"/>
    <col min="13281" max="13281" width="14.85546875" style="662" customWidth="1"/>
    <col min="13282" max="13282" width="13.42578125" style="662" customWidth="1"/>
    <col min="13283" max="13283" width="14.5703125" style="662" customWidth="1"/>
    <col min="13284" max="13284" width="15" style="662" customWidth="1"/>
    <col min="13285" max="13285" width="14.140625" style="662" customWidth="1"/>
    <col min="13286" max="13286" width="13.85546875" style="662" customWidth="1"/>
    <col min="13287" max="13287" width="13.7109375" style="662" customWidth="1"/>
    <col min="13288" max="13288" width="15.5703125" style="662" customWidth="1"/>
    <col min="13289" max="13289" width="13" style="662" customWidth="1"/>
    <col min="13290" max="13291" width="9.140625" style="662"/>
    <col min="13292" max="13292" width="13" style="662" customWidth="1"/>
    <col min="13293" max="13533" width="9.140625" style="662"/>
    <col min="13534" max="13534" width="5.140625" style="662" customWidth="1"/>
    <col min="13535" max="13535" width="39.7109375" style="662" customWidth="1"/>
    <col min="13536" max="13536" width="7.7109375" style="662" customWidth="1"/>
    <col min="13537" max="13537" width="14.85546875" style="662" customWidth="1"/>
    <col min="13538" max="13538" width="13.42578125" style="662" customWidth="1"/>
    <col min="13539" max="13539" width="14.5703125" style="662" customWidth="1"/>
    <col min="13540" max="13540" width="15" style="662" customWidth="1"/>
    <col min="13541" max="13541" width="14.140625" style="662" customWidth="1"/>
    <col min="13542" max="13542" width="13.85546875" style="662" customWidth="1"/>
    <col min="13543" max="13543" width="13.7109375" style="662" customWidth="1"/>
    <col min="13544" max="13544" width="15.5703125" style="662" customWidth="1"/>
    <col min="13545" max="13545" width="13" style="662" customWidth="1"/>
    <col min="13546" max="13547" width="9.140625" style="662"/>
    <col min="13548" max="13548" width="13" style="662" customWidth="1"/>
    <col min="13549" max="13789" width="9.140625" style="662"/>
    <col min="13790" max="13790" width="5.140625" style="662" customWidth="1"/>
    <col min="13791" max="13791" width="39.7109375" style="662" customWidth="1"/>
    <col min="13792" max="13792" width="7.7109375" style="662" customWidth="1"/>
    <col min="13793" max="13793" width="14.85546875" style="662" customWidth="1"/>
    <col min="13794" max="13794" width="13.42578125" style="662" customWidth="1"/>
    <col min="13795" max="13795" width="14.5703125" style="662" customWidth="1"/>
    <col min="13796" max="13796" width="15" style="662" customWidth="1"/>
    <col min="13797" max="13797" width="14.140625" style="662" customWidth="1"/>
    <col min="13798" max="13798" width="13.85546875" style="662" customWidth="1"/>
    <col min="13799" max="13799" width="13.7109375" style="662" customWidth="1"/>
    <col min="13800" max="13800" width="15.5703125" style="662" customWidth="1"/>
    <col min="13801" max="13801" width="13" style="662" customWidth="1"/>
    <col min="13802" max="13803" width="9.140625" style="662"/>
    <col min="13804" max="13804" width="13" style="662" customWidth="1"/>
    <col min="13805" max="14045" width="9.140625" style="662"/>
    <col min="14046" max="14046" width="5.140625" style="662" customWidth="1"/>
    <col min="14047" max="14047" width="39.7109375" style="662" customWidth="1"/>
    <col min="14048" max="14048" width="7.7109375" style="662" customWidth="1"/>
    <col min="14049" max="14049" width="14.85546875" style="662" customWidth="1"/>
    <col min="14050" max="14050" width="13.42578125" style="662" customWidth="1"/>
    <col min="14051" max="14051" width="14.5703125" style="662" customWidth="1"/>
    <col min="14052" max="14052" width="15" style="662" customWidth="1"/>
    <col min="14053" max="14053" width="14.140625" style="662" customWidth="1"/>
    <col min="14054" max="14054" width="13.85546875" style="662" customWidth="1"/>
    <col min="14055" max="14055" width="13.7109375" style="662" customWidth="1"/>
    <col min="14056" max="14056" width="15.5703125" style="662" customWidth="1"/>
    <col min="14057" max="14057" width="13" style="662" customWidth="1"/>
    <col min="14058" max="14059" width="9.140625" style="662"/>
    <col min="14060" max="14060" width="13" style="662" customWidth="1"/>
    <col min="14061" max="14301" width="9.140625" style="662"/>
    <col min="14302" max="14302" width="5.140625" style="662" customWidth="1"/>
    <col min="14303" max="14303" width="39.7109375" style="662" customWidth="1"/>
    <col min="14304" max="14304" width="7.7109375" style="662" customWidth="1"/>
    <col min="14305" max="14305" width="14.85546875" style="662" customWidth="1"/>
    <col min="14306" max="14306" width="13.42578125" style="662" customWidth="1"/>
    <col min="14307" max="14307" width="14.5703125" style="662" customWidth="1"/>
    <col min="14308" max="14308" width="15" style="662" customWidth="1"/>
    <col min="14309" max="14309" width="14.140625" style="662" customWidth="1"/>
    <col min="14310" max="14310" width="13.85546875" style="662" customWidth="1"/>
    <col min="14311" max="14311" width="13.7109375" style="662" customWidth="1"/>
    <col min="14312" max="14312" width="15.5703125" style="662" customWidth="1"/>
    <col min="14313" max="14313" width="13" style="662" customWidth="1"/>
    <col min="14314" max="14315" width="9.140625" style="662"/>
    <col min="14316" max="14316" width="13" style="662" customWidth="1"/>
    <col min="14317" max="14557" width="9.140625" style="662"/>
    <col min="14558" max="14558" width="5.140625" style="662" customWidth="1"/>
    <col min="14559" max="14559" width="39.7109375" style="662" customWidth="1"/>
    <col min="14560" max="14560" width="7.7109375" style="662" customWidth="1"/>
    <col min="14561" max="14561" width="14.85546875" style="662" customWidth="1"/>
    <col min="14562" max="14562" width="13.42578125" style="662" customWidth="1"/>
    <col min="14563" max="14563" width="14.5703125" style="662" customWidth="1"/>
    <col min="14564" max="14564" width="15" style="662" customWidth="1"/>
    <col min="14565" max="14565" width="14.140625" style="662" customWidth="1"/>
    <col min="14566" max="14566" width="13.85546875" style="662" customWidth="1"/>
    <col min="14567" max="14567" width="13.7109375" style="662" customWidth="1"/>
    <col min="14568" max="14568" width="15.5703125" style="662" customWidth="1"/>
    <col min="14569" max="14569" width="13" style="662" customWidth="1"/>
    <col min="14570" max="14571" width="9.140625" style="662"/>
    <col min="14572" max="14572" width="13" style="662" customWidth="1"/>
    <col min="14573" max="14813" width="9.140625" style="662"/>
    <col min="14814" max="14814" width="5.140625" style="662" customWidth="1"/>
    <col min="14815" max="14815" width="39.7109375" style="662" customWidth="1"/>
    <col min="14816" max="14816" width="7.7109375" style="662" customWidth="1"/>
    <col min="14817" max="14817" width="14.85546875" style="662" customWidth="1"/>
    <col min="14818" max="14818" width="13.42578125" style="662" customWidth="1"/>
    <col min="14819" max="14819" width="14.5703125" style="662" customWidth="1"/>
    <col min="14820" max="14820" width="15" style="662" customWidth="1"/>
    <col min="14821" max="14821" width="14.140625" style="662" customWidth="1"/>
    <col min="14822" max="14822" width="13.85546875" style="662" customWidth="1"/>
    <col min="14823" max="14823" width="13.7109375" style="662" customWidth="1"/>
    <col min="14824" max="14824" width="15.5703125" style="662" customWidth="1"/>
    <col min="14825" max="14825" width="13" style="662" customWidth="1"/>
    <col min="14826" max="14827" width="9.140625" style="662"/>
    <col min="14828" max="14828" width="13" style="662" customWidth="1"/>
    <col min="14829" max="15069" width="9.140625" style="662"/>
    <col min="15070" max="15070" width="5.140625" style="662" customWidth="1"/>
    <col min="15071" max="15071" width="39.7109375" style="662" customWidth="1"/>
    <col min="15072" max="15072" width="7.7109375" style="662" customWidth="1"/>
    <col min="15073" max="15073" width="14.85546875" style="662" customWidth="1"/>
    <col min="15074" max="15074" width="13.42578125" style="662" customWidth="1"/>
    <col min="15075" max="15075" width="14.5703125" style="662" customWidth="1"/>
    <col min="15076" max="15076" width="15" style="662" customWidth="1"/>
    <col min="15077" max="15077" width="14.140625" style="662" customWidth="1"/>
    <col min="15078" max="15078" width="13.85546875" style="662" customWidth="1"/>
    <col min="15079" max="15079" width="13.7109375" style="662" customWidth="1"/>
    <col min="15080" max="15080" width="15.5703125" style="662" customWidth="1"/>
    <col min="15081" max="15081" width="13" style="662" customWidth="1"/>
    <col min="15082" max="15083" width="9.140625" style="662"/>
    <col min="15084" max="15084" width="13" style="662" customWidth="1"/>
    <col min="15085" max="15325" width="9.140625" style="662"/>
    <col min="15326" max="15326" width="5.140625" style="662" customWidth="1"/>
    <col min="15327" max="15327" width="39.7109375" style="662" customWidth="1"/>
    <col min="15328" max="15328" width="7.7109375" style="662" customWidth="1"/>
    <col min="15329" max="15329" width="14.85546875" style="662" customWidth="1"/>
    <col min="15330" max="15330" width="13.42578125" style="662" customWidth="1"/>
    <col min="15331" max="15331" width="14.5703125" style="662" customWidth="1"/>
    <col min="15332" max="15332" width="15" style="662" customWidth="1"/>
    <col min="15333" max="15333" width="14.140625" style="662" customWidth="1"/>
    <col min="15334" max="15334" width="13.85546875" style="662" customWidth="1"/>
    <col min="15335" max="15335" width="13.7109375" style="662" customWidth="1"/>
    <col min="15336" max="15336" width="15.5703125" style="662" customWidth="1"/>
    <col min="15337" max="15337" width="13" style="662" customWidth="1"/>
    <col min="15338" max="15339" width="9.140625" style="662"/>
    <col min="15340" max="15340" width="13" style="662" customWidth="1"/>
    <col min="15341" max="15581" width="9.140625" style="662"/>
    <col min="15582" max="15582" width="5.140625" style="662" customWidth="1"/>
    <col min="15583" max="15583" width="39.7109375" style="662" customWidth="1"/>
    <col min="15584" max="15584" width="7.7109375" style="662" customWidth="1"/>
    <col min="15585" max="15585" width="14.85546875" style="662" customWidth="1"/>
    <col min="15586" max="15586" width="13.42578125" style="662" customWidth="1"/>
    <col min="15587" max="15587" width="14.5703125" style="662" customWidth="1"/>
    <col min="15588" max="15588" width="15" style="662" customWidth="1"/>
    <col min="15589" max="15589" width="14.140625" style="662" customWidth="1"/>
    <col min="15590" max="15590" width="13.85546875" style="662" customWidth="1"/>
    <col min="15591" max="15591" width="13.7109375" style="662" customWidth="1"/>
    <col min="15592" max="15592" width="15.5703125" style="662" customWidth="1"/>
    <col min="15593" max="15593" width="13" style="662" customWidth="1"/>
    <col min="15594" max="15595" width="9.140625" style="662"/>
    <col min="15596" max="15596" width="13" style="662" customWidth="1"/>
    <col min="15597" max="15837" width="9.140625" style="662"/>
    <col min="15838" max="15838" width="5.140625" style="662" customWidth="1"/>
    <col min="15839" max="15839" width="39.7109375" style="662" customWidth="1"/>
    <col min="15840" max="15840" width="7.7109375" style="662" customWidth="1"/>
    <col min="15841" max="15841" width="14.85546875" style="662" customWidth="1"/>
    <col min="15842" max="15842" width="13.42578125" style="662" customWidth="1"/>
    <col min="15843" max="15843" width="14.5703125" style="662" customWidth="1"/>
    <col min="15844" max="15844" width="15" style="662" customWidth="1"/>
    <col min="15845" max="15845" width="14.140625" style="662" customWidth="1"/>
    <col min="15846" max="15846" width="13.85546875" style="662" customWidth="1"/>
    <col min="15847" max="15847" width="13.7109375" style="662" customWidth="1"/>
    <col min="15848" max="15848" width="15.5703125" style="662" customWidth="1"/>
    <col min="15849" max="15849" width="13" style="662" customWidth="1"/>
    <col min="15850" max="15851" width="9.140625" style="662"/>
    <col min="15852" max="15852" width="13" style="662" customWidth="1"/>
    <col min="15853" max="16093" width="9.140625" style="662"/>
    <col min="16094" max="16094" width="5.140625" style="662" customWidth="1"/>
    <col min="16095" max="16095" width="39.7109375" style="662" customWidth="1"/>
    <col min="16096" max="16096" width="7.7109375" style="662" customWidth="1"/>
    <col min="16097" max="16097" width="14.85546875" style="662" customWidth="1"/>
    <col min="16098" max="16098" width="13.42578125" style="662" customWidth="1"/>
    <col min="16099" max="16099" width="14.5703125" style="662" customWidth="1"/>
    <col min="16100" max="16100" width="15" style="662" customWidth="1"/>
    <col min="16101" max="16101" width="14.140625" style="662" customWidth="1"/>
    <col min="16102" max="16102" width="13.85546875" style="662" customWidth="1"/>
    <col min="16103" max="16103" width="13.7109375" style="662" customWidth="1"/>
    <col min="16104" max="16104" width="15.5703125" style="662" customWidth="1"/>
    <col min="16105" max="16105" width="13" style="662" customWidth="1"/>
    <col min="16106" max="16107" width="9.140625" style="662"/>
    <col min="16108" max="16108" width="13" style="662" customWidth="1"/>
    <col min="16109" max="16384" width="9.140625" style="662"/>
  </cols>
  <sheetData>
    <row r="1" spans="1:12" ht="20.100000000000001" customHeight="1" thickBot="1">
      <c r="B1" s="1277" t="s">
        <v>515</v>
      </c>
      <c r="C1" s="663"/>
      <c r="D1" s="663"/>
      <c r="E1" s="663"/>
      <c r="F1" s="663"/>
      <c r="G1" s="663"/>
      <c r="H1" s="663"/>
      <c r="I1" s="663"/>
      <c r="K1" s="1963" t="s">
        <v>1461</v>
      </c>
      <c r="L1" s="1963"/>
    </row>
    <row r="2" spans="1:12" ht="15.75" customHeight="1" thickBot="1">
      <c r="B2" s="1277" t="s">
        <v>519</v>
      </c>
      <c r="C2" s="1211" t="s">
        <v>1462</v>
      </c>
      <c r="D2" s="1212"/>
      <c r="E2" s="1212"/>
      <c r="F2" s="1212"/>
      <c r="G2" s="1212"/>
      <c r="H2" s="1212"/>
      <c r="I2" s="1212"/>
      <c r="J2" s="1212"/>
      <c r="K2" s="1212"/>
      <c r="L2" s="1213"/>
    </row>
    <row r="3" spans="1:12" ht="15.75" hidden="1" customHeight="1">
      <c r="B3" s="1277"/>
      <c r="C3" s="663"/>
      <c r="D3" s="663"/>
      <c r="E3" s="663"/>
      <c r="F3" s="663"/>
      <c r="G3" s="663"/>
      <c r="H3" s="663"/>
      <c r="I3" s="663"/>
    </row>
    <row r="4" spans="1:12" ht="17.25" hidden="1" customHeight="1">
      <c r="B4" s="663"/>
      <c r="C4" s="663"/>
      <c r="D4" s="663"/>
      <c r="E4" s="663"/>
      <c r="F4" s="663"/>
      <c r="G4" s="663"/>
      <c r="H4" s="663"/>
      <c r="I4" s="663"/>
    </row>
    <row r="5" spans="1:12" ht="15.75">
      <c r="B5" s="1206" t="s">
        <v>838</v>
      </c>
      <c r="C5" s="1206"/>
      <c r="D5" s="1206"/>
      <c r="E5" s="1206"/>
      <c r="F5" s="1206"/>
      <c r="G5" s="1206"/>
      <c r="H5" s="1206"/>
      <c r="I5" s="1206"/>
      <c r="J5" s="1206"/>
      <c r="K5" s="1206"/>
    </row>
    <row r="6" spans="1:12" ht="15">
      <c r="B6" s="1154" t="str">
        <f>'[2]51'!B6:K6</f>
        <v>la data de  31.12.2023</v>
      </c>
      <c r="C6" s="1154"/>
      <c r="D6" s="1154"/>
      <c r="E6" s="1154"/>
      <c r="F6" s="1154"/>
      <c r="G6" s="1154"/>
      <c r="H6" s="1154"/>
      <c r="I6" s="1154"/>
      <c r="J6" s="1154"/>
      <c r="K6" s="1154"/>
      <c r="L6" s="1396"/>
    </row>
    <row r="7" spans="1:12" hidden="1">
      <c r="B7" s="1865"/>
      <c r="C7" s="1865"/>
      <c r="D7" s="1865"/>
      <c r="E7" s="1865"/>
      <c r="F7" s="1865"/>
      <c r="G7" s="1865"/>
      <c r="H7" s="1865"/>
      <c r="I7" s="1865"/>
      <c r="J7" s="1865"/>
      <c r="K7" s="1865"/>
    </row>
    <row r="8" spans="1:12" hidden="1">
      <c r="A8" s="667"/>
      <c r="B8" s="1866"/>
      <c r="C8" s="1866"/>
      <c r="D8" s="1867">
        <f>D12-D9</f>
        <v>0</v>
      </c>
      <c r="E8" s="1867">
        <f t="shared" ref="E8:K8" si="0">E12-E9</f>
        <v>0</v>
      </c>
      <c r="F8" s="1867">
        <f t="shared" si="0"/>
        <v>0</v>
      </c>
      <c r="G8" s="1867">
        <f t="shared" si="0"/>
        <v>0</v>
      </c>
      <c r="H8" s="1867">
        <f t="shared" si="0"/>
        <v>0</v>
      </c>
      <c r="I8" s="1867">
        <f t="shared" si="0"/>
        <v>0</v>
      </c>
      <c r="J8" s="1867">
        <f t="shared" si="0"/>
        <v>0</v>
      </c>
      <c r="K8" s="1867">
        <f t="shared" si="0"/>
        <v>0</v>
      </c>
      <c r="L8" s="1867" t="e">
        <f>L12-#REF!</f>
        <v>#REF!</v>
      </c>
    </row>
    <row r="9" spans="1:12" ht="13.5" thickBot="1">
      <c r="A9" s="667"/>
      <c r="B9" s="673"/>
      <c r="C9" s="673"/>
      <c r="D9" s="1279">
        <f>'[2]84 term  (2)'!J8+'[2]84 pasarela'!J8+'[2]84,03,01'!J8+'[2]84,03,02'!J8+'[2]84,03,03'!J8+'[2]84,50'!J8+'[2]84 term  (2)'!J18</f>
        <v>163152189</v>
      </c>
      <c r="E9" s="1279">
        <f>'[2]84 term  (2)'!K8+'[2]84 pasarela'!K8+'[2]84,03,01'!K8+'[2]84,03,02'!K8+'[2]84,03,03'!K8+'[2]84,50'!K8+'[2]84 term  (2)'!K18</f>
        <v>144075510</v>
      </c>
      <c r="F9" s="1279">
        <f>'[2]84 term  (2)'!L8+'[2]84 pasarela'!L8+'[2]84,03,01'!L8+'[2]84,03,02'!L8+'[2]84,03,03'!L8+'[2]84,50'!L8+'[2]84 term  (2)'!L18</f>
        <v>221009156</v>
      </c>
      <c r="G9" s="1279">
        <f>'[2]84 term  (2)'!M8+'[2]84 pasarela'!M8+'[2]84,03,01'!M8+'[2]84,03,02'!M8+'[2]84,03,03'!M8+'[2]84,50'!M8+'[2]84 term  (2)'!M18</f>
        <v>196099325</v>
      </c>
      <c r="H9" s="1279">
        <f>'[2]84 term  (2)'!N8+'[2]84 pasarela'!N8+'[2]84,03,01'!N8+'[2]84,03,02'!N8+'[2]84,03,03'!N8+'[2]84,50'!N8+'[2]84 term  (2)'!N18</f>
        <v>139504416</v>
      </c>
      <c r="I9" s="1279">
        <f>'[2]84 term  (2)'!O8+'[2]84 pasarela'!O8+'[2]84,03,01'!O8+'[2]84,03,02'!O8+'[2]84,03,03'!O8+'[2]84,50'!O8+'[2]84 term  (2)'!O18</f>
        <v>139504416</v>
      </c>
      <c r="J9" s="1279">
        <f>'[2]84 term  (2)'!P8+'[2]84 pasarela'!P8+'[2]84,03,01'!P8+'[2]84,03,02'!P8+'[2]84,03,03'!P8+'[2]84,50'!P8+'[2]84 term  (2)'!P18</f>
        <v>139504416</v>
      </c>
      <c r="K9" s="1279">
        <f>'[2]84 term  (2)'!Q8+'[2]84 pasarela'!Q8+'[2]84,03,01'!Q8+'[2]84,03,02'!Q8+'[2]84,03,03'!Q8+'[2]84,50'!Q8+'[2]84 term  (2)'!Q18</f>
        <v>0</v>
      </c>
      <c r="L9" s="440" t="s">
        <v>840</v>
      </c>
    </row>
    <row r="10" spans="1:12" ht="103.5" customHeight="1" thickBot="1">
      <c r="A10" s="1399" t="s">
        <v>1311</v>
      </c>
      <c r="B10" s="1400"/>
      <c r="C10" s="1334" t="str">
        <f>'[2]51'!C9</f>
        <v>Cod indica tor</v>
      </c>
      <c r="D10" s="1334" t="str">
        <f>'[2]51'!D9</f>
        <v>Credite de angajament initiale</v>
      </c>
      <c r="E10" s="1334" t="str">
        <f>'[2]51'!E9</f>
        <v xml:space="preserve">Credite de angajament  finale </v>
      </c>
      <c r="F10" s="1334" t="str">
        <f>'[2]51'!F9</f>
        <v xml:space="preserve">Credite  bugetare  initiale </v>
      </c>
      <c r="G10" s="1334" t="str">
        <f>'[2]51'!G9</f>
        <v>Credite bugetare  finale</v>
      </c>
      <c r="H10" s="1334" t="str">
        <f>'[2]51'!H9</f>
        <v>Angajamente 
bugetare</v>
      </c>
      <c r="I10" s="1334" t="str">
        <f>'[2]51'!I9</f>
        <v>Angajamente 
legale</v>
      </c>
      <c r="J10" s="1334" t="str">
        <f>'[2]51'!J9</f>
        <v>Plati 
efectuate</v>
      </c>
      <c r="K10" s="1334" t="str">
        <f>'[2]51'!K9</f>
        <v>Angajamente 
legale de platit</v>
      </c>
      <c r="L10" s="1334" t="str">
        <f>'[2]51'!L9</f>
        <v>Cheltuieli efective</v>
      </c>
    </row>
    <row r="11" spans="1:12" ht="12" customHeight="1">
      <c r="A11" s="1401">
        <v>0</v>
      </c>
      <c r="B11" s="1402"/>
      <c r="C11" s="1403">
        <v>1</v>
      </c>
      <c r="D11" s="1403">
        <v>1</v>
      </c>
      <c r="E11" s="1403">
        <v>2</v>
      </c>
      <c r="F11" s="1403">
        <v>3</v>
      </c>
      <c r="G11" s="1403">
        <v>4</v>
      </c>
      <c r="H11" s="1403">
        <v>5</v>
      </c>
      <c r="I11" s="1403">
        <v>6</v>
      </c>
      <c r="J11" s="1403">
        <v>7</v>
      </c>
      <c r="K11" s="1403">
        <v>8</v>
      </c>
      <c r="L11" s="1404">
        <v>9</v>
      </c>
    </row>
    <row r="12" spans="1:12" ht="34.5" customHeight="1">
      <c r="A12" s="1964" t="s">
        <v>1359</v>
      </c>
      <c r="B12" s="1965"/>
      <c r="C12" s="1966"/>
      <c r="D12" s="1967">
        <f>D13+D185</f>
        <v>163152189</v>
      </c>
      <c r="E12" s="1967">
        <f>E13+E185</f>
        <v>144075510</v>
      </c>
      <c r="F12" s="1967">
        <f>F13+F185</f>
        <v>221009156</v>
      </c>
      <c r="G12" s="1967">
        <f t="shared" ref="G12:L12" si="1">G13+G185</f>
        <v>196099325</v>
      </c>
      <c r="H12" s="1967">
        <f t="shared" si="1"/>
        <v>139504416</v>
      </c>
      <c r="I12" s="1967">
        <f t="shared" si="1"/>
        <v>139504416</v>
      </c>
      <c r="J12" s="1967">
        <f t="shared" si="1"/>
        <v>139504416</v>
      </c>
      <c r="K12" s="1967">
        <f t="shared" si="1"/>
        <v>0</v>
      </c>
      <c r="L12" s="1968">
        <f t="shared" si="1"/>
        <v>68865409</v>
      </c>
    </row>
    <row r="13" spans="1:12" ht="33.75" customHeight="1">
      <c r="A13" s="1343" t="s">
        <v>853</v>
      </c>
      <c r="B13" s="1344"/>
      <c r="C13" s="1345"/>
      <c r="D13" s="1549"/>
      <c r="E13" s="1549"/>
      <c r="F13" s="1549">
        <f>F50+F124+F172+F182</f>
        <v>57857000</v>
      </c>
      <c r="G13" s="1549">
        <f t="shared" ref="G13:L13" si="2">G50+G124+G172+G182</f>
        <v>51523848</v>
      </c>
      <c r="H13" s="1549">
        <f t="shared" si="2"/>
        <v>49754172</v>
      </c>
      <c r="I13" s="1549">
        <f t="shared" si="2"/>
        <v>49754172</v>
      </c>
      <c r="J13" s="1549">
        <f t="shared" si="2"/>
        <v>49754172</v>
      </c>
      <c r="K13" s="1549">
        <f t="shared" si="2"/>
        <v>0</v>
      </c>
      <c r="L13" s="1550">
        <f t="shared" si="2"/>
        <v>54025639</v>
      </c>
    </row>
    <row r="14" spans="1:12" ht="27.75" customHeight="1">
      <c r="A14" s="1969" t="s">
        <v>1455</v>
      </c>
      <c r="B14" s="1557"/>
      <c r="C14" s="1314" t="s">
        <v>855</v>
      </c>
      <c r="D14" s="1559">
        <f>D50+D124+D198+D211+D250+D254</f>
        <v>64621069</v>
      </c>
      <c r="E14" s="1559">
        <f>E50+E124+E198+E211+E250+E254</f>
        <v>47382500</v>
      </c>
      <c r="F14" s="1559">
        <f>F50+F124+F198+F211+F250+F254+F186</f>
        <v>118621069</v>
      </c>
      <c r="G14" s="1559">
        <f t="shared" ref="G14:L14" si="3">G50+G124+G198+G211+G250+G254+G186</f>
        <v>102387500</v>
      </c>
      <c r="H14" s="1559">
        <f t="shared" si="3"/>
        <v>86768029</v>
      </c>
      <c r="I14" s="1559">
        <f t="shared" si="3"/>
        <v>86768029</v>
      </c>
      <c r="J14" s="1559">
        <f t="shared" si="3"/>
        <v>86768029</v>
      </c>
      <c r="K14" s="1559">
        <f t="shared" si="3"/>
        <v>0</v>
      </c>
      <c r="L14" s="1560">
        <f t="shared" si="3"/>
        <v>59651353</v>
      </c>
    </row>
    <row r="15" spans="1:12" s="699" customFormat="1" ht="27.75" hidden="1" customHeight="1">
      <c r="A15" s="1218" t="s">
        <v>1346</v>
      </c>
      <c r="B15" s="921"/>
      <c r="C15" s="922" t="s">
        <v>857</v>
      </c>
      <c r="D15" s="922"/>
      <c r="E15" s="922"/>
      <c r="F15" s="1219">
        <f t="shared" ref="F15:L15" si="4">F16+F34+F42</f>
        <v>0</v>
      </c>
      <c r="G15" s="1219">
        <f t="shared" si="4"/>
        <v>0</v>
      </c>
      <c r="H15" s="1219">
        <f t="shared" si="4"/>
        <v>0</v>
      </c>
      <c r="I15" s="1219">
        <f t="shared" si="4"/>
        <v>0</v>
      </c>
      <c r="J15" s="1219">
        <f t="shared" si="4"/>
        <v>0</v>
      </c>
      <c r="K15" s="1219">
        <f t="shared" si="4"/>
        <v>0</v>
      </c>
      <c r="L15" s="1220">
        <f t="shared" si="4"/>
        <v>0</v>
      </c>
    </row>
    <row r="16" spans="1:12" ht="17.25" hidden="1" customHeight="1">
      <c r="A16" s="873" t="s">
        <v>1347</v>
      </c>
      <c r="B16" s="874"/>
      <c r="C16" s="875" t="s">
        <v>859</v>
      </c>
      <c r="D16" s="875"/>
      <c r="E16" s="875"/>
      <c r="F16" s="876">
        <f t="shared" ref="F16:L16" si="5">F17+F21+F22+F27+F26+F28+F29+F30+F31+F32+F33</f>
        <v>0</v>
      </c>
      <c r="G16" s="876">
        <f t="shared" si="5"/>
        <v>0</v>
      </c>
      <c r="H16" s="876">
        <f t="shared" si="5"/>
        <v>0</v>
      </c>
      <c r="I16" s="876">
        <f t="shared" si="5"/>
        <v>0</v>
      </c>
      <c r="J16" s="876">
        <f t="shared" si="5"/>
        <v>0</v>
      </c>
      <c r="K16" s="876">
        <f t="shared" si="5"/>
        <v>0</v>
      </c>
      <c r="L16" s="877">
        <f t="shared" si="5"/>
        <v>0</v>
      </c>
    </row>
    <row r="17" spans="1:12" ht="17.25" hidden="1" customHeight="1">
      <c r="A17" s="878"/>
      <c r="B17" s="879" t="s">
        <v>860</v>
      </c>
      <c r="C17" s="880" t="s">
        <v>861</v>
      </c>
      <c r="D17" s="941"/>
      <c r="E17" s="941"/>
      <c r="F17" s="1221"/>
      <c r="G17" s="1300"/>
      <c r="H17" s="1300"/>
      <c r="I17" s="1300"/>
      <c r="J17" s="1300"/>
      <c r="K17" s="1300">
        <f t="shared" ref="K17:K33" si="6">H17-J17</f>
        <v>0</v>
      </c>
      <c r="L17" s="1301"/>
    </row>
    <row r="18" spans="1:12" s="713" customFormat="1" ht="16.5" hidden="1" customHeight="1">
      <c r="A18" s="883"/>
      <c r="B18" s="884" t="s">
        <v>862</v>
      </c>
      <c r="C18" s="885" t="s">
        <v>863</v>
      </c>
      <c r="D18" s="1570"/>
      <c r="E18" s="1570"/>
      <c r="F18" s="1221"/>
      <c r="G18" s="1353"/>
      <c r="H18" s="1353"/>
      <c r="I18" s="1353"/>
      <c r="J18" s="1353"/>
      <c r="K18" s="1300">
        <f t="shared" si="6"/>
        <v>0</v>
      </c>
      <c r="L18" s="1970"/>
    </row>
    <row r="19" spans="1:12" s="713" customFormat="1" ht="17.25" hidden="1" customHeight="1">
      <c r="A19" s="883"/>
      <c r="B19" s="884" t="s">
        <v>864</v>
      </c>
      <c r="C19" s="885" t="s">
        <v>865</v>
      </c>
      <c r="D19" s="1570"/>
      <c r="E19" s="1570"/>
      <c r="F19" s="1221"/>
      <c r="G19" s="1353"/>
      <c r="H19" s="1353"/>
      <c r="I19" s="1353"/>
      <c r="J19" s="1353"/>
      <c r="K19" s="1300">
        <f t="shared" si="6"/>
        <v>0</v>
      </c>
      <c r="L19" s="1970"/>
    </row>
    <row r="20" spans="1:12" s="713" customFormat="1" ht="17.25" hidden="1" customHeight="1">
      <c r="A20" s="883"/>
      <c r="B20" s="884" t="s">
        <v>866</v>
      </c>
      <c r="C20" s="885" t="s">
        <v>867</v>
      </c>
      <c r="D20" s="1570"/>
      <c r="E20" s="1570"/>
      <c r="F20" s="1221"/>
      <c r="G20" s="1353"/>
      <c r="H20" s="1353"/>
      <c r="I20" s="1353"/>
      <c r="J20" s="1353"/>
      <c r="K20" s="1300">
        <f t="shared" si="6"/>
        <v>0</v>
      </c>
      <c r="L20" s="1970"/>
    </row>
    <row r="21" spans="1:12" ht="17.25" hidden="1" customHeight="1">
      <c r="A21" s="878"/>
      <c r="B21" s="879" t="s">
        <v>868</v>
      </c>
      <c r="C21" s="880" t="s">
        <v>869</v>
      </c>
      <c r="D21" s="941"/>
      <c r="E21" s="941"/>
      <c r="F21" s="1221"/>
      <c r="G21" s="1300"/>
      <c r="H21" s="1354"/>
      <c r="I21" s="1354"/>
      <c r="J21" s="1354"/>
      <c r="K21" s="1300">
        <f t="shared" si="6"/>
        <v>0</v>
      </c>
      <c r="L21" s="1355"/>
    </row>
    <row r="22" spans="1:12" ht="17.25" hidden="1" customHeight="1">
      <c r="A22" s="878"/>
      <c r="B22" s="879" t="s">
        <v>870</v>
      </c>
      <c r="C22" s="880" t="s">
        <v>871</v>
      </c>
      <c r="D22" s="941"/>
      <c r="E22" s="941"/>
      <c r="F22" s="1221"/>
      <c r="G22" s="1300"/>
      <c r="H22" s="1354"/>
      <c r="I22" s="1354"/>
      <c r="J22" s="1354"/>
      <c r="K22" s="1300">
        <f t="shared" si="6"/>
        <v>0</v>
      </c>
      <c r="L22" s="1355"/>
    </row>
    <row r="23" spans="1:12" ht="17.25" hidden="1" customHeight="1">
      <c r="A23" s="878"/>
      <c r="B23" s="879" t="s">
        <v>872</v>
      </c>
      <c r="C23" s="880" t="s">
        <v>873</v>
      </c>
      <c r="D23" s="941"/>
      <c r="E23" s="941"/>
      <c r="F23" s="897"/>
      <c r="G23" s="1300" t="s">
        <v>1348</v>
      </c>
      <c r="H23" s="1300" t="s">
        <v>1348</v>
      </c>
      <c r="I23" s="1300" t="s">
        <v>1348</v>
      </c>
      <c r="J23" s="1300" t="s">
        <v>1348</v>
      </c>
      <c r="K23" s="1300" t="e">
        <f t="shared" si="6"/>
        <v>#VALUE!</v>
      </c>
      <c r="L23" s="1301" t="s">
        <v>1348</v>
      </c>
    </row>
    <row r="24" spans="1:12" ht="17.25" hidden="1" customHeight="1">
      <c r="A24" s="878"/>
      <c r="B24" s="879" t="s">
        <v>874</v>
      </c>
      <c r="C24" s="880" t="s">
        <v>875</v>
      </c>
      <c r="D24" s="941"/>
      <c r="E24" s="941"/>
      <c r="F24" s="897"/>
      <c r="G24" s="1300" t="s">
        <v>1348</v>
      </c>
      <c r="H24" s="1354" t="s">
        <v>1348</v>
      </c>
      <c r="I24" s="1354" t="s">
        <v>1348</v>
      </c>
      <c r="J24" s="1354" t="s">
        <v>1348</v>
      </c>
      <c r="K24" s="1300" t="e">
        <f t="shared" si="6"/>
        <v>#VALUE!</v>
      </c>
      <c r="L24" s="1355" t="s">
        <v>1348</v>
      </c>
    </row>
    <row r="25" spans="1:12" ht="14.25" hidden="1" customHeight="1">
      <c r="A25" s="878"/>
      <c r="B25" s="879" t="s">
        <v>876</v>
      </c>
      <c r="C25" s="880" t="s">
        <v>877</v>
      </c>
      <c r="D25" s="941"/>
      <c r="E25" s="941"/>
      <c r="F25" s="897"/>
      <c r="G25" s="1300" t="s">
        <v>1348</v>
      </c>
      <c r="H25" s="1300" t="s">
        <v>1348</v>
      </c>
      <c r="I25" s="1300" t="s">
        <v>1348</v>
      </c>
      <c r="J25" s="1300" t="s">
        <v>1348</v>
      </c>
      <c r="K25" s="1300" t="e">
        <f t="shared" si="6"/>
        <v>#VALUE!</v>
      </c>
      <c r="L25" s="1301" t="s">
        <v>1348</v>
      </c>
    </row>
    <row r="26" spans="1:12" ht="17.25" hidden="1" customHeight="1">
      <c r="A26" s="878"/>
      <c r="B26" s="879" t="s">
        <v>878</v>
      </c>
      <c r="C26" s="880" t="s">
        <v>879</v>
      </c>
      <c r="D26" s="941"/>
      <c r="E26" s="941"/>
      <c r="F26" s="897"/>
      <c r="G26" s="1300"/>
      <c r="H26" s="1300"/>
      <c r="I26" s="1300"/>
      <c r="J26" s="1300"/>
      <c r="K26" s="1300">
        <f t="shared" si="6"/>
        <v>0</v>
      </c>
      <c r="L26" s="1301"/>
    </row>
    <row r="27" spans="1:12" ht="17.25" hidden="1" customHeight="1">
      <c r="A27" s="878"/>
      <c r="B27" s="879" t="s">
        <v>880</v>
      </c>
      <c r="C27" s="880" t="s">
        <v>881</v>
      </c>
      <c r="D27" s="941"/>
      <c r="E27" s="941"/>
      <c r="F27" s="897"/>
      <c r="G27" s="1300"/>
      <c r="H27" s="1300"/>
      <c r="I27" s="1300"/>
      <c r="J27" s="1300"/>
      <c r="K27" s="1300">
        <f t="shared" si="6"/>
        <v>0</v>
      </c>
      <c r="L27" s="1301"/>
    </row>
    <row r="28" spans="1:12" ht="15" hidden="1" customHeight="1">
      <c r="A28" s="878"/>
      <c r="B28" s="879" t="s">
        <v>1316</v>
      </c>
      <c r="C28" s="880" t="s">
        <v>883</v>
      </c>
      <c r="D28" s="941"/>
      <c r="E28" s="941"/>
      <c r="F28" s="897"/>
      <c r="G28" s="1300"/>
      <c r="H28" s="1300"/>
      <c r="I28" s="1300"/>
      <c r="J28" s="1300"/>
      <c r="K28" s="1300">
        <f t="shared" si="6"/>
        <v>0</v>
      </c>
      <c r="L28" s="1301"/>
    </row>
    <row r="29" spans="1:12" ht="15" hidden="1" customHeight="1">
      <c r="A29" s="892"/>
      <c r="B29" s="893" t="s">
        <v>884</v>
      </c>
      <c r="C29" s="880" t="s">
        <v>885</v>
      </c>
      <c r="D29" s="941"/>
      <c r="E29" s="941"/>
      <c r="F29" s="897"/>
      <c r="G29" s="1300"/>
      <c r="H29" s="1300"/>
      <c r="I29" s="1300"/>
      <c r="J29" s="1300"/>
      <c r="K29" s="1300">
        <f t="shared" si="6"/>
        <v>0</v>
      </c>
      <c r="L29" s="1301"/>
    </row>
    <row r="30" spans="1:12" ht="15" hidden="1" customHeight="1">
      <c r="A30" s="892"/>
      <c r="B30" s="893" t="s">
        <v>886</v>
      </c>
      <c r="C30" s="880" t="s">
        <v>887</v>
      </c>
      <c r="D30" s="941"/>
      <c r="E30" s="941"/>
      <c r="F30" s="897"/>
      <c r="G30" s="1300"/>
      <c r="H30" s="1300"/>
      <c r="I30" s="1300"/>
      <c r="J30" s="1300"/>
      <c r="K30" s="1300">
        <f t="shared" si="6"/>
        <v>0</v>
      </c>
      <c r="L30" s="1301"/>
    </row>
    <row r="31" spans="1:12" ht="15" hidden="1" customHeight="1">
      <c r="A31" s="892"/>
      <c r="B31" s="893" t="s">
        <v>888</v>
      </c>
      <c r="C31" s="880" t="s">
        <v>889</v>
      </c>
      <c r="D31" s="941"/>
      <c r="E31" s="941"/>
      <c r="F31" s="897"/>
      <c r="G31" s="1300"/>
      <c r="H31" s="1300"/>
      <c r="I31" s="1300"/>
      <c r="J31" s="1300"/>
      <c r="K31" s="1300">
        <f t="shared" si="6"/>
        <v>0</v>
      </c>
      <c r="L31" s="1301"/>
    </row>
    <row r="32" spans="1:12" ht="15" hidden="1" customHeight="1">
      <c r="A32" s="892"/>
      <c r="B32" s="893" t="s">
        <v>890</v>
      </c>
      <c r="C32" s="880" t="s">
        <v>891</v>
      </c>
      <c r="D32" s="941"/>
      <c r="E32" s="941"/>
      <c r="F32" s="897"/>
      <c r="G32" s="1300"/>
      <c r="H32" s="1300"/>
      <c r="I32" s="1300"/>
      <c r="J32" s="1300"/>
      <c r="K32" s="1300">
        <f t="shared" si="6"/>
        <v>0</v>
      </c>
      <c r="L32" s="1301"/>
    </row>
    <row r="33" spans="1:12" ht="15" hidden="1" customHeight="1">
      <c r="A33" s="892"/>
      <c r="B33" s="879" t="s">
        <v>894</v>
      </c>
      <c r="C33" s="880" t="s">
        <v>895</v>
      </c>
      <c r="D33" s="941"/>
      <c r="E33" s="941"/>
      <c r="F33" s="897"/>
      <c r="G33" s="1300"/>
      <c r="H33" s="1300"/>
      <c r="I33" s="1300"/>
      <c r="J33" s="1300"/>
      <c r="K33" s="1300">
        <f t="shared" si="6"/>
        <v>0</v>
      </c>
      <c r="L33" s="1301"/>
    </row>
    <row r="34" spans="1:12" ht="17.25" hidden="1" customHeight="1">
      <c r="A34" s="873" t="s">
        <v>1349</v>
      </c>
      <c r="B34" s="894"/>
      <c r="C34" s="875" t="s">
        <v>897</v>
      </c>
      <c r="D34" s="875"/>
      <c r="E34" s="875"/>
      <c r="F34" s="895">
        <f t="shared" ref="F34:L34" si="7">F35+F36+F37+F38+F39+F41</f>
        <v>0</v>
      </c>
      <c r="G34" s="895">
        <f t="shared" si="7"/>
        <v>0</v>
      </c>
      <c r="H34" s="895">
        <f t="shared" si="7"/>
        <v>0</v>
      </c>
      <c r="I34" s="895">
        <f t="shared" si="7"/>
        <v>0</v>
      </c>
      <c r="J34" s="895">
        <f t="shared" si="7"/>
        <v>0</v>
      </c>
      <c r="K34" s="895">
        <f t="shared" si="7"/>
        <v>0</v>
      </c>
      <c r="L34" s="896">
        <f t="shared" si="7"/>
        <v>0</v>
      </c>
    </row>
    <row r="35" spans="1:12" ht="13.5" hidden="1" customHeight="1">
      <c r="A35" s="892"/>
      <c r="B35" s="879" t="s">
        <v>898</v>
      </c>
      <c r="C35" s="880" t="s">
        <v>899</v>
      </c>
      <c r="D35" s="941"/>
      <c r="E35" s="941"/>
      <c r="F35" s="897"/>
      <c r="G35" s="897"/>
      <c r="H35" s="897"/>
      <c r="I35" s="897"/>
      <c r="J35" s="897"/>
      <c r="K35" s="897">
        <f t="shared" ref="K35:K41" si="8">H35-J35</f>
        <v>0</v>
      </c>
      <c r="L35" s="899"/>
    </row>
    <row r="36" spans="1:12" ht="13.5" hidden="1" customHeight="1">
      <c r="A36" s="892"/>
      <c r="B36" s="879" t="s">
        <v>900</v>
      </c>
      <c r="C36" s="880" t="s">
        <v>901</v>
      </c>
      <c r="D36" s="941"/>
      <c r="E36" s="941"/>
      <c r="F36" s="897"/>
      <c r="G36" s="897"/>
      <c r="H36" s="897"/>
      <c r="I36" s="897"/>
      <c r="J36" s="897"/>
      <c r="K36" s="897">
        <f t="shared" si="8"/>
        <v>0</v>
      </c>
      <c r="L36" s="899"/>
    </row>
    <row r="37" spans="1:12" ht="17.25" hidden="1" customHeight="1">
      <c r="A37" s="892"/>
      <c r="B37" s="879" t="s">
        <v>902</v>
      </c>
      <c r="C37" s="880" t="s">
        <v>903</v>
      </c>
      <c r="D37" s="941"/>
      <c r="E37" s="941"/>
      <c r="F37" s="897"/>
      <c r="G37" s="897"/>
      <c r="H37" s="897"/>
      <c r="I37" s="897"/>
      <c r="J37" s="897"/>
      <c r="K37" s="897">
        <f t="shared" si="8"/>
        <v>0</v>
      </c>
      <c r="L37" s="899"/>
    </row>
    <row r="38" spans="1:12" ht="15.75" hidden="1" customHeight="1">
      <c r="A38" s="892"/>
      <c r="B38" s="879" t="s">
        <v>904</v>
      </c>
      <c r="C38" s="880" t="s">
        <v>905</v>
      </c>
      <c r="D38" s="941"/>
      <c r="E38" s="941"/>
      <c r="F38" s="897"/>
      <c r="G38" s="897"/>
      <c r="H38" s="897"/>
      <c r="I38" s="897"/>
      <c r="J38" s="897"/>
      <c r="K38" s="897">
        <f t="shared" si="8"/>
        <v>0</v>
      </c>
      <c r="L38" s="899"/>
    </row>
    <row r="39" spans="1:12" ht="15.75" hidden="1" customHeight="1">
      <c r="A39" s="892"/>
      <c r="B39" s="893" t="s">
        <v>906</v>
      </c>
      <c r="C39" s="880" t="s">
        <v>907</v>
      </c>
      <c r="D39" s="941"/>
      <c r="E39" s="941"/>
      <c r="F39" s="897"/>
      <c r="G39" s="897"/>
      <c r="H39" s="897"/>
      <c r="I39" s="897"/>
      <c r="J39" s="897"/>
      <c r="K39" s="897">
        <f t="shared" si="8"/>
        <v>0</v>
      </c>
      <c r="L39" s="899"/>
    </row>
    <row r="40" spans="1:12" ht="15.75" hidden="1" customHeight="1">
      <c r="A40" s="892"/>
      <c r="B40" s="893" t="s">
        <v>908</v>
      </c>
      <c r="C40" s="880" t="s">
        <v>909</v>
      </c>
      <c r="D40" s="941"/>
      <c r="E40" s="941"/>
      <c r="F40" s="897"/>
      <c r="G40" s="897" t="s">
        <v>1348</v>
      </c>
      <c r="H40" s="897" t="s">
        <v>1348</v>
      </c>
      <c r="I40" s="897" t="s">
        <v>1348</v>
      </c>
      <c r="J40" s="897" t="s">
        <v>1348</v>
      </c>
      <c r="K40" s="897" t="e">
        <f t="shared" si="8"/>
        <v>#VALUE!</v>
      </c>
      <c r="L40" s="899" t="s">
        <v>1348</v>
      </c>
    </row>
    <row r="41" spans="1:12" ht="13.5" hidden="1" customHeight="1">
      <c r="A41" s="878"/>
      <c r="B41" s="879" t="s">
        <v>910</v>
      </c>
      <c r="C41" s="880" t="s">
        <v>911</v>
      </c>
      <c r="D41" s="941"/>
      <c r="E41" s="941"/>
      <c r="F41" s="897"/>
      <c r="G41" s="897"/>
      <c r="H41" s="897"/>
      <c r="I41" s="897"/>
      <c r="J41" s="897"/>
      <c r="K41" s="897">
        <f t="shared" si="8"/>
        <v>0</v>
      </c>
      <c r="L41" s="899"/>
    </row>
    <row r="42" spans="1:12" ht="16.5" hidden="1" customHeight="1">
      <c r="A42" s="901" t="s">
        <v>912</v>
      </c>
      <c r="B42" s="902"/>
      <c r="C42" s="875" t="s">
        <v>913</v>
      </c>
      <c r="D42" s="875"/>
      <c r="E42" s="875"/>
      <c r="F42" s="895">
        <f t="shared" ref="F42:L42" si="9">F43+F44+F45+F46+F47+F48</f>
        <v>0</v>
      </c>
      <c r="G42" s="895">
        <f t="shared" si="9"/>
        <v>0</v>
      </c>
      <c r="H42" s="895">
        <f t="shared" si="9"/>
        <v>0</v>
      </c>
      <c r="I42" s="895">
        <f t="shared" si="9"/>
        <v>0</v>
      </c>
      <c r="J42" s="895">
        <f t="shared" si="9"/>
        <v>0</v>
      </c>
      <c r="K42" s="895">
        <f t="shared" si="9"/>
        <v>0</v>
      </c>
      <c r="L42" s="896">
        <f t="shared" si="9"/>
        <v>0</v>
      </c>
    </row>
    <row r="43" spans="1:12" ht="16.5" hidden="1" customHeight="1">
      <c r="A43" s="892"/>
      <c r="B43" s="903" t="s">
        <v>914</v>
      </c>
      <c r="C43" s="880" t="s">
        <v>915</v>
      </c>
      <c r="D43" s="941"/>
      <c r="E43" s="941"/>
      <c r="F43" s="897"/>
      <c r="G43" s="1300"/>
      <c r="H43" s="1300"/>
      <c r="I43" s="1300"/>
      <c r="J43" s="1300"/>
      <c r="K43" s="1300">
        <f t="shared" ref="K43:K49" si="10">H43-J43</f>
        <v>0</v>
      </c>
      <c r="L43" s="1301"/>
    </row>
    <row r="44" spans="1:12" ht="16.5" hidden="1" customHeight="1">
      <c r="A44" s="904"/>
      <c r="B44" s="893" t="s">
        <v>916</v>
      </c>
      <c r="C44" s="880" t="s">
        <v>917</v>
      </c>
      <c r="D44" s="941"/>
      <c r="E44" s="941"/>
      <c r="F44" s="897"/>
      <c r="G44" s="1300"/>
      <c r="H44" s="1300"/>
      <c r="I44" s="1300"/>
      <c r="J44" s="1300"/>
      <c r="K44" s="1300">
        <f t="shared" si="10"/>
        <v>0</v>
      </c>
      <c r="L44" s="1301"/>
    </row>
    <row r="45" spans="1:12" ht="16.5" hidden="1" customHeight="1">
      <c r="A45" s="904"/>
      <c r="B45" s="893" t="s">
        <v>918</v>
      </c>
      <c r="C45" s="880" t="s">
        <v>919</v>
      </c>
      <c r="D45" s="941"/>
      <c r="E45" s="941"/>
      <c r="F45" s="897"/>
      <c r="G45" s="1300"/>
      <c r="H45" s="1300"/>
      <c r="I45" s="1300"/>
      <c r="J45" s="1300"/>
      <c r="K45" s="1300">
        <f t="shared" si="10"/>
        <v>0</v>
      </c>
      <c r="L45" s="1301"/>
    </row>
    <row r="46" spans="1:12" ht="16.5" hidden="1" customHeight="1">
      <c r="A46" s="904"/>
      <c r="B46" s="905" t="s">
        <v>920</v>
      </c>
      <c r="C46" s="880" t="s">
        <v>921</v>
      </c>
      <c r="D46" s="941"/>
      <c r="E46" s="941"/>
      <c r="F46" s="897"/>
      <c r="G46" s="1300"/>
      <c r="H46" s="1300"/>
      <c r="I46" s="1300"/>
      <c r="J46" s="1300"/>
      <c r="K46" s="1300">
        <f t="shared" si="10"/>
        <v>0</v>
      </c>
      <c r="L46" s="1301"/>
    </row>
    <row r="47" spans="1:12" ht="16.5" hidden="1" customHeight="1">
      <c r="A47" s="904"/>
      <c r="B47" s="905" t="s">
        <v>922</v>
      </c>
      <c r="C47" s="880" t="s">
        <v>923</v>
      </c>
      <c r="D47" s="941"/>
      <c r="E47" s="941"/>
      <c r="F47" s="897"/>
      <c r="G47" s="1300"/>
      <c r="H47" s="1300"/>
      <c r="I47" s="1300"/>
      <c r="J47" s="1300"/>
      <c r="K47" s="1300">
        <f t="shared" si="10"/>
        <v>0</v>
      </c>
      <c r="L47" s="1301"/>
    </row>
    <row r="48" spans="1:12" ht="16.5" hidden="1" customHeight="1">
      <c r="A48" s="904"/>
      <c r="B48" s="893" t="s">
        <v>924</v>
      </c>
      <c r="C48" s="880" t="s">
        <v>925</v>
      </c>
      <c r="D48" s="941"/>
      <c r="E48" s="941"/>
      <c r="F48" s="897"/>
      <c r="G48" s="1300"/>
      <c r="H48" s="1300"/>
      <c r="I48" s="1300"/>
      <c r="J48" s="1300"/>
      <c r="K48" s="1300">
        <f t="shared" si="10"/>
        <v>0</v>
      </c>
      <c r="L48" s="1301"/>
    </row>
    <row r="49" spans="1:12" ht="14.25" hidden="1" customHeight="1">
      <c r="A49" s="904"/>
      <c r="B49" s="884" t="s">
        <v>1350</v>
      </c>
      <c r="C49" s="906" t="s">
        <v>927</v>
      </c>
      <c r="D49" s="1575"/>
      <c r="E49" s="1575"/>
      <c r="F49" s="897" t="e">
        <f>H49+I49+J49+K49</f>
        <v>#VALUE!</v>
      </c>
      <c r="G49" s="907" t="s">
        <v>1348</v>
      </c>
      <c r="H49" s="907" t="s">
        <v>1348</v>
      </c>
      <c r="I49" s="907" t="s">
        <v>1348</v>
      </c>
      <c r="J49" s="907" t="s">
        <v>1348</v>
      </c>
      <c r="K49" s="1300" t="e">
        <f t="shared" si="10"/>
        <v>#VALUE!</v>
      </c>
      <c r="L49" s="908" t="s">
        <v>1348</v>
      </c>
    </row>
    <row r="50" spans="1:12" s="699" customFormat="1" ht="29.25" customHeight="1">
      <c r="A50" s="1971" t="s">
        <v>1391</v>
      </c>
      <c r="B50" s="1972"/>
      <c r="C50" s="1229" t="s">
        <v>929</v>
      </c>
      <c r="D50" s="1229"/>
      <c r="E50" s="1229"/>
      <c r="F50" s="1230">
        <f t="shared" ref="F50:L50" si="11">F51+F62+F63+F66+F71+F75+F78+F79+F80+F81+F82+F83+F84+F85+F86+F87+F88+F89+F90+F91+F92+F96+F97+F98</f>
        <v>32000000</v>
      </c>
      <c r="G50" s="1230">
        <f t="shared" si="11"/>
        <v>32505000</v>
      </c>
      <c r="H50" s="1230">
        <f t="shared" si="11"/>
        <v>31081552</v>
      </c>
      <c r="I50" s="1230">
        <f t="shared" si="11"/>
        <v>31081552</v>
      </c>
      <c r="J50" s="1230">
        <f t="shared" si="11"/>
        <v>31081552</v>
      </c>
      <c r="K50" s="1230">
        <f t="shared" si="11"/>
        <v>0</v>
      </c>
      <c r="L50" s="1231">
        <f t="shared" si="11"/>
        <v>32661266</v>
      </c>
    </row>
    <row r="51" spans="1:12" ht="14.25" hidden="1" customHeight="1">
      <c r="A51" s="912" t="s">
        <v>1320</v>
      </c>
      <c r="B51" s="894"/>
      <c r="C51" s="875" t="s">
        <v>931</v>
      </c>
      <c r="D51" s="875"/>
      <c r="E51" s="875"/>
      <c r="F51" s="895">
        <f t="shared" ref="F51:L51" si="12">F52+F53+F54+F55+F56+F57+F59+F58+F60+F61</f>
        <v>0</v>
      </c>
      <c r="G51" s="895">
        <f t="shared" si="12"/>
        <v>0</v>
      </c>
      <c r="H51" s="895">
        <f t="shared" si="12"/>
        <v>0</v>
      </c>
      <c r="I51" s="895">
        <f t="shared" si="12"/>
        <v>0</v>
      </c>
      <c r="J51" s="895">
        <f t="shared" si="12"/>
        <v>0</v>
      </c>
      <c r="K51" s="895">
        <f t="shared" si="12"/>
        <v>0</v>
      </c>
      <c r="L51" s="896">
        <f t="shared" si="12"/>
        <v>0</v>
      </c>
    </row>
    <row r="52" spans="1:12" ht="12.75" hidden="1" customHeight="1">
      <c r="A52" s="904"/>
      <c r="B52" s="893" t="s">
        <v>932</v>
      </c>
      <c r="C52" s="880" t="s">
        <v>933</v>
      </c>
      <c r="D52" s="941"/>
      <c r="E52" s="941"/>
      <c r="F52" s="897"/>
      <c r="G52" s="1300"/>
      <c r="H52" s="1300"/>
      <c r="I52" s="1300"/>
      <c r="J52" s="1300"/>
      <c r="K52" s="1300">
        <f t="shared" ref="K52:K61" si="13">H52-J52</f>
        <v>0</v>
      </c>
      <c r="L52" s="1301"/>
    </row>
    <row r="53" spans="1:12" ht="17.25" hidden="1" customHeight="1">
      <c r="A53" s="904"/>
      <c r="B53" s="893" t="s">
        <v>934</v>
      </c>
      <c r="C53" s="880" t="s">
        <v>935</v>
      </c>
      <c r="D53" s="941"/>
      <c r="E53" s="941"/>
      <c r="F53" s="897"/>
      <c r="G53" s="1300"/>
      <c r="H53" s="1300"/>
      <c r="I53" s="1300"/>
      <c r="J53" s="1300"/>
      <c r="K53" s="1300">
        <f t="shared" si="13"/>
        <v>0</v>
      </c>
      <c r="L53" s="1301"/>
    </row>
    <row r="54" spans="1:12" ht="17.25" hidden="1" customHeight="1">
      <c r="A54" s="904"/>
      <c r="B54" s="893" t="s">
        <v>936</v>
      </c>
      <c r="C54" s="880" t="s">
        <v>937</v>
      </c>
      <c r="D54" s="941"/>
      <c r="E54" s="941"/>
      <c r="F54" s="897"/>
      <c r="G54" s="1300"/>
      <c r="H54" s="1300"/>
      <c r="I54" s="1300"/>
      <c r="J54" s="1300"/>
      <c r="K54" s="1300">
        <f t="shared" si="13"/>
        <v>0</v>
      </c>
      <c r="L54" s="1301"/>
    </row>
    <row r="55" spans="1:12" ht="17.25" hidden="1" customHeight="1">
      <c r="A55" s="904"/>
      <c r="B55" s="893" t="s">
        <v>938</v>
      </c>
      <c r="C55" s="880" t="s">
        <v>939</v>
      </c>
      <c r="D55" s="941"/>
      <c r="E55" s="941"/>
      <c r="F55" s="897"/>
      <c r="G55" s="1300"/>
      <c r="H55" s="1300"/>
      <c r="I55" s="1300"/>
      <c r="J55" s="1300"/>
      <c r="K55" s="1300">
        <f t="shared" si="13"/>
        <v>0</v>
      </c>
      <c r="L55" s="1301"/>
    </row>
    <row r="56" spans="1:12" ht="17.25" hidden="1" customHeight="1">
      <c r="A56" s="904"/>
      <c r="B56" s="893" t="s">
        <v>940</v>
      </c>
      <c r="C56" s="880" t="s">
        <v>941</v>
      </c>
      <c r="D56" s="941"/>
      <c r="E56" s="941"/>
      <c r="F56" s="897"/>
      <c r="G56" s="1300"/>
      <c r="H56" s="1300"/>
      <c r="I56" s="1300"/>
      <c r="J56" s="1300"/>
      <c r="K56" s="1300">
        <f t="shared" si="13"/>
        <v>0</v>
      </c>
      <c r="L56" s="1301"/>
    </row>
    <row r="57" spans="1:12" ht="17.25" hidden="1" customHeight="1">
      <c r="A57" s="904"/>
      <c r="B57" s="893" t="s">
        <v>942</v>
      </c>
      <c r="C57" s="880" t="s">
        <v>943</v>
      </c>
      <c r="D57" s="941"/>
      <c r="E57" s="941"/>
      <c r="F57" s="897"/>
      <c r="G57" s="1300"/>
      <c r="H57" s="1300"/>
      <c r="I57" s="1300"/>
      <c r="J57" s="1300"/>
      <c r="K57" s="1300">
        <f t="shared" si="13"/>
        <v>0</v>
      </c>
      <c r="L57" s="1301"/>
    </row>
    <row r="58" spans="1:12" ht="17.25" hidden="1" customHeight="1">
      <c r="A58" s="904"/>
      <c r="B58" s="893" t="s">
        <v>944</v>
      </c>
      <c r="C58" s="880" t="s">
        <v>945</v>
      </c>
      <c r="D58" s="941"/>
      <c r="E58" s="941"/>
      <c r="F58" s="897"/>
      <c r="G58" s="1300"/>
      <c r="H58" s="1300"/>
      <c r="I58" s="1300"/>
      <c r="J58" s="1300"/>
      <c r="K58" s="1300">
        <f t="shared" si="13"/>
        <v>0</v>
      </c>
      <c r="L58" s="1301"/>
    </row>
    <row r="59" spans="1:12" ht="15" hidden="1" customHeight="1">
      <c r="A59" s="904"/>
      <c r="B59" s="893" t="s">
        <v>946</v>
      </c>
      <c r="C59" s="880" t="s">
        <v>947</v>
      </c>
      <c r="D59" s="941"/>
      <c r="E59" s="941"/>
      <c r="F59" s="897"/>
      <c r="G59" s="1300"/>
      <c r="H59" s="1300"/>
      <c r="I59" s="1300"/>
      <c r="J59" s="1300"/>
      <c r="K59" s="1300">
        <f t="shared" si="13"/>
        <v>0</v>
      </c>
      <c r="L59" s="1301"/>
    </row>
    <row r="60" spans="1:12" ht="15" hidden="1" customHeight="1">
      <c r="A60" s="904"/>
      <c r="B60" s="913" t="s">
        <v>948</v>
      </c>
      <c r="C60" s="880" t="s">
        <v>949</v>
      </c>
      <c r="D60" s="941"/>
      <c r="E60" s="941"/>
      <c r="F60" s="897"/>
      <c r="G60" s="1300"/>
      <c r="H60" s="1300"/>
      <c r="I60" s="1300"/>
      <c r="J60" s="1300"/>
      <c r="K60" s="1300">
        <f t="shared" si="13"/>
        <v>0</v>
      </c>
      <c r="L60" s="1301"/>
    </row>
    <row r="61" spans="1:12" ht="20.100000000000001" hidden="1" customHeight="1">
      <c r="A61" s="904"/>
      <c r="B61" s="893" t="s">
        <v>950</v>
      </c>
      <c r="C61" s="880" t="s">
        <v>951</v>
      </c>
      <c r="D61" s="941"/>
      <c r="E61" s="941"/>
      <c r="F61" s="897"/>
      <c r="G61" s="1300"/>
      <c r="H61" s="1300"/>
      <c r="I61" s="1300"/>
      <c r="J61" s="1300"/>
      <c r="K61" s="1300">
        <f t="shared" si="13"/>
        <v>0</v>
      </c>
      <c r="L61" s="1301"/>
    </row>
    <row r="62" spans="1:12" ht="18" customHeight="1">
      <c r="A62" s="873" t="s">
        <v>952</v>
      </c>
      <c r="B62" s="894"/>
      <c r="C62" s="875" t="s">
        <v>953</v>
      </c>
      <c r="D62" s="875"/>
      <c r="E62" s="875"/>
      <c r="F62" s="895">
        <f>'[2]84,03,03'!L12</f>
        <v>32000000</v>
      </c>
      <c r="G62" s="895">
        <f>'[2]84,03,03'!M12</f>
        <v>32505000</v>
      </c>
      <c r="H62" s="895">
        <f>'[2]84,03,03'!N12</f>
        <v>31081552</v>
      </c>
      <c r="I62" s="895">
        <f>'[2]84,03,03'!O12</f>
        <v>31081552</v>
      </c>
      <c r="J62" s="895">
        <f>'[2]84,03,03'!P12</f>
        <v>31081552</v>
      </c>
      <c r="K62" s="895">
        <f>'[2]84,03,03'!Q12</f>
        <v>0</v>
      </c>
      <c r="L62" s="896">
        <f>'[2]84,03,03'!R12</f>
        <v>32661266</v>
      </c>
    </row>
    <row r="63" spans="1:12" ht="17.25" hidden="1" customHeight="1">
      <c r="A63" s="873" t="s">
        <v>954</v>
      </c>
      <c r="B63" s="917"/>
      <c r="C63" s="875" t="s">
        <v>955</v>
      </c>
      <c r="D63" s="875"/>
      <c r="E63" s="875"/>
      <c r="F63" s="895">
        <f t="shared" ref="F63:L63" si="14">F64+F65</f>
        <v>0</v>
      </c>
      <c r="G63" s="895">
        <f t="shared" si="14"/>
        <v>0</v>
      </c>
      <c r="H63" s="895">
        <f t="shared" si="14"/>
        <v>0</v>
      </c>
      <c r="I63" s="895">
        <f t="shared" si="14"/>
        <v>0</v>
      </c>
      <c r="J63" s="895">
        <f t="shared" si="14"/>
        <v>0</v>
      </c>
      <c r="K63" s="895">
        <f t="shared" si="14"/>
        <v>0</v>
      </c>
      <c r="L63" s="896">
        <f t="shared" si="14"/>
        <v>0</v>
      </c>
    </row>
    <row r="64" spans="1:12" ht="17.25" hidden="1" customHeight="1">
      <c r="A64" s="892"/>
      <c r="B64" s="913" t="s">
        <v>956</v>
      </c>
      <c r="C64" s="880" t="s">
        <v>957</v>
      </c>
      <c r="D64" s="941"/>
      <c r="E64" s="941"/>
      <c r="F64" s="897"/>
      <c r="G64" s="1300"/>
      <c r="H64" s="1300"/>
      <c r="I64" s="1300"/>
      <c r="J64" s="1300"/>
      <c r="K64" s="1300">
        <f>H64-J64</f>
        <v>0</v>
      </c>
      <c r="L64" s="1301"/>
    </row>
    <row r="65" spans="1:12" ht="17.25" hidden="1" customHeight="1">
      <c r="A65" s="892"/>
      <c r="B65" s="913" t="s">
        <v>958</v>
      </c>
      <c r="C65" s="880" t="s">
        <v>959</v>
      </c>
      <c r="D65" s="941"/>
      <c r="E65" s="941"/>
      <c r="F65" s="897"/>
      <c r="G65" s="1300"/>
      <c r="H65" s="1300"/>
      <c r="I65" s="1300"/>
      <c r="J65" s="1300"/>
      <c r="K65" s="1300">
        <f>H65-J65</f>
        <v>0</v>
      </c>
      <c r="L65" s="1301"/>
    </row>
    <row r="66" spans="1:12" ht="15" hidden="1" customHeight="1">
      <c r="A66" s="873" t="s">
        <v>1322</v>
      </c>
      <c r="B66" s="917"/>
      <c r="C66" s="875" t="s">
        <v>961</v>
      </c>
      <c r="D66" s="875"/>
      <c r="E66" s="875"/>
      <c r="F66" s="895">
        <f t="shared" ref="F66:L66" si="15">F67+F68+F69+F70</f>
        <v>0</v>
      </c>
      <c r="G66" s="895">
        <f t="shared" si="15"/>
        <v>0</v>
      </c>
      <c r="H66" s="895">
        <f t="shared" si="15"/>
        <v>0</v>
      </c>
      <c r="I66" s="895">
        <f t="shared" si="15"/>
        <v>0</v>
      </c>
      <c r="J66" s="895">
        <f t="shared" si="15"/>
        <v>0</v>
      </c>
      <c r="K66" s="895">
        <f t="shared" si="15"/>
        <v>0</v>
      </c>
      <c r="L66" s="896">
        <f t="shared" si="15"/>
        <v>0</v>
      </c>
    </row>
    <row r="67" spans="1:12" ht="12.75" hidden="1" customHeight="1">
      <c r="A67" s="904"/>
      <c r="B67" s="893" t="s">
        <v>962</v>
      </c>
      <c r="C67" s="880" t="s">
        <v>963</v>
      </c>
      <c r="D67" s="941"/>
      <c r="E67" s="941"/>
      <c r="F67" s="897"/>
      <c r="G67" s="1300"/>
      <c r="H67" s="1300"/>
      <c r="I67" s="1300"/>
      <c r="J67" s="1300"/>
      <c r="K67" s="1300">
        <f>H67-J67</f>
        <v>0</v>
      </c>
      <c r="L67" s="1301"/>
    </row>
    <row r="68" spans="1:12" ht="17.25" hidden="1" customHeight="1">
      <c r="A68" s="904"/>
      <c r="B68" s="893" t="s">
        <v>964</v>
      </c>
      <c r="C68" s="880" t="s">
        <v>965</v>
      </c>
      <c r="D68" s="941"/>
      <c r="E68" s="941"/>
      <c r="F68" s="897"/>
      <c r="G68" s="1300"/>
      <c r="H68" s="1300"/>
      <c r="I68" s="1300"/>
      <c r="J68" s="1300"/>
      <c r="K68" s="1300">
        <f>H68-J68</f>
        <v>0</v>
      </c>
      <c r="L68" s="1301"/>
    </row>
    <row r="69" spans="1:12" ht="16.5" hidden="1" customHeight="1">
      <c r="A69" s="904"/>
      <c r="B69" s="893" t="s">
        <v>966</v>
      </c>
      <c r="C69" s="880" t="s">
        <v>967</v>
      </c>
      <c r="D69" s="941"/>
      <c r="E69" s="941"/>
      <c r="F69" s="897"/>
      <c r="G69" s="1300"/>
      <c r="H69" s="1300"/>
      <c r="I69" s="1300"/>
      <c r="J69" s="1300"/>
      <c r="K69" s="1300">
        <f>H69-J69</f>
        <v>0</v>
      </c>
      <c r="L69" s="1301"/>
    </row>
    <row r="70" spans="1:12" ht="14.25" hidden="1" customHeight="1">
      <c r="A70" s="904"/>
      <c r="B70" s="893" t="s">
        <v>968</v>
      </c>
      <c r="C70" s="880" t="s">
        <v>969</v>
      </c>
      <c r="D70" s="941"/>
      <c r="E70" s="941"/>
      <c r="F70" s="897"/>
      <c r="G70" s="1300"/>
      <c r="H70" s="1300"/>
      <c r="I70" s="1300"/>
      <c r="J70" s="1300"/>
      <c r="K70" s="1300">
        <f>H70-J70</f>
        <v>0</v>
      </c>
      <c r="L70" s="1301"/>
    </row>
    <row r="71" spans="1:12" ht="17.25" hidden="1" customHeight="1">
      <c r="A71" s="1306" t="s">
        <v>970</v>
      </c>
      <c r="B71" s="917"/>
      <c r="C71" s="875" t="s">
        <v>971</v>
      </c>
      <c r="D71" s="875"/>
      <c r="E71" s="875"/>
      <c r="F71" s="895">
        <f t="shared" ref="F71:L71" si="16">F72+F73+F74</f>
        <v>0</v>
      </c>
      <c r="G71" s="895">
        <f t="shared" si="16"/>
        <v>0</v>
      </c>
      <c r="H71" s="895">
        <f t="shared" si="16"/>
        <v>0</v>
      </c>
      <c r="I71" s="895">
        <f t="shared" si="16"/>
        <v>0</v>
      </c>
      <c r="J71" s="895">
        <f t="shared" si="16"/>
        <v>0</v>
      </c>
      <c r="K71" s="895">
        <f t="shared" si="16"/>
        <v>0</v>
      </c>
      <c r="L71" s="896">
        <f t="shared" si="16"/>
        <v>0</v>
      </c>
    </row>
    <row r="72" spans="1:12" ht="17.25" hidden="1" customHeight="1">
      <c r="A72" s="904"/>
      <c r="B72" s="893" t="s">
        <v>972</v>
      </c>
      <c r="C72" s="880" t="s">
        <v>973</v>
      </c>
      <c r="D72" s="941"/>
      <c r="E72" s="941"/>
      <c r="F72" s="897"/>
      <c r="G72" s="1300"/>
      <c r="H72" s="1300"/>
      <c r="I72" s="1300"/>
      <c r="J72" s="1300"/>
      <c r="K72" s="1300">
        <f>H72-J72</f>
        <v>0</v>
      </c>
      <c r="L72" s="1301"/>
    </row>
    <row r="73" spans="1:12" ht="17.25" hidden="1" customHeight="1">
      <c r="A73" s="904"/>
      <c r="B73" s="893" t="s">
        <v>974</v>
      </c>
      <c r="C73" s="880" t="s">
        <v>975</v>
      </c>
      <c r="D73" s="941"/>
      <c r="E73" s="941"/>
      <c r="F73" s="897"/>
      <c r="G73" s="1300"/>
      <c r="H73" s="1300"/>
      <c r="I73" s="1300"/>
      <c r="J73" s="1300"/>
      <c r="K73" s="1300">
        <f>H73-J73</f>
        <v>0</v>
      </c>
      <c r="L73" s="1301"/>
    </row>
    <row r="74" spans="1:12" ht="17.25" hidden="1" customHeight="1">
      <c r="A74" s="904"/>
      <c r="B74" s="893" t="s">
        <v>976</v>
      </c>
      <c r="C74" s="880" t="s">
        <v>977</v>
      </c>
      <c r="D74" s="941"/>
      <c r="E74" s="941"/>
      <c r="F74" s="897"/>
      <c r="G74" s="1300"/>
      <c r="H74" s="1300"/>
      <c r="I74" s="1300"/>
      <c r="J74" s="1300"/>
      <c r="K74" s="1300">
        <f>H74-J74</f>
        <v>0</v>
      </c>
      <c r="L74" s="1301"/>
    </row>
    <row r="75" spans="1:12" ht="17.25" hidden="1" customHeight="1">
      <c r="A75" s="925" t="s">
        <v>1324</v>
      </c>
      <c r="B75" s="917"/>
      <c r="C75" s="875" t="s">
        <v>979</v>
      </c>
      <c r="D75" s="875"/>
      <c r="E75" s="875"/>
      <c r="F75" s="895">
        <f t="shared" ref="F75:L75" si="17">F76+F77</f>
        <v>0</v>
      </c>
      <c r="G75" s="895">
        <f t="shared" si="17"/>
        <v>0</v>
      </c>
      <c r="H75" s="895">
        <f t="shared" si="17"/>
        <v>0</v>
      </c>
      <c r="I75" s="895">
        <f t="shared" si="17"/>
        <v>0</v>
      </c>
      <c r="J75" s="895">
        <f t="shared" si="17"/>
        <v>0</v>
      </c>
      <c r="K75" s="895">
        <f t="shared" si="17"/>
        <v>0</v>
      </c>
      <c r="L75" s="896">
        <f t="shared" si="17"/>
        <v>0</v>
      </c>
    </row>
    <row r="76" spans="1:12" ht="17.25" hidden="1" customHeight="1">
      <c r="A76" s="904"/>
      <c r="B76" s="893" t="s">
        <v>980</v>
      </c>
      <c r="C76" s="880" t="s">
        <v>981</v>
      </c>
      <c r="D76" s="941"/>
      <c r="E76" s="941"/>
      <c r="F76" s="897"/>
      <c r="G76" s="1300"/>
      <c r="H76" s="1300"/>
      <c r="I76" s="1300"/>
      <c r="J76" s="1300"/>
      <c r="K76" s="1300">
        <f t="shared" ref="K76:K91" si="18">H76-J76</f>
        <v>0</v>
      </c>
      <c r="L76" s="1301"/>
    </row>
    <row r="77" spans="1:12" ht="17.25" hidden="1" customHeight="1">
      <c r="A77" s="904"/>
      <c r="B77" s="893" t="s">
        <v>982</v>
      </c>
      <c r="C77" s="880" t="s">
        <v>983</v>
      </c>
      <c r="D77" s="941"/>
      <c r="E77" s="941"/>
      <c r="F77" s="897"/>
      <c r="G77" s="1300"/>
      <c r="H77" s="1300"/>
      <c r="I77" s="1300"/>
      <c r="J77" s="1300"/>
      <c r="K77" s="1300">
        <f t="shared" si="18"/>
        <v>0</v>
      </c>
      <c r="L77" s="1301"/>
    </row>
    <row r="78" spans="1:12" ht="17.25" hidden="1" customHeight="1">
      <c r="A78" s="1191" t="s">
        <v>984</v>
      </c>
      <c r="B78" s="1192"/>
      <c r="C78" s="875" t="s">
        <v>985</v>
      </c>
      <c r="D78" s="875"/>
      <c r="E78" s="875"/>
      <c r="F78" s="895"/>
      <c r="G78" s="914"/>
      <c r="H78" s="914"/>
      <c r="I78" s="914"/>
      <c r="J78" s="914"/>
      <c r="K78" s="914">
        <f t="shared" si="18"/>
        <v>0</v>
      </c>
      <c r="L78" s="1358"/>
    </row>
    <row r="79" spans="1:12" ht="17.25" hidden="1" customHeight="1">
      <c r="A79" s="1191" t="s">
        <v>986</v>
      </c>
      <c r="B79" s="1192"/>
      <c r="C79" s="875" t="s">
        <v>987</v>
      </c>
      <c r="D79" s="875"/>
      <c r="E79" s="875"/>
      <c r="F79" s="895"/>
      <c r="G79" s="914"/>
      <c r="H79" s="914"/>
      <c r="I79" s="914"/>
      <c r="J79" s="914"/>
      <c r="K79" s="914">
        <f t="shared" si="18"/>
        <v>0</v>
      </c>
      <c r="L79" s="1358"/>
    </row>
    <row r="80" spans="1:12" ht="17.25" hidden="1" customHeight="1">
      <c r="A80" s="873" t="s">
        <v>988</v>
      </c>
      <c r="B80" s="917"/>
      <c r="C80" s="875" t="s">
        <v>989</v>
      </c>
      <c r="D80" s="875"/>
      <c r="E80" s="875"/>
      <c r="F80" s="895"/>
      <c r="G80" s="914"/>
      <c r="H80" s="914"/>
      <c r="I80" s="914"/>
      <c r="J80" s="914"/>
      <c r="K80" s="914">
        <f t="shared" si="18"/>
        <v>0</v>
      </c>
      <c r="L80" s="1358"/>
    </row>
    <row r="81" spans="1:12" ht="17.25" hidden="1" customHeight="1">
      <c r="A81" s="873" t="s">
        <v>990</v>
      </c>
      <c r="B81" s="917"/>
      <c r="C81" s="875" t="s">
        <v>991</v>
      </c>
      <c r="D81" s="875"/>
      <c r="E81" s="875"/>
      <c r="F81" s="895"/>
      <c r="G81" s="914"/>
      <c r="H81" s="914"/>
      <c r="I81" s="914"/>
      <c r="J81" s="914"/>
      <c r="K81" s="914">
        <f t="shared" si="18"/>
        <v>0</v>
      </c>
      <c r="L81" s="1358"/>
    </row>
    <row r="82" spans="1:12" ht="17.25" hidden="1" customHeight="1">
      <c r="A82" s="873" t="s">
        <v>992</v>
      </c>
      <c r="B82" s="917"/>
      <c r="C82" s="875" t="s">
        <v>993</v>
      </c>
      <c r="D82" s="875"/>
      <c r="E82" s="875"/>
      <c r="F82" s="895"/>
      <c r="G82" s="914"/>
      <c r="H82" s="914"/>
      <c r="I82" s="914"/>
      <c r="J82" s="914"/>
      <c r="K82" s="914">
        <f t="shared" si="18"/>
        <v>0</v>
      </c>
      <c r="L82" s="1358"/>
    </row>
    <row r="83" spans="1:12" ht="13.5" hidden="1" customHeight="1">
      <c r="A83" s="873" t="s">
        <v>994</v>
      </c>
      <c r="B83" s="917"/>
      <c r="C83" s="875" t="s">
        <v>995</v>
      </c>
      <c r="D83" s="875"/>
      <c r="E83" s="875"/>
      <c r="F83" s="895"/>
      <c r="G83" s="914"/>
      <c r="H83" s="914"/>
      <c r="I83" s="914"/>
      <c r="J83" s="914"/>
      <c r="K83" s="914">
        <f t="shared" si="18"/>
        <v>0</v>
      </c>
      <c r="L83" s="1358"/>
    </row>
    <row r="84" spans="1:12" ht="13.5" hidden="1" customHeight="1">
      <c r="A84" s="873" t="s">
        <v>996</v>
      </c>
      <c r="B84" s="917"/>
      <c r="C84" s="875" t="s">
        <v>997</v>
      </c>
      <c r="D84" s="875"/>
      <c r="E84" s="875"/>
      <c r="F84" s="895"/>
      <c r="G84" s="914"/>
      <c r="H84" s="914"/>
      <c r="I84" s="914"/>
      <c r="J84" s="914"/>
      <c r="K84" s="914">
        <f t="shared" si="18"/>
        <v>0</v>
      </c>
      <c r="L84" s="1358"/>
    </row>
    <row r="85" spans="1:12" ht="16.5" hidden="1" customHeight="1">
      <c r="A85" s="873" t="s">
        <v>998</v>
      </c>
      <c r="B85" s="917"/>
      <c r="C85" s="875" t="s">
        <v>999</v>
      </c>
      <c r="D85" s="875"/>
      <c r="E85" s="875"/>
      <c r="F85" s="895"/>
      <c r="G85" s="914"/>
      <c r="H85" s="914"/>
      <c r="I85" s="914"/>
      <c r="J85" s="914"/>
      <c r="K85" s="914">
        <f t="shared" si="18"/>
        <v>0</v>
      </c>
      <c r="L85" s="1358"/>
    </row>
    <row r="86" spans="1:12" ht="16.5" hidden="1" customHeight="1">
      <c r="A86" s="873" t="s">
        <v>1000</v>
      </c>
      <c r="B86" s="917"/>
      <c r="C86" s="875" t="s">
        <v>1001</v>
      </c>
      <c r="D86" s="875"/>
      <c r="E86" s="875"/>
      <c r="F86" s="895"/>
      <c r="G86" s="914"/>
      <c r="H86" s="914"/>
      <c r="I86" s="914"/>
      <c r="J86" s="914"/>
      <c r="K86" s="914">
        <f t="shared" si="18"/>
        <v>0</v>
      </c>
      <c r="L86" s="1358"/>
    </row>
    <row r="87" spans="1:12" ht="41.25" hidden="1" customHeight="1">
      <c r="A87" s="1182" t="s">
        <v>1002</v>
      </c>
      <c r="B87" s="1183"/>
      <c r="C87" s="875" t="s">
        <v>1003</v>
      </c>
      <c r="D87" s="875"/>
      <c r="E87" s="875"/>
      <c r="F87" s="895"/>
      <c r="G87" s="914"/>
      <c r="H87" s="914"/>
      <c r="I87" s="914"/>
      <c r="J87" s="914"/>
      <c r="K87" s="914">
        <f t="shared" si="18"/>
        <v>0</v>
      </c>
      <c r="L87" s="1358"/>
    </row>
    <row r="88" spans="1:12" ht="14.25" hidden="1" customHeight="1">
      <c r="A88" s="873" t="s">
        <v>1004</v>
      </c>
      <c r="B88" s="917"/>
      <c r="C88" s="875" t="s">
        <v>1005</v>
      </c>
      <c r="D88" s="875"/>
      <c r="E88" s="875"/>
      <c r="F88" s="895"/>
      <c r="G88" s="914"/>
      <c r="H88" s="914"/>
      <c r="I88" s="914"/>
      <c r="J88" s="914"/>
      <c r="K88" s="914">
        <f t="shared" si="18"/>
        <v>0</v>
      </c>
      <c r="L88" s="1358"/>
    </row>
    <row r="89" spans="1:12" ht="14.25" hidden="1" customHeight="1">
      <c r="A89" s="873" t="s">
        <v>1006</v>
      </c>
      <c r="B89" s="917"/>
      <c r="C89" s="875" t="s">
        <v>1007</v>
      </c>
      <c r="D89" s="875"/>
      <c r="E89" s="875"/>
      <c r="F89" s="895"/>
      <c r="G89" s="914"/>
      <c r="H89" s="914"/>
      <c r="I89" s="914"/>
      <c r="J89" s="914"/>
      <c r="K89" s="914">
        <f t="shared" si="18"/>
        <v>0</v>
      </c>
      <c r="L89" s="1358"/>
    </row>
    <row r="90" spans="1:12" ht="14.25" hidden="1" customHeight="1">
      <c r="A90" s="873" t="s">
        <v>1008</v>
      </c>
      <c r="B90" s="917"/>
      <c r="C90" s="875" t="s">
        <v>1009</v>
      </c>
      <c r="D90" s="875"/>
      <c r="E90" s="875"/>
      <c r="F90" s="895"/>
      <c r="G90" s="914"/>
      <c r="H90" s="914"/>
      <c r="I90" s="914"/>
      <c r="J90" s="914"/>
      <c r="K90" s="914">
        <f t="shared" si="18"/>
        <v>0</v>
      </c>
      <c r="L90" s="1358"/>
    </row>
    <row r="91" spans="1:12" ht="14.25" hidden="1" customHeight="1">
      <c r="A91" s="873" t="s">
        <v>1010</v>
      </c>
      <c r="B91" s="917"/>
      <c r="C91" s="875" t="s">
        <v>1011</v>
      </c>
      <c r="D91" s="875"/>
      <c r="E91" s="875"/>
      <c r="F91" s="895"/>
      <c r="G91" s="914"/>
      <c r="H91" s="914"/>
      <c r="I91" s="914"/>
      <c r="J91" s="914"/>
      <c r="K91" s="914">
        <f t="shared" si="18"/>
        <v>0</v>
      </c>
      <c r="L91" s="1358"/>
    </row>
    <row r="92" spans="1:12" ht="13.5" hidden="1" customHeight="1">
      <c r="A92" s="873" t="s">
        <v>1012</v>
      </c>
      <c r="B92" s="917"/>
      <c r="C92" s="875" t="s">
        <v>1013</v>
      </c>
      <c r="D92" s="875"/>
      <c r="E92" s="875"/>
      <c r="F92" s="895">
        <f t="shared" ref="F92:L92" si="19">F93+F94+F95</f>
        <v>0</v>
      </c>
      <c r="G92" s="895">
        <f t="shared" si="19"/>
        <v>0</v>
      </c>
      <c r="H92" s="895">
        <f t="shared" si="19"/>
        <v>0</v>
      </c>
      <c r="I92" s="895">
        <f t="shared" si="19"/>
        <v>0</v>
      </c>
      <c r="J92" s="895">
        <f t="shared" si="19"/>
        <v>0</v>
      </c>
      <c r="K92" s="895">
        <f t="shared" si="19"/>
        <v>0</v>
      </c>
      <c r="L92" s="896">
        <f t="shared" si="19"/>
        <v>0</v>
      </c>
    </row>
    <row r="93" spans="1:12" ht="13.5" hidden="1" customHeight="1">
      <c r="A93" s="892"/>
      <c r="B93" s="893" t="s">
        <v>1014</v>
      </c>
      <c r="C93" s="880" t="s">
        <v>1015</v>
      </c>
      <c r="D93" s="941"/>
      <c r="E93" s="941"/>
      <c r="F93" s="897"/>
      <c r="G93" s="1300"/>
      <c r="H93" s="1300"/>
      <c r="I93" s="1300"/>
      <c r="J93" s="1300"/>
      <c r="K93" s="1300">
        <f>H93-J93</f>
        <v>0</v>
      </c>
      <c r="L93" s="1301"/>
    </row>
    <row r="94" spans="1:12" ht="13.5" hidden="1" customHeight="1">
      <c r="A94" s="892"/>
      <c r="B94" s="893" t="s">
        <v>1016</v>
      </c>
      <c r="C94" s="880" t="s">
        <v>1017</v>
      </c>
      <c r="D94" s="941"/>
      <c r="E94" s="941"/>
      <c r="F94" s="897"/>
      <c r="G94" s="1300"/>
      <c r="H94" s="1300"/>
      <c r="I94" s="1300"/>
      <c r="J94" s="1300"/>
      <c r="K94" s="1300">
        <f>H94-J94</f>
        <v>0</v>
      </c>
      <c r="L94" s="1301"/>
    </row>
    <row r="95" spans="1:12" ht="13.5" hidden="1" customHeight="1">
      <c r="A95" s="892"/>
      <c r="B95" s="893" t="s">
        <v>1018</v>
      </c>
      <c r="C95" s="880" t="s">
        <v>1019</v>
      </c>
      <c r="D95" s="941"/>
      <c r="E95" s="941"/>
      <c r="F95" s="897"/>
      <c r="G95" s="1300"/>
      <c r="H95" s="1300"/>
      <c r="I95" s="1300"/>
      <c r="J95" s="1300"/>
      <c r="K95" s="1300">
        <f>H95-J95</f>
        <v>0</v>
      </c>
      <c r="L95" s="1301"/>
    </row>
    <row r="96" spans="1:12" ht="27" hidden="1" customHeight="1">
      <c r="A96" s="1182" t="s">
        <v>1020</v>
      </c>
      <c r="B96" s="1183"/>
      <c r="C96" s="875" t="s">
        <v>1021</v>
      </c>
      <c r="D96" s="875"/>
      <c r="E96" s="875"/>
      <c r="F96" s="895"/>
      <c r="G96" s="914"/>
      <c r="H96" s="914"/>
      <c r="I96" s="914"/>
      <c r="J96" s="914"/>
      <c r="K96" s="914">
        <f>H96-J96</f>
        <v>0</v>
      </c>
      <c r="L96" s="1358"/>
    </row>
    <row r="97" spans="1:12" ht="16.5" hidden="1" customHeight="1">
      <c r="A97" s="873" t="s">
        <v>1022</v>
      </c>
      <c r="B97" s="874"/>
      <c r="C97" s="875" t="s">
        <v>1023</v>
      </c>
      <c r="D97" s="875"/>
      <c r="E97" s="875"/>
      <c r="F97" s="895"/>
      <c r="G97" s="914"/>
      <c r="H97" s="914"/>
      <c r="I97" s="914"/>
      <c r="J97" s="914"/>
      <c r="K97" s="914">
        <f>H97-J97</f>
        <v>0</v>
      </c>
      <c r="L97" s="1358"/>
    </row>
    <row r="98" spans="1:12" ht="13.5" hidden="1" customHeight="1">
      <c r="A98" s="873" t="s">
        <v>1024</v>
      </c>
      <c r="B98" s="917"/>
      <c r="C98" s="875" t="s">
        <v>1025</v>
      </c>
      <c r="D98" s="875"/>
      <c r="E98" s="875"/>
      <c r="F98" s="895">
        <f t="shared" ref="F98:L98" si="20">F99+F100+F101+F102+F103+F104+F105+F106</f>
        <v>0</v>
      </c>
      <c r="G98" s="895">
        <f t="shared" si="20"/>
        <v>0</v>
      </c>
      <c r="H98" s="895">
        <f t="shared" si="20"/>
        <v>0</v>
      </c>
      <c r="I98" s="895">
        <f t="shared" si="20"/>
        <v>0</v>
      </c>
      <c r="J98" s="895">
        <f t="shared" si="20"/>
        <v>0</v>
      </c>
      <c r="K98" s="895">
        <f t="shared" si="20"/>
        <v>0</v>
      </c>
      <c r="L98" s="896">
        <f t="shared" si="20"/>
        <v>0</v>
      </c>
    </row>
    <row r="99" spans="1:12" ht="13.5" hidden="1" customHeight="1">
      <c r="A99" s="892"/>
      <c r="B99" s="893" t="s">
        <v>1026</v>
      </c>
      <c r="C99" s="880" t="s">
        <v>1027</v>
      </c>
      <c r="D99" s="941"/>
      <c r="E99" s="941"/>
      <c r="F99" s="897"/>
      <c r="G99" s="1300"/>
      <c r="H99" s="1300"/>
      <c r="I99" s="1300"/>
      <c r="J99" s="1300"/>
      <c r="K99" s="1300">
        <f t="shared" ref="K99:K107" si="21">H99-J99</f>
        <v>0</v>
      </c>
      <c r="L99" s="1301"/>
    </row>
    <row r="100" spans="1:12" ht="13.5" hidden="1" customHeight="1">
      <c r="A100" s="904"/>
      <c r="B100" s="893" t="s">
        <v>1028</v>
      </c>
      <c r="C100" s="880" t="s">
        <v>1029</v>
      </c>
      <c r="D100" s="941"/>
      <c r="E100" s="941"/>
      <c r="F100" s="897"/>
      <c r="G100" s="1300"/>
      <c r="H100" s="1300"/>
      <c r="I100" s="1300"/>
      <c r="J100" s="1300"/>
      <c r="K100" s="1300">
        <f t="shared" si="21"/>
        <v>0</v>
      </c>
      <c r="L100" s="1301"/>
    </row>
    <row r="101" spans="1:12" ht="13.5" hidden="1" customHeight="1">
      <c r="A101" s="904"/>
      <c r="B101" s="893" t="s">
        <v>1030</v>
      </c>
      <c r="C101" s="880" t="s">
        <v>1031</v>
      </c>
      <c r="D101" s="941"/>
      <c r="E101" s="941"/>
      <c r="F101" s="897"/>
      <c r="G101" s="1300"/>
      <c r="H101" s="1300"/>
      <c r="I101" s="1300"/>
      <c r="J101" s="1300"/>
      <c r="K101" s="1300">
        <f t="shared" si="21"/>
        <v>0</v>
      </c>
      <c r="L101" s="1301"/>
    </row>
    <row r="102" spans="1:12" ht="13.5" hidden="1" customHeight="1">
      <c r="A102" s="904"/>
      <c r="B102" s="893" t="s">
        <v>1032</v>
      </c>
      <c r="C102" s="880" t="s">
        <v>1033</v>
      </c>
      <c r="D102" s="941"/>
      <c r="E102" s="941"/>
      <c r="F102" s="897"/>
      <c r="G102" s="1300"/>
      <c r="H102" s="1300"/>
      <c r="I102" s="1300"/>
      <c r="J102" s="1300"/>
      <c r="K102" s="1300">
        <f t="shared" si="21"/>
        <v>0</v>
      </c>
      <c r="L102" s="1301"/>
    </row>
    <row r="103" spans="1:12" ht="13.5" hidden="1" customHeight="1">
      <c r="A103" s="904"/>
      <c r="B103" s="893" t="s">
        <v>1034</v>
      </c>
      <c r="C103" s="880" t="s">
        <v>1035</v>
      </c>
      <c r="D103" s="941"/>
      <c r="E103" s="941"/>
      <c r="F103" s="897"/>
      <c r="G103" s="1300"/>
      <c r="H103" s="1300"/>
      <c r="I103" s="1300"/>
      <c r="J103" s="1300"/>
      <c r="K103" s="1300">
        <f t="shared" si="21"/>
        <v>0</v>
      </c>
      <c r="L103" s="1301"/>
    </row>
    <row r="104" spans="1:12" ht="13.5" hidden="1" customHeight="1">
      <c r="A104" s="904"/>
      <c r="B104" s="893" t="s">
        <v>1036</v>
      </c>
      <c r="C104" s="880" t="s">
        <v>1037</v>
      </c>
      <c r="D104" s="941"/>
      <c r="E104" s="941"/>
      <c r="F104" s="897"/>
      <c r="G104" s="1300"/>
      <c r="H104" s="1300"/>
      <c r="I104" s="1300"/>
      <c r="J104" s="1300"/>
      <c r="K104" s="1300">
        <f t="shared" si="21"/>
        <v>0</v>
      </c>
      <c r="L104" s="1301"/>
    </row>
    <row r="105" spans="1:12" ht="13.5" hidden="1" customHeight="1">
      <c r="A105" s="904"/>
      <c r="B105" s="893" t="s">
        <v>1038</v>
      </c>
      <c r="C105" s="880" t="s">
        <v>1039</v>
      </c>
      <c r="D105" s="941"/>
      <c r="E105" s="941"/>
      <c r="F105" s="897"/>
      <c r="G105" s="1300"/>
      <c r="H105" s="1300"/>
      <c r="I105" s="1300"/>
      <c r="J105" s="1300"/>
      <c r="K105" s="1300">
        <f t="shared" si="21"/>
        <v>0</v>
      </c>
      <c r="L105" s="1301"/>
    </row>
    <row r="106" spans="1:12" ht="13.5" hidden="1" customHeight="1">
      <c r="A106" s="892"/>
      <c r="B106" s="893" t="s">
        <v>1040</v>
      </c>
      <c r="C106" s="880" t="s">
        <v>1041</v>
      </c>
      <c r="D106" s="941"/>
      <c r="E106" s="941"/>
      <c r="F106" s="897"/>
      <c r="G106" s="1300"/>
      <c r="H106" s="1300"/>
      <c r="I106" s="1300"/>
      <c r="J106" s="1300"/>
      <c r="K106" s="1300">
        <f t="shared" si="21"/>
        <v>0</v>
      </c>
      <c r="L106" s="1301"/>
    </row>
    <row r="107" spans="1:12" ht="13.5" hidden="1" customHeight="1">
      <c r="A107" s="892"/>
      <c r="B107" s="893"/>
      <c r="C107" s="919"/>
      <c r="D107" s="1580"/>
      <c r="E107" s="1580"/>
      <c r="F107" s="897"/>
      <c r="G107" s="1300"/>
      <c r="H107" s="1300"/>
      <c r="I107" s="1300"/>
      <c r="J107" s="1300"/>
      <c r="K107" s="1300">
        <f t="shared" si="21"/>
        <v>0</v>
      </c>
      <c r="L107" s="1301"/>
    </row>
    <row r="108" spans="1:12" s="699" customFormat="1" ht="20.25" hidden="1" customHeight="1">
      <c r="A108" s="920" t="s">
        <v>1042</v>
      </c>
      <c r="B108" s="921"/>
      <c r="C108" s="922" t="s">
        <v>1043</v>
      </c>
      <c r="D108" s="922"/>
      <c r="E108" s="922"/>
      <c r="F108" s="923">
        <f t="shared" ref="F108:L108" si="22">F109+F112+F117</f>
        <v>0</v>
      </c>
      <c r="G108" s="923">
        <f t="shared" si="22"/>
        <v>0</v>
      </c>
      <c r="H108" s="923">
        <f t="shared" si="22"/>
        <v>0</v>
      </c>
      <c r="I108" s="923">
        <f t="shared" si="22"/>
        <v>0</v>
      </c>
      <c r="J108" s="923">
        <f t="shared" si="22"/>
        <v>0</v>
      </c>
      <c r="K108" s="923">
        <f t="shared" si="22"/>
        <v>0</v>
      </c>
      <c r="L108" s="924">
        <f t="shared" si="22"/>
        <v>0</v>
      </c>
    </row>
    <row r="109" spans="1:12" ht="17.25" hidden="1" customHeight="1">
      <c r="A109" s="925" t="s">
        <v>1044</v>
      </c>
      <c r="B109" s="917"/>
      <c r="C109" s="875" t="s">
        <v>1045</v>
      </c>
      <c r="D109" s="875"/>
      <c r="E109" s="875"/>
      <c r="F109" s="895">
        <f t="shared" ref="F109:L109" si="23">F110+F111</f>
        <v>0</v>
      </c>
      <c r="G109" s="895">
        <f t="shared" si="23"/>
        <v>0</v>
      </c>
      <c r="H109" s="895">
        <f t="shared" si="23"/>
        <v>0</v>
      </c>
      <c r="I109" s="895">
        <f t="shared" si="23"/>
        <v>0</v>
      </c>
      <c r="J109" s="895">
        <f t="shared" si="23"/>
        <v>0</v>
      </c>
      <c r="K109" s="895">
        <f t="shared" si="23"/>
        <v>0</v>
      </c>
      <c r="L109" s="896">
        <f t="shared" si="23"/>
        <v>0</v>
      </c>
    </row>
    <row r="110" spans="1:12" ht="17.25" hidden="1" customHeight="1">
      <c r="A110" s="892"/>
      <c r="B110" s="879" t="s">
        <v>1046</v>
      </c>
      <c r="C110" s="880" t="s">
        <v>1047</v>
      </c>
      <c r="D110" s="941"/>
      <c r="E110" s="941"/>
      <c r="F110" s="897"/>
      <c r="G110" s="1300"/>
      <c r="H110" s="1300"/>
      <c r="I110" s="1300"/>
      <c r="J110" s="1300"/>
      <c r="K110" s="1300">
        <f>H110-J110</f>
        <v>0</v>
      </c>
      <c r="L110" s="1301"/>
    </row>
    <row r="111" spans="1:12" ht="17.25" hidden="1" customHeight="1">
      <c r="A111" s="892"/>
      <c r="B111" s="879" t="s">
        <v>1048</v>
      </c>
      <c r="C111" s="880" t="s">
        <v>1049</v>
      </c>
      <c r="D111" s="941"/>
      <c r="E111" s="941"/>
      <c r="F111" s="897"/>
      <c r="G111" s="1300"/>
      <c r="H111" s="1300"/>
      <c r="I111" s="1300"/>
      <c r="J111" s="1300"/>
      <c r="K111" s="1300">
        <f>H111-J111</f>
        <v>0</v>
      </c>
      <c r="L111" s="1301"/>
    </row>
    <row r="112" spans="1:12" ht="17.25" hidden="1" customHeight="1">
      <c r="A112" s="925" t="s">
        <v>1050</v>
      </c>
      <c r="B112" s="917"/>
      <c r="C112" s="875" t="s">
        <v>138</v>
      </c>
      <c r="D112" s="875"/>
      <c r="E112" s="875"/>
      <c r="F112" s="895">
        <f t="shared" ref="F112:L112" si="24">F113+F114+F115+F116</f>
        <v>0</v>
      </c>
      <c r="G112" s="895">
        <f t="shared" si="24"/>
        <v>0</v>
      </c>
      <c r="H112" s="895">
        <f t="shared" si="24"/>
        <v>0</v>
      </c>
      <c r="I112" s="895">
        <f t="shared" si="24"/>
        <v>0</v>
      </c>
      <c r="J112" s="895">
        <f t="shared" si="24"/>
        <v>0</v>
      </c>
      <c r="K112" s="895">
        <f t="shared" si="24"/>
        <v>0</v>
      </c>
      <c r="L112" s="896">
        <f t="shared" si="24"/>
        <v>0</v>
      </c>
    </row>
    <row r="113" spans="1:12" ht="17.25" hidden="1" customHeight="1">
      <c r="A113" s="878"/>
      <c r="B113" s="879" t="s">
        <v>1051</v>
      </c>
      <c r="C113" s="880" t="s">
        <v>140</v>
      </c>
      <c r="D113" s="941"/>
      <c r="E113" s="941"/>
      <c r="F113" s="897"/>
      <c r="G113" s="1300"/>
      <c r="H113" s="1300"/>
      <c r="I113" s="1300"/>
      <c r="J113" s="1300"/>
      <c r="K113" s="1300">
        <f>H113-J113</f>
        <v>0</v>
      </c>
      <c r="L113" s="1301"/>
    </row>
    <row r="114" spans="1:12" ht="15" hidden="1" customHeight="1">
      <c r="A114" s="892"/>
      <c r="B114" s="913" t="s">
        <v>1052</v>
      </c>
      <c r="C114" s="880" t="s">
        <v>1053</v>
      </c>
      <c r="D114" s="941"/>
      <c r="E114" s="941"/>
      <c r="F114" s="897"/>
      <c r="G114" s="1300"/>
      <c r="H114" s="1300"/>
      <c r="I114" s="1300"/>
      <c r="J114" s="1300"/>
      <c r="K114" s="1300">
        <f>H114-J114</f>
        <v>0</v>
      </c>
      <c r="L114" s="1301"/>
    </row>
    <row r="115" spans="1:12" ht="16.5" hidden="1" customHeight="1">
      <c r="A115" s="892"/>
      <c r="B115" s="879" t="s">
        <v>1054</v>
      </c>
      <c r="C115" s="880" t="s">
        <v>142</v>
      </c>
      <c r="D115" s="941"/>
      <c r="E115" s="941"/>
      <c r="F115" s="897"/>
      <c r="G115" s="1300"/>
      <c r="H115" s="1300"/>
      <c r="I115" s="1300"/>
      <c r="J115" s="1300"/>
      <c r="K115" s="1300">
        <f>H115-J115</f>
        <v>0</v>
      </c>
      <c r="L115" s="1301"/>
    </row>
    <row r="116" spans="1:12" ht="17.25" hidden="1" customHeight="1">
      <c r="A116" s="892"/>
      <c r="B116" s="879" t="s">
        <v>1055</v>
      </c>
      <c r="C116" s="880" t="s">
        <v>144</v>
      </c>
      <c r="D116" s="941"/>
      <c r="E116" s="941"/>
      <c r="F116" s="897"/>
      <c r="G116" s="1300"/>
      <c r="H116" s="1300"/>
      <c r="I116" s="1300"/>
      <c r="J116" s="1300"/>
      <c r="K116" s="1300">
        <f>H116-J116</f>
        <v>0</v>
      </c>
      <c r="L116" s="1301"/>
    </row>
    <row r="117" spans="1:12" ht="17.25" hidden="1" customHeight="1">
      <c r="A117" s="926" t="s">
        <v>1056</v>
      </c>
      <c r="B117" s="927"/>
      <c r="C117" s="875" t="s">
        <v>1057</v>
      </c>
      <c r="D117" s="875"/>
      <c r="E117" s="875"/>
      <c r="F117" s="895">
        <f t="shared" ref="F117:L117" si="25">F118+F119+F120+F121+F122</f>
        <v>0</v>
      </c>
      <c r="G117" s="895">
        <f t="shared" si="25"/>
        <v>0</v>
      </c>
      <c r="H117" s="895">
        <f t="shared" si="25"/>
        <v>0</v>
      </c>
      <c r="I117" s="895">
        <f t="shared" si="25"/>
        <v>0</v>
      </c>
      <c r="J117" s="895">
        <f t="shared" si="25"/>
        <v>0</v>
      </c>
      <c r="K117" s="895">
        <f t="shared" si="25"/>
        <v>0</v>
      </c>
      <c r="L117" s="896">
        <f t="shared" si="25"/>
        <v>0</v>
      </c>
    </row>
    <row r="118" spans="1:12" ht="17.25" hidden="1" customHeight="1">
      <c r="A118" s="928"/>
      <c r="B118" s="879" t="s">
        <v>1058</v>
      </c>
      <c r="C118" s="880" t="s">
        <v>1059</v>
      </c>
      <c r="D118" s="941"/>
      <c r="E118" s="941"/>
      <c r="F118" s="897"/>
      <c r="G118" s="1300"/>
      <c r="H118" s="1300"/>
      <c r="I118" s="1300"/>
      <c r="J118" s="1300"/>
      <c r="K118" s="1300">
        <f t="shared" ref="K118:K123" si="26">H118-J118</f>
        <v>0</v>
      </c>
      <c r="L118" s="1301"/>
    </row>
    <row r="119" spans="1:12" ht="17.25" hidden="1" customHeight="1">
      <c r="A119" s="892"/>
      <c r="B119" s="879" t="s">
        <v>1060</v>
      </c>
      <c r="C119" s="880" t="s">
        <v>1061</v>
      </c>
      <c r="D119" s="941"/>
      <c r="E119" s="941"/>
      <c r="F119" s="897"/>
      <c r="G119" s="1300"/>
      <c r="H119" s="1300"/>
      <c r="I119" s="1300"/>
      <c r="J119" s="1300"/>
      <c r="K119" s="1300">
        <f t="shared" si="26"/>
        <v>0</v>
      </c>
      <c r="L119" s="1301"/>
    </row>
    <row r="120" spans="1:12" ht="17.25" hidden="1" customHeight="1">
      <c r="A120" s="892"/>
      <c r="B120" s="913" t="s">
        <v>1062</v>
      </c>
      <c r="C120" s="880" t="s">
        <v>1063</v>
      </c>
      <c r="D120" s="941"/>
      <c r="E120" s="941"/>
      <c r="F120" s="897"/>
      <c r="G120" s="1300"/>
      <c r="H120" s="1300"/>
      <c r="I120" s="1300"/>
      <c r="J120" s="1300"/>
      <c r="K120" s="1300">
        <f t="shared" si="26"/>
        <v>0</v>
      </c>
      <c r="L120" s="1301"/>
    </row>
    <row r="121" spans="1:12" ht="15" hidden="1" customHeight="1">
      <c r="A121" s="892"/>
      <c r="B121" s="913" t="s">
        <v>1064</v>
      </c>
      <c r="C121" s="880" t="s">
        <v>1065</v>
      </c>
      <c r="D121" s="941"/>
      <c r="E121" s="941"/>
      <c r="F121" s="897"/>
      <c r="G121" s="1300"/>
      <c r="H121" s="1300"/>
      <c r="I121" s="1300"/>
      <c r="J121" s="1300"/>
      <c r="K121" s="1300">
        <f t="shared" si="26"/>
        <v>0</v>
      </c>
      <c r="L121" s="1301"/>
    </row>
    <row r="122" spans="1:12" ht="17.25" hidden="1" customHeight="1">
      <c r="A122" s="892"/>
      <c r="B122" s="913" t="s">
        <v>1066</v>
      </c>
      <c r="C122" s="880" t="s">
        <v>1067</v>
      </c>
      <c r="D122" s="941"/>
      <c r="E122" s="941"/>
      <c r="F122" s="897"/>
      <c r="G122" s="1300"/>
      <c r="H122" s="1300"/>
      <c r="I122" s="1300"/>
      <c r="J122" s="1300"/>
      <c r="K122" s="1300">
        <f t="shared" si="26"/>
        <v>0</v>
      </c>
      <c r="L122" s="1301"/>
    </row>
    <row r="123" spans="1:12" s="931" customFormat="1" ht="14.25" hidden="1" customHeight="1">
      <c r="A123" s="892"/>
      <c r="B123" s="929"/>
      <c r="C123" s="930"/>
      <c r="D123" s="1587"/>
      <c r="E123" s="1587"/>
      <c r="F123" s="897"/>
      <c r="G123" s="1300"/>
      <c r="H123" s="1300"/>
      <c r="I123" s="1300"/>
      <c r="J123" s="1300"/>
      <c r="K123" s="1300">
        <f t="shared" si="26"/>
        <v>0</v>
      </c>
      <c r="L123" s="1301"/>
    </row>
    <row r="124" spans="1:12" s="933" customFormat="1" ht="17.25" customHeight="1">
      <c r="A124" s="1971" t="s">
        <v>1463</v>
      </c>
      <c r="B124" s="1972"/>
      <c r="C124" s="1229" t="s">
        <v>1069</v>
      </c>
      <c r="D124" s="1229"/>
      <c r="E124" s="1229"/>
      <c r="F124" s="1229">
        <f t="shared" ref="F124:L124" si="27">F125+F126+F127</f>
        <v>22000000</v>
      </c>
      <c r="G124" s="1230">
        <f t="shared" si="27"/>
        <v>22000000</v>
      </c>
      <c r="H124" s="1230">
        <f t="shared" si="27"/>
        <v>21655482</v>
      </c>
      <c r="I124" s="1230">
        <f t="shared" si="27"/>
        <v>21655482</v>
      </c>
      <c r="J124" s="1230">
        <f t="shared" si="27"/>
        <v>21655482</v>
      </c>
      <c r="K124" s="1230">
        <f t="shared" si="27"/>
        <v>0</v>
      </c>
      <c r="L124" s="1231">
        <f t="shared" si="27"/>
        <v>21364373</v>
      </c>
    </row>
    <row r="125" spans="1:12" s="931" customFormat="1" ht="33" customHeight="1">
      <c r="A125" s="892"/>
      <c r="B125" s="1973" t="s">
        <v>1464</v>
      </c>
      <c r="C125" s="935" t="s">
        <v>1071</v>
      </c>
      <c r="D125" s="935"/>
      <c r="E125" s="935"/>
      <c r="F125" s="897">
        <f>'[2]84,03,02'!L12</f>
        <v>22000000</v>
      </c>
      <c r="G125" s="897">
        <f>'[2]84,03,02'!M12</f>
        <v>22000000</v>
      </c>
      <c r="H125" s="897">
        <f>'[2]84,03,02'!N12</f>
        <v>21655482</v>
      </c>
      <c r="I125" s="897">
        <f>'[2]84,03,02'!O12</f>
        <v>21655482</v>
      </c>
      <c r="J125" s="897">
        <f>'[2]84,03,02'!P12</f>
        <v>21655482</v>
      </c>
      <c r="K125" s="897">
        <f>'[2]84,03,02'!Q12</f>
        <v>0</v>
      </c>
      <c r="L125" s="899">
        <f>'[2]84,03,02'!R12</f>
        <v>21364373</v>
      </c>
    </row>
    <row r="126" spans="1:12" s="931" customFormat="1" ht="34.5" hidden="1" customHeight="1">
      <c r="A126" s="892"/>
      <c r="B126" s="936" t="s">
        <v>1072</v>
      </c>
      <c r="C126" s="935" t="s">
        <v>1073</v>
      </c>
      <c r="D126" s="935"/>
      <c r="E126" s="935"/>
      <c r="F126" s="897"/>
      <c r="G126" s="1300"/>
      <c r="H126" s="1300"/>
      <c r="I126" s="1300"/>
      <c r="J126" s="1300"/>
      <c r="K126" s="1300">
        <f>H126-J126</f>
        <v>0</v>
      </c>
      <c r="L126" s="1301"/>
    </row>
    <row r="127" spans="1:12" s="931" customFormat="1" ht="17.25" hidden="1" customHeight="1">
      <c r="A127" s="892"/>
      <c r="B127" s="937" t="s">
        <v>1074</v>
      </c>
      <c r="C127" s="935" t="s">
        <v>1075</v>
      </c>
      <c r="D127" s="935"/>
      <c r="E127" s="935"/>
      <c r="F127" s="897"/>
      <c r="G127" s="1300"/>
      <c r="H127" s="1300"/>
      <c r="I127" s="1300"/>
      <c r="J127" s="1300"/>
      <c r="K127" s="1300">
        <f>H127-J127</f>
        <v>0</v>
      </c>
      <c r="L127" s="1301"/>
    </row>
    <row r="128" spans="1:12" s="931" customFormat="1" ht="21.75" hidden="1" customHeight="1">
      <c r="A128" s="1245" t="s">
        <v>1076</v>
      </c>
      <c r="B128" s="1246"/>
      <c r="C128" s="938" t="s">
        <v>1077</v>
      </c>
      <c r="D128" s="938"/>
      <c r="E128" s="938"/>
      <c r="F128" s="939">
        <f t="shared" ref="F128:L128" si="28">F129</f>
        <v>0</v>
      </c>
      <c r="G128" s="939">
        <f t="shared" si="28"/>
        <v>0</v>
      </c>
      <c r="H128" s="939">
        <f t="shared" si="28"/>
        <v>0</v>
      </c>
      <c r="I128" s="939">
        <f t="shared" si="28"/>
        <v>0</v>
      </c>
      <c r="J128" s="939">
        <f t="shared" si="28"/>
        <v>0</v>
      </c>
      <c r="K128" s="939">
        <f t="shared" si="28"/>
        <v>0</v>
      </c>
      <c r="L128" s="940">
        <f t="shared" si="28"/>
        <v>0</v>
      </c>
    </row>
    <row r="129" spans="1:12" s="931" customFormat="1" ht="16.5" hidden="1" customHeight="1">
      <c r="A129" s="892" t="s">
        <v>1078</v>
      </c>
      <c r="B129" s="893"/>
      <c r="C129" s="941" t="s">
        <v>1079</v>
      </c>
      <c r="D129" s="941"/>
      <c r="E129" s="941"/>
      <c r="F129" s="897"/>
      <c r="G129" s="1300"/>
      <c r="H129" s="1300"/>
      <c r="I129" s="1300"/>
      <c r="J129" s="1300"/>
      <c r="K129" s="1300">
        <f>H129-J129</f>
        <v>0</v>
      </c>
      <c r="L129" s="1301"/>
    </row>
    <row r="130" spans="1:12" s="931" customFormat="1" hidden="1">
      <c r="A130" s="892"/>
      <c r="B130" s="879"/>
      <c r="C130" s="941"/>
      <c r="D130" s="941"/>
      <c r="E130" s="941"/>
      <c r="F130" s="897"/>
      <c r="G130" s="897"/>
      <c r="H130" s="897"/>
      <c r="I130" s="897"/>
      <c r="J130" s="897"/>
      <c r="K130" s="1300">
        <f>H130-J130</f>
        <v>0</v>
      </c>
      <c r="L130" s="899"/>
    </row>
    <row r="131" spans="1:12" s="933" customFormat="1" ht="33" hidden="1" customHeight="1">
      <c r="A131" s="1171" t="s">
        <v>1080</v>
      </c>
      <c r="B131" s="1172"/>
      <c r="C131" s="922" t="s">
        <v>1081</v>
      </c>
      <c r="D131" s="922"/>
      <c r="E131" s="922"/>
      <c r="F131" s="923">
        <f t="shared" ref="F131:L131" si="29">F132</f>
        <v>0</v>
      </c>
      <c r="G131" s="923">
        <f t="shared" si="29"/>
        <v>0</v>
      </c>
      <c r="H131" s="923">
        <f t="shared" si="29"/>
        <v>0</v>
      </c>
      <c r="I131" s="923">
        <f t="shared" si="29"/>
        <v>0</v>
      </c>
      <c r="J131" s="923">
        <f t="shared" si="29"/>
        <v>0</v>
      </c>
      <c r="K131" s="923">
        <f t="shared" si="29"/>
        <v>0</v>
      </c>
      <c r="L131" s="924">
        <f t="shared" si="29"/>
        <v>0</v>
      </c>
    </row>
    <row r="132" spans="1:12" s="931" customFormat="1" ht="31.5" hidden="1" customHeight="1">
      <c r="A132" s="1165" t="s">
        <v>1082</v>
      </c>
      <c r="B132" s="1173"/>
      <c r="C132" s="875" t="s">
        <v>1083</v>
      </c>
      <c r="D132" s="875"/>
      <c r="E132" s="875"/>
      <c r="F132" s="895">
        <f t="shared" ref="F132:L132" si="30">F133+F134+F135+F136+F137+F138+F139+F140+F141+F142+F143+F144</f>
        <v>0</v>
      </c>
      <c r="G132" s="895">
        <f t="shared" si="30"/>
        <v>0</v>
      </c>
      <c r="H132" s="895">
        <f t="shared" si="30"/>
        <v>0</v>
      </c>
      <c r="I132" s="895">
        <f t="shared" si="30"/>
        <v>0</v>
      </c>
      <c r="J132" s="895">
        <f t="shared" si="30"/>
        <v>0</v>
      </c>
      <c r="K132" s="895">
        <f t="shared" si="30"/>
        <v>0</v>
      </c>
      <c r="L132" s="896">
        <f t="shared" si="30"/>
        <v>0</v>
      </c>
    </row>
    <row r="133" spans="1:12" s="931" customFormat="1" ht="15.75" hidden="1" customHeight="1">
      <c r="A133" s="892"/>
      <c r="B133" s="893" t="s">
        <v>1084</v>
      </c>
      <c r="C133" s="880" t="s">
        <v>1085</v>
      </c>
      <c r="D133" s="941"/>
      <c r="E133" s="941"/>
      <c r="F133" s="897"/>
      <c r="G133" s="1300"/>
      <c r="H133" s="1300"/>
      <c r="I133" s="1300"/>
      <c r="J133" s="1300"/>
      <c r="K133" s="1300">
        <f t="shared" ref="K133:K144" si="31">H133-J133</f>
        <v>0</v>
      </c>
      <c r="L133" s="1301"/>
    </row>
    <row r="134" spans="1:12" s="931" customFormat="1" ht="18" hidden="1" customHeight="1">
      <c r="A134" s="892"/>
      <c r="B134" s="879" t="s">
        <v>1086</v>
      </c>
      <c r="C134" s="880" t="s">
        <v>1087</v>
      </c>
      <c r="D134" s="941"/>
      <c r="E134" s="941"/>
      <c r="F134" s="897"/>
      <c r="G134" s="1300"/>
      <c r="H134" s="1300"/>
      <c r="I134" s="1300"/>
      <c r="J134" s="1300"/>
      <c r="K134" s="1300">
        <f t="shared" si="31"/>
        <v>0</v>
      </c>
      <c r="L134" s="1301"/>
    </row>
    <row r="135" spans="1:12" s="931" customFormat="1" ht="24.75" hidden="1" customHeight="1">
      <c r="A135" s="892"/>
      <c r="B135" s="913" t="s">
        <v>1088</v>
      </c>
      <c r="C135" s="880" t="s">
        <v>1089</v>
      </c>
      <c r="D135" s="941"/>
      <c r="E135" s="941"/>
      <c r="F135" s="897"/>
      <c r="G135" s="1300"/>
      <c r="H135" s="1300"/>
      <c r="I135" s="1300"/>
      <c r="J135" s="1300"/>
      <c r="K135" s="1300">
        <f t="shared" si="31"/>
        <v>0</v>
      </c>
      <c r="L135" s="1301"/>
    </row>
    <row r="136" spans="1:12" s="931" customFormat="1" ht="25.5" hidden="1" customHeight="1">
      <c r="A136" s="892"/>
      <c r="B136" s="913" t="s">
        <v>1090</v>
      </c>
      <c r="C136" s="880" t="s">
        <v>1091</v>
      </c>
      <c r="D136" s="941"/>
      <c r="E136" s="941"/>
      <c r="F136" s="897"/>
      <c r="G136" s="1300"/>
      <c r="H136" s="1300"/>
      <c r="I136" s="1300"/>
      <c r="J136" s="1300"/>
      <c r="K136" s="1300">
        <f t="shared" si="31"/>
        <v>0</v>
      </c>
      <c r="L136" s="1301"/>
    </row>
    <row r="137" spans="1:12" s="931" customFormat="1" ht="24.75" hidden="1" customHeight="1">
      <c r="A137" s="944"/>
      <c r="B137" s="913" t="s">
        <v>1092</v>
      </c>
      <c r="C137" s="880" t="s">
        <v>1093</v>
      </c>
      <c r="D137" s="941"/>
      <c r="E137" s="941"/>
      <c r="F137" s="897"/>
      <c r="G137" s="1300"/>
      <c r="H137" s="1300"/>
      <c r="I137" s="1300"/>
      <c r="J137" s="1300"/>
      <c r="K137" s="1300">
        <f t="shared" si="31"/>
        <v>0</v>
      </c>
      <c r="L137" s="1301"/>
    </row>
    <row r="138" spans="1:12" s="931" customFormat="1" ht="30.75" hidden="1" customHeight="1">
      <c r="A138" s="944"/>
      <c r="B138" s="913" t="s">
        <v>1094</v>
      </c>
      <c r="C138" s="880" t="s">
        <v>1095</v>
      </c>
      <c r="D138" s="941"/>
      <c r="E138" s="941"/>
      <c r="F138" s="897"/>
      <c r="G138" s="1300"/>
      <c r="H138" s="1300"/>
      <c r="I138" s="1300"/>
      <c r="J138" s="1300"/>
      <c r="K138" s="1300">
        <f t="shared" si="31"/>
        <v>0</v>
      </c>
      <c r="L138" s="1301"/>
    </row>
    <row r="139" spans="1:12" s="931" customFormat="1" ht="26.25" hidden="1" customHeight="1">
      <c r="A139" s="944"/>
      <c r="B139" s="913" t="s">
        <v>1096</v>
      </c>
      <c r="C139" s="880" t="s">
        <v>1097</v>
      </c>
      <c r="D139" s="941"/>
      <c r="E139" s="941"/>
      <c r="F139" s="897"/>
      <c r="G139" s="1300"/>
      <c r="H139" s="1300"/>
      <c r="I139" s="1300"/>
      <c r="J139" s="1300"/>
      <c r="K139" s="1300">
        <f t="shared" si="31"/>
        <v>0</v>
      </c>
      <c r="L139" s="1301"/>
    </row>
    <row r="140" spans="1:12" s="931" customFormat="1" ht="26.25" hidden="1" customHeight="1">
      <c r="A140" s="944"/>
      <c r="B140" s="913" t="s">
        <v>1098</v>
      </c>
      <c r="C140" s="880" t="s">
        <v>1099</v>
      </c>
      <c r="D140" s="941"/>
      <c r="E140" s="941"/>
      <c r="F140" s="897"/>
      <c r="G140" s="1300"/>
      <c r="H140" s="1300"/>
      <c r="I140" s="1300"/>
      <c r="J140" s="1300"/>
      <c r="K140" s="1300">
        <f t="shared" si="31"/>
        <v>0</v>
      </c>
      <c r="L140" s="1301"/>
    </row>
    <row r="141" spans="1:12" s="931" customFormat="1" ht="19.5" hidden="1" customHeight="1">
      <c r="A141" s="944"/>
      <c r="B141" s="913" t="s">
        <v>1100</v>
      </c>
      <c r="C141" s="880" t="s">
        <v>1101</v>
      </c>
      <c r="D141" s="941"/>
      <c r="E141" s="941"/>
      <c r="F141" s="897"/>
      <c r="G141" s="1300"/>
      <c r="H141" s="1300"/>
      <c r="I141" s="1300"/>
      <c r="J141" s="1300"/>
      <c r="K141" s="1300">
        <f t="shared" si="31"/>
        <v>0</v>
      </c>
      <c r="L141" s="1301"/>
    </row>
    <row r="142" spans="1:12" s="950" customFormat="1" ht="24" hidden="1" customHeight="1">
      <c r="A142" s="945"/>
      <c r="B142" s="946" t="s">
        <v>1102</v>
      </c>
      <c r="C142" s="947" t="s">
        <v>1103</v>
      </c>
      <c r="D142" s="1596"/>
      <c r="E142" s="1596"/>
      <c r="F142" s="897"/>
      <c r="G142" s="1360"/>
      <c r="H142" s="1360"/>
      <c r="I142" s="1360"/>
      <c r="J142" s="1360"/>
      <c r="K142" s="1300">
        <f t="shared" si="31"/>
        <v>0</v>
      </c>
      <c r="L142" s="1361"/>
    </row>
    <row r="143" spans="1:12" s="950" customFormat="1" ht="20.25" hidden="1" customHeight="1">
      <c r="A143" s="945"/>
      <c r="B143" s="946" t="s">
        <v>1104</v>
      </c>
      <c r="C143" s="947" t="s">
        <v>1105</v>
      </c>
      <c r="D143" s="1596"/>
      <c r="E143" s="1596"/>
      <c r="F143" s="897"/>
      <c r="G143" s="1360"/>
      <c r="H143" s="1360"/>
      <c r="I143" s="1360"/>
      <c r="J143" s="1360"/>
      <c r="K143" s="1300">
        <f t="shared" si="31"/>
        <v>0</v>
      </c>
      <c r="L143" s="1361"/>
    </row>
    <row r="144" spans="1:12" s="950" customFormat="1" ht="20.25" hidden="1" customHeight="1">
      <c r="A144" s="945"/>
      <c r="B144" s="946" t="s">
        <v>1106</v>
      </c>
      <c r="C144" s="947" t="s">
        <v>1107</v>
      </c>
      <c r="D144" s="1596"/>
      <c r="E144" s="1596"/>
      <c r="F144" s="897"/>
      <c r="G144" s="1360"/>
      <c r="H144" s="1360"/>
      <c r="I144" s="1360"/>
      <c r="J144" s="1360"/>
      <c r="K144" s="1300">
        <f t="shared" si="31"/>
        <v>0</v>
      </c>
      <c r="L144" s="1361"/>
    </row>
    <row r="145" spans="1:12" s="933" customFormat="1" ht="17.25" hidden="1" customHeight="1">
      <c r="A145" s="920" t="s">
        <v>1326</v>
      </c>
      <c r="B145" s="921"/>
      <c r="C145" s="922" t="s">
        <v>1109</v>
      </c>
      <c r="D145" s="922"/>
      <c r="E145" s="922"/>
      <c r="F145" s="923">
        <f t="shared" ref="F145:L145" si="32">F146</f>
        <v>0</v>
      </c>
      <c r="G145" s="923">
        <f t="shared" si="32"/>
        <v>0</v>
      </c>
      <c r="H145" s="923">
        <f t="shared" si="32"/>
        <v>0</v>
      </c>
      <c r="I145" s="923">
        <f t="shared" si="32"/>
        <v>0</v>
      </c>
      <c r="J145" s="923">
        <f t="shared" si="32"/>
        <v>0</v>
      </c>
      <c r="K145" s="923">
        <f t="shared" si="32"/>
        <v>0</v>
      </c>
      <c r="L145" s="924">
        <f t="shared" si="32"/>
        <v>0</v>
      </c>
    </row>
    <row r="146" spans="1:12" s="931" customFormat="1" ht="13.5" hidden="1" customHeight="1">
      <c r="A146" s="873" t="s">
        <v>1327</v>
      </c>
      <c r="B146" s="874"/>
      <c r="C146" s="875" t="s">
        <v>548</v>
      </c>
      <c r="D146" s="875"/>
      <c r="E146" s="875"/>
      <c r="F146" s="895">
        <f t="shared" ref="F146:L146" si="33">F147+F148</f>
        <v>0</v>
      </c>
      <c r="G146" s="895">
        <f t="shared" si="33"/>
        <v>0</v>
      </c>
      <c r="H146" s="895">
        <f t="shared" si="33"/>
        <v>0</v>
      </c>
      <c r="I146" s="895">
        <f t="shared" si="33"/>
        <v>0</v>
      </c>
      <c r="J146" s="895">
        <f t="shared" si="33"/>
        <v>0</v>
      </c>
      <c r="K146" s="895">
        <f t="shared" si="33"/>
        <v>0</v>
      </c>
      <c r="L146" s="896">
        <f t="shared" si="33"/>
        <v>0</v>
      </c>
    </row>
    <row r="147" spans="1:12" s="931" customFormat="1" ht="13.5" hidden="1" customHeight="1">
      <c r="A147" s="951"/>
      <c r="B147" s="893" t="s">
        <v>1112</v>
      </c>
      <c r="C147" s="880" t="s">
        <v>1113</v>
      </c>
      <c r="D147" s="941"/>
      <c r="E147" s="941"/>
      <c r="F147" s="897"/>
      <c r="G147" s="1300"/>
      <c r="H147" s="1300"/>
      <c r="I147" s="1300"/>
      <c r="J147" s="1300"/>
      <c r="K147" s="1300">
        <f>H147-J147</f>
        <v>0</v>
      </c>
      <c r="L147" s="1301"/>
    </row>
    <row r="148" spans="1:12" s="931" customFormat="1" ht="13.5" hidden="1" customHeight="1">
      <c r="A148" s="951"/>
      <c r="B148" s="893" t="s">
        <v>1328</v>
      </c>
      <c r="C148" s="880" t="s">
        <v>1329</v>
      </c>
      <c r="D148" s="941"/>
      <c r="E148" s="941"/>
      <c r="F148" s="897"/>
      <c r="G148" s="1300"/>
      <c r="H148" s="1300"/>
      <c r="I148" s="1300"/>
      <c r="J148" s="1300"/>
      <c r="K148" s="1300">
        <f>H148-J148</f>
        <v>0</v>
      </c>
      <c r="L148" s="1301"/>
    </row>
    <row r="149" spans="1:12" s="931" customFormat="1" ht="17.25" hidden="1" customHeight="1">
      <c r="A149" s="952" t="s">
        <v>1116</v>
      </c>
      <c r="B149" s="953"/>
      <c r="C149" s="954" t="s">
        <v>1117</v>
      </c>
      <c r="D149" s="954"/>
      <c r="E149" s="954"/>
      <c r="F149" s="939">
        <f t="shared" ref="F149:L149" si="34">F150</f>
        <v>0</v>
      </c>
      <c r="G149" s="939">
        <f t="shared" si="34"/>
        <v>0</v>
      </c>
      <c r="H149" s="939">
        <f t="shared" si="34"/>
        <v>0</v>
      </c>
      <c r="I149" s="939">
        <f t="shared" si="34"/>
        <v>0</v>
      </c>
      <c r="J149" s="939">
        <f t="shared" si="34"/>
        <v>0</v>
      </c>
      <c r="K149" s="939">
        <f t="shared" si="34"/>
        <v>0</v>
      </c>
      <c r="L149" s="940">
        <f t="shared" si="34"/>
        <v>0</v>
      </c>
    </row>
    <row r="150" spans="1:12" s="931" customFormat="1" hidden="1">
      <c r="A150" s="955" t="s">
        <v>1118</v>
      </c>
      <c r="B150" s="894"/>
      <c r="C150" s="875" t="s">
        <v>1119</v>
      </c>
      <c r="D150" s="875"/>
      <c r="E150" s="875"/>
      <c r="F150" s="895">
        <f t="shared" ref="F150:L150" si="35">F151+F152+F153+F154</f>
        <v>0</v>
      </c>
      <c r="G150" s="895">
        <f t="shared" si="35"/>
        <v>0</v>
      </c>
      <c r="H150" s="895">
        <f t="shared" si="35"/>
        <v>0</v>
      </c>
      <c r="I150" s="895">
        <f t="shared" si="35"/>
        <v>0</v>
      </c>
      <c r="J150" s="895">
        <f t="shared" si="35"/>
        <v>0</v>
      </c>
      <c r="K150" s="895">
        <f t="shared" si="35"/>
        <v>0</v>
      </c>
      <c r="L150" s="896">
        <f t="shared" si="35"/>
        <v>0</v>
      </c>
    </row>
    <row r="151" spans="1:12" s="931" customFormat="1" hidden="1">
      <c r="A151" s="892"/>
      <c r="B151" s="956" t="s">
        <v>1120</v>
      </c>
      <c r="C151" s="880" t="s">
        <v>1121</v>
      </c>
      <c r="D151" s="941"/>
      <c r="E151" s="941"/>
      <c r="F151" s="897"/>
      <c r="G151" s="1300"/>
      <c r="H151" s="1300"/>
      <c r="I151" s="1300"/>
      <c r="J151" s="1300"/>
      <c r="K151" s="1300">
        <f>H151-J151</f>
        <v>0</v>
      </c>
      <c r="L151" s="1301"/>
    </row>
    <row r="152" spans="1:12" s="931" customFormat="1" hidden="1">
      <c r="A152" s="904"/>
      <c r="B152" s="956" t="s">
        <v>1122</v>
      </c>
      <c r="C152" s="880" t="s">
        <v>1123</v>
      </c>
      <c r="D152" s="941"/>
      <c r="E152" s="941"/>
      <c r="F152" s="897"/>
      <c r="G152" s="1300"/>
      <c r="H152" s="1300"/>
      <c r="I152" s="1300"/>
      <c r="J152" s="1300"/>
      <c r="K152" s="1300">
        <f>H152-J152</f>
        <v>0</v>
      </c>
      <c r="L152" s="1301"/>
    </row>
    <row r="153" spans="1:12" s="931" customFormat="1" ht="15" hidden="1" customHeight="1">
      <c r="A153" s="904"/>
      <c r="B153" s="956" t="s">
        <v>1124</v>
      </c>
      <c r="C153" s="880" t="s">
        <v>1125</v>
      </c>
      <c r="D153" s="941"/>
      <c r="E153" s="941"/>
      <c r="F153" s="897"/>
      <c r="G153" s="1300"/>
      <c r="H153" s="1300"/>
      <c r="I153" s="1300"/>
      <c r="J153" s="1300"/>
      <c r="K153" s="1300">
        <f>H153-J153</f>
        <v>0</v>
      </c>
      <c r="L153" s="1301"/>
    </row>
    <row r="154" spans="1:12" s="931" customFormat="1" hidden="1">
      <c r="A154" s="904"/>
      <c r="B154" s="956" t="s">
        <v>1126</v>
      </c>
      <c r="C154" s="880" t="s">
        <v>1127</v>
      </c>
      <c r="D154" s="941"/>
      <c r="E154" s="941"/>
      <c r="F154" s="897"/>
      <c r="G154" s="1300"/>
      <c r="H154" s="1300"/>
      <c r="I154" s="1300"/>
      <c r="J154" s="1300"/>
      <c r="K154" s="1300">
        <f>H154-J154</f>
        <v>0</v>
      </c>
      <c r="L154" s="1301"/>
    </row>
    <row r="155" spans="1:12" s="931" customFormat="1" hidden="1">
      <c r="A155" s="904"/>
      <c r="B155" s="956"/>
      <c r="C155" s="957"/>
      <c r="D155" s="1603"/>
      <c r="E155" s="1603"/>
      <c r="F155" s="897"/>
      <c r="G155" s="897"/>
      <c r="H155" s="897"/>
      <c r="I155" s="897"/>
      <c r="J155" s="897"/>
      <c r="K155" s="1300">
        <f>H155-J155</f>
        <v>0</v>
      </c>
      <c r="L155" s="899"/>
    </row>
    <row r="156" spans="1:12" s="933" customFormat="1" ht="32.25" hidden="1" customHeight="1">
      <c r="A156" s="1160" t="s">
        <v>1354</v>
      </c>
      <c r="B156" s="1159"/>
      <c r="C156" s="922" t="s">
        <v>1129</v>
      </c>
      <c r="D156" s="922"/>
      <c r="E156" s="922"/>
      <c r="F156" s="923">
        <f t="shared" ref="F156:L156" si="36">F157+F158+F159+F160+F161+F162+F163+F164+F165</f>
        <v>0</v>
      </c>
      <c r="G156" s="923">
        <f t="shared" si="36"/>
        <v>0</v>
      </c>
      <c r="H156" s="923">
        <f t="shared" si="36"/>
        <v>0</v>
      </c>
      <c r="I156" s="923">
        <f t="shared" si="36"/>
        <v>0</v>
      </c>
      <c r="J156" s="923">
        <f t="shared" si="36"/>
        <v>0</v>
      </c>
      <c r="K156" s="923">
        <f t="shared" si="36"/>
        <v>0</v>
      </c>
      <c r="L156" s="924">
        <f t="shared" si="36"/>
        <v>0</v>
      </c>
    </row>
    <row r="157" spans="1:12" s="931" customFormat="1" hidden="1">
      <c r="A157" s="892" t="s">
        <v>1130</v>
      </c>
      <c r="B157" s="929"/>
      <c r="C157" s="941" t="s">
        <v>1131</v>
      </c>
      <c r="D157" s="941"/>
      <c r="E157" s="941"/>
      <c r="F157" s="897"/>
      <c r="G157" s="1300"/>
      <c r="H157" s="1300"/>
      <c r="I157" s="1300"/>
      <c r="J157" s="1300"/>
      <c r="K157" s="1300">
        <f t="shared" ref="K157:K165" si="37">H157-J157</f>
        <v>0</v>
      </c>
      <c r="L157" s="1301"/>
    </row>
    <row r="158" spans="1:12" s="931" customFormat="1" hidden="1">
      <c r="A158" s="878" t="s">
        <v>1132</v>
      </c>
      <c r="B158" s="929"/>
      <c r="C158" s="941" t="s">
        <v>559</v>
      </c>
      <c r="D158" s="941"/>
      <c r="E158" s="941"/>
      <c r="F158" s="897"/>
      <c r="G158" s="1300"/>
      <c r="H158" s="1300"/>
      <c r="I158" s="1300"/>
      <c r="J158" s="1300"/>
      <c r="K158" s="1300">
        <f t="shared" si="37"/>
        <v>0</v>
      </c>
      <c r="L158" s="1301"/>
    </row>
    <row r="159" spans="1:12" s="931" customFormat="1" ht="15" hidden="1" customHeight="1">
      <c r="A159" s="1176" t="s">
        <v>1133</v>
      </c>
      <c r="B159" s="1177"/>
      <c r="C159" s="941" t="s">
        <v>1134</v>
      </c>
      <c r="D159" s="941"/>
      <c r="E159" s="941"/>
      <c r="F159" s="897"/>
      <c r="G159" s="1300"/>
      <c r="H159" s="1300"/>
      <c r="I159" s="1300"/>
      <c r="J159" s="1300"/>
      <c r="K159" s="1300">
        <f t="shared" si="37"/>
        <v>0</v>
      </c>
      <c r="L159" s="1301"/>
    </row>
    <row r="160" spans="1:12" s="931" customFormat="1" ht="15" hidden="1" customHeight="1">
      <c r="A160" s="1176" t="s">
        <v>1135</v>
      </c>
      <c r="B160" s="1177"/>
      <c r="C160" s="941" t="s">
        <v>1136</v>
      </c>
      <c r="D160" s="941"/>
      <c r="E160" s="941"/>
      <c r="F160" s="897"/>
      <c r="G160" s="1300"/>
      <c r="H160" s="1300"/>
      <c r="I160" s="1300"/>
      <c r="J160" s="1300"/>
      <c r="K160" s="1300">
        <f t="shared" si="37"/>
        <v>0</v>
      </c>
      <c r="L160" s="1301"/>
    </row>
    <row r="161" spans="1:12" s="931" customFormat="1" hidden="1">
      <c r="A161" s="878" t="s">
        <v>1137</v>
      </c>
      <c r="B161" s="929"/>
      <c r="C161" s="941" t="s">
        <v>1138</v>
      </c>
      <c r="D161" s="941"/>
      <c r="E161" s="941"/>
      <c r="F161" s="897"/>
      <c r="G161" s="1300"/>
      <c r="H161" s="1300"/>
      <c r="I161" s="1300"/>
      <c r="J161" s="1300"/>
      <c r="K161" s="1300">
        <f t="shared" si="37"/>
        <v>0</v>
      </c>
      <c r="L161" s="1301"/>
    </row>
    <row r="162" spans="1:12" s="931" customFormat="1" hidden="1">
      <c r="A162" s="878" t="s">
        <v>1139</v>
      </c>
      <c r="B162" s="929"/>
      <c r="C162" s="941" t="s">
        <v>1140</v>
      </c>
      <c r="D162" s="941"/>
      <c r="E162" s="941"/>
      <c r="F162" s="897"/>
      <c r="G162" s="1300"/>
      <c r="H162" s="1300"/>
      <c r="I162" s="1300"/>
      <c r="J162" s="1300"/>
      <c r="K162" s="1300">
        <f t="shared" si="37"/>
        <v>0</v>
      </c>
      <c r="L162" s="1301"/>
    </row>
    <row r="163" spans="1:12" s="931" customFormat="1" hidden="1">
      <c r="A163" s="878" t="s">
        <v>1141</v>
      </c>
      <c r="B163" s="929"/>
      <c r="C163" s="941" t="s">
        <v>1142</v>
      </c>
      <c r="D163" s="941"/>
      <c r="E163" s="941"/>
      <c r="F163" s="897"/>
      <c r="G163" s="1300"/>
      <c r="H163" s="1300"/>
      <c r="I163" s="1300"/>
      <c r="J163" s="1300"/>
      <c r="K163" s="1300">
        <f t="shared" si="37"/>
        <v>0</v>
      </c>
      <c r="L163" s="1301"/>
    </row>
    <row r="164" spans="1:12" s="931" customFormat="1" hidden="1">
      <c r="A164" s="878" t="s">
        <v>1143</v>
      </c>
      <c r="B164" s="929"/>
      <c r="C164" s="941" t="s">
        <v>1144</v>
      </c>
      <c r="D164" s="941"/>
      <c r="E164" s="941"/>
      <c r="F164" s="897"/>
      <c r="G164" s="1300"/>
      <c r="H164" s="1300"/>
      <c r="I164" s="1300"/>
      <c r="J164" s="1300"/>
      <c r="K164" s="1300">
        <f t="shared" si="37"/>
        <v>0</v>
      </c>
      <c r="L164" s="1301"/>
    </row>
    <row r="165" spans="1:12" s="931" customFormat="1" hidden="1">
      <c r="A165" s="878" t="s">
        <v>1355</v>
      </c>
      <c r="B165" s="929"/>
      <c r="C165" s="941" t="s">
        <v>1356</v>
      </c>
      <c r="D165" s="941"/>
      <c r="E165" s="941"/>
      <c r="F165" s="897"/>
      <c r="G165" s="1300"/>
      <c r="H165" s="1300"/>
      <c r="I165" s="1300"/>
      <c r="J165" s="1300"/>
      <c r="K165" s="1300">
        <f t="shared" si="37"/>
        <v>0</v>
      </c>
      <c r="L165" s="1301"/>
    </row>
    <row r="166" spans="1:12" s="931" customFormat="1" hidden="1">
      <c r="A166" s="958" t="s">
        <v>1147</v>
      </c>
      <c r="B166" s="959"/>
      <c r="C166" s="875" t="s">
        <v>1148</v>
      </c>
      <c r="D166" s="875"/>
      <c r="E166" s="875"/>
      <c r="F166" s="895">
        <f t="shared" ref="F166:L166" si="38">F168+F172</f>
        <v>3857000</v>
      </c>
      <c r="G166" s="895">
        <f t="shared" si="38"/>
        <v>3817000</v>
      </c>
      <c r="H166" s="895">
        <f t="shared" si="38"/>
        <v>3815290</v>
      </c>
      <c r="I166" s="895">
        <f t="shared" si="38"/>
        <v>3815290</v>
      </c>
      <c r="J166" s="895">
        <f t="shared" si="38"/>
        <v>3815290</v>
      </c>
      <c r="K166" s="895">
        <f t="shared" si="38"/>
        <v>0</v>
      </c>
      <c r="L166" s="896">
        <f t="shared" si="38"/>
        <v>0</v>
      </c>
    </row>
    <row r="167" spans="1:12" s="931" customFormat="1" hidden="1">
      <c r="A167" s="960"/>
      <c r="B167" s="961"/>
      <c r="C167" s="880"/>
      <c r="D167" s="941"/>
      <c r="E167" s="941"/>
      <c r="F167" s="897"/>
      <c r="G167" s="897"/>
      <c r="H167" s="897"/>
      <c r="I167" s="897"/>
      <c r="J167" s="897"/>
      <c r="K167" s="1300">
        <f>H167-J167</f>
        <v>0</v>
      </c>
      <c r="L167" s="899"/>
    </row>
    <row r="168" spans="1:12" s="933" customFormat="1" ht="15" hidden="1">
      <c r="A168" s="962" t="s">
        <v>1149</v>
      </c>
      <c r="B168" s="921"/>
      <c r="C168" s="922" t="s">
        <v>1150</v>
      </c>
      <c r="D168" s="922"/>
      <c r="E168" s="922"/>
      <c r="F168" s="923">
        <f t="shared" ref="F168:L168" si="39">F169+F170</f>
        <v>0</v>
      </c>
      <c r="G168" s="923">
        <f t="shared" si="39"/>
        <v>0</v>
      </c>
      <c r="H168" s="923">
        <f t="shared" si="39"/>
        <v>0</v>
      </c>
      <c r="I168" s="923">
        <f t="shared" si="39"/>
        <v>0</v>
      </c>
      <c r="J168" s="923">
        <f t="shared" si="39"/>
        <v>0</v>
      </c>
      <c r="K168" s="923">
        <f t="shared" si="39"/>
        <v>0</v>
      </c>
      <c r="L168" s="924">
        <f t="shared" si="39"/>
        <v>0</v>
      </c>
    </row>
    <row r="169" spans="1:12" s="931" customFormat="1" ht="25.5" hidden="1" customHeight="1">
      <c r="A169" s="1178" t="s">
        <v>1151</v>
      </c>
      <c r="B169" s="1179"/>
      <c r="C169" s="941" t="s">
        <v>1152</v>
      </c>
      <c r="D169" s="941"/>
      <c r="E169" s="941"/>
      <c r="F169" s="897"/>
      <c r="G169" s="1300"/>
      <c r="H169" s="1300"/>
      <c r="I169" s="1300"/>
      <c r="J169" s="1300"/>
      <c r="K169" s="1300">
        <f>H169-J169</f>
        <v>0</v>
      </c>
      <c r="L169" s="1301"/>
    </row>
    <row r="170" spans="1:12" s="931" customFormat="1" hidden="1">
      <c r="A170" s="878" t="s">
        <v>1153</v>
      </c>
      <c r="B170" s="929"/>
      <c r="C170" s="941" t="s">
        <v>1154</v>
      </c>
      <c r="D170" s="941"/>
      <c r="E170" s="941"/>
      <c r="F170" s="897"/>
      <c r="G170" s="1300"/>
      <c r="H170" s="1300"/>
      <c r="I170" s="1300"/>
      <c r="J170" s="1300"/>
      <c r="K170" s="1300">
        <f>H170-J170</f>
        <v>0</v>
      </c>
      <c r="L170" s="1301"/>
    </row>
    <row r="171" spans="1:12" s="931" customFormat="1" ht="34.5" customHeight="1">
      <c r="A171" s="1969" t="s">
        <v>1465</v>
      </c>
      <c r="B171" s="1557"/>
      <c r="C171" s="1314">
        <v>79</v>
      </c>
      <c r="D171" s="1559"/>
      <c r="E171" s="1559"/>
      <c r="F171" s="1559">
        <f>F172</f>
        <v>3857000</v>
      </c>
      <c r="G171" s="1559">
        <f t="shared" ref="G171:L171" si="40">G172</f>
        <v>3817000</v>
      </c>
      <c r="H171" s="1559">
        <f t="shared" si="40"/>
        <v>3815290</v>
      </c>
      <c r="I171" s="1559">
        <f t="shared" si="40"/>
        <v>3815290</v>
      </c>
      <c r="J171" s="1559">
        <f t="shared" si="40"/>
        <v>3815290</v>
      </c>
      <c r="K171" s="1559">
        <f t="shared" si="40"/>
        <v>0</v>
      </c>
      <c r="L171" s="1560">
        <f t="shared" si="40"/>
        <v>0</v>
      </c>
    </row>
    <row r="172" spans="1:12" s="933" customFormat="1" ht="26.25" customHeight="1">
      <c r="A172" s="1971" t="s">
        <v>1466</v>
      </c>
      <c r="B172" s="1972"/>
      <c r="C172" s="1229" t="s">
        <v>1156</v>
      </c>
      <c r="D172" s="1229"/>
      <c r="E172" s="1229"/>
      <c r="F172" s="1230">
        <f t="shared" ref="F172:L172" si="41">F173+F178</f>
        <v>3857000</v>
      </c>
      <c r="G172" s="1230">
        <f t="shared" si="41"/>
        <v>3817000</v>
      </c>
      <c r="H172" s="1230">
        <f t="shared" si="41"/>
        <v>3815290</v>
      </c>
      <c r="I172" s="1230">
        <f t="shared" si="41"/>
        <v>3815290</v>
      </c>
      <c r="J172" s="1230">
        <f t="shared" si="41"/>
        <v>3815290</v>
      </c>
      <c r="K172" s="1230">
        <f t="shared" si="41"/>
        <v>0</v>
      </c>
      <c r="L172" s="1231">
        <f t="shared" si="41"/>
        <v>0</v>
      </c>
    </row>
    <row r="173" spans="1:12" s="931" customFormat="1" hidden="1">
      <c r="A173" s="925" t="s">
        <v>1157</v>
      </c>
      <c r="B173" s="917"/>
      <c r="C173" s="875" t="s">
        <v>1158</v>
      </c>
      <c r="D173" s="875"/>
      <c r="E173" s="875"/>
      <c r="F173" s="895">
        <f t="shared" ref="F173:L173" si="42">F174+F175+F176+F177</f>
        <v>0</v>
      </c>
      <c r="G173" s="895">
        <f t="shared" si="42"/>
        <v>0</v>
      </c>
      <c r="H173" s="895">
        <f t="shared" si="42"/>
        <v>0</v>
      </c>
      <c r="I173" s="895">
        <f t="shared" si="42"/>
        <v>0</v>
      </c>
      <c r="J173" s="895">
        <f t="shared" si="42"/>
        <v>0</v>
      </c>
      <c r="K173" s="895">
        <f t="shared" si="42"/>
        <v>0</v>
      </c>
      <c r="L173" s="896">
        <f t="shared" si="42"/>
        <v>0</v>
      </c>
    </row>
    <row r="174" spans="1:12" s="931" customFormat="1" ht="25.5" hidden="1">
      <c r="A174" s="892"/>
      <c r="B174" s="913" t="s">
        <v>1159</v>
      </c>
      <c r="C174" s="880" t="s">
        <v>1160</v>
      </c>
      <c r="D174" s="941"/>
      <c r="E174" s="941"/>
      <c r="F174" s="897">
        <f>'[2]84,03,03'!L16</f>
        <v>0</v>
      </c>
      <c r="G174" s="897">
        <f>'[2]84,03,03'!M16</f>
        <v>0</v>
      </c>
      <c r="H174" s="897">
        <f>'[2]84,03,03'!N16</f>
        <v>0</v>
      </c>
      <c r="I174" s="897">
        <f>'[2]84,03,03'!O16</f>
        <v>0</v>
      </c>
      <c r="J174" s="897">
        <f>'[2]84,03,03'!P16</f>
        <v>0</v>
      </c>
      <c r="K174" s="897">
        <f>'[2]84,03,03'!Q16</f>
        <v>0</v>
      </c>
      <c r="L174" s="899">
        <f>'[2]84,03,03'!R16</f>
        <v>0</v>
      </c>
    </row>
    <row r="175" spans="1:12" s="931" customFormat="1" ht="25.5" hidden="1">
      <c r="A175" s="892"/>
      <c r="B175" s="913" t="s">
        <v>1161</v>
      </c>
      <c r="C175" s="880" t="s">
        <v>1162</v>
      </c>
      <c r="D175" s="941"/>
      <c r="E175" s="941"/>
      <c r="F175" s="897"/>
      <c r="G175" s="1300"/>
      <c r="H175" s="1300"/>
      <c r="I175" s="1300"/>
      <c r="J175" s="1300"/>
      <c r="K175" s="1300">
        <f>H175-J175</f>
        <v>0</v>
      </c>
      <c r="L175" s="1301"/>
    </row>
    <row r="176" spans="1:12" s="931" customFormat="1" ht="15.75" hidden="1" customHeight="1">
      <c r="A176" s="892"/>
      <c r="B176" s="913" t="s">
        <v>1163</v>
      </c>
      <c r="C176" s="880" t="s">
        <v>1164</v>
      </c>
      <c r="D176" s="941"/>
      <c r="E176" s="941"/>
      <c r="F176" s="897"/>
      <c r="G176" s="1300"/>
      <c r="H176" s="1300"/>
      <c r="I176" s="1300"/>
      <c r="J176" s="1300"/>
      <c r="K176" s="1300">
        <f>H176-J176</f>
        <v>0</v>
      </c>
      <c r="L176" s="1301"/>
    </row>
    <row r="177" spans="1:12" s="931" customFormat="1" hidden="1">
      <c r="A177" s="892"/>
      <c r="B177" s="879" t="s">
        <v>1165</v>
      </c>
      <c r="C177" s="880" t="s">
        <v>1166</v>
      </c>
      <c r="D177" s="941"/>
      <c r="E177" s="941"/>
      <c r="F177" s="897"/>
      <c r="G177" s="1300"/>
      <c r="H177" s="1300"/>
      <c r="I177" s="1300"/>
      <c r="J177" s="1300"/>
      <c r="K177" s="1300">
        <f>H177-J177</f>
        <v>0</v>
      </c>
      <c r="L177" s="1301"/>
    </row>
    <row r="178" spans="1:12" s="931" customFormat="1" ht="33.75" customHeight="1">
      <c r="A178" s="1189" t="s">
        <v>1467</v>
      </c>
      <c r="B178" s="1190"/>
      <c r="C178" s="875" t="s">
        <v>733</v>
      </c>
      <c r="D178" s="875"/>
      <c r="E178" s="875"/>
      <c r="F178" s="895">
        <f t="shared" ref="F178:L178" si="43">F179+F180+F181</f>
        <v>3857000</v>
      </c>
      <c r="G178" s="895">
        <f t="shared" si="43"/>
        <v>3817000</v>
      </c>
      <c r="H178" s="895">
        <f t="shared" si="43"/>
        <v>3815290</v>
      </c>
      <c r="I178" s="895">
        <f t="shared" si="43"/>
        <v>3815290</v>
      </c>
      <c r="J178" s="895">
        <f t="shared" si="43"/>
        <v>3815290</v>
      </c>
      <c r="K178" s="895">
        <f t="shared" si="43"/>
        <v>0</v>
      </c>
      <c r="L178" s="896">
        <f t="shared" si="43"/>
        <v>0</v>
      </c>
    </row>
    <row r="179" spans="1:12" s="931" customFormat="1" hidden="1">
      <c r="A179" s="892"/>
      <c r="B179" s="879" t="s">
        <v>1168</v>
      </c>
      <c r="C179" s="880" t="s">
        <v>1169</v>
      </c>
      <c r="D179" s="941"/>
      <c r="E179" s="941"/>
      <c r="F179" s="897"/>
      <c r="G179" s="1300"/>
      <c r="H179" s="1300"/>
      <c r="I179" s="1300"/>
      <c r="J179" s="1300"/>
      <c r="K179" s="1300">
        <f>H179-J179</f>
        <v>0</v>
      </c>
      <c r="L179" s="1301"/>
    </row>
    <row r="180" spans="1:12" s="931" customFormat="1" hidden="1">
      <c r="A180" s="892"/>
      <c r="B180" s="879" t="s">
        <v>1170</v>
      </c>
      <c r="C180" s="880" t="s">
        <v>1171</v>
      </c>
      <c r="D180" s="941"/>
      <c r="E180" s="941"/>
      <c r="F180" s="897"/>
      <c r="G180" s="1300"/>
      <c r="H180" s="1300"/>
      <c r="I180" s="1300"/>
      <c r="J180" s="1300"/>
      <c r="K180" s="1300">
        <f>H180-J180</f>
        <v>0</v>
      </c>
      <c r="L180" s="1301"/>
    </row>
    <row r="181" spans="1:12" s="931" customFormat="1" ht="31.5" customHeight="1">
      <c r="A181" s="892"/>
      <c r="B181" s="913" t="s">
        <v>1172</v>
      </c>
      <c r="C181" s="880" t="s">
        <v>1173</v>
      </c>
      <c r="D181" s="941"/>
      <c r="E181" s="941"/>
      <c r="F181" s="897">
        <f>'[2]84,03,03'!L18+'[2]84,03,01'!L13</f>
        <v>3857000</v>
      </c>
      <c r="G181" s="897">
        <f>'[2]84,03,03'!M18+'[2]84,03,01'!M13</f>
        <v>3817000</v>
      </c>
      <c r="H181" s="897">
        <f>'[2]84,03,03'!N18+'[2]84,03,01'!N13</f>
        <v>3815290</v>
      </c>
      <c r="I181" s="897">
        <f>'[2]84,03,03'!O18+'[2]84,03,01'!O13</f>
        <v>3815290</v>
      </c>
      <c r="J181" s="897">
        <f>'[2]84,03,03'!P18+'[2]84,03,01'!P13</f>
        <v>3815290</v>
      </c>
      <c r="K181" s="897">
        <f>'[2]84,03,03'!Q18+'[2]84,03,01'!Q13</f>
        <v>0</v>
      </c>
      <c r="L181" s="899">
        <f>'[2]84,03,03'!R18+'[2]84,03,01'!R13</f>
        <v>0</v>
      </c>
    </row>
    <row r="182" spans="1:12" s="933" customFormat="1" ht="33.75" customHeight="1">
      <c r="A182" s="1971" t="s">
        <v>1174</v>
      </c>
      <c r="B182" s="1972"/>
      <c r="C182" s="1229" t="s">
        <v>1175</v>
      </c>
      <c r="D182" s="1229"/>
      <c r="E182" s="1229"/>
      <c r="F182" s="1230">
        <f t="shared" ref="F182:L183" si="44">F183</f>
        <v>0</v>
      </c>
      <c r="G182" s="1230">
        <f t="shared" si="44"/>
        <v>-6798152</v>
      </c>
      <c r="H182" s="1230">
        <f t="shared" si="44"/>
        <v>-6798152</v>
      </c>
      <c r="I182" s="1230">
        <f t="shared" si="44"/>
        <v>-6798152</v>
      </c>
      <c r="J182" s="1230">
        <f t="shared" si="44"/>
        <v>-6798152</v>
      </c>
      <c r="K182" s="1230">
        <f t="shared" si="44"/>
        <v>0</v>
      </c>
      <c r="L182" s="1231">
        <f t="shared" si="44"/>
        <v>0</v>
      </c>
    </row>
    <row r="183" spans="1:12" s="931" customFormat="1" ht="15" customHeight="1">
      <c r="A183" s="892" t="s">
        <v>1176</v>
      </c>
      <c r="B183" s="879"/>
      <c r="C183" s="941" t="s">
        <v>1178</v>
      </c>
      <c r="D183" s="941"/>
      <c r="E183" s="941"/>
      <c r="F183" s="897">
        <f>F184</f>
        <v>0</v>
      </c>
      <c r="G183" s="897">
        <f t="shared" si="44"/>
        <v>-6798152</v>
      </c>
      <c r="H183" s="897">
        <f t="shared" si="44"/>
        <v>-6798152</v>
      </c>
      <c r="I183" s="897">
        <f t="shared" si="44"/>
        <v>-6798152</v>
      </c>
      <c r="J183" s="897">
        <f t="shared" si="44"/>
        <v>-6798152</v>
      </c>
      <c r="K183" s="897">
        <f t="shared" si="44"/>
        <v>0</v>
      </c>
      <c r="L183" s="899">
        <f t="shared" si="44"/>
        <v>0</v>
      </c>
    </row>
    <row r="184" spans="1:12" s="931" customFormat="1" ht="15" customHeight="1">
      <c r="A184" s="892"/>
      <c r="B184" s="879"/>
      <c r="C184" s="941" t="s">
        <v>1179</v>
      </c>
      <c r="D184" s="941"/>
      <c r="E184" s="941"/>
      <c r="F184" s="897">
        <f>'[2]84,03,02'!L18+'[2]84,03,03'!L21</f>
        <v>0</v>
      </c>
      <c r="G184" s="897">
        <f>'[2]84,03,02'!M18+'[2]84,03,03'!M21</f>
        <v>-6798152</v>
      </c>
      <c r="H184" s="897">
        <f>'[2]84,03,02'!N18+'[2]84,03,03'!N21</f>
        <v>-6798152</v>
      </c>
      <c r="I184" s="897">
        <f>'[2]84,03,02'!O18+'[2]84,03,03'!O21</f>
        <v>-6798152</v>
      </c>
      <c r="J184" s="897">
        <f>'[2]84,03,02'!P18+'[2]84,03,03'!P21</f>
        <v>-6798152</v>
      </c>
      <c r="K184" s="897">
        <f>'[2]84,03,02'!Q18+'[2]84,03,03'!Q21</f>
        <v>0</v>
      </c>
      <c r="L184" s="899">
        <f>'[2]84,03,02'!R18+'[2]84,03,03'!R21</f>
        <v>0</v>
      </c>
    </row>
    <row r="185" spans="1:12" s="771" customFormat="1" ht="30" customHeight="1">
      <c r="A185" s="1343" t="s">
        <v>1468</v>
      </c>
      <c r="B185" s="1344"/>
      <c r="C185" s="1345"/>
      <c r="D185" s="1549">
        <f>D186+D197+D211+D258+D248+D267</f>
        <v>163152189</v>
      </c>
      <c r="E185" s="1549">
        <f>E186+E197+E211+E258+E248+E267</f>
        <v>144075510</v>
      </c>
      <c r="F185" s="1549">
        <f t="shared" ref="F185:L185" si="45">F186+F197+F211+F258+F248+F267</f>
        <v>163152156</v>
      </c>
      <c r="G185" s="1549">
        <f>G186+G197+G211+G258+G248+G267</f>
        <v>144575477</v>
      </c>
      <c r="H185" s="1549">
        <f>H186+H197+H211+H258+H248+H267</f>
        <v>89750244</v>
      </c>
      <c r="I185" s="1549">
        <f t="shared" si="45"/>
        <v>89750244</v>
      </c>
      <c r="J185" s="1549">
        <f t="shared" si="45"/>
        <v>89750244</v>
      </c>
      <c r="K185" s="1549">
        <f t="shared" si="45"/>
        <v>0</v>
      </c>
      <c r="L185" s="1550">
        <f t="shared" si="45"/>
        <v>14839770</v>
      </c>
    </row>
    <row r="186" spans="1:12" s="771" customFormat="1" ht="33" customHeight="1">
      <c r="A186" s="1971" t="s">
        <v>1469</v>
      </c>
      <c r="B186" s="1972"/>
      <c r="C186" s="1229" t="s">
        <v>1333</v>
      </c>
      <c r="D186" s="1229"/>
      <c r="E186" s="1230"/>
      <c r="F186" s="1230">
        <f t="shared" ref="F186:L186" si="46">F187</f>
        <v>0</v>
      </c>
      <c r="G186" s="1230">
        <f t="shared" si="46"/>
        <v>500000</v>
      </c>
      <c r="H186" s="1230">
        <f t="shared" si="46"/>
        <v>408445</v>
      </c>
      <c r="I186" s="1230">
        <f t="shared" si="46"/>
        <v>408445</v>
      </c>
      <c r="J186" s="1230">
        <f t="shared" si="46"/>
        <v>408445</v>
      </c>
      <c r="K186" s="1231">
        <f t="shared" si="46"/>
        <v>0</v>
      </c>
      <c r="L186" s="1974">
        <f t="shared" si="46"/>
        <v>408445</v>
      </c>
    </row>
    <row r="187" spans="1:12" s="931" customFormat="1" ht="18" customHeight="1">
      <c r="A187" s="873" t="s">
        <v>1183</v>
      </c>
      <c r="B187" s="894"/>
      <c r="C187" s="875" t="s">
        <v>530</v>
      </c>
      <c r="D187" s="875"/>
      <c r="E187" s="875"/>
      <c r="F187" s="895">
        <f t="shared" ref="F187:L187" si="47">F188+F189+F190+F191+F192+F193+F194+F195</f>
        <v>0</v>
      </c>
      <c r="G187" s="895">
        <f t="shared" si="47"/>
        <v>500000</v>
      </c>
      <c r="H187" s="895">
        <f t="shared" si="47"/>
        <v>408445</v>
      </c>
      <c r="I187" s="895">
        <f t="shared" si="47"/>
        <v>408445</v>
      </c>
      <c r="J187" s="895">
        <f t="shared" si="47"/>
        <v>408445</v>
      </c>
      <c r="K187" s="895">
        <f t="shared" si="47"/>
        <v>0</v>
      </c>
      <c r="L187" s="896">
        <f t="shared" si="47"/>
        <v>408445</v>
      </c>
    </row>
    <row r="188" spans="1:12" s="970" customFormat="1" ht="15" hidden="1" customHeight="1">
      <c r="A188" s="967"/>
      <c r="B188" s="893" t="s">
        <v>1184</v>
      </c>
      <c r="C188" s="880" t="s">
        <v>1185</v>
      </c>
      <c r="D188" s="941"/>
      <c r="E188" s="941"/>
      <c r="F188" s="897"/>
      <c r="G188" s="1975"/>
      <c r="H188" s="1975"/>
      <c r="I188" s="1975"/>
      <c r="J188" s="1975"/>
      <c r="K188" s="1300">
        <f t="shared" ref="K188:K196" si="48">H188-J188</f>
        <v>0</v>
      </c>
      <c r="L188" s="1976"/>
    </row>
    <row r="189" spans="1:12" s="975" customFormat="1" ht="32.25" hidden="1" customHeight="1">
      <c r="A189" s="971"/>
      <c r="B189" s="972" t="s">
        <v>1186</v>
      </c>
      <c r="C189" s="947" t="s">
        <v>1187</v>
      </c>
      <c r="D189" s="1596"/>
      <c r="E189" s="1596"/>
      <c r="F189" s="897"/>
      <c r="G189" s="1376"/>
      <c r="H189" s="1376"/>
      <c r="I189" s="1376"/>
      <c r="J189" s="1376"/>
      <c r="K189" s="1300">
        <f t="shared" si="48"/>
        <v>0</v>
      </c>
      <c r="L189" s="1377"/>
    </row>
    <row r="190" spans="1:12" s="975" customFormat="1" ht="28.5" hidden="1" customHeight="1">
      <c r="A190" s="971"/>
      <c r="B190" s="972" t="s">
        <v>1188</v>
      </c>
      <c r="C190" s="947" t="s">
        <v>1189</v>
      </c>
      <c r="D190" s="1596"/>
      <c r="E190" s="1596"/>
      <c r="F190" s="897"/>
      <c r="G190" s="1376"/>
      <c r="H190" s="1376"/>
      <c r="I190" s="1376"/>
      <c r="J190" s="1376"/>
      <c r="K190" s="1300">
        <f t="shared" si="48"/>
        <v>0</v>
      </c>
      <c r="L190" s="1377"/>
    </row>
    <row r="191" spans="1:12" s="975" customFormat="1" ht="29.25" hidden="1" customHeight="1">
      <c r="A191" s="971"/>
      <c r="B191" s="972" t="s">
        <v>1190</v>
      </c>
      <c r="C191" s="947" t="s">
        <v>1191</v>
      </c>
      <c r="D191" s="1596"/>
      <c r="E191" s="1596"/>
      <c r="F191" s="897"/>
      <c r="G191" s="1376"/>
      <c r="H191" s="1376"/>
      <c r="I191" s="1376"/>
      <c r="J191" s="1376"/>
      <c r="K191" s="1300">
        <f t="shared" si="48"/>
        <v>0</v>
      </c>
      <c r="L191" s="1377"/>
    </row>
    <row r="192" spans="1:12" s="975" customFormat="1" ht="29.25" hidden="1" customHeight="1">
      <c r="A192" s="971"/>
      <c r="B192" s="972" t="s">
        <v>1192</v>
      </c>
      <c r="C192" s="947" t="s">
        <v>1193</v>
      </c>
      <c r="D192" s="1596"/>
      <c r="E192" s="1596"/>
      <c r="F192" s="897"/>
      <c r="G192" s="1376"/>
      <c r="H192" s="1376"/>
      <c r="I192" s="1376"/>
      <c r="J192" s="1376"/>
      <c r="K192" s="1300">
        <f t="shared" si="48"/>
        <v>0</v>
      </c>
      <c r="L192" s="1377"/>
    </row>
    <row r="193" spans="1:12" s="975" customFormat="1" ht="30" hidden="1" customHeight="1">
      <c r="A193" s="971"/>
      <c r="B193" s="972" t="s">
        <v>1194</v>
      </c>
      <c r="C193" s="947" t="s">
        <v>1195</v>
      </c>
      <c r="D193" s="1596"/>
      <c r="E193" s="1596"/>
      <c r="F193" s="897"/>
      <c r="G193" s="1376"/>
      <c r="H193" s="1376"/>
      <c r="I193" s="1376"/>
      <c r="J193" s="1376"/>
      <c r="K193" s="1300">
        <f t="shared" si="48"/>
        <v>0</v>
      </c>
      <c r="L193" s="1377"/>
    </row>
    <row r="194" spans="1:12" s="975" customFormat="1" ht="29.25" hidden="1" customHeight="1">
      <c r="A194" s="971"/>
      <c r="B194" s="972" t="s">
        <v>1196</v>
      </c>
      <c r="C194" s="947" t="s">
        <v>1197</v>
      </c>
      <c r="D194" s="1596"/>
      <c r="E194" s="1596"/>
      <c r="F194" s="897"/>
      <c r="G194" s="1376"/>
      <c r="H194" s="1376"/>
      <c r="I194" s="1376"/>
      <c r="J194" s="1376"/>
      <c r="K194" s="1300">
        <f t="shared" si="48"/>
        <v>0</v>
      </c>
      <c r="L194" s="1377"/>
    </row>
    <row r="195" spans="1:12" s="975" customFormat="1" ht="32.25" customHeight="1">
      <c r="A195" s="971"/>
      <c r="B195" s="1977" t="s">
        <v>1470</v>
      </c>
      <c r="C195" s="947" t="s">
        <v>1397</v>
      </c>
      <c r="D195" s="1596"/>
      <c r="E195" s="1596"/>
      <c r="F195" s="897">
        <f>'[2]84,03,02'!L21</f>
        <v>0</v>
      </c>
      <c r="G195" s="897">
        <f>'[2]84,03,02'!M21</f>
        <v>500000</v>
      </c>
      <c r="H195" s="897">
        <f>'[2]84,03,02'!N21</f>
        <v>408445</v>
      </c>
      <c r="I195" s="897">
        <f>'[2]84,03,02'!O21</f>
        <v>408445</v>
      </c>
      <c r="J195" s="897">
        <f>'[2]84,03,02'!P21</f>
        <v>408445</v>
      </c>
      <c r="K195" s="897">
        <f>'[2]84,03,02'!Q21</f>
        <v>0</v>
      </c>
      <c r="L195" s="899">
        <f>'[2]84,03,02'!R21</f>
        <v>408445</v>
      </c>
    </row>
    <row r="196" spans="1:12" s="975" customFormat="1" ht="12.75" hidden="1" customHeight="1">
      <c r="A196" s="971"/>
      <c r="B196" s="972"/>
      <c r="C196" s="947"/>
      <c r="D196" s="1596"/>
      <c r="E196" s="1596"/>
      <c r="F196" s="897"/>
      <c r="G196" s="1978"/>
      <c r="H196" s="1978"/>
      <c r="I196" s="1978"/>
      <c r="J196" s="1978"/>
      <c r="K196" s="1300">
        <f t="shared" si="48"/>
        <v>0</v>
      </c>
      <c r="L196" s="1979"/>
    </row>
    <row r="197" spans="1:12" ht="17.25" hidden="1" customHeight="1">
      <c r="A197" s="1499" t="s">
        <v>1200</v>
      </c>
      <c r="B197" s="1500"/>
      <c r="C197" s="1314" t="s">
        <v>1182</v>
      </c>
      <c r="D197" s="1314"/>
      <c r="E197" s="1314"/>
      <c r="F197" s="1316">
        <f t="shared" ref="F197:L197" si="49">F198</f>
        <v>0</v>
      </c>
      <c r="G197" s="1316">
        <f t="shared" si="49"/>
        <v>0</v>
      </c>
      <c r="H197" s="1316">
        <f t="shared" si="49"/>
        <v>0</v>
      </c>
      <c r="I197" s="1316">
        <f t="shared" si="49"/>
        <v>0</v>
      </c>
      <c r="J197" s="1316">
        <f t="shared" si="49"/>
        <v>0</v>
      </c>
      <c r="K197" s="1316">
        <f t="shared" si="49"/>
        <v>0</v>
      </c>
      <c r="L197" s="1317">
        <f t="shared" si="49"/>
        <v>0</v>
      </c>
    </row>
    <row r="198" spans="1:12" ht="26.25" hidden="1" customHeight="1">
      <c r="A198" s="1165" t="s">
        <v>1201</v>
      </c>
      <c r="B198" s="1166"/>
      <c r="C198" s="875" t="s">
        <v>1111</v>
      </c>
      <c r="D198" s="875"/>
      <c r="E198" s="875"/>
      <c r="F198" s="895">
        <f t="shared" ref="F198:L198" si="50">F199+F200+F201+F202+F203+F204+F205+F206+F207+F208+F209</f>
        <v>0</v>
      </c>
      <c r="G198" s="895">
        <f t="shared" si="50"/>
        <v>0</v>
      </c>
      <c r="H198" s="895">
        <f t="shared" si="50"/>
        <v>0</v>
      </c>
      <c r="I198" s="895">
        <f t="shared" si="50"/>
        <v>0</v>
      </c>
      <c r="J198" s="895">
        <f t="shared" si="50"/>
        <v>0</v>
      </c>
      <c r="K198" s="895">
        <f t="shared" si="50"/>
        <v>0</v>
      </c>
      <c r="L198" s="896">
        <f t="shared" si="50"/>
        <v>0</v>
      </c>
    </row>
    <row r="199" spans="1:12" s="931" customFormat="1" ht="13.5" hidden="1" customHeight="1">
      <c r="A199" s="892"/>
      <c r="B199" s="879" t="s">
        <v>1202</v>
      </c>
      <c r="C199" s="880" t="s">
        <v>1203</v>
      </c>
      <c r="D199" s="941"/>
      <c r="E199" s="941"/>
      <c r="F199" s="897"/>
      <c r="G199" s="1300"/>
      <c r="H199" s="1300"/>
      <c r="I199" s="1300"/>
      <c r="J199" s="1300"/>
      <c r="K199" s="1300">
        <f t="shared" ref="K199:K210" si="51">H199-J199</f>
        <v>0</v>
      </c>
      <c r="L199" s="1301"/>
    </row>
    <row r="200" spans="1:12" s="931" customFormat="1" ht="15.75" hidden="1" customHeight="1">
      <c r="A200" s="892"/>
      <c r="B200" s="879" t="s">
        <v>1204</v>
      </c>
      <c r="C200" s="880" t="s">
        <v>1205</v>
      </c>
      <c r="D200" s="941"/>
      <c r="E200" s="941"/>
      <c r="F200" s="897"/>
      <c r="G200" s="1300"/>
      <c r="H200" s="1300"/>
      <c r="I200" s="1300"/>
      <c r="J200" s="1300"/>
      <c r="K200" s="1300">
        <f t="shared" si="51"/>
        <v>0</v>
      </c>
      <c r="L200" s="1301"/>
    </row>
    <row r="201" spans="1:12" s="931" customFormat="1" ht="15.75" hidden="1" customHeight="1">
      <c r="A201" s="892"/>
      <c r="B201" s="879" t="s">
        <v>1206</v>
      </c>
      <c r="C201" s="880" t="s">
        <v>1207</v>
      </c>
      <c r="D201" s="941"/>
      <c r="E201" s="941"/>
      <c r="F201" s="897"/>
      <c r="G201" s="1300"/>
      <c r="H201" s="1300"/>
      <c r="I201" s="1300"/>
      <c r="J201" s="1300"/>
      <c r="K201" s="1300">
        <f t="shared" si="51"/>
        <v>0</v>
      </c>
      <c r="L201" s="1301"/>
    </row>
    <row r="202" spans="1:12" s="931" customFormat="1" ht="15.75" hidden="1" customHeight="1">
      <c r="A202" s="892"/>
      <c r="B202" s="879" t="s">
        <v>1208</v>
      </c>
      <c r="C202" s="880" t="s">
        <v>1209</v>
      </c>
      <c r="D202" s="941"/>
      <c r="E202" s="941"/>
      <c r="F202" s="897"/>
      <c r="G202" s="1300"/>
      <c r="H202" s="1300"/>
      <c r="I202" s="1300"/>
      <c r="J202" s="1300"/>
      <c r="K202" s="1300">
        <f t="shared" si="51"/>
        <v>0</v>
      </c>
      <c r="L202" s="1301"/>
    </row>
    <row r="203" spans="1:12" s="931" customFormat="1" ht="17.25" hidden="1" customHeight="1">
      <c r="A203" s="892"/>
      <c r="B203" s="913" t="s">
        <v>1210</v>
      </c>
      <c r="C203" s="880" t="s">
        <v>1211</v>
      </c>
      <c r="D203" s="941"/>
      <c r="E203" s="941"/>
      <c r="F203" s="897"/>
      <c r="G203" s="1300"/>
      <c r="H203" s="1300"/>
      <c r="I203" s="1300"/>
      <c r="J203" s="1300"/>
      <c r="K203" s="1300">
        <f t="shared" si="51"/>
        <v>0</v>
      </c>
      <c r="L203" s="1301"/>
    </row>
    <row r="204" spans="1:12" s="931" customFormat="1" ht="13.5" hidden="1" customHeight="1">
      <c r="A204" s="979"/>
      <c r="B204" s="879" t="s">
        <v>1212</v>
      </c>
      <c r="C204" s="880" t="s">
        <v>1213</v>
      </c>
      <c r="D204" s="941"/>
      <c r="E204" s="941"/>
      <c r="F204" s="897"/>
      <c r="G204" s="1300"/>
      <c r="H204" s="1300"/>
      <c r="I204" s="1300"/>
      <c r="J204" s="1300"/>
      <c r="K204" s="1300">
        <f t="shared" si="51"/>
        <v>0</v>
      </c>
      <c r="L204" s="1301"/>
    </row>
    <row r="205" spans="1:12" s="931" customFormat="1" ht="13.5" hidden="1" customHeight="1">
      <c r="A205" s="979"/>
      <c r="B205" s="879" t="s">
        <v>1214</v>
      </c>
      <c r="C205" s="880" t="s">
        <v>1215</v>
      </c>
      <c r="D205" s="941"/>
      <c r="E205" s="941"/>
      <c r="F205" s="897"/>
      <c r="G205" s="1300"/>
      <c r="H205" s="1300"/>
      <c r="I205" s="1300"/>
      <c r="J205" s="1300"/>
      <c r="K205" s="1300">
        <f t="shared" si="51"/>
        <v>0</v>
      </c>
      <c r="L205" s="1301"/>
    </row>
    <row r="206" spans="1:12" s="931" customFormat="1" ht="13.5" hidden="1" customHeight="1">
      <c r="A206" s="979"/>
      <c r="B206" s="893" t="s">
        <v>1114</v>
      </c>
      <c r="C206" s="880" t="s">
        <v>1115</v>
      </c>
      <c r="D206" s="941"/>
      <c r="E206" s="941"/>
      <c r="F206" s="897"/>
      <c r="G206" s="1300"/>
      <c r="H206" s="1300"/>
      <c r="I206" s="1300"/>
      <c r="J206" s="1300"/>
      <c r="K206" s="1300">
        <f t="shared" si="51"/>
        <v>0</v>
      </c>
      <c r="L206" s="1301"/>
    </row>
    <row r="207" spans="1:12" s="931" customFormat="1" ht="13.5" hidden="1" customHeight="1">
      <c r="A207" s="979"/>
      <c r="B207" s="893" t="s">
        <v>1216</v>
      </c>
      <c r="C207" s="880" t="s">
        <v>1217</v>
      </c>
      <c r="D207" s="941"/>
      <c r="E207" s="941"/>
      <c r="F207" s="897"/>
      <c r="G207" s="1300"/>
      <c r="H207" s="1300"/>
      <c r="I207" s="1300"/>
      <c r="J207" s="1300"/>
      <c r="K207" s="1300">
        <f t="shared" si="51"/>
        <v>0</v>
      </c>
      <c r="L207" s="1301"/>
    </row>
    <row r="208" spans="1:12" s="931" customFormat="1" ht="13.5" hidden="1" customHeight="1">
      <c r="A208" s="979"/>
      <c r="B208" s="893" t="s">
        <v>1218</v>
      </c>
      <c r="C208" s="880" t="s">
        <v>1219</v>
      </c>
      <c r="D208" s="941"/>
      <c r="E208" s="941"/>
      <c r="F208" s="897"/>
      <c r="G208" s="1300"/>
      <c r="H208" s="1300"/>
      <c r="I208" s="1300"/>
      <c r="J208" s="1300"/>
      <c r="K208" s="1300">
        <f t="shared" si="51"/>
        <v>0</v>
      </c>
      <c r="L208" s="1301"/>
    </row>
    <row r="209" spans="1:12" s="931" customFormat="1" ht="28.5" hidden="1" customHeight="1">
      <c r="A209" s="979"/>
      <c r="B209" s="946" t="s">
        <v>1220</v>
      </c>
      <c r="C209" s="880" t="s">
        <v>1221</v>
      </c>
      <c r="D209" s="941"/>
      <c r="E209" s="941"/>
      <c r="F209" s="897"/>
      <c r="G209" s="1300"/>
      <c r="H209" s="1300"/>
      <c r="I209" s="1300"/>
      <c r="J209" s="1300"/>
      <c r="K209" s="1300">
        <f t="shared" si="51"/>
        <v>0</v>
      </c>
      <c r="L209" s="1301"/>
    </row>
    <row r="210" spans="1:12" s="931" customFormat="1" ht="22.5" hidden="1" customHeight="1">
      <c r="A210" s="979"/>
      <c r="B210" s="893"/>
      <c r="C210" s="880"/>
      <c r="D210" s="941"/>
      <c r="E210" s="1374"/>
      <c r="F210" s="897"/>
      <c r="G210" s="897"/>
      <c r="H210" s="897"/>
      <c r="I210" s="897"/>
      <c r="J210" s="897"/>
      <c r="K210" s="1300">
        <f t="shared" si="51"/>
        <v>0</v>
      </c>
      <c r="L210" s="899"/>
    </row>
    <row r="211" spans="1:12" s="931" customFormat="1" ht="39.75" customHeight="1">
      <c r="A211" s="1971" t="s">
        <v>1423</v>
      </c>
      <c r="B211" s="1972"/>
      <c r="C211" s="1229">
        <v>58</v>
      </c>
      <c r="D211" s="1980">
        <f>D212</f>
        <v>32508300</v>
      </c>
      <c r="E211" s="1230">
        <f>E212</f>
        <v>47376500</v>
      </c>
      <c r="F211" s="1230">
        <f>F212</f>
        <v>32508300</v>
      </c>
      <c r="G211" s="1230">
        <f t="shared" ref="G211:L211" si="52">G212</f>
        <v>47376500</v>
      </c>
      <c r="H211" s="1230">
        <f t="shared" si="52"/>
        <v>33622050</v>
      </c>
      <c r="I211" s="1230">
        <f t="shared" si="52"/>
        <v>33622050</v>
      </c>
      <c r="J211" s="1230">
        <f t="shared" si="52"/>
        <v>33622050</v>
      </c>
      <c r="K211" s="1231">
        <f t="shared" si="52"/>
        <v>0</v>
      </c>
      <c r="L211" s="1974">
        <f t="shared" si="52"/>
        <v>5216769</v>
      </c>
    </row>
    <row r="212" spans="1:12" s="1983" customFormat="1" ht="42.75" customHeight="1">
      <c r="A212" s="1981" t="s">
        <v>1223</v>
      </c>
      <c r="B212" s="1982"/>
      <c r="C212" s="1379" t="s">
        <v>1401</v>
      </c>
      <c r="D212" s="1379">
        <f>D213+D214+D215</f>
        <v>32508300</v>
      </c>
      <c r="E212" s="1379">
        <f>E213+E214+E215</f>
        <v>47376500</v>
      </c>
      <c r="F212" s="895">
        <f>F213+F214+F215</f>
        <v>32508300</v>
      </c>
      <c r="G212" s="895">
        <f t="shared" ref="G212:L212" si="53">G213+G214+G215</f>
        <v>47376500</v>
      </c>
      <c r="H212" s="895">
        <f t="shared" si="53"/>
        <v>33622050</v>
      </c>
      <c r="I212" s="895">
        <f t="shared" si="53"/>
        <v>33622050</v>
      </c>
      <c r="J212" s="895">
        <f t="shared" si="53"/>
        <v>33622050</v>
      </c>
      <c r="K212" s="895">
        <f t="shared" si="53"/>
        <v>0</v>
      </c>
      <c r="L212" s="896">
        <f t="shared" si="53"/>
        <v>5216769</v>
      </c>
    </row>
    <row r="213" spans="1:12" s="931" customFormat="1" ht="20.100000000000001" customHeight="1">
      <c r="A213" s="951"/>
      <c r="B213" s="981" t="s">
        <v>1225</v>
      </c>
      <c r="C213" s="1984" t="s">
        <v>1402</v>
      </c>
      <c r="D213" s="1985">
        <f t="shared" ref="D213:E215" si="54">F213</f>
        <v>6244870</v>
      </c>
      <c r="E213" s="1985">
        <f t="shared" si="54"/>
        <v>14560100</v>
      </c>
      <c r="F213" s="897">
        <f>'[2]84 term  (2)'!L13+'[2]84 pasarela'!L13+'[2]84 term  (2)'!L23+'[2]84,03,02'!L24</f>
        <v>6244870</v>
      </c>
      <c r="G213" s="897">
        <f>'[2]84 term  (2)'!M13+'[2]84 pasarela'!M13+'[2]84 term  (2)'!M23+'[2]84,03,02'!M24</f>
        <v>14560100</v>
      </c>
      <c r="H213" s="897">
        <f>'[2]84 term  (2)'!N13+'[2]84 pasarela'!N13+'[2]84 term  (2)'!N23+'[2]84,03,02'!N24</f>
        <v>11982139</v>
      </c>
      <c r="I213" s="897">
        <f>'[2]84 term  (2)'!O13+'[2]84 pasarela'!O13+'[2]84 term  (2)'!O23+'[2]84,03,02'!O24</f>
        <v>11982139</v>
      </c>
      <c r="J213" s="897">
        <f>'[2]84 term  (2)'!P13+'[2]84 pasarela'!P13+'[2]84 term  (2)'!P23+'[2]84,03,02'!P24</f>
        <v>11982139</v>
      </c>
      <c r="K213" s="897">
        <f>'[2]84 term  (2)'!Q13+'[2]84 pasarela'!Q13+'[2]84 term  (2)'!Q23+'[2]84,03,02'!Q24</f>
        <v>0</v>
      </c>
      <c r="L213" s="899">
        <f>'[2]84 term  (2)'!R13+'[2]84 pasarela'!R13+'[2]84 term  (2)'!R23+'[2]84,03,02'!R24</f>
        <v>595747</v>
      </c>
    </row>
    <row r="214" spans="1:12" s="931" customFormat="1" ht="20.100000000000001" customHeight="1">
      <c r="A214" s="951"/>
      <c r="B214" s="981" t="s">
        <v>1227</v>
      </c>
      <c r="C214" s="1984" t="s">
        <v>1403</v>
      </c>
      <c r="D214" s="1985">
        <f t="shared" si="54"/>
        <v>14878310</v>
      </c>
      <c r="E214" s="1985">
        <f t="shared" si="54"/>
        <v>22285700</v>
      </c>
      <c r="F214" s="897">
        <f>'[2]84 term  (2)'!L14+'[2]84 pasarela'!L14+'[2]84 term  (2)'!L24</f>
        <v>14878310</v>
      </c>
      <c r="G214" s="897">
        <f>'[2]84 term  (2)'!M14+'[2]84 pasarela'!M14+'[2]84 term  (2)'!M24</f>
        <v>22285700</v>
      </c>
      <c r="H214" s="897">
        <f>'[2]84 term  (2)'!N14+'[2]84 pasarela'!N14+'[2]84 term  (2)'!N24</f>
        <v>20510132</v>
      </c>
      <c r="I214" s="897">
        <f>'[2]84 term  (2)'!O14+'[2]84 pasarela'!O14+'[2]84 term  (2)'!O24</f>
        <v>20510132</v>
      </c>
      <c r="J214" s="897">
        <f>'[2]84 term  (2)'!P14+'[2]84 pasarela'!P14+'[2]84 term  (2)'!P24</f>
        <v>20510132</v>
      </c>
      <c r="K214" s="897">
        <f>'[2]84 term  (2)'!Q14+'[2]84 pasarela'!Q14+'[2]84 term  (2)'!Q24</f>
        <v>0</v>
      </c>
      <c r="L214" s="899">
        <f>'[2]84 term  (2)'!R14+'[2]84 pasarela'!R14+'[2]84 term  (2)'!R24</f>
        <v>4621022</v>
      </c>
    </row>
    <row r="215" spans="1:12" s="931" customFormat="1" ht="20.100000000000001" customHeight="1">
      <c r="A215" s="951"/>
      <c r="B215" s="981" t="s">
        <v>1229</v>
      </c>
      <c r="C215" s="1984" t="s">
        <v>1404</v>
      </c>
      <c r="D215" s="1985">
        <f t="shared" si="54"/>
        <v>11385120</v>
      </c>
      <c r="E215" s="1985">
        <f t="shared" si="54"/>
        <v>10530700</v>
      </c>
      <c r="F215" s="897">
        <f>'[2]84 term  (2)'!L15+'[2]84 pasarela'!L15+'[2]84 term  (2)'!L25</f>
        <v>11385120</v>
      </c>
      <c r="G215" s="897">
        <f>'[2]84 term  (2)'!M15+'[2]84 pasarela'!M15+'[2]84 term  (2)'!M25</f>
        <v>10530700</v>
      </c>
      <c r="H215" s="897">
        <f>'[2]84 term  (2)'!N15+'[2]84 pasarela'!N15+'[2]84 term  (2)'!N25</f>
        <v>1129779</v>
      </c>
      <c r="I215" s="897">
        <f>'[2]84 term  (2)'!O15+'[2]84 pasarela'!O15+'[2]84 term  (2)'!O25</f>
        <v>1129779</v>
      </c>
      <c r="J215" s="897">
        <f>'[2]84 term  (2)'!P15+'[2]84 pasarela'!P15+'[2]84 term  (2)'!P25</f>
        <v>1129779</v>
      </c>
      <c r="K215" s="897">
        <f>'[2]84 term  (2)'!Q15+'[2]84 pasarela'!Q15+'[2]84 term  (2)'!Q25</f>
        <v>0</v>
      </c>
      <c r="L215" s="899">
        <f>'[2]84 term  (2)'!R15+'[2]84 pasarela'!R15+'[2]84 term  (2)'!R25</f>
        <v>0</v>
      </c>
    </row>
    <row r="216" spans="1:12" s="931" customFormat="1" ht="13.5" hidden="1" customHeight="1">
      <c r="A216" s="1157" t="s">
        <v>1231</v>
      </c>
      <c r="B216" s="1158"/>
      <c r="C216" s="983" t="s">
        <v>550</v>
      </c>
      <c r="D216" s="1985"/>
      <c r="E216" s="1985"/>
      <c r="F216" s="897"/>
      <c r="G216" s="897"/>
      <c r="H216" s="897"/>
      <c r="I216" s="897"/>
      <c r="J216" s="897"/>
      <c r="K216" s="897"/>
      <c r="L216" s="899"/>
    </row>
    <row r="217" spans="1:12" s="931" customFormat="1" ht="13.5" hidden="1" customHeight="1">
      <c r="A217" s="951"/>
      <c r="B217" s="981" t="s">
        <v>1225</v>
      </c>
      <c r="C217" s="982" t="s">
        <v>1232</v>
      </c>
      <c r="D217" s="1985"/>
      <c r="E217" s="1985"/>
      <c r="F217" s="897"/>
      <c r="G217" s="897"/>
      <c r="H217" s="897"/>
      <c r="I217" s="897"/>
      <c r="J217" s="897"/>
      <c r="K217" s="897"/>
      <c r="L217" s="899"/>
    </row>
    <row r="218" spans="1:12" s="931" customFormat="1" ht="13.5" hidden="1" customHeight="1">
      <c r="A218" s="951"/>
      <c r="B218" s="981" t="s">
        <v>1227</v>
      </c>
      <c r="C218" s="982" t="s">
        <v>1233</v>
      </c>
      <c r="D218" s="1985"/>
      <c r="E218" s="1985"/>
      <c r="F218" s="897"/>
      <c r="G218" s="897"/>
      <c r="H218" s="897"/>
      <c r="I218" s="897"/>
      <c r="J218" s="897"/>
      <c r="K218" s="897"/>
      <c r="L218" s="899"/>
    </row>
    <row r="219" spans="1:12" s="931" customFormat="1" ht="13.5" hidden="1" customHeight="1">
      <c r="A219" s="951"/>
      <c r="B219" s="981" t="s">
        <v>1229</v>
      </c>
      <c r="C219" s="982" t="s">
        <v>1234</v>
      </c>
      <c r="D219" s="1985"/>
      <c r="E219" s="1985"/>
      <c r="F219" s="897"/>
      <c r="G219" s="897"/>
      <c r="H219" s="897"/>
      <c r="I219" s="897"/>
      <c r="J219" s="897"/>
      <c r="K219" s="897"/>
      <c r="L219" s="899"/>
    </row>
    <row r="220" spans="1:12" s="931" customFormat="1" ht="13.5" hidden="1" customHeight="1">
      <c r="A220" s="1157" t="s">
        <v>1235</v>
      </c>
      <c r="B220" s="1158"/>
      <c r="C220" s="983" t="s">
        <v>1236</v>
      </c>
      <c r="D220" s="1985"/>
      <c r="E220" s="1985"/>
      <c r="F220" s="897"/>
      <c r="G220" s="897"/>
      <c r="H220" s="897"/>
      <c r="I220" s="897"/>
      <c r="J220" s="897"/>
      <c r="K220" s="897"/>
      <c r="L220" s="899"/>
    </row>
    <row r="221" spans="1:12" s="931" customFormat="1" ht="13.5" hidden="1" customHeight="1">
      <c r="A221" s="951"/>
      <c r="B221" s="981" t="s">
        <v>1225</v>
      </c>
      <c r="C221" s="982" t="s">
        <v>1237</v>
      </c>
      <c r="D221" s="1985"/>
      <c r="E221" s="1985"/>
      <c r="F221" s="897"/>
      <c r="G221" s="897"/>
      <c r="H221" s="897"/>
      <c r="I221" s="897"/>
      <c r="J221" s="897"/>
      <c r="K221" s="897"/>
      <c r="L221" s="899"/>
    </row>
    <row r="222" spans="1:12" s="931" customFormat="1" ht="13.5" hidden="1" customHeight="1">
      <c r="A222" s="951"/>
      <c r="B222" s="981" t="s">
        <v>1227</v>
      </c>
      <c r="C222" s="982" t="s">
        <v>1238</v>
      </c>
      <c r="D222" s="1985"/>
      <c r="E222" s="1985"/>
      <c r="F222" s="897"/>
      <c r="G222" s="897"/>
      <c r="H222" s="897"/>
      <c r="I222" s="897"/>
      <c r="J222" s="897"/>
      <c r="K222" s="897"/>
      <c r="L222" s="899"/>
    </row>
    <row r="223" spans="1:12" s="931" customFormat="1" ht="13.5" hidden="1" customHeight="1">
      <c r="A223" s="951"/>
      <c r="B223" s="981" t="s">
        <v>1229</v>
      </c>
      <c r="C223" s="982" t="s">
        <v>1239</v>
      </c>
      <c r="D223" s="1985"/>
      <c r="E223" s="1985"/>
      <c r="F223" s="897"/>
      <c r="G223" s="897"/>
      <c r="H223" s="897"/>
      <c r="I223" s="897"/>
      <c r="J223" s="897"/>
      <c r="K223" s="897"/>
      <c r="L223" s="899"/>
    </row>
    <row r="224" spans="1:12" s="931" customFormat="1" ht="13.5" hidden="1" customHeight="1">
      <c r="A224" s="1157" t="s">
        <v>1240</v>
      </c>
      <c r="B224" s="1158"/>
      <c r="C224" s="983" t="s">
        <v>1241</v>
      </c>
      <c r="D224" s="1985"/>
      <c r="E224" s="1985"/>
      <c r="F224" s="897"/>
      <c r="G224" s="897"/>
      <c r="H224" s="897"/>
      <c r="I224" s="897"/>
      <c r="J224" s="897"/>
      <c r="K224" s="897"/>
      <c r="L224" s="899"/>
    </row>
    <row r="225" spans="1:12" s="931" customFormat="1" ht="13.5" hidden="1" customHeight="1">
      <c r="A225" s="951"/>
      <c r="B225" s="981" t="s">
        <v>1225</v>
      </c>
      <c r="C225" s="982" t="s">
        <v>1242</v>
      </c>
      <c r="D225" s="1985"/>
      <c r="E225" s="1985"/>
      <c r="F225" s="897"/>
      <c r="G225" s="897"/>
      <c r="H225" s="897"/>
      <c r="I225" s="897"/>
      <c r="J225" s="897"/>
      <c r="K225" s="897"/>
      <c r="L225" s="899"/>
    </row>
    <row r="226" spans="1:12" s="931" customFormat="1" ht="13.5" hidden="1" customHeight="1">
      <c r="A226" s="951"/>
      <c r="B226" s="981" t="s">
        <v>1227</v>
      </c>
      <c r="C226" s="982" t="s">
        <v>1243</v>
      </c>
      <c r="D226" s="1985"/>
      <c r="E226" s="1985"/>
      <c r="F226" s="897"/>
      <c r="G226" s="897"/>
      <c r="H226" s="897"/>
      <c r="I226" s="897"/>
      <c r="J226" s="897"/>
      <c r="K226" s="897"/>
      <c r="L226" s="899"/>
    </row>
    <row r="227" spans="1:12" s="931" customFormat="1" ht="13.5" hidden="1" customHeight="1">
      <c r="A227" s="951"/>
      <c r="B227" s="981" t="s">
        <v>1229</v>
      </c>
      <c r="C227" s="982" t="s">
        <v>1244</v>
      </c>
      <c r="D227" s="1985"/>
      <c r="E227" s="1985"/>
      <c r="F227" s="897"/>
      <c r="G227" s="897"/>
      <c r="H227" s="897"/>
      <c r="I227" s="897"/>
      <c r="J227" s="897"/>
      <c r="K227" s="897"/>
      <c r="L227" s="899"/>
    </row>
    <row r="228" spans="1:12" s="931" customFormat="1" ht="13.5" hidden="1" customHeight="1">
      <c r="A228" s="1157" t="s">
        <v>1245</v>
      </c>
      <c r="B228" s="1158"/>
      <c r="C228" s="983" t="s">
        <v>1246</v>
      </c>
      <c r="D228" s="1985"/>
      <c r="E228" s="1985"/>
      <c r="F228" s="897"/>
      <c r="G228" s="897"/>
      <c r="H228" s="897"/>
      <c r="I228" s="897"/>
      <c r="J228" s="897"/>
      <c r="K228" s="897"/>
      <c r="L228" s="899"/>
    </row>
    <row r="229" spans="1:12" s="931" customFormat="1" ht="13.5" hidden="1" customHeight="1">
      <c r="A229" s="951"/>
      <c r="B229" s="981" t="s">
        <v>1225</v>
      </c>
      <c r="C229" s="982" t="s">
        <v>1247</v>
      </c>
      <c r="D229" s="1985"/>
      <c r="E229" s="1985"/>
      <c r="F229" s="897"/>
      <c r="G229" s="897"/>
      <c r="H229" s="897"/>
      <c r="I229" s="897"/>
      <c r="J229" s="897"/>
      <c r="K229" s="897"/>
      <c r="L229" s="899"/>
    </row>
    <row r="230" spans="1:12" s="931" customFormat="1" ht="13.5" hidden="1" customHeight="1">
      <c r="A230" s="951"/>
      <c r="B230" s="981" t="s">
        <v>1227</v>
      </c>
      <c r="C230" s="982" t="s">
        <v>1248</v>
      </c>
      <c r="D230" s="1985"/>
      <c r="E230" s="1985"/>
      <c r="F230" s="897"/>
      <c r="G230" s="897"/>
      <c r="H230" s="897"/>
      <c r="I230" s="897"/>
      <c r="J230" s="897"/>
      <c r="K230" s="897"/>
      <c r="L230" s="899"/>
    </row>
    <row r="231" spans="1:12" s="931" customFormat="1" ht="13.5" hidden="1" customHeight="1">
      <c r="A231" s="951"/>
      <c r="B231" s="981" t="s">
        <v>1229</v>
      </c>
      <c r="C231" s="982" t="s">
        <v>1249</v>
      </c>
      <c r="D231" s="1985"/>
      <c r="E231" s="1985"/>
      <c r="F231" s="897"/>
      <c r="G231" s="897"/>
      <c r="H231" s="897"/>
      <c r="I231" s="897"/>
      <c r="J231" s="897"/>
      <c r="K231" s="897"/>
      <c r="L231" s="899"/>
    </row>
    <row r="232" spans="1:12" s="931" customFormat="1" ht="13.5" hidden="1" customHeight="1">
      <c r="A232" s="1157" t="s">
        <v>1250</v>
      </c>
      <c r="B232" s="1158"/>
      <c r="C232" s="983" t="s">
        <v>1251</v>
      </c>
      <c r="D232" s="1985"/>
      <c r="E232" s="1985"/>
      <c r="F232" s="897"/>
      <c r="G232" s="897"/>
      <c r="H232" s="897"/>
      <c r="I232" s="897"/>
      <c r="J232" s="897"/>
      <c r="K232" s="897"/>
      <c r="L232" s="899"/>
    </row>
    <row r="233" spans="1:12" s="931" customFormat="1" ht="13.5" hidden="1" customHeight="1">
      <c r="A233" s="951"/>
      <c r="B233" s="981" t="s">
        <v>1225</v>
      </c>
      <c r="C233" s="982" t="s">
        <v>1252</v>
      </c>
      <c r="D233" s="1985"/>
      <c r="E233" s="1985"/>
      <c r="F233" s="897"/>
      <c r="G233" s="897"/>
      <c r="H233" s="897"/>
      <c r="I233" s="897"/>
      <c r="J233" s="897"/>
      <c r="K233" s="897"/>
      <c r="L233" s="899"/>
    </row>
    <row r="234" spans="1:12" s="931" customFormat="1" ht="13.5" hidden="1" customHeight="1">
      <c r="A234" s="951"/>
      <c r="B234" s="981" t="s">
        <v>1227</v>
      </c>
      <c r="C234" s="982" t="s">
        <v>1253</v>
      </c>
      <c r="D234" s="1985"/>
      <c r="E234" s="1985"/>
      <c r="F234" s="897"/>
      <c r="G234" s="897"/>
      <c r="H234" s="897"/>
      <c r="I234" s="897"/>
      <c r="J234" s="897"/>
      <c r="K234" s="897"/>
      <c r="L234" s="899"/>
    </row>
    <row r="235" spans="1:12" s="931" customFormat="1" ht="13.5" hidden="1" customHeight="1">
      <c r="A235" s="951"/>
      <c r="B235" s="981" t="s">
        <v>1229</v>
      </c>
      <c r="C235" s="982" t="s">
        <v>1254</v>
      </c>
      <c r="D235" s="1985"/>
      <c r="E235" s="1985"/>
      <c r="F235" s="897"/>
      <c r="G235" s="897"/>
      <c r="H235" s="897"/>
      <c r="I235" s="897"/>
      <c r="J235" s="897"/>
      <c r="K235" s="897"/>
      <c r="L235" s="899"/>
    </row>
    <row r="236" spans="1:12" s="931" customFormat="1" ht="13.5" hidden="1" customHeight="1">
      <c r="A236" s="1157" t="s">
        <v>1255</v>
      </c>
      <c r="B236" s="1158"/>
      <c r="C236" s="983" t="s">
        <v>1256</v>
      </c>
      <c r="D236" s="1985"/>
      <c r="E236" s="1985"/>
      <c r="F236" s="897"/>
      <c r="G236" s="897"/>
      <c r="H236" s="897"/>
      <c r="I236" s="897"/>
      <c r="J236" s="897"/>
      <c r="K236" s="897"/>
      <c r="L236" s="899"/>
    </row>
    <row r="237" spans="1:12" s="931" customFormat="1" ht="13.5" hidden="1" customHeight="1">
      <c r="A237" s="951"/>
      <c r="B237" s="981" t="s">
        <v>1225</v>
      </c>
      <c r="C237" s="982" t="s">
        <v>1257</v>
      </c>
      <c r="D237" s="1985"/>
      <c r="E237" s="1985"/>
      <c r="F237" s="897"/>
      <c r="G237" s="897"/>
      <c r="H237" s="897"/>
      <c r="I237" s="897"/>
      <c r="J237" s="897"/>
      <c r="K237" s="897"/>
      <c r="L237" s="899"/>
    </row>
    <row r="238" spans="1:12" s="931" customFormat="1" ht="13.5" hidden="1" customHeight="1">
      <c r="A238" s="951"/>
      <c r="B238" s="981" t="s">
        <v>1227</v>
      </c>
      <c r="C238" s="982" t="s">
        <v>1258</v>
      </c>
      <c r="D238" s="1985"/>
      <c r="E238" s="1985"/>
      <c r="F238" s="897"/>
      <c r="G238" s="897"/>
      <c r="H238" s="897"/>
      <c r="I238" s="897"/>
      <c r="J238" s="897"/>
      <c r="K238" s="897"/>
      <c r="L238" s="899"/>
    </row>
    <row r="239" spans="1:12" s="931" customFormat="1" ht="13.5" hidden="1" customHeight="1">
      <c r="A239" s="951"/>
      <c r="B239" s="981" t="s">
        <v>1229</v>
      </c>
      <c r="C239" s="982" t="s">
        <v>1259</v>
      </c>
      <c r="D239" s="1985"/>
      <c r="E239" s="1985"/>
      <c r="F239" s="897"/>
      <c r="G239" s="897"/>
      <c r="H239" s="897"/>
      <c r="I239" s="897"/>
      <c r="J239" s="897"/>
      <c r="K239" s="897"/>
      <c r="L239" s="899"/>
    </row>
    <row r="240" spans="1:12" s="931" customFormat="1" ht="13.5" hidden="1" customHeight="1">
      <c r="A240" s="1155" t="s">
        <v>1260</v>
      </c>
      <c r="B240" s="1156"/>
      <c r="C240" s="983" t="s">
        <v>1261</v>
      </c>
      <c r="D240" s="1985"/>
      <c r="E240" s="1985"/>
      <c r="F240" s="897"/>
      <c r="G240" s="897"/>
      <c r="H240" s="897"/>
      <c r="I240" s="897"/>
      <c r="J240" s="897"/>
      <c r="K240" s="897"/>
      <c r="L240" s="899"/>
    </row>
    <row r="241" spans="1:12" s="931" customFormat="1" ht="13.5" hidden="1" customHeight="1">
      <c r="A241" s="984"/>
      <c r="B241" s="985" t="s">
        <v>1262</v>
      </c>
      <c r="C241" s="986" t="s">
        <v>1263</v>
      </c>
      <c r="D241" s="1985"/>
      <c r="E241" s="1985"/>
      <c r="F241" s="897"/>
      <c r="G241" s="897"/>
      <c r="H241" s="897"/>
      <c r="I241" s="897"/>
      <c r="J241" s="897"/>
      <c r="K241" s="897"/>
      <c r="L241" s="899"/>
    </row>
    <row r="242" spans="1:12" s="931" customFormat="1" ht="13.5" hidden="1" customHeight="1">
      <c r="A242" s="984"/>
      <c r="B242" s="985" t="s">
        <v>1264</v>
      </c>
      <c r="C242" s="986" t="s">
        <v>1265</v>
      </c>
      <c r="D242" s="1985"/>
      <c r="E242" s="1985"/>
      <c r="F242" s="897"/>
      <c r="G242" s="897"/>
      <c r="H242" s="897"/>
      <c r="I242" s="897"/>
      <c r="J242" s="897"/>
      <c r="K242" s="897"/>
      <c r="L242" s="899"/>
    </row>
    <row r="243" spans="1:12" s="931" customFormat="1" ht="13.5" hidden="1" customHeight="1">
      <c r="A243" s="984"/>
      <c r="B243" s="985" t="s">
        <v>1266</v>
      </c>
      <c r="C243" s="986" t="s">
        <v>1267</v>
      </c>
      <c r="D243" s="1985"/>
      <c r="E243" s="1985"/>
      <c r="F243" s="897"/>
      <c r="G243" s="897"/>
      <c r="H243" s="897"/>
      <c r="I243" s="897"/>
      <c r="J243" s="897"/>
      <c r="K243" s="897"/>
      <c r="L243" s="899"/>
    </row>
    <row r="244" spans="1:12" s="931" customFormat="1" ht="13.5" hidden="1" customHeight="1">
      <c r="A244" s="1155" t="s">
        <v>1268</v>
      </c>
      <c r="B244" s="1156"/>
      <c r="C244" s="983" t="s">
        <v>1269</v>
      </c>
      <c r="D244" s="1985"/>
      <c r="E244" s="1985"/>
      <c r="F244" s="897"/>
      <c r="G244" s="897"/>
      <c r="H244" s="897"/>
      <c r="I244" s="897"/>
      <c r="J244" s="897"/>
      <c r="K244" s="897"/>
      <c r="L244" s="899"/>
    </row>
    <row r="245" spans="1:12" s="931" customFormat="1" ht="13.5" hidden="1" customHeight="1">
      <c r="A245" s="984"/>
      <c r="B245" s="985" t="s">
        <v>1262</v>
      </c>
      <c r="C245" s="986" t="s">
        <v>1270</v>
      </c>
      <c r="D245" s="1985"/>
      <c r="E245" s="1985"/>
      <c r="F245" s="897"/>
      <c r="G245" s="897"/>
      <c r="H245" s="897"/>
      <c r="I245" s="897"/>
      <c r="J245" s="897"/>
      <c r="K245" s="897"/>
      <c r="L245" s="899"/>
    </row>
    <row r="246" spans="1:12" s="931" customFormat="1" ht="13.5" hidden="1" customHeight="1">
      <c r="A246" s="984"/>
      <c r="B246" s="985" t="s">
        <v>1271</v>
      </c>
      <c r="C246" s="986" t="s">
        <v>1272</v>
      </c>
      <c r="D246" s="1985"/>
      <c r="E246" s="1985"/>
      <c r="F246" s="897"/>
      <c r="G246" s="897"/>
      <c r="H246" s="897"/>
      <c r="I246" s="897"/>
      <c r="J246" s="897"/>
      <c r="K246" s="897"/>
      <c r="L246" s="899"/>
    </row>
    <row r="247" spans="1:12" s="931" customFormat="1" ht="13.5" hidden="1" customHeight="1">
      <c r="A247" s="984"/>
      <c r="B247" s="985" t="s">
        <v>1266</v>
      </c>
      <c r="C247" s="986" t="s">
        <v>1273</v>
      </c>
      <c r="D247" s="1985"/>
      <c r="E247" s="1985"/>
      <c r="F247" s="897"/>
      <c r="G247" s="897"/>
      <c r="H247" s="897"/>
      <c r="I247" s="897"/>
      <c r="J247" s="897"/>
      <c r="K247" s="897"/>
      <c r="L247" s="899"/>
    </row>
    <row r="248" spans="1:12" s="931" customFormat="1" ht="39" customHeight="1">
      <c r="A248" s="1971" t="s">
        <v>1471</v>
      </c>
      <c r="B248" s="1972"/>
      <c r="C248" s="1229">
        <v>60</v>
      </c>
      <c r="D248" s="1980">
        <f>D250+D254</f>
        <v>32112769</v>
      </c>
      <c r="E248" s="1230">
        <f>E250+E254</f>
        <v>6000</v>
      </c>
      <c r="F248" s="1230">
        <f>F250+F254</f>
        <v>32112769</v>
      </c>
      <c r="G248" s="1230">
        <f t="shared" ref="G248:L248" si="55">G250+G254</f>
        <v>6000</v>
      </c>
      <c r="H248" s="1230">
        <f t="shared" si="55"/>
        <v>500</v>
      </c>
      <c r="I248" s="1230">
        <f t="shared" si="55"/>
        <v>500</v>
      </c>
      <c r="J248" s="1230">
        <f t="shared" si="55"/>
        <v>500</v>
      </c>
      <c r="K248" s="1231">
        <f t="shared" si="55"/>
        <v>0</v>
      </c>
      <c r="L248" s="1974">
        <f t="shared" si="55"/>
        <v>500</v>
      </c>
    </row>
    <row r="249" spans="1:12" s="931" customFormat="1" ht="13.5" hidden="1" customHeight="1">
      <c r="A249" s="984"/>
      <c r="B249" s="985"/>
      <c r="C249" s="986"/>
      <c r="D249" s="1985"/>
      <c r="E249" s="1985"/>
      <c r="F249" s="897"/>
      <c r="G249" s="897"/>
      <c r="H249" s="897"/>
      <c r="I249" s="897"/>
      <c r="J249" s="897"/>
      <c r="K249" s="897"/>
      <c r="L249" s="899"/>
    </row>
    <row r="250" spans="1:12" s="931" customFormat="1" ht="13.5" hidden="1" customHeight="1">
      <c r="A250" s="1508" t="s">
        <v>1472</v>
      </c>
      <c r="B250" s="1509"/>
      <c r="C250" s="1986">
        <v>60</v>
      </c>
      <c r="D250" s="1987">
        <f>D251+D252+D253</f>
        <v>32112769</v>
      </c>
      <c r="E250" s="1987">
        <f>E251+E252+E253</f>
        <v>6000</v>
      </c>
      <c r="F250" s="1987">
        <f>F251+F252+F253</f>
        <v>32112769</v>
      </c>
      <c r="G250" s="1987">
        <f t="shared" ref="G250:L250" si="56">G251+G252+G253</f>
        <v>6000</v>
      </c>
      <c r="H250" s="1987">
        <f t="shared" si="56"/>
        <v>500</v>
      </c>
      <c r="I250" s="1987">
        <f t="shared" si="56"/>
        <v>500</v>
      </c>
      <c r="J250" s="1987">
        <f t="shared" si="56"/>
        <v>500</v>
      </c>
      <c r="K250" s="1987">
        <f t="shared" si="56"/>
        <v>0</v>
      </c>
      <c r="L250" s="1988">
        <f t="shared" si="56"/>
        <v>500</v>
      </c>
    </row>
    <row r="251" spans="1:12" s="931" customFormat="1" ht="13.5" customHeight="1">
      <c r="A251" s="987"/>
      <c r="B251" s="985" t="s">
        <v>1262</v>
      </c>
      <c r="C251" s="986" t="s">
        <v>1410</v>
      </c>
      <c r="D251" s="1985">
        <f t="shared" ref="D251:E253" si="57">F251</f>
        <v>26985520</v>
      </c>
      <c r="E251" s="1985">
        <f t="shared" si="57"/>
        <v>840</v>
      </c>
      <c r="F251" s="897">
        <f>'[2]84,03,02'!L36</f>
        <v>26985520</v>
      </c>
      <c r="G251" s="897">
        <f>'[2]84,03,02'!M36</f>
        <v>840</v>
      </c>
      <c r="H251" s="897">
        <f>'[2]84,03,02'!N36</f>
        <v>0</v>
      </c>
      <c r="I251" s="897">
        <f>'[2]84,03,02'!O36</f>
        <v>0</v>
      </c>
      <c r="J251" s="897">
        <f>'[2]84,03,02'!P36</f>
        <v>0</v>
      </c>
      <c r="K251" s="897">
        <f>'[2]84,03,02'!Q36</f>
        <v>0</v>
      </c>
      <c r="L251" s="899">
        <f>'[2]84,03,02'!R36</f>
        <v>0</v>
      </c>
    </row>
    <row r="252" spans="1:12" s="931" customFormat="1" ht="13.5" customHeight="1">
      <c r="A252" s="987"/>
      <c r="B252" s="985" t="s">
        <v>1271</v>
      </c>
      <c r="C252" s="986" t="s">
        <v>561</v>
      </c>
      <c r="D252" s="1985">
        <f t="shared" si="57"/>
        <v>0</v>
      </c>
      <c r="E252" s="1985">
        <f t="shared" si="57"/>
        <v>5000</v>
      </c>
      <c r="F252" s="897">
        <f>'[2]84,03,02'!L37</f>
        <v>0</v>
      </c>
      <c r="G252" s="897">
        <f>'[2]84,03,02'!M37</f>
        <v>5000</v>
      </c>
      <c r="H252" s="897">
        <f>'[2]84,03,02'!N37</f>
        <v>500</v>
      </c>
      <c r="I252" s="897">
        <f>'[2]84,03,02'!O37</f>
        <v>500</v>
      </c>
      <c r="J252" s="897">
        <f>'[2]84,03,02'!P37</f>
        <v>500</v>
      </c>
      <c r="K252" s="897">
        <f>'[2]84,03,02'!Q37</f>
        <v>0</v>
      </c>
      <c r="L252" s="899">
        <f>'[2]84,03,02'!R37</f>
        <v>500</v>
      </c>
    </row>
    <row r="253" spans="1:12" s="931" customFormat="1" ht="13.5" customHeight="1">
      <c r="A253" s="987"/>
      <c r="B253" s="985" t="s">
        <v>1266</v>
      </c>
      <c r="C253" s="986" t="s">
        <v>1412</v>
      </c>
      <c r="D253" s="1985">
        <f t="shared" si="57"/>
        <v>5127249</v>
      </c>
      <c r="E253" s="1985">
        <f t="shared" si="57"/>
        <v>160</v>
      </c>
      <c r="F253" s="897">
        <f>'[2]84,03,02'!L38</f>
        <v>5127249</v>
      </c>
      <c r="G253" s="897">
        <f>'[2]84,03,02'!M38</f>
        <v>160</v>
      </c>
      <c r="H253" s="897">
        <f>'[2]84,03,02'!N38</f>
        <v>0</v>
      </c>
      <c r="I253" s="897">
        <f>'[2]84,03,02'!O38</f>
        <v>0</v>
      </c>
      <c r="J253" s="897">
        <f>'[2]84,03,02'!P38</f>
        <v>0</v>
      </c>
      <c r="K253" s="897">
        <f>'[2]84,03,02'!Q38</f>
        <v>0</v>
      </c>
      <c r="L253" s="899">
        <f>'[2]84,03,02'!R38</f>
        <v>0</v>
      </c>
    </row>
    <row r="254" spans="1:12" s="931" customFormat="1" ht="13.5" hidden="1" customHeight="1">
      <c r="A254" s="1508" t="s">
        <v>1473</v>
      </c>
      <c r="B254" s="1509"/>
      <c r="C254" s="1986">
        <v>61</v>
      </c>
      <c r="D254" s="1987">
        <f>D255+D256+D257</f>
        <v>0</v>
      </c>
      <c r="E254" s="1987">
        <f>E255+E256+E257</f>
        <v>0</v>
      </c>
      <c r="F254" s="1987">
        <f>F255+F256+F257</f>
        <v>0</v>
      </c>
      <c r="G254" s="1987">
        <f t="shared" ref="G254:L254" si="58">G255+G256+G257</f>
        <v>0</v>
      </c>
      <c r="H254" s="1987">
        <f t="shared" si="58"/>
        <v>0</v>
      </c>
      <c r="I254" s="1987">
        <f t="shared" si="58"/>
        <v>0</v>
      </c>
      <c r="J254" s="1987">
        <f t="shared" si="58"/>
        <v>0</v>
      </c>
      <c r="K254" s="1987">
        <f t="shared" si="58"/>
        <v>0</v>
      </c>
      <c r="L254" s="1988">
        <f t="shared" si="58"/>
        <v>0</v>
      </c>
    </row>
    <row r="255" spans="1:12" s="931" customFormat="1" ht="13.5" hidden="1" customHeight="1">
      <c r="A255" s="987"/>
      <c r="B255" s="985" t="s">
        <v>1262</v>
      </c>
      <c r="C255" s="986" t="s">
        <v>1415</v>
      </c>
      <c r="D255" s="1985"/>
      <c r="E255" s="1985"/>
      <c r="F255" s="897"/>
      <c r="G255" s="897"/>
      <c r="H255" s="897"/>
      <c r="I255" s="897"/>
      <c r="J255" s="897"/>
      <c r="K255" s="897"/>
      <c r="L255" s="899"/>
    </row>
    <row r="256" spans="1:12" s="931" customFormat="1" ht="13.5" hidden="1" customHeight="1">
      <c r="A256" s="987"/>
      <c r="B256" s="985" t="s">
        <v>1271</v>
      </c>
      <c r="C256" s="986" t="s">
        <v>565</v>
      </c>
      <c r="D256" s="1985"/>
      <c r="E256" s="1985"/>
      <c r="F256" s="897"/>
      <c r="G256" s="897"/>
      <c r="H256" s="897"/>
      <c r="I256" s="897"/>
      <c r="J256" s="897"/>
      <c r="K256" s="897"/>
      <c r="L256" s="899"/>
    </row>
    <row r="257" spans="1:12" s="931" customFormat="1" ht="13.5" hidden="1" customHeight="1">
      <c r="A257" s="987"/>
      <c r="B257" s="985" t="s">
        <v>1266</v>
      </c>
      <c r="C257" s="986" t="s">
        <v>1416</v>
      </c>
      <c r="D257" s="1985"/>
      <c r="E257" s="1985"/>
      <c r="F257" s="897"/>
      <c r="G257" s="897"/>
      <c r="H257" s="897"/>
      <c r="I257" s="897"/>
      <c r="J257" s="897"/>
      <c r="K257" s="897"/>
      <c r="L257" s="899"/>
    </row>
    <row r="258" spans="1:12" s="931" customFormat="1" ht="35.1" customHeight="1">
      <c r="A258" s="1971" t="s">
        <v>1340</v>
      </c>
      <c r="B258" s="1972"/>
      <c r="C258" s="1229" t="s">
        <v>1283</v>
      </c>
      <c r="D258" s="1980">
        <f>D259+D270+D274</f>
        <v>98531120</v>
      </c>
      <c r="E258" s="1230">
        <f>E259+E270+E274</f>
        <v>96693010</v>
      </c>
      <c r="F258" s="1230">
        <f>F259+F270+F274</f>
        <v>98531120</v>
      </c>
      <c r="G258" s="1230">
        <f t="shared" ref="G258:L258" si="59">G259+G270+G274</f>
        <v>96693010</v>
      </c>
      <c r="H258" s="1230">
        <f t="shared" si="59"/>
        <v>55719282</v>
      </c>
      <c r="I258" s="1230">
        <f t="shared" si="59"/>
        <v>55719282</v>
      </c>
      <c r="J258" s="1230">
        <f t="shared" si="59"/>
        <v>55719282</v>
      </c>
      <c r="K258" s="1231">
        <f t="shared" si="59"/>
        <v>0</v>
      </c>
      <c r="L258" s="1974">
        <f t="shared" si="59"/>
        <v>9214056</v>
      </c>
    </row>
    <row r="259" spans="1:12" s="931" customFormat="1" ht="15.95" customHeight="1">
      <c r="A259" s="1525" t="s">
        <v>1341</v>
      </c>
      <c r="B259" s="1526"/>
      <c r="C259" s="1527">
        <v>71</v>
      </c>
      <c r="D259" s="1989">
        <f>D260+D265+D268</f>
        <v>98531120</v>
      </c>
      <c r="E259" s="1989">
        <f>E260+E265+E268</f>
        <v>96693010</v>
      </c>
      <c r="F259" s="1989">
        <f>F260</f>
        <v>98531120</v>
      </c>
      <c r="G259" s="1989">
        <f t="shared" ref="G259:L259" si="60">G260</f>
        <v>96693010</v>
      </c>
      <c r="H259" s="1989">
        <f t="shared" si="60"/>
        <v>55719282</v>
      </c>
      <c r="I259" s="1989">
        <f t="shared" si="60"/>
        <v>55719282</v>
      </c>
      <c r="J259" s="1989">
        <f t="shared" si="60"/>
        <v>55719282</v>
      </c>
      <c r="K259" s="1989">
        <f t="shared" si="60"/>
        <v>0</v>
      </c>
      <c r="L259" s="1990">
        <f t="shared" si="60"/>
        <v>9214056</v>
      </c>
    </row>
    <row r="260" spans="1:12" s="931" customFormat="1" ht="15.95" customHeight="1">
      <c r="A260" s="873" t="s">
        <v>1342</v>
      </c>
      <c r="B260" s="902"/>
      <c r="C260" s="996" t="s">
        <v>1286</v>
      </c>
      <c r="D260" s="895">
        <f t="shared" ref="D260:L260" si="61">D261+D262+D263+D264</f>
        <v>98531120</v>
      </c>
      <c r="E260" s="895">
        <f t="shared" si="61"/>
        <v>96693010</v>
      </c>
      <c r="F260" s="895">
        <f t="shared" si="61"/>
        <v>98531120</v>
      </c>
      <c r="G260" s="895">
        <f t="shared" si="61"/>
        <v>96693010</v>
      </c>
      <c r="H260" s="895">
        <f t="shared" si="61"/>
        <v>55719282</v>
      </c>
      <c r="I260" s="895">
        <f t="shared" si="61"/>
        <v>55719282</v>
      </c>
      <c r="J260" s="895">
        <f t="shared" si="61"/>
        <v>55719282</v>
      </c>
      <c r="K260" s="895">
        <f t="shared" si="61"/>
        <v>0</v>
      </c>
      <c r="L260" s="896">
        <f t="shared" si="61"/>
        <v>9214056</v>
      </c>
    </row>
    <row r="261" spans="1:12" s="931" customFormat="1">
      <c r="A261" s="892"/>
      <c r="B261" s="893" t="s">
        <v>1287</v>
      </c>
      <c r="C261" s="930" t="s">
        <v>1288</v>
      </c>
      <c r="D261" s="1374">
        <f t="shared" ref="D261:E264" si="62">F261</f>
        <v>92474200</v>
      </c>
      <c r="E261" s="1374">
        <f t="shared" si="62"/>
        <v>92004780</v>
      </c>
      <c r="F261" s="897">
        <f>'[2]84,03,01'!L18+'[2]84,03,03'!L26+'[2]84,50'!L13</f>
        <v>92474200</v>
      </c>
      <c r="G261" s="897">
        <f>'[2]84,03,01'!M18+'[2]84,03,03'!M26+'[2]84,50'!M13</f>
        <v>92004780</v>
      </c>
      <c r="H261" s="897">
        <f>'[2]84,03,01'!N18+'[2]84,03,03'!N26+'[2]84,50'!N13</f>
        <v>53306423</v>
      </c>
      <c r="I261" s="897">
        <f>'[2]84,03,01'!O18+'[2]84,03,03'!O26+'[2]84,50'!O13</f>
        <v>53306423</v>
      </c>
      <c r="J261" s="897">
        <f>'[2]84,03,01'!P18+'[2]84,03,03'!P26+'[2]84,50'!P13</f>
        <v>53306423</v>
      </c>
      <c r="K261" s="897">
        <f>'[2]84,03,01'!Q18+'[2]84,03,03'!Q26+'[2]84,50'!Q13</f>
        <v>0</v>
      </c>
      <c r="L261" s="899">
        <f>'[2]84,03,01'!R18+'[2]84,03,03'!R26+'[2]84,50'!R13</f>
        <v>6378544</v>
      </c>
    </row>
    <row r="262" spans="1:12" s="931" customFormat="1">
      <c r="A262" s="998"/>
      <c r="B262" s="913" t="s">
        <v>1289</v>
      </c>
      <c r="C262" s="930" t="s">
        <v>1290</v>
      </c>
      <c r="D262" s="1374">
        <f t="shared" si="62"/>
        <v>0</v>
      </c>
      <c r="E262" s="1374">
        <f t="shared" si="62"/>
        <v>0</v>
      </c>
      <c r="F262" s="897">
        <f>'[2]84,03,02'!L30</f>
        <v>0</v>
      </c>
      <c r="G262" s="897">
        <f>'[2]84,03,02'!M30</f>
        <v>0</v>
      </c>
      <c r="H262" s="897">
        <f>'[2]84,03,02'!N30</f>
        <v>0</v>
      </c>
      <c r="I262" s="897">
        <f>'[2]84,03,02'!O30</f>
        <v>0</v>
      </c>
      <c r="J262" s="897">
        <f>'[2]84,03,02'!P30</f>
        <v>0</v>
      </c>
      <c r="K262" s="897">
        <f>'[2]84,03,02'!Q30</f>
        <v>0</v>
      </c>
      <c r="L262" s="899">
        <f>'[2]84,03,02'!R30</f>
        <v>2672817</v>
      </c>
    </row>
    <row r="263" spans="1:12" s="931" customFormat="1">
      <c r="A263" s="892"/>
      <c r="B263" s="879" t="s">
        <v>1291</v>
      </c>
      <c r="C263" s="930" t="s">
        <v>1292</v>
      </c>
      <c r="D263" s="1374">
        <f t="shared" si="62"/>
        <v>0</v>
      </c>
      <c r="E263" s="1374">
        <f t="shared" si="62"/>
        <v>0</v>
      </c>
      <c r="F263" s="897">
        <f>'[2]84,50'!L14</f>
        <v>0</v>
      </c>
      <c r="G263" s="897">
        <f>'[2]84,50'!M14</f>
        <v>0</v>
      </c>
      <c r="H263" s="897">
        <f>'[2]84,50'!N14</f>
        <v>0</v>
      </c>
      <c r="I263" s="897">
        <f>'[2]84,50'!O14</f>
        <v>0</v>
      </c>
      <c r="J263" s="897">
        <f>'[2]84,50'!P14</f>
        <v>0</v>
      </c>
      <c r="K263" s="897">
        <f>'[2]84,50'!Q14</f>
        <v>0</v>
      </c>
      <c r="L263" s="899">
        <f>'[2]84,50'!R14</f>
        <v>250</v>
      </c>
    </row>
    <row r="264" spans="1:12" s="931" customFormat="1">
      <c r="A264" s="892"/>
      <c r="B264" s="879" t="s">
        <v>1293</v>
      </c>
      <c r="C264" s="930" t="s">
        <v>1294</v>
      </c>
      <c r="D264" s="1374">
        <f t="shared" si="62"/>
        <v>6056920</v>
      </c>
      <c r="E264" s="1374">
        <f t="shared" si="62"/>
        <v>4688230</v>
      </c>
      <c r="F264" s="897">
        <f>'[2]84,03,03'!L27+'[2]84,50'!L15</f>
        <v>6056920</v>
      </c>
      <c r="G264" s="897">
        <f>'[2]84,03,03'!M27+'[2]84,50'!M15</f>
        <v>4688230</v>
      </c>
      <c r="H264" s="897">
        <f>'[2]84,03,03'!N27+'[2]84,50'!N15</f>
        <v>2412859</v>
      </c>
      <c r="I264" s="897">
        <f>'[2]84,03,03'!O27+'[2]84,50'!O15</f>
        <v>2412859</v>
      </c>
      <c r="J264" s="897">
        <f>'[2]84,03,03'!P27+'[2]84,50'!P15</f>
        <v>2412859</v>
      </c>
      <c r="K264" s="897">
        <f>'[2]84,03,03'!Q27+'[2]84,50'!Q15</f>
        <v>0</v>
      </c>
      <c r="L264" s="899">
        <f>'[2]84,03,03'!R27+'[2]84,50'!R15</f>
        <v>162445</v>
      </c>
    </row>
    <row r="265" spans="1:12" s="931" customFormat="1" ht="39.75" customHeight="1">
      <c r="A265" s="1971" t="s">
        <v>1474</v>
      </c>
      <c r="B265" s="1972"/>
      <c r="C265" s="1229">
        <v>84</v>
      </c>
      <c r="D265" s="1980"/>
      <c r="E265" s="1230"/>
      <c r="F265" s="1230">
        <f t="shared" ref="F265:L265" si="63">F267</f>
        <v>-33</v>
      </c>
      <c r="G265" s="1230">
        <f t="shared" si="63"/>
        <v>-33</v>
      </c>
      <c r="H265" s="1230">
        <f t="shared" si="63"/>
        <v>-33</v>
      </c>
      <c r="I265" s="1230">
        <f t="shared" si="63"/>
        <v>-33</v>
      </c>
      <c r="J265" s="1230">
        <f t="shared" si="63"/>
        <v>-33</v>
      </c>
      <c r="K265" s="1231">
        <f t="shared" si="63"/>
        <v>0</v>
      </c>
      <c r="L265" s="1974">
        <f t="shared" si="63"/>
        <v>0</v>
      </c>
    </row>
    <row r="266" spans="1:12" s="931" customFormat="1">
      <c r="A266" s="1991"/>
      <c r="B266" s="1992"/>
      <c r="C266" s="1993" t="s">
        <v>1178</v>
      </c>
      <c r="D266" s="1993"/>
      <c r="E266" s="1993"/>
      <c r="F266" s="1307"/>
      <c r="G266" s="1307"/>
      <c r="H266" s="1307"/>
      <c r="I266" s="1307"/>
      <c r="J266" s="1307"/>
      <c r="K266" s="1307"/>
      <c r="L266" s="1994"/>
    </row>
    <row r="267" spans="1:12" s="931" customFormat="1" ht="36.75" thickBot="1">
      <c r="A267" s="1000"/>
      <c r="B267" s="1995" t="s">
        <v>1475</v>
      </c>
      <c r="C267" s="1002" t="s">
        <v>1476</v>
      </c>
      <c r="D267" s="1996"/>
      <c r="E267" s="1996"/>
      <c r="F267" s="1997">
        <f>'[2]84,50'!L16</f>
        <v>-33</v>
      </c>
      <c r="G267" s="1997">
        <f>'[2]84,50'!M16</f>
        <v>-33</v>
      </c>
      <c r="H267" s="1997">
        <f>'[2]84,50'!N16</f>
        <v>-33</v>
      </c>
      <c r="I267" s="1997">
        <f>'[2]84,50'!O16</f>
        <v>-33</v>
      </c>
      <c r="J267" s="1997">
        <f>'[2]84,50'!P16</f>
        <v>-33</v>
      </c>
      <c r="K267" s="1998">
        <f>H267-J267</f>
        <v>0</v>
      </c>
      <c r="L267" s="1999"/>
    </row>
    <row r="268" spans="1:12" s="931" customFormat="1" hidden="1">
      <c r="A268" s="1005" t="s">
        <v>1299</v>
      </c>
      <c r="B268" s="2000"/>
      <c r="C268" s="1007"/>
      <c r="D268" s="1007"/>
      <c r="E268" s="1007"/>
      <c r="F268" s="1239"/>
      <c r="G268" s="1239"/>
      <c r="H268" s="1239"/>
      <c r="I268" s="1239"/>
      <c r="J268" s="1239"/>
      <c r="K268" s="1239"/>
      <c r="L268" s="1240"/>
    </row>
    <row r="269" spans="1:12" s="931" customFormat="1" hidden="1">
      <c r="A269" s="892"/>
      <c r="B269" s="893"/>
      <c r="C269" s="880"/>
      <c r="D269" s="941"/>
      <c r="E269" s="941"/>
      <c r="F269" s="897"/>
      <c r="G269" s="897"/>
      <c r="H269" s="897"/>
      <c r="I269" s="897"/>
      <c r="J269" s="897"/>
      <c r="K269" s="1300">
        <f>H269-J269</f>
        <v>0</v>
      </c>
      <c r="L269" s="899"/>
    </row>
    <row r="270" spans="1:12" s="931" customFormat="1" ht="15.75" hidden="1">
      <c r="A270" s="816" t="s">
        <v>1301</v>
      </c>
      <c r="B270" s="774"/>
      <c r="C270" s="818">
        <v>72</v>
      </c>
      <c r="D270" s="2001"/>
      <c r="E270" s="2001"/>
      <c r="F270" s="2002">
        <f t="shared" ref="F270:L271" si="64">F271</f>
        <v>0</v>
      </c>
      <c r="G270" s="2002">
        <f t="shared" si="64"/>
        <v>0</v>
      </c>
      <c r="H270" s="2002">
        <f t="shared" si="64"/>
        <v>0</v>
      </c>
      <c r="I270" s="2002">
        <f t="shared" si="64"/>
        <v>0</v>
      </c>
      <c r="J270" s="2002">
        <f t="shared" si="64"/>
        <v>0</v>
      </c>
      <c r="K270" s="2002">
        <f t="shared" si="64"/>
        <v>0</v>
      </c>
      <c r="L270" s="2003">
        <f t="shared" si="64"/>
        <v>0</v>
      </c>
    </row>
    <row r="271" spans="1:12" s="931" customFormat="1" ht="15.75" hidden="1">
      <c r="A271" s="833" t="s">
        <v>1302</v>
      </c>
      <c r="B271" s="834"/>
      <c r="C271" s="819" t="s">
        <v>1303</v>
      </c>
      <c r="D271" s="1845"/>
      <c r="E271" s="1845"/>
      <c r="F271" s="2004">
        <f t="shared" si="64"/>
        <v>0</v>
      </c>
      <c r="G271" s="2004">
        <f t="shared" si="64"/>
        <v>0</v>
      </c>
      <c r="H271" s="2004">
        <f t="shared" si="64"/>
        <v>0</v>
      </c>
      <c r="I271" s="2004">
        <f t="shared" si="64"/>
        <v>0</v>
      </c>
      <c r="J271" s="2004">
        <f t="shared" si="64"/>
        <v>0</v>
      </c>
      <c r="K271" s="2004">
        <f t="shared" si="64"/>
        <v>0</v>
      </c>
      <c r="L271" s="2005">
        <f t="shared" si="64"/>
        <v>0</v>
      </c>
    </row>
    <row r="272" spans="1:12" s="931" customFormat="1" ht="15.75" hidden="1">
      <c r="A272" s="835"/>
      <c r="B272" s="706" t="s">
        <v>1304</v>
      </c>
      <c r="C272" s="707" t="s">
        <v>1305</v>
      </c>
      <c r="D272" s="2006"/>
      <c r="E272" s="2006"/>
      <c r="F272" s="2007"/>
      <c r="G272" s="2008"/>
      <c r="H272" s="2008"/>
      <c r="I272" s="2008"/>
      <c r="J272" s="2008"/>
      <c r="K272" s="2008">
        <f>H272-J272</f>
        <v>0</v>
      </c>
      <c r="L272" s="2009"/>
    </row>
    <row r="273" spans="1:12" s="931" customFormat="1" ht="15.75" hidden="1">
      <c r="A273" s="835"/>
      <c r="B273" s="706"/>
      <c r="C273" s="707"/>
      <c r="D273" s="2006"/>
      <c r="E273" s="2006"/>
      <c r="F273" s="2007"/>
      <c r="G273" s="2007"/>
      <c r="H273" s="2007"/>
      <c r="I273" s="2007"/>
      <c r="J273" s="2007"/>
      <c r="K273" s="2008">
        <f>H273-J273</f>
        <v>0</v>
      </c>
      <c r="L273" s="2010"/>
    </row>
    <row r="274" spans="1:12" s="931" customFormat="1" ht="15.75" hidden="1">
      <c r="A274" s="836" t="s">
        <v>1306</v>
      </c>
      <c r="B274" s="837"/>
      <c r="C274" s="838">
        <v>75</v>
      </c>
      <c r="D274" s="2011"/>
      <c r="E274" s="2011"/>
      <c r="F274" s="2002">
        <f>H274+I274+J274+K274</f>
        <v>0</v>
      </c>
      <c r="G274" s="2002"/>
      <c r="H274" s="2002"/>
      <c r="I274" s="2002"/>
      <c r="J274" s="2002"/>
      <c r="K274" s="2008">
        <f>H274-J274</f>
        <v>0</v>
      </c>
      <c r="L274" s="2003"/>
    </row>
    <row r="275" spans="1:12" s="931" customFormat="1" ht="15.75" hidden="1">
      <c r="A275" s="835"/>
      <c r="B275" s="842"/>
      <c r="C275" s="778"/>
      <c r="D275" s="2012"/>
      <c r="E275" s="2012"/>
      <c r="F275" s="2007"/>
      <c r="G275" s="2007"/>
      <c r="H275" s="2007"/>
      <c r="I275" s="2007"/>
      <c r="J275" s="2007"/>
      <c r="K275" s="2008">
        <f>H275-J275</f>
        <v>0</v>
      </c>
      <c r="L275" s="2010"/>
    </row>
    <row r="276" spans="1:12" s="931" customFormat="1" ht="35.25" hidden="1" customHeight="1">
      <c r="A276" s="1101" t="s">
        <v>1174</v>
      </c>
      <c r="B276" s="1102"/>
      <c r="C276" s="775" t="s">
        <v>1175</v>
      </c>
      <c r="D276" s="2013"/>
      <c r="E276" s="2013"/>
      <c r="F276" s="2002">
        <f t="shared" ref="F276:L277" si="65">F277</f>
        <v>-33</v>
      </c>
      <c r="G276" s="2002">
        <f t="shared" si="65"/>
        <v>-33</v>
      </c>
      <c r="H276" s="2002">
        <f t="shared" si="65"/>
        <v>-33</v>
      </c>
      <c r="I276" s="2002">
        <f t="shared" si="65"/>
        <v>-33</v>
      </c>
      <c r="J276" s="2002">
        <f t="shared" si="65"/>
        <v>-33</v>
      </c>
      <c r="K276" s="2002">
        <f t="shared" si="65"/>
        <v>0</v>
      </c>
      <c r="L276" s="2003">
        <f t="shared" si="65"/>
        <v>0</v>
      </c>
    </row>
    <row r="277" spans="1:12" s="931" customFormat="1" ht="15.75" hidden="1">
      <c r="A277" s="717" t="s">
        <v>1176</v>
      </c>
      <c r="B277" s="706"/>
      <c r="C277" s="763" t="s">
        <v>1178</v>
      </c>
      <c r="D277" s="2006"/>
      <c r="E277" s="2006"/>
      <c r="F277" s="2007">
        <f t="shared" si="65"/>
        <v>-33</v>
      </c>
      <c r="G277" s="2007">
        <f t="shared" si="65"/>
        <v>-33</v>
      </c>
      <c r="H277" s="2007">
        <f>H278</f>
        <v>-33</v>
      </c>
      <c r="I277" s="2007">
        <f>I278</f>
        <v>-33</v>
      </c>
      <c r="J277" s="2007">
        <f>J278</f>
        <v>-33</v>
      </c>
      <c r="K277" s="2007">
        <f>'[2]84,03,03'!P35</f>
        <v>0</v>
      </c>
      <c r="L277" s="2007">
        <f>'[2]84,03,03'!Q35</f>
        <v>0</v>
      </c>
    </row>
    <row r="278" spans="1:12" s="931" customFormat="1" ht="16.5" hidden="1" thickBot="1">
      <c r="A278" s="2014"/>
      <c r="B278" s="706"/>
      <c r="C278" s="2015" t="s">
        <v>1477</v>
      </c>
      <c r="D278" s="2016"/>
      <c r="E278" s="2016"/>
      <c r="F278" s="2017">
        <f>'[2]84,03,03'!L30+'[2]84,50'!L16</f>
        <v>-33</v>
      </c>
      <c r="G278" s="2017">
        <f>'[2]84,03,03'!M30+'[2]84,50'!M16</f>
        <v>-33</v>
      </c>
      <c r="H278" s="2017">
        <f>'[2]84,03,03'!N30+'[2]84,50'!N16</f>
        <v>-33</v>
      </c>
      <c r="I278" s="2017">
        <f>'[2]84,03,03'!O30+'[2]84,50'!O16</f>
        <v>-33</v>
      </c>
      <c r="J278" s="2017">
        <f>'[2]84,03,03'!P30+'[2]84,50'!P16</f>
        <v>-33</v>
      </c>
      <c r="K278" s="2017">
        <f>'[2]84,03,03'!Q30+'[2]84,50'!Q16</f>
        <v>0</v>
      </c>
      <c r="L278" s="2017">
        <f>'[2]84,03,03'!R30+'[2]84,50'!R16</f>
        <v>0</v>
      </c>
    </row>
    <row r="279" spans="1:12">
      <c r="F279" s="687"/>
    </row>
    <row r="280" spans="1:12">
      <c r="A280" s="851"/>
      <c r="B280" s="852"/>
    </row>
    <row r="281" spans="1:12">
      <c r="A281" s="658"/>
      <c r="B281" s="659" t="s">
        <v>835</v>
      </c>
      <c r="C281" s="658"/>
      <c r="D281" s="658"/>
      <c r="E281" s="658"/>
      <c r="F281" s="658" t="s">
        <v>509</v>
      </c>
      <c r="G281" s="658"/>
      <c r="H281" s="658"/>
      <c r="I281" s="658"/>
      <c r="J281" s="658" t="s">
        <v>510</v>
      </c>
      <c r="K281" s="658"/>
    </row>
    <row r="282" spans="1:12">
      <c r="A282" s="1070" t="s">
        <v>511</v>
      </c>
      <c r="B282" s="1070"/>
      <c r="C282" s="658"/>
      <c r="D282" s="658"/>
      <c r="E282" s="658"/>
      <c r="F282" s="658" t="s">
        <v>512</v>
      </c>
      <c r="G282" s="658"/>
      <c r="H282" s="9"/>
      <c r="I282" s="658"/>
      <c r="J282" s="658" t="s">
        <v>513</v>
      </c>
      <c r="K282" s="658"/>
    </row>
    <row r="283" spans="1:12">
      <c r="A283" s="1093"/>
      <c r="B283" s="1093"/>
    </row>
    <row r="284" spans="1:12">
      <c r="A284" s="1093"/>
      <c r="B284" s="1093"/>
    </row>
    <row r="285" spans="1:12" ht="12.75" customHeight="1">
      <c r="A285" s="1094"/>
      <c r="B285" s="1094"/>
      <c r="F285" s="853"/>
      <c r="G285" s="853"/>
      <c r="H285" s="853"/>
      <c r="I285" s="853"/>
      <c r="J285" s="853"/>
    </row>
    <row r="286" spans="1:12">
      <c r="A286" s="1093"/>
      <c r="B286" s="1093"/>
      <c r="C286" s="853"/>
      <c r="D286" s="853"/>
      <c r="E286" s="853"/>
      <c r="F286" s="853"/>
      <c r="G286" s="853"/>
      <c r="H286" s="853"/>
      <c r="I286" s="853"/>
      <c r="J286" s="853"/>
    </row>
    <row r="287" spans="1:12">
      <c r="C287" s="1091"/>
      <c r="D287" s="1091"/>
      <c r="E287" s="1091"/>
      <c r="F287" s="1091"/>
      <c r="G287" s="1091"/>
      <c r="H287" s="1091"/>
      <c r="I287" s="1091"/>
      <c r="J287" s="1092"/>
    </row>
  </sheetData>
  <mergeCells count="51">
    <mergeCell ref="A285:B285"/>
    <mergeCell ref="A286:B286"/>
    <mergeCell ref="C287:J287"/>
    <mergeCell ref="A258:B258"/>
    <mergeCell ref="A265:B265"/>
    <mergeCell ref="A276:B276"/>
    <mergeCell ref="A282:B282"/>
    <mergeCell ref="A283:B283"/>
    <mergeCell ref="A284:B284"/>
    <mergeCell ref="A236:B236"/>
    <mergeCell ref="A240:B240"/>
    <mergeCell ref="A244:B244"/>
    <mergeCell ref="A248:B248"/>
    <mergeCell ref="A250:B250"/>
    <mergeCell ref="A254:B254"/>
    <mergeCell ref="A212:B212"/>
    <mergeCell ref="A216:B216"/>
    <mergeCell ref="A220:B220"/>
    <mergeCell ref="A224:B224"/>
    <mergeCell ref="A228:B228"/>
    <mergeCell ref="A232:B232"/>
    <mergeCell ref="A178:B178"/>
    <mergeCell ref="A182:B182"/>
    <mergeCell ref="A185:B185"/>
    <mergeCell ref="A186:B186"/>
    <mergeCell ref="A198:B198"/>
    <mergeCell ref="A211:B211"/>
    <mergeCell ref="A156:B156"/>
    <mergeCell ref="A159:B159"/>
    <mergeCell ref="A160:B160"/>
    <mergeCell ref="A169:B169"/>
    <mergeCell ref="A171:B171"/>
    <mergeCell ref="A172:B172"/>
    <mergeCell ref="A79:B79"/>
    <mergeCell ref="A87:B87"/>
    <mergeCell ref="A96:B96"/>
    <mergeCell ref="A124:B124"/>
    <mergeCell ref="A131:B131"/>
    <mergeCell ref="A132:B132"/>
    <mergeCell ref="A11:B11"/>
    <mergeCell ref="A12:B12"/>
    <mergeCell ref="A13:B13"/>
    <mergeCell ref="A14:B14"/>
    <mergeCell ref="A50:B50"/>
    <mergeCell ref="A78:B78"/>
    <mergeCell ref="K1:L1"/>
    <mergeCell ref="C2:L2"/>
    <mergeCell ref="B5:K5"/>
    <mergeCell ref="B6:K6"/>
    <mergeCell ref="B7:K7"/>
    <mergeCell ref="A10:B10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19AD-DB2C-4662-9022-16FB9B0CCD73}">
  <sheetPr>
    <tabColor rgb="FF7030A0"/>
    <pageSetUpPr fitToPage="1"/>
  </sheetPr>
  <dimension ref="A1:K394"/>
  <sheetViews>
    <sheetView zoomScale="98" zoomScaleNormal="98" workbookViewId="0">
      <selection activeCell="M12" sqref="M12"/>
    </sheetView>
  </sheetViews>
  <sheetFormatPr defaultRowHeight="12.75"/>
  <cols>
    <col min="1" max="1" width="28" style="654" customWidth="1"/>
    <col min="2" max="2" width="12.85546875" style="442" customWidth="1"/>
    <col min="3" max="3" width="16.28515625" style="442" customWidth="1"/>
    <col min="4" max="4" width="15.28515625" style="442" customWidth="1"/>
    <col min="5" max="5" width="16" style="442" customWidth="1"/>
    <col min="6" max="6" width="15.5703125" style="442" customWidth="1"/>
    <col min="7" max="9" width="14.28515625" style="442" customWidth="1"/>
    <col min="10" max="10" width="13.85546875" style="442" customWidth="1"/>
    <col min="11" max="11" width="14.28515625" style="442" customWidth="1"/>
    <col min="12" max="243" width="9.140625" style="442"/>
    <col min="244" max="244" width="28" style="442" customWidth="1"/>
    <col min="245" max="245" width="12.85546875" style="442" customWidth="1"/>
    <col min="246" max="246" width="13.140625" style="442" customWidth="1"/>
    <col min="247" max="247" width="14.28515625" style="442" customWidth="1"/>
    <col min="248" max="248" width="16" style="442" customWidth="1"/>
    <col min="249" max="249" width="15.5703125" style="442" customWidth="1"/>
    <col min="250" max="252" width="14.28515625" style="442" customWidth="1"/>
    <col min="253" max="253" width="13.85546875" style="442" customWidth="1"/>
    <col min="254" max="254" width="14.28515625" style="442" customWidth="1"/>
    <col min="255" max="255" width="3" style="442" customWidth="1"/>
    <col min="256" max="256" width="11.5703125" style="442" customWidth="1"/>
    <col min="257" max="258" width="9.140625" style="442"/>
    <col min="259" max="259" width="10.42578125" style="442" customWidth="1"/>
    <col min="260" max="260" width="10.5703125" style="442" customWidth="1"/>
    <col min="261" max="261" width="9.85546875" style="442" customWidth="1"/>
    <col min="262" max="262" width="10.28515625" style="442" customWidth="1"/>
    <col min="263" max="263" width="11.28515625" style="442" customWidth="1"/>
    <col min="264" max="264" width="11.140625" style="442" customWidth="1"/>
    <col min="265" max="265" width="11.85546875" style="442" customWidth="1"/>
    <col min="266" max="266" width="9.140625" style="442"/>
    <col min="267" max="267" width="11.42578125" style="442" customWidth="1"/>
    <col min="268" max="499" width="9.140625" style="442"/>
    <col min="500" max="500" width="28" style="442" customWidth="1"/>
    <col min="501" max="501" width="12.85546875" style="442" customWidth="1"/>
    <col min="502" max="502" width="13.140625" style="442" customWidth="1"/>
    <col min="503" max="503" width="14.28515625" style="442" customWidth="1"/>
    <col min="504" max="504" width="16" style="442" customWidth="1"/>
    <col min="505" max="505" width="15.5703125" style="442" customWidth="1"/>
    <col min="506" max="508" width="14.28515625" style="442" customWidth="1"/>
    <col min="509" max="509" width="13.85546875" style="442" customWidth="1"/>
    <col min="510" max="510" width="14.28515625" style="442" customWidth="1"/>
    <col min="511" max="511" width="3" style="442" customWidth="1"/>
    <col min="512" max="512" width="11.5703125" style="442" customWidth="1"/>
    <col min="513" max="514" width="9.140625" style="442"/>
    <col min="515" max="515" width="10.42578125" style="442" customWidth="1"/>
    <col min="516" max="516" width="10.5703125" style="442" customWidth="1"/>
    <col min="517" max="517" width="9.85546875" style="442" customWidth="1"/>
    <col min="518" max="518" width="10.28515625" style="442" customWidth="1"/>
    <col min="519" max="519" width="11.28515625" style="442" customWidth="1"/>
    <col min="520" max="520" width="11.140625" style="442" customWidth="1"/>
    <col min="521" max="521" width="11.85546875" style="442" customWidth="1"/>
    <col min="522" max="522" width="9.140625" style="442"/>
    <col min="523" max="523" width="11.42578125" style="442" customWidth="1"/>
    <col min="524" max="755" width="9.140625" style="442"/>
    <col min="756" max="756" width="28" style="442" customWidth="1"/>
    <col min="757" max="757" width="12.85546875" style="442" customWidth="1"/>
    <col min="758" max="758" width="13.140625" style="442" customWidth="1"/>
    <col min="759" max="759" width="14.28515625" style="442" customWidth="1"/>
    <col min="760" max="760" width="16" style="442" customWidth="1"/>
    <col min="761" max="761" width="15.5703125" style="442" customWidth="1"/>
    <col min="762" max="764" width="14.28515625" style="442" customWidth="1"/>
    <col min="765" max="765" width="13.85546875" style="442" customWidth="1"/>
    <col min="766" max="766" width="14.28515625" style="442" customWidth="1"/>
    <col min="767" max="767" width="3" style="442" customWidth="1"/>
    <col min="768" max="768" width="11.5703125" style="442" customWidth="1"/>
    <col min="769" max="770" width="9.140625" style="442"/>
    <col min="771" max="771" width="10.42578125" style="442" customWidth="1"/>
    <col min="772" max="772" width="10.5703125" style="442" customWidth="1"/>
    <col min="773" max="773" width="9.85546875" style="442" customWidth="1"/>
    <col min="774" max="774" width="10.28515625" style="442" customWidth="1"/>
    <col min="775" max="775" width="11.28515625" style="442" customWidth="1"/>
    <col min="776" max="776" width="11.140625" style="442" customWidth="1"/>
    <col min="777" max="777" width="11.85546875" style="442" customWidth="1"/>
    <col min="778" max="778" width="9.140625" style="442"/>
    <col min="779" max="779" width="11.42578125" style="442" customWidth="1"/>
    <col min="780" max="1011" width="9.140625" style="442"/>
    <col min="1012" max="1012" width="28" style="442" customWidth="1"/>
    <col min="1013" max="1013" width="12.85546875" style="442" customWidth="1"/>
    <col min="1014" max="1014" width="13.140625" style="442" customWidth="1"/>
    <col min="1015" max="1015" width="14.28515625" style="442" customWidth="1"/>
    <col min="1016" max="1016" width="16" style="442" customWidth="1"/>
    <col min="1017" max="1017" width="15.5703125" style="442" customWidth="1"/>
    <col min="1018" max="1020" width="14.28515625" style="442" customWidth="1"/>
    <col min="1021" max="1021" width="13.85546875" style="442" customWidth="1"/>
    <col min="1022" max="1022" width="14.28515625" style="442" customWidth="1"/>
    <col min="1023" max="1023" width="3" style="442" customWidth="1"/>
    <col min="1024" max="1024" width="11.5703125" style="442" customWidth="1"/>
    <col min="1025" max="1026" width="9.140625" style="442"/>
    <col min="1027" max="1027" width="10.42578125" style="442" customWidth="1"/>
    <col min="1028" max="1028" width="10.5703125" style="442" customWidth="1"/>
    <col min="1029" max="1029" width="9.85546875" style="442" customWidth="1"/>
    <col min="1030" max="1030" width="10.28515625" style="442" customWidth="1"/>
    <col min="1031" max="1031" width="11.28515625" style="442" customWidth="1"/>
    <col min="1032" max="1032" width="11.140625" style="442" customWidth="1"/>
    <col min="1033" max="1033" width="11.85546875" style="442" customWidth="1"/>
    <col min="1034" max="1034" width="9.140625" style="442"/>
    <col min="1035" max="1035" width="11.42578125" style="442" customWidth="1"/>
    <col min="1036" max="1267" width="9.140625" style="442"/>
    <col min="1268" max="1268" width="28" style="442" customWidth="1"/>
    <col min="1269" max="1269" width="12.85546875" style="442" customWidth="1"/>
    <col min="1270" max="1270" width="13.140625" style="442" customWidth="1"/>
    <col min="1271" max="1271" width="14.28515625" style="442" customWidth="1"/>
    <col min="1272" max="1272" width="16" style="442" customWidth="1"/>
    <col min="1273" max="1273" width="15.5703125" style="442" customWidth="1"/>
    <col min="1274" max="1276" width="14.28515625" style="442" customWidth="1"/>
    <col min="1277" max="1277" width="13.85546875" style="442" customWidth="1"/>
    <col min="1278" max="1278" width="14.28515625" style="442" customWidth="1"/>
    <col min="1279" max="1279" width="3" style="442" customWidth="1"/>
    <col min="1280" max="1280" width="11.5703125" style="442" customWidth="1"/>
    <col min="1281" max="1282" width="9.140625" style="442"/>
    <col min="1283" max="1283" width="10.42578125" style="442" customWidth="1"/>
    <col min="1284" max="1284" width="10.5703125" style="442" customWidth="1"/>
    <col min="1285" max="1285" width="9.85546875" style="442" customWidth="1"/>
    <col min="1286" max="1286" width="10.28515625" style="442" customWidth="1"/>
    <col min="1287" max="1287" width="11.28515625" style="442" customWidth="1"/>
    <col min="1288" max="1288" width="11.140625" style="442" customWidth="1"/>
    <col min="1289" max="1289" width="11.85546875" style="442" customWidth="1"/>
    <col min="1290" max="1290" width="9.140625" style="442"/>
    <col min="1291" max="1291" width="11.42578125" style="442" customWidth="1"/>
    <col min="1292" max="1523" width="9.140625" style="442"/>
    <col min="1524" max="1524" width="28" style="442" customWidth="1"/>
    <col min="1525" max="1525" width="12.85546875" style="442" customWidth="1"/>
    <col min="1526" max="1526" width="13.140625" style="442" customWidth="1"/>
    <col min="1527" max="1527" width="14.28515625" style="442" customWidth="1"/>
    <col min="1528" max="1528" width="16" style="442" customWidth="1"/>
    <col min="1529" max="1529" width="15.5703125" style="442" customWidth="1"/>
    <col min="1530" max="1532" width="14.28515625" style="442" customWidth="1"/>
    <col min="1533" max="1533" width="13.85546875" style="442" customWidth="1"/>
    <col min="1534" max="1534" width="14.28515625" style="442" customWidth="1"/>
    <col min="1535" max="1535" width="3" style="442" customWidth="1"/>
    <col min="1536" max="1536" width="11.5703125" style="442" customWidth="1"/>
    <col min="1537" max="1538" width="9.140625" style="442"/>
    <col min="1539" max="1539" width="10.42578125" style="442" customWidth="1"/>
    <col min="1540" max="1540" width="10.5703125" style="442" customWidth="1"/>
    <col min="1541" max="1541" width="9.85546875" style="442" customWidth="1"/>
    <col min="1542" max="1542" width="10.28515625" style="442" customWidth="1"/>
    <col min="1543" max="1543" width="11.28515625" style="442" customWidth="1"/>
    <col min="1544" max="1544" width="11.140625" style="442" customWidth="1"/>
    <col min="1545" max="1545" width="11.85546875" style="442" customWidth="1"/>
    <col min="1546" max="1546" width="9.140625" style="442"/>
    <col min="1547" max="1547" width="11.42578125" style="442" customWidth="1"/>
    <col min="1548" max="1779" width="9.140625" style="442"/>
    <col min="1780" max="1780" width="28" style="442" customWidth="1"/>
    <col min="1781" max="1781" width="12.85546875" style="442" customWidth="1"/>
    <col min="1782" max="1782" width="13.140625" style="442" customWidth="1"/>
    <col min="1783" max="1783" width="14.28515625" style="442" customWidth="1"/>
    <col min="1784" max="1784" width="16" style="442" customWidth="1"/>
    <col min="1785" max="1785" width="15.5703125" style="442" customWidth="1"/>
    <col min="1786" max="1788" width="14.28515625" style="442" customWidth="1"/>
    <col min="1789" max="1789" width="13.85546875" style="442" customWidth="1"/>
    <col min="1790" max="1790" width="14.28515625" style="442" customWidth="1"/>
    <col min="1791" max="1791" width="3" style="442" customWidth="1"/>
    <col min="1792" max="1792" width="11.5703125" style="442" customWidth="1"/>
    <col min="1793" max="1794" width="9.140625" style="442"/>
    <col min="1795" max="1795" width="10.42578125" style="442" customWidth="1"/>
    <col min="1796" max="1796" width="10.5703125" style="442" customWidth="1"/>
    <col min="1797" max="1797" width="9.85546875" style="442" customWidth="1"/>
    <col min="1798" max="1798" width="10.28515625" style="442" customWidth="1"/>
    <col min="1799" max="1799" width="11.28515625" style="442" customWidth="1"/>
    <col min="1800" max="1800" width="11.140625" style="442" customWidth="1"/>
    <col min="1801" max="1801" width="11.85546875" style="442" customWidth="1"/>
    <col min="1802" max="1802" width="9.140625" style="442"/>
    <col min="1803" max="1803" width="11.42578125" style="442" customWidth="1"/>
    <col min="1804" max="2035" width="9.140625" style="442"/>
    <col min="2036" max="2036" width="28" style="442" customWidth="1"/>
    <col min="2037" max="2037" width="12.85546875" style="442" customWidth="1"/>
    <col min="2038" max="2038" width="13.140625" style="442" customWidth="1"/>
    <col min="2039" max="2039" width="14.28515625" style="442" customWidth="1"/>
    <col min="2040" max="2040" width="16" style="442" customWidth="1"/>
    <col min="2041" max="2041" width="15.5703125" style="442" customWidth="1"/>
    <col min="2042" max="2044" width="14.28515625" style="442" customWidth="1"/>
    <col min="2045" max="2045" width="13.85546875" style="442" customWidth="1"/>
    <col min="2046" max="2046" width="14.28515625" style="442" customWidth="1"/>
    <col min="2047" max="2047" width="3" style="442" customWidth="1"/>
    <col min="2048" max="2048" width="11.5703125" style="442" customWidth="1"/>
    <col min="2049" max="2050" width="9.140625" style="442"/>
    <col min="2051" max="2051" width="10.42578125" style="442" customWidth="1"/>
    <col min="2052" max="2052" width="10.5703125" style="442" customWidth="1"/>
    <col min="2053" max="2053" width="9.85546875" style="442" customWidth="1"/>
    <col min="2054" max="2054" width="10.28515625" style="442" customWidth="1"/>
    <col min="2055" max="2055" width="11.28515625" style="442" customWidth="1"/>
    <col min="2056" max="2056" width="11.140625" style="442" customWidth="1"/>
    <col min="2057" max="2057" width="11.85546875" style="442" customWidth="1"/>
    <col min="2058" max="2058" width="9.140625" style="442"/>
    <col min="2059" max="2059" width="11.42578125" style="442" customWidth="1"/>
    <col min="2060" max="2291" width="9.140625" style="442"/>
    <col min="2292" max="2292" width="28" style="442" customWidth="1"/>
    <col min="2293" max="2293" width="12.85546875" style="442" customWidth="1"/>
    <col min="2294" max="2294" width="13.140625" style="442" customWidth="1"/>
    <col min="2295" max="2295" width="14.28515625" style="442" customWidth="1"/>
    <col min="2296" max="2296" width="16" style="442" customWidth="1"/>
    <col min="2297" max="2297" width="15.5703125" style="442" customWidth="1"/>
    <col min="2298" max="2300" width="14.28515625" style="442" customWidth="1"/>
    <col min="2301" max="2301" width="13.85546875" style="442" customWidth="1"/>
    <col min="2302" max="2302" width="14.28515625" style="442" customWidth="1"/>
    <col min="2303" max="2303" width="3" style="442" customWidth="1"/>
    <col min="2304" max="2304" width="11.5703125" style="442" customWidth="1"/>
    <col min="2305" max="2306" width="9.140625" style="442"/>
    <col min="2307" max="2307" width="10.42578125" style="442" customWidth="1"/>
    <col min="2308" max="2308" width="10.5703125" style="442" customWidth="1"/>
    <col min="2309" max="2309" width="9.85546875" style="442" customWidth="1"/>
    <col min="2310" max="2310" width="10.28515625" style="442" customWidth="1"/>
    <col min="2311" max="2311" width="11.28515625" style="442" customWidth="1"/>
    <col min="2312" max="2312" width="11.140625" style="442" customWidth="1"/>
    <col min="2313" max="2313" width="11.85546875" style="442" customWidth="1"/>
    <col min="2314" max="2314" width="9.140625" style="442"/>
    <col min="2315" max="2315" width="11.42578125" style="442" customWidth="1"/>
    <col min="2316" max="2547" width="9.140625" style="442"/>
    <col min="2548" max="2548" width="28" style="442" customWidth="1"/>
    <col min="2549" max="2549" width="12.85546875" style="442" customWidth="1"/>
    <col min="2550" max="2550" width="13.140625" style="442" customWidth="1"/>
    <col min="2551" max="2551" width="14.28515625" style="442" customWidth="1"/>
    <col min="2552" max="2552" width="16" style="442" customWidth="1"/>
    <col min="2553" max="2553" width="15.5703125" style="442" customWidth="1"/>
    <col min="2554" max="2556" width="14.28515625" style="442" customWidth="1"/>
    <col min="2557" max="2557" width="13.85546875" style="442" customWidth="1"/>
    <col min="2558" max="2558" width="14.28515625" style="442" customWidth="1"/>
    <col min="2559" max="2559" width="3" style="442" customWidth="1"/>
    <col min="2560" max="2560" width="11.5703125" style="442" customWidth="1"/>
    <col min="2561" max="2562" width="9.140625" style="442"/>
    <col min="2563" max="2563" width="10.42578125" style="442" customWidth="1"/>
    <col min="2564" max="2564" width="10.5703125" style="442" customWidth="1"/>
    <col min="2565" max="2565" width="9.85546875" style="442" customWidth="1"/>
    <col min="2566" max="2566" width="10.28515625" style="442" customWidth="1"/>
    <col min="2567" max="2567" width="11.28515625" style="442" customWidth="1"/>
    <col min="2568" max="2568" width="11.140625" style="442" customWidth="1"/>
    <col min="2569" max="2569" width="11.85546875" style="442" customWidth="1"/>
    <col min="2570" max="2570" width="9.140625" style="442"/>
    <col min="2571" max="2571" width="11.42578125" style="442" customWidth="1"/>
    <col min="2572" max="2803" width="9.140625" style="442"/>
    <col min="2804" max="2804" width="28" style="442" customWidth="1"/>
    <col min="2805" max="2805" width="12.85546875" style="442" customWidth="1"/>
    <col min="2806" max="2806" width="13.140625" style="442" customWidth="1"/>
    <col min="2807" max="2807" width="14.28515625" style="442" customWidth="1"/>
    <col min="2808" max="2808" width="16" style="442" customWidth="1"/>
    <col min="2809" max="2809" width="15.5703125" style="442" customWidth="1"/>
    <col min="2810" max="2812" width="14.28515625" style="442" customWidth="1"/>
    <col min="2813" max="2813" width="13.85546875" style="442" customWidth="1"/>
    <col min="2814" max="2814" width="14.28515625" style="442" customWidth="1"/>
    <col min="2815" max="2815" width="3" style="442" customWidth="1"/>
    <col min="2816" max="2816" width="11.5703125" style="442" customWidth="1"/>
    <col min="2817" max="2818" width="9.140625" style="442"/>
    <col min="2819" max="2819" width="10.42578125" style="442" customWidth="1"/>
    <col min="2820" max="2820" width="10.5703125" style="442" customWidth="1"/>
    <col min="2821" max="2821" width="9.85546875" style="442" customWidth="1"/>
    <col min="2822" max="2822" width="10.28515625" style="442" customWidth="1"/>
    <col min="2823" max="2823" width="11.28515625" style="442" customWidth="1"/>
    <col min="2824" max="2824" width="11.140625" style="442" customWidth="1"/>
    <col min="2825" max="2825" width="11.85546875" style="442" customWidth="1"/>
    <col min="2826" max="2826" width="9.140625" style="442"/>
    <col min="2827" max="2827" width="11.42578125" style="442" customWidth="1"/>
    <col min="2828" max="3059" width="9.140625" style="442"/>
    <col min="3060" max="3060" width="28" style="442" customWidth="1"/>
    <col min="3061" max="3061" width="12.85546875" style="442" customWidth="1"/>
    <col min="3062" max="3062" width="13.140625" style="442" customWidth="1"/>
    <col min="3063" max="3063" width="14.28515625" style="442" customWidth="1"/>
    <col min="3064" max="3064" width="16" style="442" customWidth="1"/>
    <col min="3065" max="3065" width="15.5703125" style="442" customWidth="1"/>
    <col min="3066" max="3068" width="14.28515625" style="442" customWidth="1"/>
    <col min="3069" max="3069" width="13.85546875" style="442" customWidth="1"/>
    <col min="3070" max="3070" width="14.28515625" style="442" customWidth="1"/>
    <col min="3071" max="3071" width="3" style="442" customWidth="1"/>
    <col min="3072" max="3072" width="11.5703125" style="442" customWidth="1"/>
    <col min="3073" max="3074" width="9.140625" style="442"/>
    <col min="3075" max="3075" width="10.42578125" style="442" customWidth="1"/>
    <col min="3076" max="3076" width="10.5703125" style="442" customWidth="1"/>
    <col min="3077" max="3077" width="9.85546875" style="442" customWidth="1"/>
    <col min="3078" max="3078" width="10.28515625" style="442" customWidth="1"/>
    <col min="3079" max="3079" width="11.28515625" style="442" customWidth="1"/>
    <col min="3080" max="3080" width="11.140625" style="442" customWidth="1"/>
    <col min="3081" max="3081" width="11.85546875" style="442" customWidth="1"/>
    <col min="3082" max="3082" width="9.140625" style="442"/>
    <col min="3083" max="3083" width="11.42578125" style="442" customWidth="1"/>
    <col min="3084" max="3315" width="9.140625" style="442"/>
    <col min="3316" max="3316" width="28" style="442" customWidth="1"/>
    <col min="3317" max="3317" width="12.85546875" style="442" customWidth="1"/>
    <col min="3318" max="3318" width="13.140625" style="442" customWidth="1"/>
    <col min="3319" max="3319" width="14.28515625" style="442" customWidth="1"/>
    <col min="3320" max="3320" width="16" style="442" customWidth="1"/>
    <col min="3321" max="3321" width="15.5703125" style="442" customWidth="1"/>
    <col min="3322" max="3324" width="14.28515625" style="442" customWidth="1"/>
    <col min="3325" max="3325" width="13.85546875" style="442" customWidth="1"/>
    <col min="3326" max="3326" width="14.28515625" style="442" customWidth="1"/>
    <col min="3327" max="3327" width="3" style="442" customWidth="1"/>
    <col min="3328" max="3328" width="11.5703125" style="442" customWidth="1"/>
    <col min="3329" max="3330" width="9.140625" style="442"/>
    <col min="3331" max="3331" width="10.42578125" style="442" customWidth="1"/>
    <col min="3332" max="3332" width="10.5703125" style="442" customWidth="1"/>
    <col min="3333" max="3333" width="9.85546875" style="442" customWidth="1"/>
    <col min="3334" max="3334" width="10.28515625" style="442" customWidth="1"/>
    <col min="3335" max="3335" width="11.28515625" style="442" customWidth="1"/>
    <col min="3336" max="3336" width="11.140625" style="442" customWidth="1"/>
    <col min="3337" max="3337" width="11.85546875" style="442" customWidth="1"/>
    <col min="3338" max="3338" width="9.140625" style="442"/>
    <col min="3339" max="3339" width="11.42578125" style="442" customWidth="1"/>
    <col min="3340" max="3571" width="9.140625" style="442"/>
    <col min="3572" max="3572" width="28" style="442" customWidth="1"/>
    <col min="3573" max="3573" width="12.85546875" style="442" customWidth="1"/>
    <col min="3574" max="3574" width="13.140625" style="442" customWidth="1"/>
    <col min="3575" max="3575" width="14.28515625" style="442" customWidth="1"/>
    <col min="3576" max="3576" width="16" style="442" customWidth="1"/>
    <col min="3577" max="3577" width="15.5703125" style="442" customWidth="1"/>
    <col min="3578" max="3580" width="14.28515625" style="442" customWidth="1"/>
    <col min="3581" max="3581" width="13.85546875" style="442" customWidth="1"/>
    <col min="3582" max="3582" width="14.28515625" style="442" customWidth="1"/>
    <col min="3583" max="3583" width="3" style="442" customWidth="1"/>
    <col min="3584" max="3584" width="11.5703125" style="442" customWidth="1"/>
    <col min="3585" max="3586" width="9.140625" style="442"/>
    <col min="3587" max="3587" width="10.42578125" style="442" customWidth="1"/>
    <col min="3588" max="3588" width="10.5703125" style="442" customWidth="1"/>
    <col min="3589" max="3589" width="9.85546875" style="442" customWidth="1"/>
    <col min="3590" max="3590" width="10.28515625" style="442" customWidth="1"/>
    <col min="3591" max="3591" width="11.28515625" style="442" customWidth="1"/>
    <col min="3592" max="3592" width="11.140625" style="442" customWidth="1"/>
    <col min="3593" max="3593" width="11.85546875" style="442" customWidth="1"/>
    <col min="3594" max="3594" width="9.140625" style="442"/>
    <col min="3595" max="3595" width="11.42578125" style="442" customWidth="1"/>
    <col min="3596" max="3827" width="9.140625" style="442"/>
    <col min="3828" max="3828" width="28" style="442" customWidth="1"/>
    <col min="3829" max="3829" width="12.85546875" style="442" customWidth="1"/>
    <col min="3830" max="3830" width="13.140625" style="442" customWidth="1"/>
    <col min="3831" max="3831" width="14.28515625" style="442" customWidth="1"/>
    <col min="3832" max="3832" width="16" style="442" customWidth="1"/>
    <col min="3833" max="3833" width="15.5703125" style="442" customWidth="1"/>
    <col min="3834" max="3836" width="14.28515625" style="442" customWidth="1"/>
    <col min="3837" max="3837" width="13.85546875" style="442" customWidth="1"/>
    <col min="3838" max="3838" width="14.28515625" style="442" customWidth="1"/>
    <col min="3839" max="3839" width="3" style="442" customWidth="1"/>
    <col min="3840" max="3840" width="11.5703125" style="442" customWidth="1"/>
    <col min="3841" max="3842" width="9.140625" style="442"/>
    <col min="3843" max="3843" width="10.42578125" style="442" customWidth="1"/>
    <col min="3844" max="3844" width="10.5703125" style="442" customWidth="1"/>
    <col min="3845" max="3845" width="9.85546875" style="442" customWidth="1"/>
    <col min="3846" max="3846" width="10.28515625" style="442" customWidth="1"/>
    <col min="3847" max="3847" width="11.28515625" style="442" customWidth="1"/>
    <col min="3848" max="3848" width="11.140625" style="442" customWidth="1"/>
    <col min="3849" max="3849" width="11.85546875" style="442" customWidth="1"/>
    <col min="3850" max="3850" width="9.140625" style="442"/>
    <col min="3851" max="3851" width="11.42578125" style="442" customWidth="1"/>
    <col min="3852" max="4083" width="9.140625" style="442"/>
    <col min="4084" max="4084" width="28" style="442" customWidth="1"/>
    <col min="4085" max="4085" width="12.85546875" style="442" customWidth="1"/>
    <col min="4086" max="4086" width="13.140625" style="442" customWidth="1"/>
    <col min="4087" max="4087" width="14.28515625" style="442" customWidth="1"/>
    <col min="4088" max="4088" width="16" style="442" customWidth="1"/>
    <col min="4089" max="4089" width="15.5703125" style="442" customWidth="1"/>
    <col min="4090" max="4092" width="14.28515625" style="442" customWidth="1"/>
    <col min="4093" max="4093" width="13.85546875" style="442" customWidth="1"/>
    <col min="4094" max="4094" width="14.28515625" style="442" customWidth="1"/>
    <col min="4095" max="4095" width="3" style="442" customWidth="1"/>
    <col min="4096" max="4096" width="11.5703125" style="442" customWidth="1"/>
    <col min="4097" max="4098" width="9.140625" style="442"/>
    <col min="4099" max="4099" width="10.42578125" style="442" customWidth="1"/>
    <col min="4100" max="4100" width="10.5703125" style="442" customWidth="1"/>
    <col min="4101" max="4101" width="9.85546875" style="442" customWidth="1"/>
    <col min="4102" max="4102" width="10.28515625" style="442" customWidth="1"/>
    <col min="4103" max="4103" width="11.28515625" style="442" customWidth="1"/>
    <col min="4104" max="4104" width="11.140625" style="442" customWidth="1"/>
    <col min="4105" max="4105" width="11.85546875" style="442" customWidth="1"/>
    <col min="4106" max="4106" width="9.140625" style="442"/>
    <col min="4107" max="4107" width="11.42578125" style="442" customWidth="1"/>
    <col min="4108" max="4339" width="9.140625" style="442"/>
    <col min="4340" max="4340" width="28" style="442" customWidth="1"/>
    <col min="4341" max="4341" width="12.85546875" style="442" customWidth="1"/>
    <col min="4342" max="4342" width="13.140625" style="442" customWidth="1"/>
    <col min="4343" max="4343" width="14.28515625" style="442" customWidth="1"/>
    <col min="4344" max="4344" width="16" style="442" customWidth="1"/>
    <col min="4345" max="4345" width="15.5703125" style="442" customWidth="1"/>
    <col min="4346" max="4348" width="14.28515625" style="442" customWidth="1"/>
    <col min="4349" max="4349" width="13.85546875" style="442" customWidth="1"/>
    <col min="4350" max="4350" width="14.28515625" style="442" customWidth="1"/>
    <col min="4351" max="4351" width="3" style="442" customWidth="1"/>
    <col min="4352" max="4352" width="11.5703125" style="442" customWidth="1"/>
    <col min="4353" max="4354" width="9.140625" style="442"/>
    <col min="4355" max="4355" width="10.42578125" style="442" customWidth="1"/>
    <col min="4356" max="4356" width="10.5703125" style="442" customWidth="1"/>
    <col min="4357" max="4357" width="9.85546875" style="442" customWidth="1"/>
    <col min="4358" max="4358" width="10.28515625" style="442" customWidth="1"/>
    <col min="4359" max="4359" width="11.28515625" style="442" customWidth="1"/>
    <col min="4360" max="4360" width="11.140625" style="442" customWidth="1"/>
    <col min="4361" max="4361" width="11.85546875" style="442" customWidth="1"/>
    <col min="4362" max="4362" width="9.140625" style="442"/>
    <col min="4363" max="4363" width="11.42578125" style="442" customWidth="1"/>
    <col min="4364" max="4595" width="9.140625" style="442"/>
    <col min="4596" max="4596" width="28" style="442" customWidth="1"/>
    <col min="4597" max="4597" width="12.85546875" style="442" customWidth="1"/>
    <col min="4598" max="4598" width="13.140625" style="442" customWidth="1"/>
    <col min="4599" max="4599" width="14.28515625" style="442" customWidth="1"/>
    <col min="4600" max="4600" width="16" style="442" customWidth="1"/>
    <col min="4601" max="4601" width="15.5703125" style="442" customWidth="1"/>
    <col min="4602" max="4604" width="14.28515625" style="442" customWidth="1"/>
    <col min="4605" max="4605" width="13.85546875" style="442" customWidth="1"/>
    <col min="4606" max="4606" width="14.28515625" style="442" customWidth="1"/>
    <col min="4607" max="4607" width="3" style="442" customWidth="1"/>
    <col min="4608" max="4608" width="11.5703125" style="442" customWidth="1"/>
    <col min="4609" max="4610" width="9.140625" style="442"/>
    <col min="4611" max="4611" width="10.42578125" style="442" customWidth="1"/>
    <col min="4612" max="4612" width="10.5703125" style="442" customWidth="1"/>
    <col min="4613" max="4613" width="9.85546875" style="442" customWidth="1"/>
    <col min="4614" max="4614" width="10.28515625" style="442" customWidth="1"/>
    <col min="4615" max="4615" width="11.28515625" style="442" customWidth="1"/>
    <col min="4616" max="4616" width="11.140625" style="442" customWidth="1"/>
    <col min="4617" max="4617" width="11.85546875" style="442" customWidth="1"/>
    <col min="4618" max="4618" width="9.140625" style="442"/>
    <col min="4619" max="4619" width="11.42578125" style="442" customWidth="1"/>
    <col min="4620" max="4851" width="9.140625" style="442"/>
    <col min="4852" max="4852" width="28" style="442" customWidth="1"/>
    <col min="4853" max="4853" width="12.85546875" style="442" customWidth="1"/>
    <col min="4854" max="4854" width="13.140625" style="442" customWidth="1"/>
    <col min="4855" max="4855" width="14.28515625" style="442" customWidth="1"/>
    <col min="4856" max="4856" width="16" style="442" customWidth="1"/>
    <col min="4857" max="4857" width="15.5703125" style="442" customWidth="1"/>
    <col min="4858" max="4860" width="14.28515625" style="442" customWidth="1"/>
    <col min="4861" max="4861" width="13.85546875" style="442" customWidth="1"/>
    <col min="4862" max="4862" width="14.28515625" style="442" customWidth="1"/>
    <col min="4863" max="4863" width="3" style="442" customWidth="1"/>
    <col min="4864" max="4864" width="11.5703125" style="442" customWidth="1"/>
    <col min="4865" max="4866" width="9.140625" style="442"/>
    <col min="4867" max="4867" width="10.42578125" style="442" customWidth="1"/>
    <col min="4868" max="4868" width="10.5703125" style="442" customWidth="1"/>
    <col min="4869" max="4869" width="9.85546875" style="442" customWidth="1"/>
    <col min="4870" max="4870" width="10.28515625" style="442" customWidth="1"/>
    <col min="4871" max="4871" width="11.28515625" style="442" customWidth="1"/>
    <col min="4872" max="4872" width="11.140625" style="442" customWidth="1"/>
    <col min="4873" max="4873" width="11.85546875" style="442" customWidth="1"/>
    <col min="4874" max="4874" width="9.140625" style="442"/>
    <col min="4875" max="4875" width="11.42578125" style="442" customWidth="1"/>
    <col min="4876" max="5107" width="9.140625" style="442"/>
    <col min="5108" max="5108" width="28" style="442" customWidth="1"/>
    <col min="5109" max="5109" width="12.85546875" style="442" customWidth="1"/>
    <col min="5110" max="5110" width="13.140625" style="442" customWidth="1"/>
    <col min="5111" max="5111" width="14.28515625" style="442" customWidth="1"/>
    <col min="5112" max="5112" width="16" style="442" customWidth="1"/>
    <col min="5113" max="5113" width="15.5703125" style="442" customWidth="1"/>
    <col min="5114" max="5116" width="14.28515625" style="442" customWidth="1"/>
    <col min="5117" max="5117" width="13.85546875" style="442" customWidth="1"/>
    <col min="5118" max="5118" width="14.28515625" style="442" customWidth="1"/>
    <col min="5119" max="5119" width="3" style="442" customWidth="1"/>
    <col min="5120" max="5120" width="11.5703125" style="442" customWidth="1"/>
    <col min="5121" max="5122" width="9.140625" style="442"/>
    <col min="5123" max="5123" width="10.42578125" style="442" customWidth="1"/>
    <col min="5124" max="5124" width="10.5703125" style="442" customWidth="1"/>
    <col min="5125" max="5125" width="9.85546875" style="442" customWidth="1"/>
    <col min="5126" max="5126" width="10.28515625" style="442" customWidth="1"/>
    <col min="5127" max="5127" width="11.28515625" style="442" customWidth="1"/>
    <col min="5128" max="5128" width="11.140625" style="442" customWidth="1"/>
    <col min="5129" max="5129" width="11.85546875" style="442" customWidth="1"/>
    <col min="5130" max="5130" width="9.140625" style="442"/>
    <col min="5131" max="5131" width="11.42578125" style="442" customWidth="1"/>
    <col min="5132" max="5363" width="9.140625" style="442"/>
    <col min="5364" max="5364" width="28" style="442" customWidth="1"/>
    <col min="5365" max="5365" width="12.85546875" style="442" customWidth="1"/>
    <col min="5366" max="5366" width="13.140625" style="442" customWidth="1"/>
    <col min="5367" max="5367" width="14.28515625" style="442" customWidth="1"/>
    <col min="5368" max="5368" width="16" style="442" customWidth="1"/>
    <col min="5369" max="5369" width="15.5703125" style="442" customWidth="1"/>
    <col min="5370" max="5372" width="14.28515625" style="442" customWidth="1"/>
    <col min="5373" max="5373" width="13.85546875" style="442" customWidth="1"/>
    <col min="5374" max="5374" width="14.28515625" style="442" customWidth="1"/>
    <col min="5375" max="5375" width="3" style="442" customWidth="1"/>
    <col min="5376" max="5376" width="11.5703125" style="442" customWidth="1"/>
    <col min="5377" max="5378" width="9.140625" style="442"/>
    <col min="5379" max="5379" width="10.42578125" style="442" customWidth="1"/>
    <col min="5380" max="5380" width="10.5703125" style="442" customWidth="1"/>
    <col min="5381" max="5381" width="9.85546875" style="442" customWidth="1"/>
    <col min="5382" max="5382" width="10.28515625" style="442" customWidth="1"/>
    <col min="5383" max="5383" width="11.28515625" style="442" customWidth="1"/>
    <col min="5384" max="5384" width="11.140625" style="442" customWidth="1"/>
    <col min="5385" max="5385" width="11.85546875" style="442" customWidth="1"/>
    <col min="5386" max="5386" width="9.140625" style="442"/>
    <col min="5387" max="5387" width="11.42578125" style="442" customWidth="1"/>
    <col min="5388" max="5619" width="9.140625" style="442"/>
    <col min="5620" max="5620" width="28" style="442" customWidth="1"/>
    <col min="5621" max="5621" width="12.85546875" style="442" customWidth="1"/>
    <col min="5622" max="5622" width="13.140625" style="442" customWidth="1"/>
    <col min="5623" max="5623" width="14.28515625" style="442" customWidth="1"/>
    <col min="5624" max="5624" width="16" style="442" customWidth="1"/>
    <col min="5625" max="5625" width="15.5703125" style="442" customWidth="1"/>
    <col min="5626" max="5628" width="14.28515625" style="442" customWidth="1"/>
    <col min="5629" max="5629" width="13.85546875" style="442" customWidth="1"/>
    <col min="5630" max="5630" width="14.28515625" style="442" customWidth="1"/>
    <col min="5631" max="5631" width="3" style="442" customWidth="1"/>
    <col min="5632" max="5632" width="11.5703125" style="442" customWidth="1"/>
    <col min="5633" max="5634" width="9.140625" style="442"/>
    <col min="5635" max="5635" width="10.42578125" style="442" customWidth="1"/>
    <col min="5636" max="5636" width="10.5703125" style="442" customWidth="1"/>
    <col min="5637" max="5637" width="9.85546875" style="442" customWidth="1"/>
    <col min="5638" max="5638" width="10.28515625" style="442" customWidth="1"/>
    <col min="5639" max="5639" width="11.28515625" style="442" customWidth="1"/>
    <col min="5640" max="5640" width="11.140625" style="442" customWidth="1"/>
    <col min="5641" max="5641" width="11.85546875" style="442" customWidth="1"/>
    <col min="5642" max="5642" width="9.140625" style="442"/>
    <col min="5643" max="5643" width="11.42578125" style="442" customWidth="1"/>
    <col min="5644" max="5875" width="9.140625" style="442"/>
    <col min="5876" max="5876" width="28" style="442" customWidth="1"/>
    <col min="5877" max="5877" width="12.85546875" style="442" customWidth="1"/>
    <col min="5878" max="5878" width="13.140625" style="442" customWidth="1"/>
    <col min="5879" max="5879" width="14.28515625" style="442" customWidth="1"/>
    <col min="5880" max="5880" width="16" style="442" customWidth="1"/>
    <col min="5881" max="5881" width="15.5703125" style="442" customWidth="1"/>
    <col min="5882" max="5884" width="14.28515625" style="442" customWidth="1"/>
    <col min="5885" max="5885" width="13.85546875" style="442" customWidth="1"/>
    <col min="5886" max="5886" width="14.28515625" style="442" customWidth="1"/>
    <col min="5887" max="5887" width="3" style="442" customWidth="1"/>
    <col min="5888" max="5888" width="11.5703125" style="442" customWidth="1"/>
    <col min="5889" max="5890" width="9.140625" style="442"/>
    <col min="5891" max="5891" width="10.42578125" style="442" customWidth="1"/>
    <col min="5892" max="5892" width="10.5703125" style="442" customWidth="1"/>
    <col min="5893" max="5893" width="9.85546875" style="442" customWidth="1"/>
    <col min="5894" max="5894" width="10.28515625" style="442" customWidth="1"/>
    <col min="5895" max="5895" width="11.28515625" style="442" customWidth="1"/>
    <col min="5896" max="5896" width="11.140625" style="442" customWidth="1"/>
    <col min="5897" max="5897" width="11.85546875" style="442" customWidth="1"/>
    <col min="5898" max="5898" width="9.140625" style="442"/>
    <col min="5899" max="5899" width="11.42578125" style="442" customWidth="1"/>
    <col min="5900" max="6131" width="9.140625" style="442"/>
    <col min="6132" max="6132" width="28" style="442" customWidth="1"/>
    <col min="6133" max="6133" width="12.85546875" style="442" customWidth="1"/>
    <col min="6134" max="6134" width="13.140625" style="442" customWidth="1"/>
    <col min="6135" max="6135" width="14.28515625" style="442" customWidth="1"/>
    <col min="6136" max="6136" width="16" style="442" customWidth="1"/>
    <col min="6137" max="6137" width="15.5703125" style="442" customWidth="1"/>
    <col min="6138" max="6140" width="14.28515625" style="442" customWidth="1"/>
    <col min="6141" max="6141" width="13.85546875" style="442" customWidth="1"/>
    <col min="6142" max="6142" width="14.28515625" style="442" customWidth="1"/>
    <col min="6143" max="6143" width="3" style="442" customWidth="1"/>
    <col min="6144" max="6144" width="11.5703125" style="442" customWidth="1"/>
    <col min="6145" max="6146" width="9.140625" style="442"/>
    <col min="6147" max="6147" width="10.42578125" style="442" customWidth="1"/>
    <col min="6148" max="6148" width="10.5703125" style="442" customWidth="1"/>
    <col min="6149" max="6149" width="9.85546875" style="442" customWidth="1"/>
    <col min="6150" max="6150" width="10.28515625" style="442" customWidth="1"/>
    <col min="6151" max="6151" width="11.28515625" style="442" customWidth="1"/>
    <col min="6152" max="6152" width="11.140625" style="442" customWidth="1"/>
    <col min="6153" max="6153" width="11.85546875" style="442" customWidth="1"/>
    <col min="6154" max="6154" width="9.140625" style="442"/>
    <col min="6155" max="6155" width="11.42578125" style="442" customWidth="1"/>
    <col min="6156" max="6387" width="9.140625" style="442"/>
    <col min="6388" max="6388" width="28" style="442" customWidth="1"/>
    <col min="6389" max="6389" width="12.85546875" style="442" customWidth="1"/>
    <col min="6390" max="6390" width="13.140625" style="442" customWidth="1"/>
    <col min="6391" max="6391" width="14.28515625" style="442" customWidth="1"/>
    <col min="6392" max="6392" width="16" style="442" customWidth="1"/>
    <col min="6393" max="6393" width="15.5703125" style="442" customWidth="1"/>
    <col min="6394" max="6396" width="14.28515625" style="442" customWidth="1"/>
    <col min="6397" max="6397" width="13.85546875" style="442" customWidth="1"/>
    <col min="6398" max="6398" width="14.28515625" style="442" customWidth="1"/>
    <col min="6399" max="6399" width="3" style="442" customWidth="1"/>
    <col min="6400" max="6400" width="11.5703125" style="442" customWidth="1"/>
    <col min="6401" max="6402" width="9.140625" style="442"/>
    <col min="6403" max="6403" width="10.42578125" style="442" customWidth="1"/>
    <col min="6404" max="6404" width="10.5703125" style="442" customWidth="1"/>
    <col min="6405" max="6405" width="9.85546875" style="442" customWidth="1"/>
    <col min="6406" max="6406" width="10.28515625" style="442" customWidth="1"/>
    <col min="6407" max="6407" width="11.28515625" style="442" customWidth="1"/>
    <col min="6408" max="6408" width="11.140625" style="442" customWidth="1"/>
    <col min="6409" max="6409" width="11.85546875" style="442" customWidth="1"/>
    <col min="6410" max="6410" width="9.140625" style="442"/>
    <col min="6411" max="6411" width="11.42578125" style="442" customWidth="1"/>
    <col min="6412" max="6643" width="9.140625" style="442"/>
    <col min="6644" max="6644" width="28" style="442" customWidth="1"/>
    <col min="6645" max="6645" width="12.85546875" style="442" customWidth="1"/>
    <col min="6646" max="6646" width="13.140625" style="442" customWidth="1"/>
    <col min="6647" max="6647" width="14.28515625" style="442" customWidth="1"/>
    <col min="6648" max="6648" width="16" style="442" customWidth="1"/>
    <col min="6649" max="6649" width="15.5703125" style="442" customWidth="1"/>
    <col min="6650" max="6652" width="14.28515625" style="442" customWidth="1"/>
    <col min="6653" max="6653" width="13.85546875" style="442" customWidth="1"/>
    <col min="6654" max="6654" width="14.28515625" style="442" customWidth="1"/>
    <col min="6655" max="6655" width="3" style="442" customWidth="1"/>
    <col min="6656" max="6656" width="11.5703125" style="442" customWidth="1"/>
    <col min="6657" max="6658" width="9.140625" style="442"/>
    <col min="6659" max="6659" width="10.42578125" style="442" customWidth="1"/>
    <col min="6660" max="6660" width="10.5703125" style="442" customWidth="1"/>
    <col min="6661" max="6661" width="9.85546875" style="442" customWidth="1"/>
    <col min="6662" max="6662" width="10.28515625" style="442" customWidth="1"/>
    <col min="6663" max="6663" width="11.28515625" style="442" customWidth="1"/>
    <col min="6664" max="6664" width="11.140625" style="442" customWidth="1"/>
    <col min="6665" max="6665" width="11.85546875" style="442" customWidth="1"/>
    <col min="6666" max="6666" width="9.140625" style="442"/>
    <col min="6667" max="6667" width="11.42578125" style="442" customWidth="1"/>
    <col min="6668" max="6899" width="9.140625" style="442"/>
    <col min="6900" max="6900" width="28" style="442" customWidth="1"/>
    <col min="6901" max="6901" width="12.85546875" style="442" customWidth="1"/>
    <col min="6902" max="6902" width="13.140625" style="442" customWidth="1"/>
    <col min="6903" max="6903" width="14.28515625" style="442" customWidth="1"/>
    <col min="6904" max="6904" width="16" style="442" customWidth="1"/>
    <col min="6905" max="6905" width="15.5703125" style="442" customWidth="1"/>
    <col min="6906" max="6908" width="14.28515625" style="442" customWidth="1"/>
    <col min="6909" max="6909" width="13.85546875" style="442" customWidth="1"/>
    <col min="6910" max="6910" width="14.28515625" style="442" customWidth="1"/>
    <col min="6911" max="6911" width="3" style="442" customWidth="1"/>
    <col min="6912" max="6912" width="11.5703125" style="442" customWidth="1"/>
    <col min="6913" max="6914" width="9.140625" style="442"/>
    <col min="6915" max="6915" width="10.42578125" style="442" customWidth="1"/>
    <col min="6916" max="6916" width="10.5703125" style="442" customWidth="1"/>
    <col min="6917" max="6917" width="9.85546875" style="442" customWidth="1"/>
    <col min="6918" max="6918" width="10.28515625" style="442" customWidth="1"/>
    <col min="6919" max="6919" width="11.28515625" style="442" customWidth="1"/>
    <col min="6920" max="6920" width="11.140625" style="442" customWidth="1"/>
    <col min="6921" max="6921" width="11.85546875" style="442" customWidth="1"/>
    <col min="6922" max="6922" width="9.140625" style="442"/>
    <col min="6923" max="6923" width="11.42578125" style="442" customWidth="1"/>
    <col min="6924" max="7155" width="9.140625" style="442"/>
    <col min="7156" max="7156" width="28" style="442" customWidth="1"/>
    <col min="7157" max="7157" width="12.85546875" style="442" customWidth="1"/>
    <col min="7158" max="7158" width="13.140625" style="442" customWidth="1"/>
    <col min="7159" max="7159" width="14.28515625" style="442" customWidth="1"/>
    <col min="7160" max="7160" width="16" style="442" customWidth="1"/>
    <col min="7161" max="7161" width="15.5703125" style="442" customWidth="1"/>
    <col min="7162" max="7164" width="14.28515625" style="442" customWidth="1"/>
    <col min="7165" max="7165" width="13.85546875" style="442" customWidth="1"/>
    <col min="7166" max="7166" width="14.28515625" style="442" customWidth="1"/>
    <col min="7167" max="7167" width="3" style="442" customWidth="1"/>
    <col min="7168" max="7168" width="11.5703125" style="442" customWidth="1"/>
    <col min="7169" max="7170" width="9.140625" style="442"/>
    <col min="7171" max="7171" width="10.42578125" style="442" customWidth="1"/>
    <col min="7172" max="7172" width="10.5703125" style="442" customWidth="1"/>
    <col min="7173" max="7173" width="9.85546875" style="442" customWidth="1"/>
    <col min="7174" max="7174" width="10.28515625" style="442" customWidth="1"/>
    <col min="7175" max="7175" width="11.28515625" style="442" customWidth="1"/>
    <col min="7176" max="7176" width="11.140625" style="442" customWidth="1"/>
    <col min="7177" max="7177" width="11.85546875" style="442" customWidth="1"/>
    <col min="7178" max="7178" width="9.140625" style="442"/>
    <col min="7179" max="7179" width="11.42578125" style="442" customWidth="1"/>
    <col min="7180" max="7411" width="9.140625" style="442"/>
    <col min="7412" max="7412" width="28" style="442" customWidth="1"/>
    <col min="7413" max="7413" width="12.85546875" style="442" customWidth="1"/>
    <col min="7414" max="7414" width="13.140625" style="442" customWidth="1"/>
    <col min="7415" max="7415" width="14.28515625" style="442" customWidth="1"/>
    <col min="7416" max="7416" width="16" style="442" customWidth="1"/>
    <col min="7417" max="7417" width="15.5703125" style="442" customWidth="1"/>
    <col min="7418" max="7420" width="14.28515625" style="442" customWidth="1"/>
    <col min="7421" max="7421" width="13.85546875" style="442" customWidth="1"/>
    <col min="7422" max="7422" width="14.28515625" style="442" customWidth="1"/>
    <col min="7423" max="7423" width="3" style="442" customWidth="1"/>
    <col min="7424" max="7424" width="11.5703125" style="442" customWidth="1"/>
    <col min="7425" max="7426" width="9.140625" style="442"/>
    <col min="7427" max="7427" width="10.42578125" style="442" customWidth="1"/>
    <col min="7428" max="7428" width="10.5703125" style="442" customWidth="1"/>
    <col min="7429" max="7429" width="9.85546875" style="442" customWidth="1"/>
    <col min="7430" max="7430" width="10.28515625" style="442" customWidth="1"/>
    <col min="7431" max="7431" width="11.28515625" style="442" customWidth="1"/>
    <col min="7432" max="7432" width="11.140625" style="442" customWidth="1"/>
    <col min="7433" max="7433" width="11.85546875" style="442" customWidth="1"/>
    <col min="7434" max="7434" width="9.140625" style="442"/>
    <col min="7435" max="7435" width="11.42578125" style="442" customWidth="1"/>
    <col min="7436" max="7667" width="9.140625" style="442"/>
    <col min="7668" max="7668" width="28" style="442" customWidth="1"/>
    <col min="7669" max="7669" width="12.85546875" style="442" customWidth="1"/>
    <col min="7670" max="7670" width="13.140625" style="442" customWidth="1"/>
    <col min="7671" max="7671" width="14.28515625" style="442" customWidth="1"/>
    <col min="7672" max="7672" width="16" style="442" customWidth="1"/>
    <col min="7673" max="7673" width="15.5703125" style="442" customWidth="1"/>
    <col min="7674" max="7676" width="14.28515625" style="442" customWidth="1"/>
    <col min="7677" max="7677" width="13.85546875" style="442" customWidth="1"/>
    <col min="7678" max="7678" width="14.28515625" style="442" customWidth="1"/>
    <col min="7679" max="7679" width="3" style="442" customWidth="1"/>
    <col min="7680" max="7680" width="11.5703125" style="442" customWidth="1"/>
    <col min="7681" max="7682" width="9.140625" style="442"/>
    <col min="7683" max="7683" width="10.42578125" style="442" customWidth="1"/>
    <col min="7684" max="7684" width="10.5703125" style="442" customWidth="1"/>
    <col min="7685" max="7685" width="9.85546875" style="442" customWidth="1"/>
    <col min="7686" max="7686" width="10.28515625" style="442" customWidth="1"/>
    <col min="7687" max="7687" width="11.28515625" style="442" customWidth="1"/>
    <col min="7688" max="7688" width="11.140625" style="442" customWidth="1"/>
    <col min="7689" max="7689" width="11.85546875" style="442" customWidth="1"/>
    <col min="7690" max="7690" width="9.140625" style="442"/>
    <col min="7691" max="7691" width="11.42578125" style="442" customWidth="1"/>
    <col min="7692" max="7923" width="9.140625" style="442"/>
    <col min="7924" max="7924" width="28" style="442" customWidth="1"/>
    <col min="7925" max="7925" width="12.85546875" style="442" customWidth="1"/>
    <col min="7926" max="7926" width="13.140625" style="442" customWidth="1"/>
    <col min="7927" max="7927" width="14.28515625" style="442" customWidth="1"/>
    <col min="7928" max="7928" width="16" style="442" customWidth="1"/>
    <col min="7929" max="7929" width="15.5703125" style="442" customWidth="1"/>
    <col min="7930" max="7932" width="14.28515625" style="442" customWidth="1"/>
    <col min="7933" max="7933" width="13.85546875" style="442" customWidth="1"/>
    <col min="7934" max="7934" width="14.28515625" style="442" customWidth="1"/>
    <col min="7935" max="7935" width="3" style="442" customWidth="1"/>
    <col min="7936" max="7936" width="11.5703125" style="442" customWidth="1"/>
    <col min="7937" max="7938" width="9.140625" style="442"/>
    <col min="7939" max="7939" width="10.42578125" style="442" customWidth="1"/>
    <col min="7940" max="7940" width="10.5703125" style="442" customWidth="1"/>
    <col min="7941" max="7941" width="9.85546875" style="442" customWidth="1"/>
    <col min="7942" max="7942" width="10.28515625" style="442" customWidth="1"/>
    <col min="7943" max="7943" width="11.28515625" style="442" customWidth="1"/>
    <col min="7944" max="7944" width="11.140625" style="442" customWidth="1"/>
    <col min="7945" max="7945" width="11.85546875" style="442" customWidth="1"/>
    <col min="7946" max="7946" width="9.140625" style="442"/>
    <col min="7947" max="7947" width="11.42578125" style="442" customWidth="1"/>
    <col min="7948" max="8179" width="9.140625" style="442"/>
    <col min="8180" max="8180" width="28" style="442" customWidth="1"/>
    <col min="8181" max="8181" width="12.85546875" style="442" customWidth="1"/>
    <col min="8182" max="8182" width="13.140625" style="442" customWidth="1"/>
    <col min="8183" max="8183" width="14.28515625" style="442" customWidth="1"/>
    <col min="8184" max="8184" width="16" style="442" customWidth="1"/>
    <col min="8185" max="8185" width="15.5703125" style="442" customWidth="1"/>
    <col min="8186" max="8188" width="14.28515625" style="442" customWidth="1"/>
    <col min="8189" max="8189" width="13.85546875" style="442" customWidth="1"/>
    <col min="8190" max="8190" width="14.28515625" style="442" customWidth="1"/>
    <col min="8191" max="8191" width="3" style="442" customWidth="1"/>
    <col min="8192" max="8192" width="11.5703125" style="442" customWidth="1"/>
    <col min="8193" max="8194" width="9.140625" style="442"/>
    <col min="8195" max="8195" width="10.42578125" style="442" customWidth="1"/>
    <col min="8196" max="8196" width="10.5703125" style="442" customWidth="1"/>
    <col min="8197" max="8197" width="9.85546875" style="442" customWidth="1"/>
    <col min="8198" max="8198" width="10.28515625" style="442" customWidth="1"/>
    <col min="8199" max="8199" width="11.28515625" style="442" customWidth="1"/>
    <col min="8200" max="8200" width="11.140625" style="442" customWidth="1"/>
    <col min="8201" max="8201" width="11.85546875" style="442" customWidth="1"/>
    <col min="8202" max="8202" width="9.140625" style="442"/>
    <col min="8203" max="8203" width="11.42578125" style="442" customWidth="1"/>
    <col min="8204" max="8435" width="9.140625" style="442"/>
    <col min="8436" max="8436" width="28" style="442" customWidth="1"/>
    <col min="8437" max="8437" width="12.85546875" style="442" customWidth="1"/>
    <col min="8438" max="8438" width="13.140625" style="442" customWidth="1"/>
    <col min="8439" max="8439" width="14.28515625" style="442" customWidth="1"/>
    <col min="8440" max="8440" width="16" style="442" customWidth="1"/>
    <col min="8441" max="8441" width="15.5703125" style="442" customWidth="1"/>
    <col min="8442" max="8444" width="14.28515625" style="442" customWidth="1"/>
    <col min="8445" max="8445" width="13.85546875" style="442" customWidth="1"/>
    <col min="8446" max="8446" width="14.28515625" style="442" customWidth="1"/>
    <col min="8447" max="8447" width="3" style="442" customWidth="1"/>
    <col min="8448" max="8448" width="11.5703125" style="442" customWidth="1"/>
    <col min="8449" max="8450" width="9.140625" style="442"/>
    <col min="8451" max="8451" width="10.42578125" style="442" customWidth="1"/>
    <col min="8452" max="8452" width="10.5703125" style="442" customWidth="1"/>
    <col min="8453" max="8453" width="9.85546875" style="442" customWidth="1"/>
    <col min="8454" max="8454" width="10.28515625" style="442" customWidth="1"/>
    <col min="8455" max="8455" width="11.28515625" style="442" customWidth="1"/>
    <col min="8456" max="8456" width="11.140625" style="442" customWidth="1"/>
    <col min="8457" max="8457" width="11.85546875" style="442" customWidth="1"/>
    <col min="8458" max="8458" width="9.140625" style="442"/>
    <col min="8459" max="8459" width="11.42578125" style="442" customWidth="1"/>
    <col min="8460" max="8691" width="9.140625" style="442"/>
    <col min="8692" max="8692" width="28" style="442" customWidth="1"/>
    <col min="8693" max="8693" width="12.85546875" style="442" customWidth="1"/>
    <col min="8694" max="8694" width="13.140625" style="442" customWidth="1"/>
    <col min="8695" max="8695" width="14.28515625" style="442" customWidth="1"/>
    <col min="8696" max="8696" width="16" style="442" customWidth="1"/>
    <col min="8697" max="8697" width="15.5703125" style="442" customWidth="1"/>
    <col min="8698" max="8700" width="14.28515625" style="442" customWidth="1"/>
    <col min="8701" max="8701" width="13.85546875" style="442" customWidth="1"/>
    <col min="8702" max="8702" width="14.28515625" style="442" customWidth="1"/>
    <col min="8703" max="8703" width="3" style="442" customWidth="1"/>
    <col min="8704" max="8704" width="11.5703125" style="442" customWidth="1"/>
    <col min="8705" max="8706" width="9.140625" style="442"/>
    <col min="8707" max="8707" width="10.42578125" style="442" customWidth="1"/>
    <col min="8708" max="8708" width="10.5703125" style="442" customWidth="1"/>
    <col min="8709" max="8709" width="9.85546875" style="442" customWidth="1"/>
    <col min="8710" max="8710" width="10.28515625" style="442" customWidth="1"/>
    <col min="8711" max="8711" width="11.28515625" style="442" customWidth="1"/>
    <col min="8712" max="8712" width="11.140625" style="442" customWidth="1"/>
    <col min="8713" max="8713" width="11.85546875" style="442" customWidth="1"/>
    <col min="8714" max="8714" width="9.140625" style="442"/>
    <col min="8715" max="8715" width="11.42578125" style="442" customWidth="1"/>
    <col min="8716" max="8947" width="9.140625" style="442"/>
    <col min="8948" max="8948" width="28" style="442" customWidth="1"/>
    <col min="8949" max="8949" width="12.85546875" style="442" customWidth="1"/>
    <col min="8950" max="8950" width="13.140625" style="442" customWidth="1"/>
    <col min="8951" max="8951" width="14.28515625" style="442" customWidth="1"/>
    <col min="8952" max="8952" width="16" style="442" customWidth="1"/>
    <col min="8953" max="8953" width="15.5703125" style="442" customWidth="1"/>
    <col min="8954" max="8956" width="14.28515625" style="442" customWidth="1"/>
    <col min="8957" max="8957" width="13.85546875" style="442" customWidth="1"/>
    <col min="8958" max="8958" width="14.28515625" style="442" customWidth="1"/>
    <col min="8959" max="8959" width="3" style="442" customWidth="1"/>
    <col min="8960" max="8960" width="11.5703125" style="442" customWidth="1"/>
    <col min="8961" max="8962" width="9.140625" style="442"/>
    <col min="8963" max="8963" width="10.42578125" style="442" customWidth="1"/>
    <col min="8964" max="8964" width="10.5703125" style="442" customWidth="1"/>
    <col min="8965" max="8965" width="9.85546875" style="442" customWidth="1"/>
    <col min="8966" max="8966" width="10.28515625" style="442" customWidth="1"/>
    <col min="8967" max="8967" width="11.28515625" style="442" customWidth="1"/>
    <col min="8968" max="8968" width="11.140625" style="442" customWidth="1"/>
    <col min="8969" max="8969" width="11.85546875" style="442" customWidth="1"/>
    <col min="8970" max="8970" width="9.140625" style="442"/>
    <col min="8971" max="8971" width="11.42578125" style="442" customWidth="1"/>
    <col min="8972" max="9203" width="9.140625" style="442"/>
    <col min="9204" max="9204" width="28" style="442" customWidth="1"/>
    <col min="9205" max="9205" width="12.85546875" style="442" customWidth="1"/>
    <col min="9206" max="9206" width="13.140625" style="442" customWidth="1"/>
    <col min="9207" max="9207" width="14.28515625" style="442" customWidth="1"/>
    <col min="9208" max="9208" width="16" style="442" customWidth="1"/>
    <col min="9209" max="9209" width="15.5703125" style="442" customWidth="1"/>
    <col min="9210" max="9212" width="14.28515625" style="442" customWidth="1"/>
    <col min="9213" max="9213" width="13.85546875" style="442" customWidth="1"/>
    <col min="9214" max="9214" width="14.28515625" style="442" customWidth="1"/>
    <col min="9215" max="9215" width="3" style="442" customWidth="1"/>
    <col min="9216" max="9216" width="11.5703125" style="442" customWidth="1"/>
    <col min="9217" max="9218" width="9.140625" style="442"/>
    <col min="9219" max="9219" width="10.42578125" style="442" customWidth="1"/>
    <col min="9220" max="9220" width="10.5703125" style="442" customWidth="1"/>
    <col min="9221" max="9221" width="9.85546875" style="442" customWidth="1"/>
    <col min="9222" max="9222" width="10.28515625" style="442" customWidth="1"/>
    <col min="9223" max="9223" width="11.28515625" style="442" customWidth="1"/>
    <col min="9224" max="9224" width="11.140625" style="442" customWidth="1"/>
    <col min="9225" max="9225" width="11.85546875" style="442" customWidth="1"/>
    <col min="9226" max="9226" width="9.140625" style="442"/>
    <col min="9227" max="9227" width="11.42578125" style="442" customWidth="1"/>
    <col min="9228" max="9459" width="9.140625" style="442"/>
    <col min="9460" max="9460" width="28" style="442" customWidth="1"/>
    <col min="9461" max="9461" width="12.85546875" style="442" customWidth="1"/>
    <col min="9462" max="9462" width="13.140625" style="442" customWidth="1"/>
    <col min="9463" max="9463" width="14.28515625" style="442" customWidth="1"/>
    <col min="9464" max="9464" width="16" style="442" customWidth="1"/>
    <col min="9465" max="9465" width="15.5703125" style="442" customWidth="1"/>
    <col min="9466" max="9468" width="14.28515625" style="442" customWidth="1"/>
    <col min="9469" max="9469" width="13.85546875" style="442" customWidth="1"/>
    <col min="9470" max="9470" width="14.28515625" style="442" customWidth="1"/>
    <col min="9471" max="9471" width="3" style="442" customWidth="1"/>
    <col min="9472" max="9472" width="11.5703125" style="442" customWidth="1"/>
    <col min="9473" max="9474" width="9.140625" style="442"/>
    <col min="9475" max="9475" width="10.42578125" style="442" customWidth="1"/>
    <col min="9476" max="9476" width="10.5703125" style="442" customWidth="1"/>
    <col min="9477" max="9477" width="9.85546875" style="442" customWidth="1"/>
    <col min="9478" max="9478" width="10.28515625" style="442" customWidth="1"/>
    <col min="9479" max="9479" width="11.28515625" style="442" customWidth="1"/>
    <col min="9480" max="9480" width="11.140625" style="442" customWidth="1"/>
    <col min="9481" max="9481" width="11.85546875" style="442" customWidth="1"/>
    <col min="9482" max="9482" width="9.140625" style="442"/>
    <col min="9483" max="9483" width="11.42578125" style="442" customWidth="1"/>
    <col min="9484" max="9715" width="9.140625" style="442"/>
    <col min="9716" max="9716" width="28" style="442" customWidth="1"/>
    <col min="9717" max="9717" width="12.85546875" style="442" customWidth="1"/>
    <col min="9718" max="9718" width="13.140625" style="442" customWidth="1"/>
    <col min="9719" max="9719" width="14.28515625" style="442" customWidth="1"/>
    <col min="9720" max="9720" width="16" style="442" customWidth="1"/>
    <col min="9721" max="9721" width="15.5703125" style="442" customWidth="1"/>
    <col min="9722" max="9724" width="14.28515625" style="442" customWidth="1"/>
    <col min="9725" max="9725" width="13.85546875" style="442" customWidth="1"/>
    <col min="9726" max="9726" width="14.28515625" style="442" customWidth="1"/>
    <col min="9727" max="9727" width="3" style="442" customWidth="1"/>
    <col min="9728" max="9728" width="11.5703125" style="442" customWidth="1"/>
    <col min="9729" max="9730" width="9.140625" style="442"/>
    <col min="9731" max="9731" width="10.42578125" style="442" customWidth="1"/>
    <col min="9732" max="9732" width="10.5703125" style="442" customWidth="1"/>
    <col min="9733" max="9733" width="9.85546875" style="442" customWidth="1"/>
    <col min="9734" max="9734" width="10.28515625" style="442" customWidth="1"/>
    <col min="9735" max="9735" width="11.28515625" style="442" customWidth="1"/>
    <col min="9736" max="9736" width="11.140625" style="442" customWidth="1"/>
    <col min="9737" max="9737" width="11.85546875" style="442" customWidth="1"/>
    <col min="9738" max="9738" width="9.140625" style="442"/>
    <col min="9739" max="9739" width="11.42578125" style="442" customWidth="1"/>
    <col min="9740" max="9971" width="9.140625" style="442"/>
    <col min="9972" max="9972" width="28" style="442" customWidth="1"/>
    <col min="9973" max="9973" width="12.85546875" style="442" customWidth="1"/>
    <col min="9974" max="9974" width="13.140625" style="442" customWidth="1"/>
    <col min="9975" max="9975" width="14.28515625" style="442" customWidth="1"/>
    <col min="9976" max="9976" width="16" style="442" customWidth="1"/>
    <col min="9977" max="9977" width="15.5703125" style="442" customWidth="1"/>
    <col min="9978" max="9980" width="14.28515625" style="442" customWidth="1"/>
    <col min="9981" max="9981" width="13.85546875" style="442" customWidth="1"/>
    <col min="9982" max="9982" width="14.28515625" style="442" customWidth="1"/>
    <col min="9983" max="9983" width="3" style="442" customWidth="1"/>
    <col min="9984" max="9984" width="11.5703125" style="442" customWidth="1"/>
    <col min="9985" max="9986" width="9.140625" style="442"/>
    <col min="9987" max="9987" width="10.42578125" style="442" customWidth="1"/>
    <col min="9988" max="9988" width="10.5703125" style="442" customWidth="1"/>
    <col min="9989" max="9989" width="9.85546875" style="442" customWidth="1"/>
    <col min="9990" max="9990" width="10.28515625" style="442" customWidth="1"/>
    <col min="9991" max="9991" width="11.28515625" style="442" customWidth="1"/>
    <col min="9992" max="9992" width="11.140625" style="442" customWidth="1"/>
    <col min="9993" max="9993" width="11.85546875" style="442" customWidth="1"/>
    <col min="9994" max="9994" width="9.140625" style="442"/>
    <col min="9995" max="9995" width="11.42578125" style="442" customWidth="1"/>
    <col min="9996" max="10227" width="9.140625" style="442"/>
    <col min="10228" max="10228" width="28" style="442" customWidth="1"/>
    <col min="10229" max="10229" width="12.85546875" style="442" customWidth="1"/>
    <col min="10230" max="10230" width="13.140625" style="442" customWidth="1"/>
    <col min="10231" max="10231" width="14.28515625" style="442" customWidth="1"/>
    <col min="10232" max="10232" width="16" style="442" customWidth="1"/>
    <col min="10233" max="10233" width="15.5703125" style="442" customWidth="1"/>
    <col min="10234" max="10236" width="14.28515625" style="442" customWidth="1"/>
    <col min="10237" max="10237" width="13.85546875" style="442" customWidth="1"/>
    <col min="10238" max="10238" width="14.28515625" style="442" customWidth="1"/>
    <col min="10239" max="10239" width="3" style="442" customWidth="1"/>
    <col min="10240" max="10240" width="11.5703125" style="442" customWidth="1"/>
    <col min="10241" max="10242" width="9.140625" style="442"/>
    <col min="10243" max="10243" width="10.42578125" style="442" customWidth="1"/>
    <col min="10244" max="10244" width="10.5703125" style="442" customWidth="1"/>
    <col min="10245" max="10245" width="9.85546875" style="442" customWidth="1"/>
    <col min="10246" max="10246" width="10.28515625" style="442" customWidth="1"/>
    <col min="10247" max="10247" width="11.28515625" style="442" customWidth="1"/>
    <col min="10248" max="10248" width="11.140625" style="442" customWidth="1"/>
    <col min="10249" max="10249" width="11.85546875" style="442" customWidth="1"/>
    <col min="10250" max="10250" width="9.140625" style="442"/>
    <col min="10251" max="10251" width="11.42578125" style="442" customWidth="1"/>
    <col min="10252" max="10483" width="9.140625" style="442"/>
    <col min="10484" max="10484" width="28" style="442" customWidth="1"/>
    <col min="10485" max="10485" width="12.85546875" style="442" customWidth="1"/>
    <col min="10486" max="10486" width="13.140625" style="442" customWidth="1"/>
    <col min="10487" max="10487" width="14.28515625" style="442" customWidth="1"/>
    <col min="10488" max="10488" width="16" style="442" customWidth="1"/>
    <col min="10489" max="10489" width="15.5703125" style="442" customWidth="1"/>
    <col min="10490" max="10492" width="14.28515625" style="442" customWidth="1"/>
    <col min="10493" max="10493" width="13.85546875" style="442" customWidth="1"/>
    <col min="10494" max="10494" width="14.28515625" style="442" customWidth="1"/>
    <col min="10495" max="10495" width="3" style="442" customWidth="1"/>
    <col min="10496" max="10496" width="11.5703125" style="442" customWidth="1"/>
    <col min="10497" max="10498" width="9.140625" style="442"/>
    <col min="10499" max="10499" width="10.42578125" style="442" customWidth="1"/>
    <col min="10500" max="10500" width="10.5703125" style="442" customWidth="1"/>
    <col min="10501" max="10501" width="9.85546875" style="442" customWidth="1"/>
    <col min="10502" max="10502" width="10.28515625" style="442" customWidth="1"/>
    <col min="10503" max="10503" width="11.28515625" style="442" customWidth="1"/>
    <col min="10504" max="10504" width="11.140625" style="442" customWidth="1"/>
    <col min="10505" max="10505" width="11.85546875" style="442" customWidth="1"/>
    <col min="10506" max="10506" width="9.140625" style="442"/>
    <col min="10507" max="10507" width="11.42578125" style="442" customWidth="1"/>
    <col min="10508" max="10739" width="9.140625" style="442"/>
    <col min="10740" max="10740" width="28" style="442" customWidth="1"/>
    <col min="10741" max="10741" width="12.85546875" style="442" customWidth="1"/>
    <col min="10742" max="10742" width="13.140625" style="442" customWidth="1"/>
    <col min="10743" max="10743" width="14.28515625" style="442" customWidth="1"/>
    <col min="10744" max="10744" width="16" style="442" customWidth="1"/>
    <col min="10745" max="10745" width="15.5703125" style="442" customWidth="1"/>
    <col min="10746" max="10748" width="14.28515625" style="442" customWidth="1"/>
    <col min="10749" max="10749" width="13.85546875" style="442" customWidth="1"/>
    <col min="10750" max="10750" width="14.28515625" style="442" customWidth="1"/>
    <col min="10751" max="10751" width="3" style="442" customWidth="1"/>
    <col min="10752" max="10752" width="11.5703125" style="442" customWidth="1"/>
    <col min="10753" max="10754" width="9.140625" style="442"/>
    <col min="10755" max="10755" width="10.42578125" style="442" customWidth="1"/>
    <col min="10756" max="10756" width="10.5703125" style="442" customWidth="1"/>
    <col min="10757" max="10757" width="9.85546875" style="442" customWidth="1"/>
    <col min="10758" max="10758" width="10.28515625" style="442" customWidth="1"/>
    <col min="10759" max="10759" width="11.28515625" style="442" customWidth="1"/>
    <col min="10760" max="10760" width="11.140625" style="442" customWidth="1"/>
    <col min="10761" max="10761" width="11.85546875" style="442" customWidth="1"/>
    <col min="10762" max="10762" width="9.140625" style="442"/>
    <col min="10763" max="10763" width="11.42578125" style="442" customWidth="1"/>
    <col min="10764" max="10995" width="9.140625" style="442"/>
    <col min="10996" max="10996" width="28" style="442" customWidth="1"/>
    <col min="10997" max="10997" width="12.85546875" style="442" customWidth="1"/>
    <col min="10998" max="10998" width="13.140625" style="442" customWidth="1"/>
    <col min="10999" max="10999" width="14.28515625" style="442" customWidth="1"/>
    <col min="11000" max="11000" width="16" style="442" customWidth="1"/>
    <col min="11001" max="11001" width="15.5703125" style="442" customWidth="1"/>
    <col min="11002" max="11004" width="14.28515625" style="442" customWidth="1"/>
    <col min="11005" max="11005" width="13.85546875" style="442" customWidth="1"/>
    <col min="11006" max="11006" width="14.28515625" style="442" customWidth="1"/>
    <col min="11007" max="11007" width="3" style="442" customWidth="1"/>
    <col min="11008" max="11008" width="11.5703125" style="442" customWidth="1"/>
    <col min="11009" max="11010" width="9.140625" style="442"/>
    <col min="11011" max="11011" width="10.42578125" style="442" customWidth="1"/>
    <col min="11012" max="11012" width="10.5703125" style="442" customWidth="1"/>
    <col min="11013" max="11013" width="9.85546875" style="442" customWidth="1"/>
    <col min="11014" max="11014" width="10.28515625" style="442" customWidth="1"/>
    <col min="11015" max="11015" width="11.28515625" style="442" customWidth="1"/>
    <col min="11016" max="11016" width="11.140625" style="442" customWidth="1"/>
    <col min="11017" max="11017" width="11.85546875" style="442" customWidth="1"/>
    <col min="11018" max="11018" width="9.140625" style="442"/>
    <col min="11019" max="11019" width="11.42578125" style="442" customWidth="1"/>
    <col min="11020" max="11251" width="9.140625" style="442"/>
    <col min="11252" max="11252" width="28" style="442" customWidth="1"/>
    <col min="11253" max="11253" width="12.85546875" style="442" customWidth="1"/>
    <col min="11254" max="11254" width="13.140625" style="442" customWidth="1"/>
    <col min="11255" max="11255" width="14.28515625" style="442" customWidth="1"/>
    <col min="11256" max="11256" width="16" style="442" customWidth="1"/>
    <col min="11257" max="11257" width="15.5703125" style="442" customWidth="1"/>
    <col min="11258" max="11260" width="14.28515625" style="442" customWidth="1"/>
    <col min="11261" max="11261" width="13.85546875" style="442" customWidth="1"/>
    <col min="11262" max="11262" width="14.28515625" style="442" customWidth="1"/>
    <col min="11263" max="11263" width="3" style="442" customWidth="1"/>
    <col min="11264" max="11264" width="11.5703125" style="442" customWidth="1"/>
    <col min="11265" max="11266" width="9.140625" style="442"/>
    <col min="11267" max="11267" width="10.42578125" style="442" customWidth="1"/>
    <col min="11268" max="11268" width="10.5703125" style="442" customWidth="1"/>
    <col min="11269" max="11269" width="9.85546875" style="442" customWidth="1"/>
    <col min="11270" max="11270" width="10.28515625" style="442" customWidth="1"/>
    <col min="11271" max="11271" width="11.28515625" style="442" customWidth="1"/>
    <col min="11272" max="11272" width="11.140625" style="442" customWidth="1"/>
    <col min="11273" max="11273" width="11.85546875" style="442" customWidth="1"/>
    <col min="11274" max="11274" width="9.140625" style="442"/>
    <col min="11275" max="11275" width="11.42578125" style="442" customWidth="1"/>
    <col min="11276" max="11507" width="9.140625" style="442"/>
    <col min="11508" max="11508" width="28" style="442" customWidth="1"/>
    <col min="11509" max="11509" width="12.85546875" style="442" customWidth="1"/>
    <col min="11510" max="11510" width="13.140625" style="442" customWidth="1"/>
    <col min="11511" max="11511" width="14.28515625" style="442" customWidth="1"/>
    <col min="11512" max="11512" width="16" style="442" customWidth="1"/>
    <col min="11513" max="11513" width="15.5703125" style="442" customWidth="1"/>
    <col min="11514" max="11516" width="14.28515625" style="442" customWidth="1"/>
    <col min="11517" max="11517" width="13.85546875" style="442" customWidth="1"/>
    <col min="11518" max="11518" width="14.28515625" style="442" customWidth="1"/>
    <col min="11519" max="11519" width="3" style="442" customWidth="1"/>
    <col min="11520" max="11520" width="11.5703125" style="442" customWidth="1"/>
    <col min="11521" max="11522" width="9.140625" style="442"/>
    <col min="11523" max="11523" width="10.42578125" style="442" customWidth="1"/>
    <col min="11524" max="11524" width="10.5703125" style="442" customWidth="1"/>
    <col min="11525" max="11525" width="9.85546875" style="442" customWidth="1"/>
    <col min="11526" max="11526" width="10.28515625" style="442" customWidth="1"/>
    <col min="11527" max="11527" width="11.28515625" style="442" customWidth="1"/>
    <col min="11528" max="11528" width="11.140625" style="442" customWidth="1"/>
    <col min="11529" max="11529" width="11.85546875" style="442" customWidth="1"/>
    <col min="11530" max="11530" width="9.140625" style="442"/>
    <col min="11531" max="11531" width="11.42578125" style="442" customWidth="1"/>
    <col min="11532" max="11763" width="9.140625" style="442"/>
    <col min="11764" max="11764" width="28" style="442" customWidth="1"/>
    <col min="11765" max="11765" width="12.85546875" style="442" customWidth="1"/>
    <col min="11766" max="11766" width="13.140625" style="442" customWidth="1"/>
    <col min="11767" max="11767" width="14.28515625" style="442" customWidth="1"/>
    <col min="11768" max="11768" width="16" style="442" customWidth="1"/>
    <col min="11769" max="11769" width="15.5703125" style="442" customWidth="1"/>
    <col min="11770" max="11772" width="14.28515625" style="442" customWidth="1"/>
    <col min="11773" max="11773" width="13.85546875" style="442" customWidth="1"/>
    <col min="11774" max="11774" width="14.28515625" style="442" customWidth="1"/>
    <col min="11775" max="11775" width="3" style="442" customWidth="1"/>
    <col min="11776" max="11776" width="11.5703125" style="442" customWidth="1"/>
    <col min="11777" max="11778" width="9.140625" style="442"/>
    <col min="11779" max="11779" width="10.42578125" style="442" customWidth="1"/>
    <col min="11780" max="11780" width="10.5703125" style="442" customWidth="1"/>
    <col min="11781" max="11781" width="9.85546875" style="442" customWidth="1"/>
    <col min="11782" max="11782" width="10.28515625" style="442" customWidth="1"/>
    <col min="11783" max="11783" width="11.28515625" style="442" customWidth="1"/>
    <col min="11784" max="11784" width="11.140625" style="442" customWidth="1"/>
    <col min="11785" max="11785" width="11.85546875" style="442" customWidth="1"/>
    <col min="11786" max="11786" width="9.140625" style="442"/>
    <col min="11787" max="11787" width="11.42578125" style="442" customWidth="1"/>
    <col min="11788" max="12019" width="9.140625" style="442"/>
    <col min="12020" max="12020" width="28" style="442" customWidth="1"/>
    <col min="12021" max="12021" width="12.85546875" style="442" customWidth="1"/>
    <col min="12022" max="12022" width="13.140625" style="442" customWidth="1"/>
    <col min="12023" max="12023" width="14.28515625" style="442" customWidth="1"/>
    <col min="12024" max="12024" width="16" style="442" customWidth="1"/>
    <col min="12025" max="12025" width="15.5703125" style="442" customWidth="1"/>
    <col min="12026" max="12028" width="14.28515625" style="442" customWidth="1"/>
    <col min="12029" max="12029" width="13.85546875" style="442" customWidth="1"/>
    <col min="12030" max="12030" width="14.28515625" style="442" customWidth="1"/>
    <col min="12031" max="12031" width="3" style="442" customWidth="1"/>
    <col min="12032" max="12032" width="11.5703125" style="442" customWidth="1"/>
    <col min="12033" max="12034" width="9.140625" style="442"/>
    <col min="12035" max="12035" width="10.42578125" style="442" customWidth="1"/>
    <col min="12036" max="12036" width="10.5703125" style="442" customWidth="1"/>
    <col min="12037" max="12037" width="9.85546875" style="442" customWidth="1"/>
    <col min="12038" max="12038" width="10.28515625" style="442" customWidth="1"/>
    <col min="12039" max="12039" width="11.28515625" style="442" customWidth="1"/>
    <col min="12040" max="12040" width="11.140625" style="442" customWidth="1"/>
    <col min="12041" max="12041" width="11.85546875" style="442" customWidth="1"/>
    <col min="12042" max="12042" width="9.140625" style="442"/>
    <col min="12043" max="12043" width="11.42578125" style="442" customWidth="1"/>
    <col min="12044" max="12275" width="9.140625" style="442"/>
    <col min="12276" max="12276" width="28" style="442" customWidth="1"/>
    <col min="12277" max="12277" width="12.85546875" style="442" customWidth="1"/>
    <col min="12278" max="12278" width="13.140625" style="442" customWidth="1"/>
    <col min="12279" max="12279" width="14.28515625" style="442" customWidth="1"/>
    <col min="12280" max="12280" width="16" style="442" customWidth="1"/>
    <col min="12281" max="12281" width="15.5703125" style="442" customWidth="1"/>
    <col min="12282" max="12284" width="14.28515625" style="442" customWidth="1"/>
    <col min="12285" max="12285" width="13.85546875" style="442" customWidth="1"/>
    <col min="12286" max="12286" width="14.28515625" style="442" customWidth="1"/>
    <col min="12287" max="12287" width="3" style="442" customWidth="1"/>
    <col min="12288" max="12288" width="11.5703125" style="442" customWidth="1"/>
    <col min="12289" max="12290" width="9.140625" style="442"/>
    <col min="12291" max="12291" width="10.42578125" style="442" customWidth="1"/>
    <col min="12292" max="12292" width="10.5703125" style="442" customWidth="1"/>
    <col min="12293" max="12293" width="9.85546875" style="442" customWidth="1"/>
    <col min="12294" max="12294" width="10.28515625" style="442" customWidth="1"/>
    <col min="12295" max="12295" width="11.28515625" style="442" customWidth="1"/>
    <col min="12296" max="12296" width="11.140625" style="442" customWidth="1"/>
    <col min="12297" max="12297" width="11.85546875" style="442" customWidth="1"/>
    <col min="12298" max="12298" width="9.140625" style="442"/>
    <col min="12299" max="12299" width="11.42578125" style="442" customWidth="1"/>
    <col min="12300" max="12531" width="9.140625" style="442"/>
    <col min="12532" max="12532" width="28" style="442" customWidth="1"/>
    <col min="12533" max="12533" width="12.85546875" style="442" customWidth="1"/>
    <col min="12534" max="12534" width="13.140625" style="442" customWidth="1"/>
    <col min="12535" max="12535" width="14.28515625" style="442" customWidth="1"/>
    <col min="12536" max="12536" width="16" style="442" customWidth="1"/>
    <col min="12537" max="12537" width="15.5703125" style="442" customWidth="1"/>
    <col min="12538" max="12540" width="14.28515625" style="442" customWidth="1"/>
    <col min="12541" max="12541" width="13.85546875" style="442" customWidth="1"/>
    <col min="12542" max="12542" width="14.28515625" style="442" customWidth="1"/>
    <col min="12543" max="12543" width="3" style="442" customWidth="1"/>
    <col min="12544" max="12544" width="11.5703125" style="442" customWidth="1"/>
    <col min="12545" max="12546" width="9.140625" style="442"/>
    <col min="12547" max="12547" width="10.42578125" style="442" customWidth="1"/>
    <col min="12548" max="12548" width="10.5703125" style="442" customWidth="1"/>
    <col min="12549" max="12549" width="9.85546875" style="442" customWidth="1"/>
    <col min="12550" max="12550" width="10.28515625" style="442" customWidth="1"/>
    <col min="12551" max="12551" width="11.28515625" style="442" customWidth="1"/>
    <col min="12552" max="12552" width="11.140625" style="442" customWidth="1"/>
    <col min="12553" max="12553" width="11.85546875" style="442" customWidth="1"/>
    <col min="12554" max="12554" width="9.140625" style="442"/>
    <col min="12555" max="12555" width="11.42578125" style="442" customWidth="1"/>
    <col min="12556" max="12787" width="9.140625" style="442"/>
    <col min="12788" max="12788" width="28" style="442" customWidth="1"/>
    <col min="12789" max="12789" width="12.85546875" style="442" customWidth="1"/>
    <col min="12790" max="12790" width="13.140625" style="442" customWidth="1"/>
    <col min="12791" max="12791" width="14.28515625" style="442" customWidth="1"/>
    <col min="12792" max="12792" width="16" style="442" customWidth="1"/>
    <col min="12793" max="12793" width="15.5703125" style="442" customWidth="1"/>
    <col min="12794" max="12796" width="14.28515625" style="442" customWidth="1"/>
    <col min="12797" max="12797" width="13.85546875" style="442" customWidth="1"/>
    <col min="12798" max="12798" width="14.28515625" style="442" customWidth="1"/>
    <col min="12799" max="12799" width="3" style="442" customWidth="1"/>
    <col min="12800" max="12800" width="11.5703125" style="442" customWidth="1"/>
    <col min="12801" max="12802" width="9.140625" style="442"/>
    <col min="12803" max="12803" width="10.42578125" style="442" customWidth="1"/>
    <col min="12804" max="12804" width="10.5703125" style="442" customWidth="1"/>
    <col min="12805" max="12805" width="9.85546875" style="442" customWidth="1"/>
    <col min="12806" max="12806" width="10.28515625" style="442" customWidth="1"/>
    <col min="12807" max="12807" width="11.28515625" style="442" customWidth="1"/>
    <col min="12808" max="12808" width="11.140625" style="442" customWidth="1"/>
    <col min="12809" max="12809" width="11.85546875" style="442" customWidth="1"/>
    <col min="12810" max="12810" width="9.140625" style="442"/>
    <col min="12811" max="12811" width="11.42578125" style="442" customWidth="1"/>
    <col min="12812" max="13043" width="9.140625" style="442"/>
    <col min="13044" max="13044" width="28" style="442" customWidth="1"/>
    <col min="13045" max="13045" width="12.85546875" style="442" customWidth="1"/>
    <col min="13046" max="13046" width="13.140625" style="442" customWidth="1"/>
    <col min="13047" max="13047" width="14.28515625" style="442" customWidth="1"/>
    <col min="13048" max="13048" width="16" style="442" customWidth="1"/>
    <col min="13049" max="13049" width="15.5703125" style="442" customWidth="1"/>
    <col min="13050" max="13052" width="14.28515625" style="442" customWidth="1"/>
    <col min="13053" max="13053" width="13.85546875" style="442" customWidth="1"/>
    <col min="13054" max="13054" width="14.28515625" style="442" customWidth="1"/>
    <col min="13055" max="13055" width="3" style="442" customWidth="1"/>
    <col min="13056" max="13056" width="11.5703125" style="442" customWidth="1"/>
    <col min="13057" max="13058" width="9.140625" style="442"/>
    <col min="13059" max="13059" width="10.42578125" style="442" customWidth="1"/>
    <col min="13060" max="13060" width="10.5703125" style="442" customWidth="1"/>
    <col min="13061" max="13061" width="9.85546875" style="442" customWidth="1"/>
    <col min="13062" max="13062" width="10.28515625" style="442" customWidth="1"/>
    <col min="13063" max="13063" width="11.28515625" style="442" customWidth="1"/>
    <col min="13064" max="13064" width="11.140625" style="442" customWidth="1"/>
    <col min="13065" max="13065" width="11.85546875" style="442" customWidth="1"/>
    <col min="13066" max="13066" width="9.140625" style="442"/>
    <col min="13067" max="13067" width="11.42578125" style="442" customWidth="1"/>
    <col min="13068" max="13299" width="9.140625" style="442"/>
    <col min="13300" max="13300" width="28" style="442" customWidth="1"/>
    <col min="13301" max="13301" width="12.85546875" style="442" customWidth="1"/>
    <col min="13302" max="13302" width="13.140625" style="442" customWidth="1"/>
    <col min="13303" max="13303" width="14.28515625" style="442" customWidth="1"/>
    <col min="13304" max="13304" width="16" style="442" customWidth="1"/>
    <col min="13305" max="13305" width="15.5703125" style="442" customWidth="1"/>
    <col min="13306" max="13308" width="14.28515625" style="442" customWidth="1"/>
    <col min="13309" max="13309" width="13.85546875" style="442" customWidth="1"/>
    <col min="13310" max="13310" width="14.28515625" style="442" customWidth="1"/>
    <col min="13311" max="13311" width="3" style="442" customWidth="1"/>
    <col min="13312" max="13312" width="11.5703125" style="442" customWidth="1"/>
    <col min="13313" max="13314" width="9.140625" style="442"/>
    <col min="13315" max="13315" width="10.42578125" style="442" customWidth="1"/>
    <col min="13316" max="13316" width="10.5703125" style="442" customWidth="1"/>
    <col min="13317" max="13317" width="9.85546875" style="442" customWidth="1"/>
    <col min="13318" max="13318" width="10.28515625" style="442" customWidth="1"/>
    <col min="13319" max="13319" width="11.28515625" style="442" customWidth="1"/>
    <col min="13320" max="13320" width="11.140625" style="442" customWidth="1"/>
    <col min="13321" max="13321" width="11.85546875" style="442" customWidth="1"/>
    <col min="13322" max="13322" width="9.140625" style="442"/>
    <col min="13323" max="13323" width="11.42578125" style="442" customWidth="1"/>
    <col min="13324" max="13555" width="9.140625" style="442"/>
    <col min="13556" max="13556" width="28" style="442" customWidth="1"/>
    <col min="13557" max="13557" width="12.85546875" style="442" customWidth="1"/>
    <col min="13558" max="13558" width="13.140625" style="442" customWidth="1"/>
    <col min="13559" max="13559" width="14.28515625" style="442" customWidth="1"/>
    <col min="13560" max="13560" width="16" style="442" customWidth="1"/>
    <col min="13561" max="13561" width="15.5703125" style="442" customWidth="1"/>
    <col min="13562" max="13564" width="14.28515625" style="442" customWidth="1"/>
    <col min="13565" max="13565" width="13.85546875" style="442" customWidth="1"/>
    <col min="13566" max="13566" width="14.28515625" style="442" customWidth="1"/>
    <col min="13567" max="13567" width="3" style="442" customWidth="1"/>
    <col min="13568" max="13568" width="11.5703125" style="442" customWidth="1"/>
    <col min="13569" max="13570" width="9.140625" style="442"/>
    <col min="13571" max="13571" width="10.42578125" style="442" customWidth="1"/>
    <col min="13572" max="13572" width="10.5703125" style="442" customWidth="1"/>
    <col min="13573" max="13573" width="9.85546875" style="442" customWidth="1"/>
    <col min="13574" max="13574" width="10.28515625" style="442" customWidth="1"/>
    <col min="13575" max="13575" width="11.28515625" style="442" customWidth="1"/>
    <col min="13576" max="13576" width="11.140625" style="442" customWidth="1"/>
    <col min="13577" max="13577" width="11.85546875" style="442" customWidth="1"/>
    <col min="13578" max="13578" width="9.140625" style="442"/>
    <col min="13579" max="13579" width="11.42578125" style="442" customWidth="1"/>
    <col min="13580" max="13811" width="9.140625" style="442"/>
    <col min="13812" max="13812" width="28" style="442" customWidth="1"/>
    <col min="13813" max="13813" width="12.85546875" style="442" customWidth="1"/>
    <col min="13814" max="13814" width="13.140625" style="442" customWidth="1"/>
    <col min="13815" max="13815" width="14.28515625" style="442" customWidth="1"/>
    <col min="13816" max="13816" width="16" style="442" customWidth="1"/>
    <col min="13817" max="13817" width="15.5703125" style="442" customWidth="1"/>
    <col min="13818" max="13820" width="14.28515625" style="442" customWidth="1"/>
    <col min="13821" max="13821" width="13.85546875" style="442" customWidth="1"/>
    <col min="13822" max="13822" width="14.28515625" style="442" customWidth="1"/>
    <col min="13823" max="13823" width="3" style="442" customWidth="1"/>
    <col min="13824" max="13824" width="11.5703125" style="442" customWidth="1"/>
    <col min="13825" max="13826" width="9.140625" style="442"/>
    <col min="13827" max="13827" width="10.42578125" style="442" customWidth="1"/>
    <col min="13828" max="13828" width="10.5703125" style="442" customWidth="1"/>
    <col min="13829" max="13829" width="9.85546875" style="442" customWidth="1"/>
    <col min="13830" max="13830" width="10.28515625" style="442" customWidth="1"/>
    <col min="13831" max="13831" width="11.28515625" style="442" customWidth="1"/>
    <col min="13832" max="13832" width="11.140625" style="442" customWidth="1"/>
    <col min="13833" max="13833" width="11.85546875" style="442" customWidth="1"/>
    <col min="13834" max="13834" width="9.140625" style="442"/>
    <col min="13835" max="13835" width="11.42578125" style="442" customWidth="1"/>
    <col min="13836" max="14067" width="9.140625" style="442"/>
    <col min="14068" max="14068" width="28" style="442" customWidth="1"/>
    <col min="14069" max="14069" width="12.85546875" style="442" customWidth="1"/>
    <col min="14070" max="14070" width="13.140625" style="442" customWidth="1"/>
    <col min="14071" max="14071" width="14.28515625" style="442" customWidth="1"/>
    <col min="14072" max="14072" width="16" style="442" customWidth="1"/>
    <col min="14073" max="14073" width="15.5703125" style="442" customWidth="1"/>
    <col min="14074" max="14076" width="14.28515625" style="442" customWidth="1"/>
    <col min="14077" max="14077" width="13.85546875" style="442" customWidth="1"/>
    <col min="14078" max="14078" width="14.28515625" style="442" customWidth="1"/>
    <col min="14079" max="14079" width="3" style="442" customWidth="1"/>
    <col min="14080" max="14080" width="11.5703125" style="442" customWidth="1"/>
    <col min="14081" max="14082" width="9.140625" style="442"/>
    <col min="14083" max="14083" width="10.42578125" style="442" customWidth="1"/>
    <col min="14084" max="14084" width="10.5703125" style="442" customWidth="1"/>
    <col min="14085" max="14085" width="9.85546875" style="442" customWidth="1"/>
    <col min="14086" max="14086" width="10.28515625" style="442" customWidth="1"/>
    <col min="14087" max="14087" width="11.28515625" style="442" customWidth="1"/>
    <col min="14088" max="14088" width="11.140625" style="442" customWidth="1"/>
    <col min="14089" max="14089" width="11.85546875" style="442" customWidth="1"/>
    <col min="14090" max="14090" width="9.140625" style="442"/>
    <col min="14091" max="14091" width="11.42578125" style="442" customWidth="1"/>
    <col min="14092" max="14323" width="9.140625" style="442"/>
    <col min="14324" max="14324" width="28" style="442" customWidth="1"/>
    <col min="14325" max="14325" width="12.85546875" style="442" customWidth="1"/>
    <col min="14326" max="14326" width="13.140625" style="442" customWidth="1"/>
    <col min="14327" max="14327" width="14.28515625" style="442" customWidth="1"/>
    <col min="14328" max="14328" width="16" style="442" customWidth="1"/>
    <col min="14329" max="14329" width="15.5703125" style="442" customWidth="1"/>
    <col min="14330" max="14332" width="14.28515625" style="442" customWidth="1"/>
    <col min="14333" max="14333" width="13.85546875" style="442" customWidth="1"/>
    <col min="14334" max="14334" width="14.28515625" style="442" customWidth="1"/>
    <col min="14335" max="14335" width="3" style="442" customWidth="1"/>
    <col min="14336" max="14336" width="11.5703125" style="442" customWidth="1"/>
    <col min="14337" max="14338" width="9.140625" style="442"/>
    <col min="14339" max="14339" width="10.42578125" style="442" customWidth="1"/>
    <col min="14340" max="14340" width="10.5703125" style="442" customWidth="1"/>
    <col min="14341" max="14341" width="9.85546875" style="442" customWidth="1"/>
    <col min="14342" max="14342" width="10.28515625" style="442" customWidth="1"/>
    <col min="14343" max="14343" width="11.28515625" style="442" customWidth="1"/>
    <col min="14344" max="14344" width="11.140625" style="442" customWidth="1"/>
    <col min="14345" max="14345" width="11.85546875" style="442" customWidth="1"/>
    <col min="14346" max="14346" width="9.140625" style="442"/>
    <col min="14347" max="14347" width="11.42578125" style="442" customWidth="1"/>
    <col min="14348" max="14579" width="9.140625" style="442"/>
    <col min="14580" max="14580" width="28" style="442" customWidth="1"/>
    <col min="14581" max="14581" width="12.85546875" style="442" customWidth="1"/>
    <col min="14582" max="14582" width="13.140625" style="442" customWidth="1"/>
    <col min="14583" max="14583" width="14.28515625" style="442" customWidth="1"/>
    <col min="14584" max="14584" width="16" style="442" customWidth="1"/>
    <col min="14585" max="14585" width="15.5703125" style="442" customWidth="1"/>
    <col min="14586" max="14588" width="14.28515625" style="442" customWidth="1"/>
    <col min="14589" max="14589" width="13.85546875" style="442" customWidth="1"/>
    <col min="14590" max="14590" width="14.28515625" style="442" customWidth="1"/>
    <col min="14591" max="14591" width="3" style="442" customWidth="1"/>
    <col min="14592" max="14592" width="11.5703125" style="442" customWidth="1"/>
    <col min="14593" max="14594" width="9.140625" style="442"/>
    <col min="14595" max="14595" width="10.42578125" style="442" customWidth="1"/>
    <col min="14596" max="14596" width="10.5703125" style="442" customWidth="1"/>
    <col min="14597" max="14597" width="9.85546875" style="442" customWidth="1"/>
    <col min="14598" max="14598" width="10.28515625" style="442" customWidth="1"/>
    <col min="14599" max="14599" width="11.28515625" style="442" customWidth="1"/>
    <col min="14600" max="14600" width="11.140625" style="442" customWidth="1"/>
    <col min="14601" max="14601" width="11.85546875" style="442" customWidth="1"/>
    <col min="14602" max="14602" width="9.140625" style="442"/>
    <col min="14603" max="14603" width="11.42578125" style="442" customWidth="1"/>
    <col min="14604" max="14835" width="9.140625" style="442"/>
    <col min="14836" max="14836" width="28" style="442" customWidth="1"/>
    <col min="14837" max="14837" width="12.85546875" style="442" customWidth="1"/>
    <col min="14838" max="14838" width="13.140625" style="442" customWidth="1"/>
    <col min="14839" max="14839" width="14.28515625" style="442" customWidth="1"/>
    <col min="14840" max="14840" width="16" style="442" customWidth="1"/>
    <col min="14841" max="14841" width="15.5703125" style="442" customWidth="1"/>
    <col min="14842" max="14844" width="14.28515625" style="442" customWidth="1"/>
    <col min="14845" max="14845" width="13.85546875" style="442" customWidth="1"/>
    <col min="14846" max="14846" width="14.28515625" style="442" customWidth="1"/>
    <col min="14847" max="14847" width="3" style="442" customWidth="1"/>
    <col min="14848" max="14848" width="11.5703125" style="442" customWidth="1"/>
    <col min="14849" max="14850" width="9.140625" style="442"/>
    <col min="14851" max="14851" width="10.42578125" style="442" customWidth="1"/>
    <col min="14852" max="14852" width="10.5703125" style="442" customWidth="1"/>
    <col min="14853" max="14853" width="9.85546875" style="442" customWidth="1"/>
    <col min="14854" max="14854" width="10.28515625" style="442" customWidth="1"/>
    <col min="14855" max="14855" width="11.28515625" style="442" customWidth="1"/>
    <col min="14856" max="14856" width="11.140625" style="442" customWidth="1"/>
    <col min="14857" max="14857" width="11.85546875" style="442" customWidth="1"/>
    <col min="14858" max="14858" width="9.140625" style="442"/>
    <col min="14859" max="14859" width="11.42578125" style="442" customWidth="1"/>
    <col min="14860" max="15091" width="9.140625" style="442"/>
    <col min="15092" max="15092" width="28" style="442" customWidth="1"/>
    <col min="15093" max="15093" width="12.85546875" style="442" customWidth="1"/>
    <col min="15094" max="15094" width="13.140625" style="442" customWidth="1"/>
    <col min="15095" max="15095" width="14.28515625" style="442" customWidth="1"/>
    <col min="15096" max="15096" width="16" style="442" customWidth="1"/>
    <col min="15097" max="15097" width="15.5703125" style="442" customWidth="1"/>
    <col min="15098" max="15100" width="14.28515625" style="442" customWidth="1"/>
    <col min="15101" max="15101" width="13.85546875" style="442" customWidth="1"/>
    <col min="15102" max="15102" width="14.28515625" style="442" customWidth="1"/>
    <col min="15103" max="15103" width="3" style="442" customWidth="1"/>
    <col min="15104" max="15104" width="11.5703125" style="442" customWidth="1"/>
    <col min="15105" max="15106" width="9.140625" style="442"/>
    <col min="15107" max="15107" width="10.42578125" style="442" customWidth="1"/>
    <col min="15108" max="15108" width="10.5703125" style="442" customWidth="1"/>
    <col min="15109" max="15109" width="9.85546875" style="442" customWidth="1"/>
    <col min="15110" max="15110" width="10.28515625" style="442" customWidth="1"/>
    <col min="15111" max="15111" width="11.28515625" style="442" customWidth="1"/>
    <col min="15112" max="15112" width="11.140625" style="442" customWidth="1"/>
    <col min="15113" max="15113" width="11.85546875" style="442" customWidth="1"/>
    <col min="15114" max="15114" width="9.140625" style="442"/>
    <col min="15115" max="15115" width="11.42578125" style="442" customWidth="1"/>
    <col min="15116" max="15347" width="9.140625" style="442"/>
    <col min="15348" max="15348" width="28" style="442" customWidth="1"/>
    <col min="15349" max="15349" width="12.85546875" style="442" customWidth="1"/>
    <col min="15350" max="15350" width="13.140625" style="442" customWidth="1"/>
    <col min="15351" max="15351" width="14.28515625" style="442" customWidth="1"/>
    <col min="15352" max="15352" width="16" style="442" customWidth="1"/>
    <col min="15353" max="15353" width="15.5703125" style="442" customWidth="1"/>
    <col min="15354" max="15356" width="14.28515625" style="442" customWidth="1"/>
    <col min="15357" max="15357" width="13.85546875" style="442" customWidth="1"/>
    <col min="15358" max="15358" width="14.28515625" style="442" customWidth="1"/>
    <col min="15359" max="15359" width="3" style="442" customWidth="1"/>
    <col min="15360" max="15360" width="11.5703125" style="442" customWidth="1"/>
    <col min="15361" max="15362" width="9.140625" style="442"/>
    <col min="15363" max="15363" width="10.42578125" style="442" customWidth="1"/>
    <col min="15364" max="15364" width="10.5703125" style="442" customWidth="1"/>
    <col min="15365" max="15365" width="9.85546875" style="442" customWidth="1"/>
    <col min="15366" max="15366" width="10.28515625" style="442" customWidth="1"/>
    <col min="15367" max="15367" width="11.28515625" style="442" customWidth="1"/>
    <col min="15368" max="15368" width="11.140625" style="442" customWidth="1"/>
    <col min="15369" max="15369" width="11.85546875" style="442" customWidth="1"/>
    <col min="15370" max="15370" width="9.140625" style="442"/>
    <col min="15371" max="15371" width="11.42578125" style="442" customWidth="1"/>
    <col min="15372" max="15603" width="9.140625" style="442"/>
    <col min="15604" max="15604" width="28" style="442" customWidth="1"/>
    <col min="15605" max="15605" width="12.85546875" style="442" customWidth="1"/>
    <col min="15606" max="15606" width="13.140625" style="442" customWidth="1"/>
    <col min="15607" max="15607" width="14.28515625" style="442" customWidth="1"/>
    <col min="15608" max="15608" width="16" style="442" customWidth="1"/>
    <col min="15609" max="15609" width="15.5703125" style="442" customWidth="1"/>
    <col min="15610" max="15612" width="14.28515625" style="442" customWidth="1"/>
    <col min="15613" max="15613" width="13.85546875" style="442" customWidth="1"/>
    <col min="15614" max="15614" width="14.28515625" style="442" customWidth="1"/>
    <col min="15615" max="15615" width="3" style="442" customWidth="1"/>
    <col min="15616" max="15616" width="11.5703125" style="442" customWidth="1"/>
    <col min="15617" max="15618" width="9.140625" style="442"/>
    <col min="15619" max="15619" width="10.42578125" style="442" customWidth="1"/>
    <col min="15620" max="15620" width="10.5703125" style="442" customWidth="1"/>
    <col min="15621" max="15621" width="9.85546875" style="442" customWidth="1"/>
    <col min="15622" max="15622" width="10.28515625" style="442" customWidth="1"/>
    <col min="15623" max="15623" width="11.28515625" style="442" customWidth="1"/>
    <col min="15624" max="15624" width="11.140625" style="442" customWidth="1"/>
    <col min="15625" max="15625" width="11.85546875" style="442" customWidth="1"/>
    <col min="15626" max="15626" width="9.140625" style="442"/>
    <col min="15627" max="15627" width="11.42578125" style="442" customWidth="1"/>
    <col min="15628" max="15859" width="9.140625" style="442"/>
    <col min="15860" max="15860" width="28" style="442" customWidth="1"/>
    <col min="15861" max="15861" width="12.85546875" style="442" customWidth="1"/>
    <col min="15862" max="15862" width="13.140625" style="442" customWidth="1"/>
    <col min="15863" max="15863" width="14.28515625" style="442" customWidth="1"/>
    <col min="15864" max="15864" width="16" style="442" customWidth="1"/>
    <col min="15865" max="15865" width="15.5703125" style="442" customWidth="1"/>
    <col min="15866" max="15868" width="14.28515625" style="442" customWidth="1"/>
    <col min="15869" max="15869" width="13.85546875" style="442" customWidth="1"/>
    <col min="15870" max="15870" width="14.28515625" style="442" customWidth="1"/>
    <col min="15871" max="15871" width="3" style="442" customWidth="1"/>
    <col min="15872" max="15872" width="11.5703125" style="442" customWidth="1"/>
    <col min="15873" max="15874" width="9.140625" style="442"/>
    <col min="15875" max="15875" width="10.42578125" style="442" customWidth="1"/>
    <col min="15876" max="15876" width="10.5703125" style="442" customWidth="1"/>
    <col min="15877" max="15877" width="9.85546875" style="442" customWidth="1"/>
    <col min="15878" max="15878" width="10.28515625" style="442" customWidth="1"/>
    <col min="15879" max="15879" width="11.28515625" style="442" customWidth="1"/>
    <col min="15880" max="15880" width="11.140625" style="442" customWidth="1"/>
    <col min="15881" max="15881" width="11.85546875" style="442" customWidth="1"/>
    <col min="15882" max="15882" width="9.140625" style="442"/>
    <col min="15883" max="15883" width="11.42578125" style="442" customWidth="1"/>
    <col min="15884" max="16115" width="9.140625" style="442"/>
    <col min="16116" max="16116" width="28" style="442" customWidth="1"/>
    <col min="16117" max="16117" width="12.85546875" style="442" customWidth="1"/>
    <col min="16118" max="16118" width="13.140625" style="442" customWidth="1"/>
    <col min="16119" max="16119" width="14.28515625" style="442" customWidth="1"/>
    <col min="16120" max="16120" width="16" style="442" customWidth="1"/>
    <col min="16121" max="16121" width="15.5703125" style="442" customWidth="1"/>
    <col min="16122" max="16124" width="14.28515625" style="442" customWidth="1"/>
    <col min="16125" max="16125" width="13.85546875" style="442" customWidth="1"/>
    <col min="16126" max="16126" width="14.28515625" style="442" customWidth="1"/>
    <col min="16127" max="16127" width="3" style="442" customWidth="1"/>
    <col min="16128" max="16128" width="11.5703125" style="442" customWidth="1"/>
    <col min="16129" max="16130" width="9.140625" style="442"/>
    <col min="16131" max="16131" width="10.42578125" style="442" customWidth="1"/>
    <col min="16132" max="16132" width="10.5703125" style="442" customWidth="1"/>
    <col min="16133" max="16133" width="9.85546875" style="442" customWidth="1"/>
    <col min="16134" max="16134" width="10.28515625" style="442" customWidth="1"/>
    <col min="16135" max="16135" width="11.28515625" style="442" customWidth="1"/>
    <col min="16136" max="16136" width="11.140625" style="442" customWidth="1"/>
    <col min="16137" max="16137" width="11.85546875" style="442" customWidth="1"/>
    <col min="16138" max="16138" width="9.140625" style="442"/>
    <col min="16139" max="16139" width="11.42578125" style="442" customWidth="1"/>
    <col min="16140" max="16384" width="9.140625" style="442"/>
  </cols>
  <sheetData>
    <row r="1" spans="1:11" ht="20.100000000000001" customHeight="1">
      <c r="A1" s="1084" t="s">
        <v>515</v>
      </c>
      <c r="B1" s="1084"/>
      <c r="C1" s="1084"/>
      <c r="D1" s="1084"/>
      <c r="E1" s="1084"/>
      <c r="F1" s="1084"/>
      <c r="G1" s="1084"/>
      <c r="H1" s="1084"/>
      <c r="I1" s="1084"/>
      <c r="J1" s="1084"/>
      <c r="K1" s="441" t="s">
        <v>518</v>
      </c>
    </row>
    <row r="2" spans="1:11">
      <c r="A2" s="1085" t="s">
        <v>519</v>
      </c>
      <c r="B2" s="1085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24.95" customHeight="1">
      <c r="A3" s="1083" t="s">
        <v>520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</row>
    <row r="4" spans="1:11">
      <c r="A4" s="1086" t="s">
        <v>521</v>
      </c>
      <c r="B4" s="1086"/>
      <c r="C4" s="1086"/>
      <c r="D4" s="1086"/>
      <c r="E4" s="1086"/>
      <c r="F4" s="1086"/>
      <c r="G4" s="1086"/>
      <c r="H4" s="1086"/>
      <c r="I4" s="1086"/>
      <c r="J4" s="1086"/>
      <c r="K4" s="1086"/>
    </row>
    <row r="5" spans="1:11" hidden="1">
      <c r="A5" s="445"/>
      <c r="B5" s="446" t="s">
        <v>522</v>
      </c>
      <c r="C5" s="447">
        <f>C10-C6</f>
        <v>0</v>
      </c>
      <c r="D5" s="447">
        <f t="shared" ref="D5:J5" si="0">D10-D6</f>
        <v>0</v>
      </c>
      <c r="E5" s="447">
        <f t="shared" si="0"/>
        <v>0</v>
      </c>
      <c r="F5" s="447">
        <f t="shared" si="0"/>
        <v>0</v>
      </c>
      <c r="G5" s="447">
        <f t="shared" si="0"/>
        <v>1</v>
      </c>
      <c r="H5" s="447">
        <f t="shared" si="0"/>
        <v>1</v>
      </c>
      <c r="I5" s="447">
        <f t="shared" si="0"/>
        <v>1</v>
      </c>
      <c r="J5" s="447">
        <f t="shared" si="0"/>
        <v>0</v>
      </c>
      <c r="K5" s="446"/>
    </row>
    <row r="6" spans="1:11" ht="13.5" thickBot="1">
      <c r="A6" s="448" t="s">
        <v>523</v>
      </c>
      <c r="B6" s="449"/>
      <c r="C6" s="449">
        <f>'[1]13+verif'!C10</f>
        <v>294711736</v>
      </c>
      <c r="D6" s="449">
        <f>'[1]13+verif'!D10</f>
        <v>255627428</v>
      </c>
      <c r="E6" s="449">
        <f>'[1]13+verif'!E10</f>
        <v>573185823</v>
      </c>
      <c r="F6" s="449">
        <f>'[1]13+verif'!F10</f>
        <v>538473508</v>
      </c>
      <c r="G6" s="449">
        <f>'[1]13+verif'!G10</f>
        <v>455151788</v>
      </c>
      <c r="H6" s="449">
        <f>'[1]13+verif'!H10</f>
        <v>455151788</v>
      </c>
      <c r="I6" s="449">
        <f>'[1]13+verif'!I10</f>
        <v>455151788</v>
      </c>
      <c r="J6" s="449">
        <f>'[1]13+verif'!J10</f>
        <v>0</v>
      </c>
      <c r="K6" s="450" t="s">
        <v>524</v>
      </c>
    </row>
    <row r="7" spans="1:11" ht="30.75" customHeight="1">
      <c r="A7" s="1087" t="s">
        <v>7</v>
      </c>
      <c r="B7" s="1089" t="s">
        <v>3</v>
      </c>
      <c r="C7" s="1077" t="str">
        <f>'[1]51'!D9</f>
        <v>Credite de angajament initiale</v>
      </c>
      <c r="D7" s="1077" t="str">
        <f>'[1]51'!E9</f>
        <v xml:space="preserve">Credite de angajament  finale </v>
      </c>
      <c r="E7" s="1077" t="str">
        <f>'[1]51'!F9</f>
        <v xml:space="preserve">Credite  bugetare  initiale </v>
      </c>
      <c r="F7" s="1077" t="str">
        <f>'[1]51'!G9</f>
        <v>Credite bugetare  finale</v>
      </c>
      <c r="G7" s="1077" t="str">
        <f>'[1]51'!H9</f>
        <v>Angajamente 
bugetare</v>
      </c>
      <c r="H7" s="1077" t="str">
        <f>'[1]51'!I9</f>
        <v>Angajamente 
legale</v>
      </c>
      <c r="I7" s="1077" t="str">
        <f>'[1]51'!J9</f>
        <v>Plati 
efectuate</v>
      </c>
      <c r="J7" s="1079" t="str">
        <f>'[1]51'!K9</f>
        <v>Angajamente 
legale de platit</v>
      </c>
      <c r="K7" s="1081" t="str">
        <f>'[1]51'!L9</f>
        <v>Cheltuieli efective</v>
      </c>
    </row>
    <row r="8" spans="1:11" ht="44.25" customHeight="1" thickBot="1">
      <c r="A8" s="1088"/>
      <c r="B8" s="1090"/>
      <c r="C8" s="1078"/>
      <c r="D8" s="1078"/>
      <c r="E8" s="1078"/>
      <c r="F8" s="1078"/>
      <c r="G8" s="1078"/>
      <c r="H8" s="1078"/>
      <c r="I8" s="1078"/>
      <c r="J8" s="1080"/>
      <c r="K8" s="1082"/>
    </row>
    <row r="9" spans="1:11">
      <c r="A9" s="451" t="s">
        <v>16</v>
      </c>
      <c r="B9" s="452" t="s">
        <v>17</v>
      </c>
      <c r="C9" s="452">
        <v>1</v>
      </c>
      <c r="D9" s="452">
        <v>2</v>
      </c>
      <c r="E9" s="453">
        <v>3</v>
      </c>
      <c r="F9" s="453">
        <v>4</v>
      </c>
      <c r="G9" s="452">
        <v>5</v>
      </c>
      <c r="H9" s="452">
        <v>6</v>
      </c>
      <c r="I9" s="452">
        <v>7</v>
      </c>
      <c r="J9" s="454">
        <v>8</v>
      </c>
      <c r="K9" s="455">
        <v>9</v>
      </c>
    </row>
    <row r="10" spans="1:11" ht="27">
      <c r="A10" s="456" t="s">
        <v>525</v>
      </c>
      <c r="B10" s="457" t="s">
        <v>526</v>
      </c>
      <c r="C10" s="458">
        <f>C11+C27+C35+C90+C108+C138</f>
        <v>294711736</v>
      </c>
      <c r="D10" s="459">
        <f>D11+D27+D35+D90+D108+D138</f>
        <v>255627428</v>
      </c>
      <c r="E10" s="458">
        <f>E11+E27+E35+E90+E108+E138</f>
        <v>573185823</v>
      </c>
      <c r="F10" s="458">
        <f t="shared" ref="F10:K10" si="1">F11+F27+F35+F90+F108+F138</f>
        <v>538473508</v>
      </c>
      <c r="G10" s="458">
        <f t="shared" si="1"/>
        <v>455151789</v>
      </c>
      <c r="H10" s="458">
        <f t="shared" si="1"/>
        <v>455151789</v>
      </c>
      <c r="I10" s="458">
        <f>I11+I27+I35+I90+I108+I138</f>
        <v>455151789</v>
      </c>
      <c r="J10" s="458">
        <f t="shared" si="1"/>
        <v>0</v>
      </c>
      <c r="K10" s="460">
        <f t="shared" si="1"/>
        <v>321493485</v>
      </c>
    </row>
    <row r="11" spans="1:11" ht="18">
      <c r="A11" s="461" t="s">
        <v>527</v>
      </c>
      <c r="B11" s="462" t="s">
        <v>528</v>
      </c>
      <c r="C11" s="463">
        <f>C12+C15+C21+C22</f>
        <v>1050000</v>
      </c>
      <c r="D11" s="463">
        <f>D12+D15+D21+D22</f>
        <v>806000</v>
      </c>
      <c r="E11" s="463">
        <f t="shared" ref="E11:K11" si="2">E12+E15+E21+E22</f>
        <v>47486000</v>
      </c>
      <c r="F11" s="463">
        <f t="shared" si="2"/>
        <v>46667723</v>
      </c>
      <c r="G11" s="463">
        <f t="shared" si="2"/>
        <v>46425304</v>
      </c>
      <c r="H11" s="463">
        <f t="shared" si="2"/>
        <v>46425304</v>
      </c>
      <c r="I11" s="463">
        <f t="shared" si="2"/>
        <v>46425304</v>
      </c>
      <c r="J11" s="463">
        <f t="shared" si="2"/>
        <v>0</v>
      </c>
      <c r="K11" s="464">
        <f t="shared" si="2"/>
        <v>46875833</v>
      </c>
    </row>
    <row r="12" spans="1:11" ht="18">
      <c r="A12" s="465" t="s">
        <v>529</v>
      </c>
      <c r="B12" s="466" t="s">
        <v>530</v>
      </c>
      <c r="C12" s="467">
        <f>C13</f>
        <v>1050000</v>
      </c>
      <c r="D12" s="467">
        <f>D13</f>
        <v>806000</v>
      </c>
      <c r="E12" s="467">
        <f t="shared" ref="E12:K13" si="3">E13</f>
        <v>39130000</v>
      </c>
      <c r="F12" s="467">
        <f t="shared" si="3"/>
        <v>40251723</v>
      </c>
      <c r="G12" s="467">
        <f t="shared" si="3"/>
        <v>40036651</v>
      </c>
      <c r="H12" s="467">
        <f t="shared" si="3"/>
        <v>40036651</v>
      </c>
      <c r="I12" s="467">
        <f t="shared" si="3"/>
        <v>40036651</v>
      </c>
      <c r="J12" s="467">
        <f t="shared" si="3"/>
        <v>0</v>
      </c>
      <c r="K12" s="468">
        <f t="shared" si="3"/>
        <v>40425785</v>
      </c>
    </row>
    <row r="13" spans="1:11" ht="18">
      <c r="A13" s="469" t="s">
        <v>531</v>
      </c>
      <c r="B13" s="470" t="s">
        <v>532</v>
      </c>
      <c r="C13" s="471">
        <f>C14</f>
        <v>1050000</v>
      </c>
      <c r="D13" s="471">
        <f>D14</f>
        <v>806000</v>
      </c>
      <c r="E13" s="471">
        <f t="shared" si="3"/>
        <v>39130000</v>
      </c>
      <c r="F13" s="471">
        <f t="shared" si="3"/>
        <v>40251723</v>
      </c>
      <c r="G13" s="471">
        <f t="shared" si="3"/>
        <v>40036651</v>
      </c>
      <c r="H13" s="471">
        <f t="shared" si="3"/>
        <v>40036651</v>
      </c>
      <c r="I13" s="471">
        <f t="shared" si="3"/>
        <v>40036651</v>
      </c>
      <c r="J13" s="471">
        <f t="shared" si="3"/>
        <v>0</v>
      </c>
      <c r="K13" s="472">
        <f t="shared" si="3"/>
        <v>40425785</v>
      </c>
    </row>
    <row r="14" spans="1:11" ht="15">
      <c r="A14" s="473" t="s">
        <v>533</v>
      </c>
      <c r="B14" s="474" t="s">
        <v>534</v>
      </c>
      <c r="C14" s="475">
        <f>C145+C272</f>
        <v>1050000</v>
      </c>
      <c r="D14" s="475">
        <f>D145+D272</f>
        <v>806000</v>
      </c>
      <c r="E14" s="475">
        <f t="shared" ref="E14:K14" si="4">E145+E272</f>
        <v>39130000</v>
      </c>
      <c r="F14" s="475">
        <f t="shared" si="4"/>
        <v>40251723</v>
      </c>
      <c r="G14" s="475">
        <f t="shared" si="4"/>
        <v>40036651</v>
      </c>
      <c r="H14" s="475">
        <f>G14</f>
        <v>40036651</v>
      </c>
      <c r="I14" s="475">
        <f>I145+I272</f>
        <v>40036651</v>
      </c>
      <c r="J14" s="476">
        <f t="shared" si="4"/>
        <v>0</v>
      </c>
      <c r="K14" s="477">
        <f t="shared" si="4"/>
        <v>40425785</v>
      </c>
    </row>
    <row r="15" spans="1:11" ht="27.75" customHeight="1">
      <c r="A15" s="465" t="s">
        <v>535</v>
      </c>
      <c r="B15" s="466" t="s">
        <v>536</v>
      </c>
      <c r="C15" s="467">
        <f t="shared" ref="C15:K15" si="5">C16+C17+C18+C19+C20</f>
        <v>0</v>
      </c>
      <c r="D15" s="467">
        <f t="shared" si="5"/>
        <v>0</v>
      </c>
      <c r="E15" s="467">
        <f t="shared" si="5"/>
        <v>2756000</v>
      </c>
      <c r="F15" s="467">
        <f t="shared" si="5"/>
        <v>2751000</v>
      </c>
      <c r="G15" s="467">
        <f t="shared" si="5"/>
        <v>2743364</v>
      </c>
      <c r="H15" s="467">
        <f t="shared" si="5"/>
        <v>2743364</v>
      </c>
      <c r="I15" s="467">
        <f t="shared" si="5"/>
        <v>2743364</v>
      </c>
      <c r="J15" s="467">
        <f t="shared" si="5"/>
        <v>0</v>
      </c>
      <c r="K15" s="468">
        <f t="shared" si="5"/>
        <v>2804755</v>
      </c>
    </row>
    <row r="16" spans="1:11" ht="19.5">
      <c r="A16" s="473" t="s">
        <v>537</v>
      </c>
      <c r="B16" s="474" t="s">
        <v>538</v>
      </c>
      <c r="C16" s="475">
        <f t="shared" ref="C16:K20" si="6">C147+C274</f>
        <v>0</v>
      </c>
      <c r="D16" s="475">
        <f t="shared" si="6"/>
        <v>0</v>
      </c>
      <c r="E16" s="478">
        <f t="shared" si="6"/>
        <v>10000</v>
      </c>
      <c r="F16" s="475">
        <f t="shared" si="6"/>
        <v>0</v>
      </c>
      <c r="G16" s="475">
        <f t="shared" si="6"/>
        <v>0</v>
      </c>
      <c r="H16" s="475">
        <f t="shared" si="6"/>
        <v>0</v>
      </c>
      <c r="I16" s="475">
        <f t="shared" si="6"/>
        <v>0</v>
      </c>
      <c r="J16" s="475">
        <f t="shared" si="6"/>
        <v>0</v>
      </c>
      <c r="K16" s="477">
        <f t="shared" si="6"/>
        <v>0</v>
      </c>
    </row>
    <row r="17" spans="1:11" ht="22.5" hidden="1" customHeight="1">
      <c r="A17" s="473" t="s">
        <v>539</v>
      </c>
      <c r="B17" s="474" t="s">
        <v>540</v>
      </c>
      <c r="C17" s="475">
        <f t="shared" si="6"/>
        <v>0</v>
      </c>
      <c r="D17" s="475">
        <f t="shared" si="6"/>
        <v>0</v>
      </c>
      <c r="E17" s="475">
        <f t="shared" si="6"/>
        <v>0</v>
      </c>
      <c r="F17" s="475">
        <f t="shared" si="6"/>
        <v>0</v>
      </c>
      <c r="G17" s="475">
        <f t="shared" si="6"/>
        <v>0</v>
      </c>
      <c r="H17" s="475">
        <f t="shared" si="6"/>
        <v>0</v>
      </c>
      <c r="I17" s="475">
        <f t="shared" si="6"/>
        <v>0</v>
      </c>
      <c r="J17" s="475">
        <f t="shared" si="6"/>
        <v>0</v>
      </c>
      <c r="K17" s="477">
        <f t="shared" si="6"/>
        <v>0</v>
      </c>
    </row>
    <row r="18" spans="1:11" ht="27.75" hidden="1" customHeight="1">
      <c r="A18" s="473" t="s">
        <v>541</v>
      </c>
      <c r="B18" s="474" t="s">
        <v>542</v>
      </c>
      <c r="C18" s="475">
        <f t="shared" si="6"/>
        <v>0</v>
      </c>
      <c r="D18" s="475">
        <f t="shared" si="6"/>
        <v>0</v>
      </c>
      <c r="E18" s="475">
        <f t="shared" si="6"/>
        <v>0</v>
      </c>
      <c r="F18" s="475">
        <f t="shared" si="6"/>
        <v>0</v>
      </c>
      <c r="G18" s="475">
        <f t="shared" si="6"/>
        <v>0</v>
      </c>
      <c r="H18" s="475">
        <f t="shared" si="6"/>
        <v>0</v>
      </c>
      <c r="I18" s="475">
        <f t="shared" si="6"/>
        <v>0</v>
      </c>
      <c r="J18" s="475">
        <f t="shared" si="6"/>
        <v>0</v>
      </c>
      <c r="K18" s="477">
        <f t="shared" si="6"/>
        <v>0</v>
      </c>
    </row>
    <row r="19" spans="1:11" ht="19.5">
      <c r="A19" s="473" t="s">
        <v>543</v>
      </c>
      <c r="B19" s="474" t="s">
        <v>544</v>
      </c>
      <c r="C19" s="475">
        <f t="shared" si="6"/>
        <v>0</v>
      </c>
      <c r="D19" s="475">
        <f t="shared" si="6"/>
        <v>0</v>
      </c>
      <c r="E19" s="475">
        <f t="shared" si="6"/>
        <v>2746000</v>
      </c>
      <c r="F19" s="475">
        <f t="shared" si="6"/>
        <v>2751000</v>
      </c>
      <c r="G19" s="475">
        <f t="shared" si="6"/>
        <v>2743364</v>
      </c>
      <c r="H19" s="475">
        <f>G19</f>
        <v>2743364</v>
      </c>
      <c r="I19" s="475">
        <f t="shared" si="6"/>
        <v>2743364</v>
      </c>
      <c r="J19" s="475">
        <f t="shared" si="6"/>
        <v>0</v>
      </c>
      <c r="K19" s="477">
        <f t="shared" si="6"/>
        <v>2804755</v>
      </c>
    </row>
    <row r="20" spans="1:11" ht="15">
      <c r="A20" s="473" t="s">
        <v>545</v>
      </c>
      <c r="B20" s="474" t="s">
        <v>546</v>
      </c>
      <c r="C20" s="475">
        <f t="shared" si="6"/>
        <v>0</v>
      </c>
      <c r="D20" s="475">
        <f t="shared" si="6"/>
        <v>0</v>
      </c>
      <c r="E20" s="475">
        <f t="shared" si="6"/>
        <v>0</v>
      </c>
      <c r="F20" s="475">
        <f t="shared" si="6"/>
        <v>0</v>
      </c>
      <c r="G20" s="475">
        <f t="shared" si="6"/>
        <v>0</v>
      </c>
      <c r="H20" s="475">
        <f>H151+H278</f>
        <v>0</v>
      </c>
      <c r="I20" s="475">
        <f t="shared" si="6"/>
        <v>0</v>
      </c>
      <c r="J20" s="475">
        <f t="shared" si="6"/>
        <v>0</v>
      </c>
      <c r="K20" s="477">
        <f t="shared" si="6"/>
        <v>0</v>
      </c>
    </row>
    <row r="21" spans="1:11" ht="18">
      <c r="A21" s="465" t="s">
        <v>547</v>
      </c>
      <c r="B21" s="466" t="s">
        <v>548</v>
      </c>
      <c r="C21" s="467">
        <f>C152</f>
        <v>0</v>
      </c>
      <c r="D21" s="467">
        <f>D152</f>
        <v>0</v>
      </c>
      <c r="E21" s="467">
        <f t="shared" ref="E21:K21" si="7">E152</f>
        <v>5600000</v>
      </c>
      <c r="F21" s="467">
        <f t="shared" si="7"/>
        <v>3665000</v>
      </c>
      <c r="G21" s="467">
        <f t="shared" si="7"/>
        <v>3645289</v>
      </c>
      <c r="H21" s="467">
        <f t="shared" si="7"/>
        <v>3645289</v>
      </c>
      <c r="I21" s="467">
        <f t="shared" si="7"/>
        <v>3645289</v>
      </c>
      <c r="J21" s="467">
        <f t="shared" si="7"/>
        <v>0</v>
      </c>
      <c r="K21" s="468">
        <f t="shared" si="7"/>
        <v>3645293</v>
      </c>
    </row>
    <row r="22" spans="1:11" ht="29.25" hidden="1" customHeight="1">
      <c r="A22" s="465" t="s">
        <v>549</v>
      </c>
      <c r="B22" s="466" t="s">
        <v>550</v>
      </c>
      <c r="C22" s="467">
        <f>C24+C25+C26</f>
        <v>0</v>
      </c>
      <c r="D22" s="467">
        <f>D24+D25+D26</f>
        <v>0</v>
      </c>
      <c r="E22" s="467">
        <f t="shared" ref="E22:K22" si="8">E24+E25+E26</f>
        <v>0</v>
      </c>
      <c r="F22" s="467">
        <f t="shared" si="8"/>
        <v>0</v>
      </c>
      <c r="G22" s="467">
        <f t="shared" si="8"/>
        <v>0</v>
      </c>
      <c r="H22" s="467">
        <f t="shared" si="8"/>
        <v>0</v>
      </c>
      <c r="I22" s="467">
        <f t="shared" si="8"/>
        <v>0</v>
      </c>
      <c r="J22" s="467">
        <f t="shared" si="8"/>
        <v>0</v>
      </c>
      <c r="K22" s="468">
        <f t="shared" si="8"/>
        <v>0</v>
      </c>
    </row>
    <row r="23" spans="1:11" ht="22.5" hidden="1" customHeight="1">
      <c r="A23" s="473" t="s">
        <v>551</v>
      </c>
      <c r="B23" s="474" t="s">
        <v>552</v>
      </c>
      <c r="C23" s="479"/>
      <c r="D23" s="479"/>
      <c r="E23" s="480"/>
      <c r="F23" s="481"/>
      <c r="G23" s="482"/>
      <c r="H23" s="482"/>
      <c r="I23" s="482"/>
      <c r="J23" s="483"/>
      <c r="K23" s="484"/>
    </row>
    <row r="24" spans="1:11" ht="21" hidden="1" customHeight="1">
      <c r="A24" s="473" t="s">
        <v>553</v>
      </c>
      <c r="B24" s="474" t="s">
        <v>552</v>
      </c>
      <c r="C24" s="475">
        <f>C154</f>
        <v>0</v>
      </c>
      <c r="D24" s="475">
        <f>D154</f>
        <v>0</v>
      </c>
      <c r="E24" s="475">
        <f t="shared" ref="E24:K24" si="9">E154</f>
        <v>0</v>
      </c>
      <c r="F24" s="475">
        <f t="shared" si="9"/>
        <v>0</v>
      </c>
      <c r="G24" s="475">
        <f t="shared" si="9"/>
        <v>0</v>
      </c>
      <c r="H24" s="475">
        <f t="shared" si="9"/>
        <v>0</v>
      </c>
      <c r="I24" s="475">
        <f t="shared" si="9"/>
        <v>0</v>
      </c>
      <c r="J24" s="475">
        <f t="shared" si="9"/>
        <v>0</v>
      </c>
      <c r="K24" s="477">
        <f t="shared" si="9"/>
        <v>0</v>
      </c>
    </row>
    <row r="25" spans="1:11" ht="30" hidden="1" customHeight="1">
      <c r="A25" s="473" t="s">
        <v>554</v>
      </c>
      <c r="B25" s="474" t="s">
        <v>555</v>
      </c>
      <c r="C25" s="475">
        <f>C155</f>
        <v>0</v>
      </c>
      <c r="D25" s="475">
        <f t="shared" ref="D25:K26" si="10">D155</f>
        <v>0</v>
      </c>
      <c r="E25" s="475">
        <f t="shared" si="10"/>
        <v>0</v>
      </c>
      <c r="F25" s="475">
        <f t="shared" si="10"/>
        <v>0</v>
      </c>
      <c r="G25" s="475">
        <f t="shared" si="10"/>
        <v>0</v>
      </c>
      <c r="H25" s="475">
        <f t="shared" si="10"/>
        <v>0</v>
      </c>
      <c r="I25" s="475">
        <f t="shared" si="10"/>
        <v>0</v>
      </c>
      <c r="J25" s="475">
        <f t="shared" si="10"/>
        <v>0</v>
      </c>
      <c r="K25" s="477">
        <f t="shared" si="10"/>
        <v>0</v>
      </c>
    </row>
    <row r="26" spans="1:11" ht="18" hidden="1" customHeight="1">
      <c r="A26" s="473" t="s">
        <v>556</v>
      </c>
      <c r="B26" s="485" t="s">
        <v>557</v>
      </c>
      <c r="C26" s="475">
        <f>C156</f>
        <v>0</v>
      </c>
      <c r="D26" s="475">
        <f t="shared" si="10"/>
        <v>0</v>
      </c>
      <c r="E26" s="475">
        <f t="shared" si="10"/>
        <v>0</v>
      </c>
      <c r="F26" s="475">
        <f t="shared" si="10"/>
        <v>0</v>
      </c>
      <c r="G26" s="475">
        <f t="shared" si="10"/>
        <v>0</v>
      </c>
      <c r="H26" s="475">
        <f t="shared" si="10"/>
        <v>0</v>
      </c>
      <c r="I26" s="475">
        <f t="shared" si="10"/>
        <v>0</v>
      </c>
      <c r="J26" s="475">
        <f t="shared" si="10"/>
        <v>0</v>
      </c>
      <c r="K26" s="477">
        <f t="shared" si="10"/>
        <v>0</v>
      </c>
    </row>
    <row r="27" spans="1:11" ht="18">
      <c r="A27" s="461" t="s">
        <v>558</v>
      </c>
      <c r="B27" s="462" t="s">
        <v>559</v>
      </c>
      <c r="C27" s="463">
        <f>C28+C30</f>
        <v>856520</v>
      </c>
      <c r="D27" s="463">
        <f>D28+D30</f>
        <v>733997</v>
      </c>
      <c r="E27" s="463">
        <f t="shared" ref="E27:K27" si="11">E28+E30</f>
        <v>12826520</v>
      </c>
      <c r="F27" s="463">
        <f t="shared" si="11"/>
        <v>13418150</v>
      </c>
      <c r="G27" s="463">
        <f t="shared" si="11"/>
        <v>13160901</v>
      </c>
      <c r="H27" s="463">
        <f t="shared" si="11"/>
        <v>13160901</v>
      </c>
      <c r="I27" s="463">
        <f t="shared" si="11"/>
        <v>13160901</v>
      </c>
      <c r="J27" s="463">
        <f t="shared" si="11"/>
        <v>0</v>
      </c>
      <c r="K27" s="464">
        <f t="shared" si="11"/>
        <v>12775574</v>
      </c>
    </row>
    <row r="28" spans="1:11" ht="15.75">
      <c r="A28" s="465" t="s">
        <v>560</v>
      </c>
      <c r="B28" s="466" t="s">
        <v>561</v>
      </c>
      <c r="C28" s="467">
        <f>C29</f>
        <v>0</v>
      </c>
      <c r="D28" s="467">
        <f>D29</f>
        <v>0</v>
      </c>
      <c r="E28" s="467">
        <f t="shared" ref="E28:K28" si="12">E29</f>
        <v>0</v>
      </c>
      <c r="F28" s="467">
        <f t="shared" si="12"/>
        <v>0</v>
      </c>
      <c r="G28" s="467">
        <f t="shared" si="12"/>
        <v>0</v>
      </c>
      <c r="H28" s="467">
        <f t="shared" si="12"/>
        <v>0</v>
      </c>
      <c r="I28" s="467">
        <f t="shared" si="12"/>
        <v>0</v>
      </c>
      <c r="J28" s="467">
        <f t="shared" si="12"/>
        <v>0</v>
      </c>
      <c r="K28" s="468">
        <f t="shared" si="12"/>
        <v>0</v>
      </c>
    </row>
    <row r="29" spans="1:11" ht="15">
      <c r="A29" s="473" t="s">
        <v>562</v>
      </c>
      <c r="B29" s="474" t="s">
        <v>563</v>
      </c>
      <c r="C29" s="475">
        <f>C159+C281</f>
        <v>0</v>
      </c>
      <c r="D29" s="475">
        <f>D159+D281</f>
        <v>0</v>
      </c>
      <c r="E29" s="475">
        <f t="shared" ref="E29:K29" si="13">E159+E281</f>
        <v>0</v>
      </c>
      <c r="F29" s="475">
        <f t="shared" si="13"/>
        <v>0</v>
      </c>
      <c r="G29" s="475">
        <f t="shared" si="13"/>
        <v>0</v>
      </c>
      <c r="H29" s="475">
        <f t="shared" si="13"/>
        <v>0</v>
      </c>
      <c r="I29" s="475">
        <f t="shared" si="13"/>
        <v>0</v>
      </c>
      <c r="J29" s="475">
        <f t="shared" si="13"/>
        <v>0</v>
      </c>
      <c r="K29" s="477">
        <f t="shared" si="13"/>
        <v>0</v>
      </c>
    </row>
    <row r="30" spans="1:11" ht="18">
      <c r="A30" s="465" t="s">
        <v>564</v>
      </c>
      <c r="B30" s="466" t="s">
        <v>565</v>
      </c>
      <c r="C30" s="467">
        <f>C31+C33+C34</f>
        <v>856520</v>
      </c>
      <c r="D30" s="467">
        <f>D31+D33+D34</f>
        <v>733997</v>
      </c>
      <c r="E30" s="467">
        <f>E31+E33+E34</f>
        <v>12826520</v>
      </c>
      <c r="F30" s="467">
        <f t="shared" ref="F30:K30" si="14">F31+F33+F34</f>
        <v>13418150</v>
      </c>
      <c r="G30" s="467">
        <f t="shared" si="14"/>
        <v>13160901</v>
      </c>
      <c r="H30" s="467">
        <f t="shared" si="14"/>
        <v>13160901</v>
      </c>
      <c r="I30" s="467">
        <f t="shared" si="14"/>
        <v>13160901</v>
      </c>
      <c r="J30" s="467">
        <f t="shared" si="14"/>
        <v>0</v>
      </c>
      <c r="K30" s="468">
        <f t="shared" si="14"/>
        <v>12775574</v>
      </c>
    </row>
    <row r="31" spans="1:11" ht="15">
      <c r="A31" s="486" t="s">
        <v>566</v>
      </c>
      <c r="B31" s="470" t="s">
        <v>567</v>
      </c>
      <c r="C31" s="471">
        <f>C32</f>
        <v>681920</v>
      </c>
      <c r="D31" s="471">
        <f>D32</f>
        <v>541797</v>
      </c>
      <c r="E31" s="471">
        <f>E32</f>
        <v>12601920</v>
      </c>
      <c r="F31" s="471">
        <f t="shared" ref="F31:K31" si="15">F32</f>
        <v>13167950</v>
      </c>
      <c r="G31" s="471">
        <f t="shared" si="15"/>
        <v>12918380</v>
      </c>
      <c r="H31" s="471">
        <f t="shared" si="15"/>
        <v>12918380</v>
      </c>
      <c r="I31" s="471">
        <f t="shared" si="15"/>
        <v>12918380</v>
      </c>
      <c r="J31" s="471">
        <f t="shared" si="15"/>
        <v>0</v>
      </c>
      <c r="K31" s="472">
        <f t="shared" si="15"/>
        <v>12622460</v>
      </c>
    </row>
    <row r="32" spans="1:11" ht="15">
      <c r="A32" s="473" t="s">
        <v>568</v>
      </c>
      <c r="B32" s="474" t="s">
        <v>569</v>
      </c>
      <c r="C32" s="475">
        <f t="shared" ref="C32:K34" si="16">C162+C284</f>
        <v>681920</v>
      </c>
      <c r="D32" s="475">
        <f t="shared" si="16"/>
        <v>541797</v>
      </c>
      <c r="E32" s="475">
        <f t="shared" si="16"/>
        <v>12601920</v>
      </c>
      <c r="F32" s="475">
        <f t="shared" si="16"/>
        <v>13167950</v>
      </c>
      <c r="G32" s="475">
        <f t="shared" si="16"/>
        <v>12918380</v>
      </c>
      <c r="H32" s="475">
        <f t="shared" si="16"/>
        <v>12918380</v>
      </c>
      <c r="I32" s="475">
        <f t="shared" si="16"/>
        <v>12918380</v>
      </c>
      <c r="J32" s="475">
        <f t="shared" si="16"/>
        <v>0</v>
      </c>
      <c r="K32" s="477">
        <f t="shared" si="16"/>
        <v>12622460</v>
      </c>
    </row>
    <row r="33" spans="1:11" ht="19.5">
      <c r="A33" s="487" t="s">
        <v>570</v>
      </c>
      <c r="B33" s="474" t="s">
        <v>571</v>
      </c>
      <c r="C33" s="475">
        <f t="shared" si="16"/>
        <v>0</v>
      </c>
      <c r="D33" s="475">
        <f t="shared" si="16"/>
        <v>0</v>
      </c>
      <c r="E33" s="475">
        <f t="shared" si="16"/>
        <v>50000</v>
      </c>
      <c r="F33" s="475">
        <f t="shared" si="16"/>
        <v>58000</v>
      </c>
      <c r="G33" s="475">
        <f t="shared" si="16"/>
        <v>57561</v>
      </c>
      <c r="H33" s="475">
        <f t="shared" si="16"/>
        <v>57561</v>
      </c>
      <c r="I33" s="475">
        <f t="shared" si="16"/>
        <v>57561</v>
      </c>
      <c r="J33" s="475">
        <f t="shared" si="16"/>
        <v>0</v>
      </c>
      <c r="K33" s="477">
        <f t="shared" si="16"/>
        <v>95430</v>
      </c>
    </row>
    <row r="34" spans="1:11" ht="19.5">
      <c r="A34" s="487" t="s">
        <v>572</v>
      </c>
      <c r="B34" s="474" t="s">
        <v>573</v>
      </c>
      <c r="C34" s="475">
        <f t="shared" si="16"/>
        <v>174600</v>
      </c>
      <c r="D34" s="475">
        <f t="shared" si="16"/>
        <v>192200</v>
      </c>
      <c r="E34" s="475">
        <f t="shared" si="16"/>
        <v>174600</v>
      </c>
      <c r="F34" s="475">
        <f t="shared" si="16"/>
        <v>192200</v>
      </c>
      <c r="G34" s="475">
        <f t="shared" si="16"/>
        <v>184960</v>
      </c>
      <c r="H34" s="475">
        <f t="shared" si="16"/>
        <v>184960</v>
      </c>
      <c r="I34" s="475">
        <f t="shared" si="16"/>
        <v>184960</v>
      </c>
      <c r="J34" s="475">
        <f t="shared" si="16"/>
        <v>0</v>
      </c>
      <c r="K34" s="477">
        <f t="shared" si="16"/>
        <v>57684</v>
      </c>
    </row>
    <row r="35" spans="1:11" ht="27">
      <c r="A35" s="461" t="s">
        <v>574</v>
      </c>
      <c r="B35" s="462" t="s">
        <v>575</v>
      </c>
      <c r="C35" s="463">
        <f>C36+C52+C59+C77</f>
        <v>57620174</v>
      </c>
      <c r="D35" s="463">
        <f>D36+D52+D59+D77</f>
        <v>30319217</v>
      </c>
      <c r="E35" s="463">
        <f t="shared" ref="E35:K35" si="17">E36+E52+E59+E77</f>
        <v>185991174</v>
      </c>
      <c r="F35" s="463">
        <f t="shared" si="17"/>
        <v>165731259</v>
      </c>
      <c r="G35" s="463">
        <f t="shared" si="17"/>
        <v>150540652</v>
      </c>
      <c r="H35" s="463">
        <f t="shared" si="17"/>
        <v>150540652</v>
      </c>
      <c r="I35" s="463">
        <f t="shared" si="17"/>
        <v>150540652</v>
      </c>
      <c r="J35" s="463">
        <f t="shared" si="17"/>
        <v>0</v>
      </c>
      <c r="K35" s="464">
        <f t="shared" si="17"/>
        <v>148493656</v>
      </c>
    </row>
    <row r="36" spans="1:11" ht="27">
      <c r="A36" s="465" t="s">
        <v>576</v>
      </c>
      <c r="B36" s="466" t="s">
        <v>577</v>
      </c>
      <c r="C36" s="467">
        <f>C37+C40+C44+C45+C47+C51+C50</f>
        <v>19926785</v>
      </c>
      <c r="D36" s="467">
        <f t="shared" ref="D36:K36" si="18">D37+D40+D44+D45+D47+D51+D50</f>
        <v>16502097</v>
      </c>
      <c r="E36" s="467">
        <f t="shared" si="18"/>
        <v>59642785</v>
      </c>
      <c r="F36" s="467">
        <f t="shared" si="18"/>
        <v>51793587</v>
      </c>
      <c r="G36" s="467">
        <f t="shared" si="18"/>
        <v>43676943</v>
      </c>
      <c r="H36" s="467">
        <f t="shared" si="18"/>
        <v>43676943</v>
      </c>
      <c r="I36" s="467">
        <f t="shared" si="18"/>
        <v>43676943</v>
      </c>
      <c r="J36" s="467">
        <f t="shared" si="18"/>
        <v>0</v>
      </c>
      <c r="K36" s="488">
        <f t="shared" si="18"/>
        <v>39078489</v>
      </c>
    </row>
    <row r="37" spans="1:11" ht="18">
      <c r="A37" s="469" t="s">
        <v>578</v>
      </c>
      <c r="B37" s="470" t="s">
        <v>579</v>
      </c>
      <c r="C37" s="471">
        <f>C38+C39</f>
        <v>1138737</v>
      </c>
      <c r="D37" s="471">
        <f>D38+D39</f>
        <v>1585166</v>
      </c>
      <c r="E37" s="471">
        <f t="shared" ref="E37:K37" si="19">E38+E39</f>
        <v>5691061</v>
      </c>
      <c r="F37" s="471">
        <f t="shared" si="19"/>
        <v>7002911</v>
      </c>
      <c r="G37" s="471">
        <f t="shared" si="19"/>
        <v>6803394</v>
      </c>
      <c r="H37" s="471">
        <f t="shared" si="19"/>
        <v>6803394</v>
      </c>
      <c r="I37" s="471">
        <f t="shared" si="19"/>
        <v>6803394</v>
      </c>
      <c r="J37" s="471">
        <f t="shared" si="19"/>
        <v>0</v>
      </c>
      <c r="K37" s="472">
        <f t="shared" si="19"/>
        <v>10342902</v>
      </c>
    </row>
    <row r="38" spans="1:11" ht="15">
      <c r="A38" s="473" t="s">
        <v>580</v>
      </c>
      <c r="B38" s="474" t="s">
        <v>581</v>
      </c>
      <c r="C38" s="475">
        <f t="shared" ref="C38:K39" si="20">C168+C290</f>
        <v>1138737</v>
      </c>
      <c r="D38" s="475">
        <f t="shared" si="20"/>
        <v>1585166</v>
      </c>
      <c r="E38" s="475">
        <f t="shared" si="20"/>
        <v>4882185</v>
      </c>
      <c r="F38" s="475">
        <f t="shared" si="20"/>
        <v>6212223</v>
      </c>
      <c r="G38" s="475">
        <f t="shared" si="20"/>
        <v>6115910</v>
      </c>
      <c r="H38" s="475">
        <f t="shared" si="20"/>
        <v>6115910</v>
      </c>
      <c r="I38" s="475">
        <f t="shared" si="20"/>
        <v>6115910</v>
      </c>
      <c r="J38" s="475">
        <f t="shared" si="20"/>
        <v>0</v>
      </c>
      <c r="K38" s="477">
        <f t="shared" si="20"/>
        <v>9672781</v>
      </c>
    </row>
    <row r="39" spans="1:11" ht="15">
      <c r="A39" s="473" t="s">
        <v>582</v>
      </c>
      <c r="B39" s="474" t="s">
        <v>583</v>
      </c>
      <c r="C39" s="475">
        <f t="shared" si="20"/>
        <v>0</v>
      </c>
      <c r="D39" s="475">
        <f t="shared" si="20"/>
        <v>0</v>
      </c>
      <c r="E39" s="475">
        <f t="shared" si="20"/>
        <v>808876</v>
      </c>
      <c r="F39" s="475">
        <f t="shared" si="20"/>
        <v>790688</v>
      </c>
      <c r="G39" s="475">
        <f t="shared" si="20"/>
        <v>687484</v>
      </c>
      <c r="H39" s="475">
        <f t="shared" si="20"/>
        <v>687484</v>
      </c>
      <c r="I39" s="475">
        <f t="shared" si="20"/>
        <v>687484</v>
      </c>
      <c r="J39" s="475">
        <f t="shared" si="20"/>
        <v>0</v>
      </c>
      <c r="K39" s="477">
        <f t="shared" si="20"/>
        <v>670121</v>
      </c>
    </row>
    <row r="40" spans="1:11" ht="18">
      <c r="A40" s="469" t="s">
        <v>584</v>
      </c>
      <c r="B40" s="470" t="s">
        <v>585</v>
      </c>
      <c r="C40" s="471">
        <f>C41+C42+C43+C44</f>
        <v>15912348</v>
      </c>
      <c r="D40" s="471">
        <f>D41+D42+D43+D44</f>
        <v>9896418</v>
      </c>
      <c r="E40" s="471">
        <f>E41+E42+E43</f>
        <v>49833605</v>
      </c>
      <c r="F40" s="471">
        <f t="shared" ref="F40:K40" si="21">F41+F42+F43</f>
        <v>37983730</v>
      </c>
      <c r="G40" s="471">
        <f t="shared" si="21"/>
        <v>31260566</v>
      </c>
      <c r="H40" s="471">
        <f t="shared" si="21"/>
        <v>31260566</v>
      </c>
      <c r="I40" s="471">
        <f t="shared" si="21"/>
        <v>31260566</v>
      </c>
      <c r="J40" s="471">
        <f t="shared" si="21"/>
        <v>0</v>
      </c>
      <c r="K40" s="472">
        <f t="shared" si="21"/>
        <v>27172014</v>
      </c>
    </row>
    <row r="41" spans="1:11" ht="15">
      <c r="A41" s="473" t="s">
        <v>586</v>
      </c>
      <c r="B41" s="474" t="s">
        <v>587</v>
      </c>
      <c r="C41" s="475">
        <f t="shared" ref="C41:K44" si="22">C171+C293</f>
        <v>10731398</v>
      </c>
      <c r="D41" s="475">
        <f t="shared" si="22"/>
        <v>4062951</v>
      </c>
      <c r="E41" s="475">
        <f t="shared" si="22"/>
        <v>17870248</v>
      </c>
      <c r="F41" s="475">
        <f t="shared" si="22"/>
        <v>14029134</v>
      </c>
      <c r="G41" s="475">
        <f t="shared" si="22"/>
        <v>10874436</v>
      </c>
      <c r="H41" s="475">
        <f t="shared" si="22"/>
        <v>10874436</v>
      </c>
      <c r="I41" s="475">
        <f t="shared" si="22"/>
        <v>10874436</v>
      </c>
      <c r="J41" s="475">
        <f t="shared" si="22"/>
        <v>0</v>
      </c>
      <c r="K41" s="477">
        <f t="shared" si="22"/>
        <v>10097047</v>
      </c>
    </row>
    <row r="42" spans="1:11" ht="15">
      <c r="A42" s="473" t="s">
        <v>588</v>
      </c>
      <c r="B42" s="474" t="s">
        <v>589</v>
      </c>
      <c r="C42" s="475">
        <f t="shared" si="22"/>
        <v>5180950</v>
      </c>
      <c r="D42" s="475">
        <f t="shared" si="22"/>
        <v>5833467</v>
      </c>
      <c r="E42" s="475">
        <f t="shared" si="22"/>
        <v>31963357</v>
      </c>
      <c r="F42" s="475">
        <f t="shared" si="22"/>
        <v>23954596</v>
      </c>
      <c r="G42" s="475">
        <f t="shared" si="22"/>
        <v>20386130</v>
      </c>
      <c r="H42" s="475">
        <f t="shared" si="22"/>
        <v>20386130</v>
      </c>
      <c r="I42" s="475">
        <f t="shared" si="22"/>
        <v>20386130</v>
      </c>
      <c r="J42" s="475">
        <f t="shared" si="22"/>
        <v>0</v>
      </c>
      <c r="K42" s="477">
        <f t="shared" si="22"/>
        <v>17074967</v>
      </c>
    </row>
    <row r="43" spans="1:11" ht="15">
      <c r="A43" s="473" t="s">
        <v>590</v>
      </c>
      <c r="B43" s="474" t="s">
        <v>591</v>
      </c>
      <c r="C43" s="475">
        <f t="shared" si="22"/>
        <v>0</v>
      </c>
      <c r="D43" s="475">
        <f t="shared" si="22"/>
        <v>0</v>
      </c>
      <c r="E43" s="475">
        <f t="shared" si="22"/>
        <v>0</v>
      </c>
      <c r="F43" s="475">
        <f t="shared" si="22"/>
        <v>0</v>
      </c>
      <c r="G43" s="475">
        <f t="shared" si="22"/>
        <v>0</v>
      </c>
      <c r="H43" s="475">
        <f t="shared" si="22"/>
        <v>0</v>
      </c>
      <c r="I43" s="475">
        <f t="shared" si="22"/>
        <v>0</v>
      </c>
      <c r="J43" s="475">
        <f t="shared" si="22"/>
        <v>0</v>
      </c>
      <c r="K43" s="477">
        <f t="shared" si="22"/>
        <v>0</v>
      </c>
    </row>
    <row r="44" spans="1:11" ht="15" hidden="1">
      <c r="A44" s="473" t="s">
        <v>592</v>
      </c>
      <c r="B44" s="474" t="s">
        <v>593</v>
      </c>
      <c r="C44" s="475">
        <f t="shared" si="22"/>
        <v>0</v>
      </c>
      <c r="D44" s="475">
        <f t="shared" si="22"/>
        <v>0</v>
      </c>
      <c r="E44" s="475">
        <f t="shared" si="22"/>
        <v>0</v>
      </c>
      <c r="F44" s="475">
        <f t="shared" si="22"/>
        <v>0</v>
      </c>
      <c r="G44" s="475">
        <f t="shared" si="22"/>
        <v>0</v>
      </c>
      <c r="H44" s="475">
        <f t="shared" si="22"/>
        <v>0</v>
      </c>
      <c r="I44" s="475">
        <f t="shared" si="22"/>
        <v>0</v>
      </c>
      <c r="J44" s="475">
        <f t="shared" si="22"/>
        <v>0</v>
      </c>
      <c r="K44" s="477">
        <f t="shared" si="22"/>
        <v>0</v>
      </c>
    </row>
    <row r="45" spans="1:11" ht="18" hidden="1">
      <c r="A45" s="469" t="s">
        <v>594</v>
      </c>
      <c r="B45" s="470" t="s">
        <v>595</v>
      </c>
      <c r="C45" s="471">
        <f>C46</f>
        <v>0</v>
      </c>
      <c r="D45" s="471">
        <f>D46</f>
        <v>0</v>
      </c>
      <c r="E45" s="471">
        <f t="shared" ref="E45:K45" si="23">E46</f>
        <v>0</v>
      </c>
      <c r="F45" s="471">
        <f t="shared" si="23"/>
        <v>0</v>
      </c>
      <c r="G45" s="471">
        <f t="shared" si="23"/>
        <v>0</v>
      </c>
      <c r="H45" s="471">
        <f t="shared" si="23"/>
        <v>0</v>
      </c>
      <c r="I45" s="471">
        <f t="shared" si="23"/>
        <v>0</v>
      </c>
      <c r="J45" s="471">
        <f t="shared" si="23"/>
        <v>0</v>
      </c>
      <c r="K45" s="472">
        <f t="shared" si="23"/>
        <v>0</v>
      </c>
    </row>
    <row r="46" spans="1:11" ht="15" hidden="1">
      <c r="A46" s="473" t="s">
        <v>596</v>
      </c>
      <c r="B46" s="474" t="s">
        <v>597</v>
      </c>
      <c r="C46" s="475">
        <f>C176+C298</f>
        <v>0</v>
      </c>
      <c r="D46" s="475">
        <f>D176+D298</f>
        <v>0</v>
      </c>
      <c r="E46" s="475">
        <f t="shared" ref="E46:K46" si="24">E176+E298</f>
        <v>0</v>
      </c>
      <c r="F46" s="475">
        <f t="shared" si="24"/>
        <v>0</v>
      </c>
      <c r="G46" s="475">
        <f t="shared" si="24"/>
        <v>0</v>
      </c>
      <c r="H46" s="475">
        <f t="shared" si="24"/>
        <v>0</v>
      </c>
      <c r="I46" s="475">
        <f t="shared" si="24"/>
        <v>0</v>
      </c>
      <c r="J46" s="475">
        <f t="shared" si="24"/>
        <v>0</v>
      </c>
      <c r="K46" s="477">
        <f t="shared" si="24"/>
        <v>0</v>
      </c>
    </row>
    <row r="47" spans="1:11" ht="18" hidden="1">
      <c r="A47" s="469" t="s">
        <v>598</v>
      </c>
      <c r="B47" s="470" t="s">
        <v>599</v>
      </c>
      <c r="C47" s="471">
        <f>C48+C49</f>
        <v>0</v>
      </c>
      <c r="D47" s="471">
        <f>D48+D49</f>
        <v>0</v>
      </c>
      <c r="E47" s="471">
        <f t="shared" ref="E47:K47" si="25">E48+E49</f>
        <v>0</v>
      </c>
      <c r="F47" s="471">
        <f t="shared" si="25"/>
        <v>0</v>
      </c>
      <c r="G47" s="471">
        <f t="shared" si="25"/>
        <v>0</v>
      </c>
      <c r="H47" s="471">
        <f t="shared" si="25"/>
        <v>0</v>
      </c>
      <c r="I47" s="471">
        <f t="shared" si="25"/>
        <v>0</v>
      </c>
      <c r="J47" s="471">
        <f t="shared" si="25"/>
        <v>0</v>
      </c>
      <c r="K47" s="472">
        <f t="shared" si="25"/>
        <v>0</v>
      </c>
    </row>
    <row r="48" spans="1:11" ht="15" hidden="1">
      <c r="A48" s="473" t="s">
        <v>600</v>
      </c>
      <c r="B48" s="474" t="s">
        <v>601</v>
      </c>
      <c r="C48" s="475">
        <f t="shared" ref="C48:K51" si="26">C178+C300</f>
        <v>0</v>
      </c>
      <c r="D48" s="475">
        <f t="shared" si="26"/>
        <v>0</v>
      </c>
      <c r="E48" s="475">
        <f t="shared" si="26"/>
        <v>0</v>
      </c>
      <c r="F48" s="475">
        <f t="shared" si="26"/>
        <v>0</v>
      </c>
      <c r="G48" s="475">
        <f t="shared" si="26"/>
        <v>0</v>
      </c>
      <c r="H48" s="475">
        <f t="shared" si="26"/>
        <v>0</v>
      </c>
      <c r="I48" s="475">
        <f t="shared" si="26"/>
        <v>0</v>
      </c>
      <c r="J48" s="475">
        <f t="shared" si="26"/>
        <v>0</v>
      </c>
      <c r="K48" s="477">
        <f t="shared" si="26"/>
        <v>0</v>
      </c>
    </row>
    <row r="49" spans="1:11" ht="15">
      <c r="A49" s="473" t="s">
        <v>602</v>
      </c>
      <c r="B49" s="474" t="s">
        <v>603</v>
      </c>
      <c r="C49" s="475">
        <f t="shared" si="26"/>
        <v>0</v>
      </c>
      <c r="D49" s="475">
        <f t="shared" si="26"/>
        <v>0</v>
      </c>
      <c r="E49" s="475">
        <f t="shared" si="26"/>
        <v>0</v>
      </c>
      <c r="F49" s="475">
        <f t="shared" si="26"/>
        <v>0</v>
      </c>
      <c r="G49" s="475">
        <f t="shared" si="26"/>
        <v>0</v>
      </c>
      <c r="H49" s="475">
        <f t="shared" si="26"/>
        <v>0</v>
      </c>
      <c r="I49" s="475">
        <f t="shared" si="26"/>
        <v>0</v>
      </c>
      <c r="J49" s="475">
        <f t="shared" si="26"/>
        <v>0</v>
      </c>
      <c r="K49" s="477">
        <f t="shared" si="26"/>
        <v>0</v>
      </c>
    </row>
    <row r="50" spans="1:11" ht="15">
      <c r="A50" s="489" t="s">
        <v>604</v>
      </c>
      <c r="B50" s="490" t="s">
        <v>605</v>
      </c>
      <c r="C50" s="475">
        <f t="shared" si="26"/>
        <v>53400</v>
      </c>
      <c r="D50" s="475">
        <f t="shared" si="26"/>
        <v>13400</v>
      </c>
      <c r="E50" s="475">
        <f t="shared" si="26"/>
        <v>1018819</v>
      </c>
      <c r="F50" s="475">
        <f t="shared" si="26"/>
        <v>1523043</v>
      </c>
      <c r="G50" s="475">
        <f t="shared" si="26"/>
        <v>1512072</v>
      </c>
      <c r="H50" s="475">
        <f t="shared" si="26"/>
        <v>1512072</v>
      </c>
      <c r="I50" s="475">
        <f t="shared" si="26"/>
        <v>1512072</v>
      </c>
      <c r="J50" s="475">
        <f t="shared" si="26"/>
        <v>0</v>
      </c>
      <c r="K50" s="477">
        <f t="shared" si="26"/>
        <v>1512072</v>
      </c>
    </row>
    <row r="51" spans="1:11" ht="15">
      <c r="A51" s="473" t="s">
        <v>606</v>
      </c>
      <c r="B51" s="474" t="s">
        <v>607</v>
      </c>
      <c r="C51" s="475">
        <f t="shared" si="26"/>
        <v>2822300</v>
      </c>
      <c r="D51" s="475">
        <f t="shared" si="26"/>
        <v>5007113</v>
      </c>
      <c r="E51" s="475">
        <f t="shared" si="26"/>
        <v>3099300</v>
      </c>
      <c r="F51" s="475">
        <f t="shared" si="26"/>
        <v>5283903</v>
      </c>
      <c r="G51" s="475">
        <f t="shared" si="26"/>
        <v>4100911</v>
      </c>
      <c r="H51" s="475">
        <f t="shared" si="26"/>
        <v>4100911</v>
      </c>
      <c r="I51" s="475">
        <f t="shared" si="26"/>
        <v>4100911</v>
      </c>
      <c r="J51" s="475">
        <f t="shared" si="26"/>
        <v>0</v>
      </c>
      <c r="K51" s="477">
        <f t="shared" si="26"/>
        <v>51501</v>
      </c>
    </row>
    <row r="52" spans="1:11" ht="15.75">
      <c r="A52" s="465" t="s">
        <v>608</v>
      </c>
      <c r="B52" s="466" t="s">
        <v>609</v>
      </c>
      <c r="C52" s="467">
        <f>C53+C56+C57</f>
        <v>23900</v>
      </c>
      <c r="D52" s="467">
        <f>D53+D56+D57</f>
        <v>23900</v>
      </c>
      <c r="E52" s="467">
        <f t="shared" ref="E52:K52" si="27">E53+E56+E57</f>
        <v>5273900</v>
      </c>
      <c r="F52" s="467">
        <f t="shared" si="27"/>
        <v>5171900</v>
      </c>
      <c r="G52" s="467">
        <f t="shared" si="27"/>
        <v>5007616</v>
      </c>
      <c r="H52" s="467">
        <f t="shared" si="27"/>
        <v>5007616</v>
      </c>
      <c r="I52" s="467">
        <f t="shared" si="27"/>
        <v>5007616</v>
      </c>
      <c r="J52" s="467">
        <f t="shared" si="27"/>
        <v>0</v>
      </c>
      <c r="K52" s="468">
        <f t="shared" si="27"/>
        <v>5007397</v>
      </c>
    </row>
    <row r="53" spans="1:11" ht="18">
      <c r="A53" s="469" t="s">
        <v>610</v>
      </c>
      <c r="B53" s="470" t="s">
        <v>611</v>
      </c>
      <c r="C53" s="471">
        <f>C54+C55</f>
        <v>0</v>
      </c>
      <c r="D53" s="471">
        <f>D54+D55</f>
        <v>0</v>
      </c>
      <c r="E53" s="471">
        <f t="shared" ref="E53:K53" si="28">E54+E55</f>
        <v>0</v>
      </c>
      <c r="F53" s="471">
        <f t="shared" si="28"/>
        <v>0</v>
      </c>
      <c r="G53" s="471">
        <f t="shared" si="28"/>
        <v>0</v>
      </c>
      <c r="H53" s="471">
        <f t="shared" si="28"/>
        <v>0</v>
      </c>
      <c r="I53" s="471">
        <f t="shared" si="28"/>
        <v>0</v>
      </c>
      <c r="J53" s="471">
        <f t="shared" si="28"/>
        <v>0</v>
      </c>
      <c r="K53" s="472">
        <f t="shared" si="28"/>
        <v>0</v>
      </c>
    </row>
    <row r="54" spans="1:11" ht="15" hidden="1">
      <c r="A54" s="473" t="s">
        <v>612</v>
      </c>
      <c r="B54" s="474" t="s">
        <v>613</v>
      </c>
      <c r="C54" s="475">
        <f t="shared" ref="C54:K56" si="29">C184+C306</f>
        <v>0</v>
      </c>
      <c r="D54" s="475">
        <f t="shared" si="29"/>
        <v>0</v>
      </c>
      <c r="E54" s="475">
        <f t="shared" si="29"/>
        <v>0</v>
      </c>
      <c r="F54" s="475">
        <f t="shared" si="29"/>
        <v>0</v>
      </c>
      <c r="G54" s="475">
        <f t="shared" si="29"/>
        <v>0</v>
      </c>
      <c r="H54" s="475">
        <f t="shared" si="29"/>
        <v>0</v>
      </c>
      <c r="I54" s="475">
        <f t="shared" si="29"/>
        <v>0</v>
      </c>
      <c r="J54" s="475">
        <f t="shared" si="29"/>
        <v>0</v>
      </c>
      <c r="K54" s="477">
        <f t="shared" si="29"/>
        <v>0</v>
      </c>
    </row>
    <row r="55" spans="1:11" ht="15" hidden="1">
      <c r="A55" s="473" t="s">
        <v>614</v>
      </c>
      <c r="B55" s="485" t="s">
        <v>615</v>
      </c>
      <c r="C55" s="475">
        <f t="shared" si="29"/>
        <v>0</v>
      </c>
      <c r="D55" s="475">
        <f t="shared" si="29"/>
        <v>0</v>
      </c>
      <c r="E55" s="475">
        <f t="shared" si="29"/>
        <v>0</v>
      </c>
      <c r="F55" s="475">
        <f t="shared" si="29"/>
        <v>0</v>
      </c>
      <c r="G55" s="475">
        <f t="shared" si="29"/>
        <v>0</v>
      </c>
      <c r="H55" s="475">
        <f t="shared" si="29"/>
        <v>0</v>
      </c>
      <c r="I55" s="475">
        <f t="shared" si="29"/>
        <v>0</v>
      </c>
      <c r="J55" s="475">
        <f t="shared" si="29"/>
        <v>0</v>
      </c>
      <c r="K55" s="477">
        <f t="shared" si="29"/>
        <v>0</v>
      </c>
    </row>
    <row r="56" spans="1:11" ht="15" hidden="1">
      <c r="A56" s="473" t="s">
        <v>616</v>
      </c>
      <c r="B56" s="485" t="s">
        <v>617</v>
      </c>
      <c r="C56" s="475">
        <f t="shared" si="29"/>
        <v>0</v>
      </c>
      <c r="D56" s="475">
        <f t="shared" si="29"/>
        <v>0</v>
      </c>
      <c r="E56" s="475">
        <f t="shared" si="29"/>
        <v>0</v>
      </c>
      <c r="F56" s="475">
        <f t="shared" si="29"/>
        <v>0</v>
      </c>
      <c r="G56" s="475">
        <f t="shared" si="29"/>
        <v>0</v>
      </c>
      <c r="H56" s="475">
        <f t="shared" si="29"/>
        <v>0</v>
      </c>
      <c r="I56" s="475">
        <f t="shared" si="29"/>
        <v>0</v>
      </c>
      <c r="J56" s="475">
        <f t="shared" si="29"/>
        <v>0</v>
      </c>
      <c r="K56" s="477">
        <f t="shared" si="29"/>
        <v>0</v>
      </c>
    </row>
    <row r="57" spans="1:11" ht="18">
      <c r="A57" s="469" t="s">
        <v>618</v>
      </c>
      <c r="B57" s="470" t="s">
        <v>619</v>
      </c>
      <c r="C57" s="471">
        <f>C58</f>
        <v>23900</v>
      </c>
      <c r="D57" s="471">
        <f>D58</f>
        <v>23900</v>
      </c>
      <c r="E57" s="471">
        <f t="shared" ref="E57:K57" si="30">E58</f>
        <v>5273900</v>
      </c>
      <c r="F57" s="471">
        <f t="shared" si="30"/>
        <v>5171900</v>
      </c>
      <c r="G57" s="471">
        <f t="shared" si="30"/>
        <v>5007616</v>
      </c>
      <c r="H57" s="471">
        <f t="shared" si="30"/>
        <v>5007616</v>
      </c>
      <c r="I57" s="471">
        <f t="shared" si="30"/>
        <v>5007616</v>
      </c>
      <c r="J57" s="471">
        <f t="shared" si="30"/>
        <v>0</v>
      </c>
      <c r="K57" s="472">
        <f t="shared" si="30"/>
        <v>5007397</v>
      </c>
    </row>
    <row r="58" spans="1:11" ht="15">
      <c r="A58" s="473" t="s">
        <v>620</v>
      </c>
      <c r="B58" s="474" t="s">
        <v>621</v>
      </c>
      <c r="C58" s="475">
        <f t="shared" ref="C58:K58" si="31">C188+C310</f>
        <v>23900</v>
      </c>
      <c r="D58" s="475">
        <f t="shared" si="31"/>
        <v>23900</v>
      </c>
      <c r="E58" s="475">
        <f t="shared" si="31"/>
        <v>5273900</v>
      </c>
      <c r="F58" s="475">
        <f t="shared" si="31"/>
        <v>5171900</v>
      </c>
      <c r="G58" s="475">
        <f t="shared" si="31"/>
        <v>5007616</v>
      </c>
      <c r="H58" s="475">
        <f t="shared" si="31"/>
        <v>5007616</v>
      </c>
      <c r="I58" s="475">
        <f t="shared" si="31"/>
        <v>5007616</v>
      </c>
      <c r="J58" s="475">
        <f t="shared" si="31"/>
        <v>0</v>
      </c>
      <c r="K58" s="477">
        <f t="shared" si="31"/>
        <v>5007397</v>
      </c>
    </row>
    <row r="59" spans="1:11" ht="27">
      <c r="A59" s="465" t="s">
        <v>622</v>
      </c>
      <c r="B59" s="466" t="s">
        <v>623</v>
      </c>
      <c r="C59" s="467">
        <f>C60+C70+C74+C75</f>
        <v>37456589</v>
      </c>
      <c r="D59" s="467">
        <f>D60+D70+D74+D75</f>
        <v>13629020</v>
      </c>
      <c r="E59" s="467">
        <f>E60+E70+E74+E75</f>
        <v>68636589</v>
      </c>
      <c r="F59" s="467">
        <f t="shared" ref="F59:K59" si="32">F60+F70+F74+F75</f>
        <v>53345596</v>
      </c>
      <c r="G59" s="467">
        <f t="shared" si="32"/>
        <v>46504916</v>
      </c>
      <c r="H59" s="467">
        <f t="shared" si="32"/>
        <v>46504916</v>
      </c>
      <c r="I59" s="467">
        <f t="shared" si="32"/>
        <v>46504916</v>
      </c>
      <c r="J59" s="467">
        <f t="shared" si="32"/>
        <v>0</v>
      </c>
      <c r="K59" s="468">
        <f t="shared" si="32"/>
        <v>47478379</v>
      </c>
    </row>
    <row r="60" spans="1:11" ht="18">
      <c r="A60" s="486" t="s">
        <v>624</v>
      </c>
      <c r="B60" s="470" t="s">
        <v>625</v>
      </c>
      <c r="C60" s="471">
        <f>C61+C62+C63+C64+C65+C66+C67+C68+C69</f>
        <v>18364492</v>
      </c>
      <c r="D60" s="471">
        <f>D61+D62+D63+D64+D65+D66+D67+D68+D69</f>
        <v>6036000</v>
      </c>
      <c r="E60" s="471">
        <f>E61+E62+E63+E64+E65+E66+E67+E68+E69</f>
        <v>34244492</v>
      </c>
      <c r="F60" s="471">
        <f t="shared" ref="F60:K60" si="33">F61+F62+F63+F64+F65+F66+F67+F68+F69</f>
        <v>29137576</v>
      </c>
      <c r="G60" s="471">
        <f t="shared" si="33"/>
        <v>24165779</v>
      </c>
      <c r="H60" s="471">
        <f t="shared" si="33"/>
        <v>24165779</v>
      </c>
      <c r="I60" s="471">
        <f t="shared" si="33"/>
        <v>24165779</v>
      </c>
      <c r="J60" s="471">
        <f t="shared" si="33"/>
        <v>0</v>
      </c>
      <c r="K60" s="472">
        <f t="shared" si="33"/>
        <v>20089352</v>
      </c>
    </row>
    <row r="61" spans="1:11" ht="19.5">
      <c r="A61" s="473" t="s">
        <v>626</v>
      </c>
      <c r="B61" s="474" t="s">
        <v>627</v>
      </c>
      <c r="C61" s="475">
        <f t="shared" ref="C61:K69" si="34">C191+C313</f>
        <v>0</v>
      </c>
      <c r="D61" s="475">
        <f t="shared" si="34"/>
        <v>0</v>
      </c>
      <c r="E61" s="475">
        <f t="shared" si="34"/>
        <v>0</v>
      </c>
      <c r="F61" s="475">
        <f t="shared" si="34"/>
        <v>0</v>
      </c>
      <c r="G61" s="475">
        <f t="shared" si="34"/>
        <v>0</v>
      </c>
      <c r="H61" s="475">
        <f t="shared" si="34"/>
        <v>0</v>
      </c>
      <c r="I61" s="475">
        <f t="shared" si="34"/>
        <v>0</v>
      </c>
      <c r="J61" s="475">
        <f t="shared" si="34"/>
        <v>0</v>
      </c>
      <c r="K61" s="477">
        <f t="shared" si="34"/>
        <v>0</v>
      </c>
    </row>
    <row r="62" spans="1:11" ht="15">
      <c r="A62" s="473" t="s">
        <v>628</v>
      </c>
      <c r="B62" s="474" t="s">
        <v>629</v>
      </c>
      <c r="C62" s="475">
        <f t="shared" si="34"/>
        <v>13064492</v>
      </c>
      <c r="D62" s="475">
        <f t="shared" si="34"/>
        <v>106000</v>
      </c>
      <c r="E62" s="475">
        <f t="shared" si="34"/>
        <v>13064492</v>
      </c>
      <c r="F62" s="475">
        <f t="shared" si="34"/>
        <v>106000</v>
      </c>
      <c r="G62" s="475">
        <f t="shared" si="34"/>
        <v>0</v>
      </c>
      <c r="H62" s="475">
        <f t="shared" si="34"/>
        <v>0</v>
      </c>
      <c r="I62" s="475">
        <f t="shared" si="34"/>
        <v>0</v>
      </c>
      <c r="J62" s="475">
        <f t="shared" si="34"/>
        <v>0</v>
      </c>
      <c r="K62" s="477">
        <f t="shared" si="34"/>
        <v>0</v>
      </c>
    </row>
    <row r="63" spans="1:11" ht="19.5">
      <c r="A63" s="473" t="s">
        <v>630</v>
      </c>
      <c r="B63" s="474" t="s">
        <v>631</v>
      </c>
      <c r="C63" s="475">
        <f t="shared" si="34"/>
        <v>5300000</v>
      </c>
      <c r="D63" s="475">
        <f t="shared" si="34"/>
        <v>5930000</v>
      </c>
      <c r="E63" s="478">
        <f t="shared" si="34"/>
        <v>14900000</v>
      </c>
      <c r="F63" s="475">
        <f t="shared" si="34"/>
        <v>21956576</v>
      </c>
      <c r="G63" s="475">
        <f t="shared" si="34"/>
        <v>17441454</v>
      </c>
      <c r="H63" s="475">
        <f t="shared" si="34"/>
        <v>17441454</v>
      </c>
      <c r="I63" s="475">
        <f t="shared" si="34"/>
        <v>17441454</v>
      </c>
      <c r="J63" s="475">
        <f t="shared" si="34"/>
        <v>0</v>
      </c>
      <c r="K63" s="477">
        <f t="shared" si="34"/>
        <v>13318832</v>
      </c>
    </row>
    <row r="64" spans="1:11" ht="15">
      <c r="A64" s="473" t="s">
        <v>632</v>
      </c>
      <c r="B64" s="474" t="s">
        <v>633</v>
      </c>
      <c r="C64" s="475">
        <f t="shared" si="34"/>
        <v>0</v>
      </c>
      <c r="D64" s="475">
        <f t="shared" si="34"/>
        <v>0</v>
      </c>
      <c r="E64" s="475">
        <f t="shared" si="34"/>
        <v>0</v>
      </c>
      <c r="F64" s="475">
        <f t="shared" si="34"/>
        <v>0</v>
      </c>
      <c r="G64" s="475">
        <f t="shared" si="34"/>
        <v>0</v>
      </c>
      <c r="H64" s="475">
        <f t="shared" si="34"/>
        <v>0</v>
      </c>
      <c r="I64" s="475">
        <f t="shared" si="34"/>
        <v>0</v>
      </c>
      <c r="J64" s="475">
        <f t="shared" si="34"/>
        <v>0</v>
      </c>
      <c r="K64" s="477">
        <f t="shared" si="34"/>
        <v>0</v>
      </c>
    </row>
    <row r="65" spans="1:11" ht="15">
      <c r="A65" s="473" t="s">
        <v>634</v>
      </c>
      <c r="B65" s="474" t="s">
        <v>635</v>
      </c>
      <c r="C65" s="475">
        <f t="shared" si="34"/>
        <v>0</v>
      </c>
      <c r="D65" s="475">
        <f t="shared" si="34"/>
        <v>0</v>
      </c>
      <c r="E65" s="475">
        <f t="shared" si="34"/>
        <v>6000000</v>
      </c>
      <c r="F65" s="475">
        <f t="shared" si="34"/>
        <v>6750000</v>
      </c>
      <c r="G65" s="475">
        <f t="shared" si="34"/>
        <v>6408097</v>
      </c>
      <c r="H65" s="475">
        <f t="shared" si="34"/>
        <v>6408097</v>
      </c>
      <c r="I65" s="475">
        <f t="shared" si="34"/>
        <v>6408097</v>
      </c>
      <c r="J65" s="475">
        <f t="shared" si="34"/>
        <v>0</v>
      </c>
      <c r="K65" s="477">
        <f t="shared" si="34"/>
        <v>6454292</v>
      </c>
    </row>
    <row r="66" spans="1:11" ht="15">
      <c r="A66" s="473" t="s">
        <v>636</v>
      </c>
      <c r="B66" s="474" t="s">
        <v>637</v>
      </c>
      <c r="C66" s="475">
        <f t="shared" si="34"/>
        <v>0</v>
      </c>
      <c r="D66" s="475">
        <f t="shared" si="34"/>
        <v>0</v>
      </c>
      <c r="E66" s="475">
        <f t="shared" si="34"/>
        <v>0</v>
      </c>
      <c r="F66" s="475">
        <f t="shared" si="34"/>
        <v>0</v>
      </c>
      <c r="G66" s="475">
        <f t="shared" si="34"/>
        <v>0</v>
      </c>
      <c r="H66" s="475">
        <f t="shared" si="34"/>
        <v>0</v>
      </c>
      <c r="I66" s="475">
        <f t="shared" si="34"/>
        <v>0</v>
      </c>
      <c r="J66" s="475">
        <f t="shared" si="34"/>
        <v>0</v>
      </c>
      <c r="K66" s="477">
        <f t="shared" si="34"/>
        <v>0</v>
      </c>
    </row>
    <row r="67" spans="1:11" ht="19.5">
      <c r="A67" s="473" t="s">
        <v>638</v>
      </c>
      <c r="B67" s="474" t="s">
        <v>639</v>
      </c>
      <c r="C67" s="475">
        <f t="shared" si="34"/>
        <v>0</v>
      </c>
      <c r="D67" s="475">
        <f t="shared" si="34"/>
        <v>0</v>
      </c>
      <c r="E67" s="475">
        <f t="shared" si="34"/>
        <v>0</v>
      </c>
      <c r="F67" s="475">
        <f t="shared" si="34"/>
        <v>0</v>
      </c>
      <c r="G67" s="475">
        <f t="shared" si="34"/>
        <v>0</v>
      </c>
      <c r="H67" s="475">
        <f t="shared" si="34"/>
        <v>0</v>
      </c>
      <c r="I67" s="475">
        <f t="shared" si="34"/>
        <v>0</v>
      </c>
      <c r="J67" s="475">
        <f t="shared" si="34"/>
        <v>0</v>
      </c>
      <c r="K67" s="477">
        <f t="shared" si="34"/>
        <v>0</v>
      </c>
    </row>
    <row r="68" spans="1:11" ht="19.5">
      <c r="A68" s="473" t="s">
        <v>640</v>
      </c>
      <c r="B68" s="474" t="s">
        <v>641</v>
      </c>
      <c r="C68" s="475">
        <f t="shared" si="34"/>
        <v>0</v>
      </c>
      <c r="D68" s="475">
        <f t="shared" si="34"/>
        <v>0</v>
      </c>
      <c r="E68" s="475">
        <f t="shared" si="34"/>
        <v>0</v>
      </c>
      <c r="F68" s="475">
        <f t="shared" si="34"/>
        <v>0</v>
      </c>
      <c r="G68" s="475">
        <f t="shared" si="34"/>
        <v>0</v>
      </c>
      <c r="H68" s="475">
        <f t="shared" si="34"/>
        <v>0</v>
      </c>
      <c r="I68" s="475">
        <f t="shared" si="34"/>
        <v>0</v>
      </c>
      <c r="J68" s="475">
        <f t="shared" si="34"/>
        <v>0</v>
      </c>
      <c r="K68" s="477">
        <f t="shared" si="34"/>
        <v>0</v>
      </c>
    </row>
    <row r="69" spans="1:11" ht="15">
      <c r="A69" s="473" t="s">
        <v>642</v>
      </c>
      <c r="B69" s="474" t="s">
        <v>643</v>
      </c>
      <c r="C69" s="475">
        <f t="shared" si="34"/>
        <v>0</v>
      </c>
      <c r="D69" s="475">
        <f t="shared" si="34"/>
        <v>0</v>
      </c>
      <c r="E69" s="478">
        <f t="shared" si="34"/>
        <v>280000</v>
      </c>
      <c r="F69" s="475">
        <f t="shared" si="34"/>
        <v>325000</v>
      </c>
      <c r="G69" s="475">
        <f t="shared" si="34"/>
        <v>316228</v>
      </c>
      <c r="H69" s="475">
        <f t="shared" si="34"/>
        <v>316228</v>
      </c>
      <c r="I69" s="475">
        <f t="shared" si="34"/>
        <v>316228</v>
      </c>
      <c r="J69" s="475">
        <f t="shared" si="34"/>
        <v>0</v>
      </c>
      <c r="K69" s="477">
        <f t="shared" si="34"/>
        <v>316228</v>
      </c>
    </row>
    <row r="70" spans="1:11" ht="18">
      <c r="A70" s="469" t="s">
        <v>644</v>
      </c>
      <c r="B70" s="470" t="s">
        <v>645</v>
      </c>
      <c r="C70" s="471">
        <f>C71+C72+C73</f>
        <v>0</v>
      </c>
      <c r="D70" s="471">
        <f>D71+D72+D73</f>
        <v>0</v>
      </c>
      <c r="E70" s="471">
        <f>E71+E72+E73</f>
        <v>15300000</v>
      </c>
      <c r="F70" s="471">
        <f t="shared" ref="F70:K70" si="35">F71+F72+F73</f>
        <v>16615000</v>
      </c>
      <c r="G70" s="471">
        <f t="shared" si="35"/>
        <v>16392445</v>
      </c>
      <c r="H70" s="471">
        <f t="shared" si="35"/>
        <v>16392445</v>
      </c>
      <c r="I70" s="471">
        <f t="shared" si="35"/>
        <v>16392445</v>
      </c>
      <c r="J70" s="471">
        <f t="shared" si="35"/>
        <v>0</v>
      </c>
      <c r="K70" s="472">
        <f t="shared" si="35"/>
        <v>16529754</v>
      </c>
    </row>
    <row r="71" spans="1:11" ht="15">
      <c r="A71" s="473" t="s">
        <v>646</v>
      </c>
      <c r="B71" s="474" t="s">
        <v>647</v>
      </c>
      <c r="C71" s="475">
        <f t="shared" ref="C71:K75" si="36">C201+C323</f>
        <v>0</v>
      </c>
      <c r="D71" s="475">
        <f t="shared" si="36"/>
        <v>0</v>
      </c>
      <c r="E71" s="478">
        <f t="shared" si="36"/>
        <v>6800000</v>
      </c>
      <c r="F71" s="475">
        <f t="shared" si="36"/>
        <v>6465000</v>
      </c>
      <c r="G71" s="475">
        <f t="shared" si="36"/>
        <v>6381045</v>
      </c>
      <c r="H71" s="475">
        <f t="shared" si="36"/>
        <v>6381045</v>
      </c>
      <c r="I71" s="475">
        <f t="shared" si="36"/>
        <v>6381045</v>
      </c>
      <c r="J71" s="475">
        <f t="shared" si="36"/>
        <v>0</v>
      </c>
      <c r="K71" s="491">
        <f t="shared" si="36"/>
        <v>6381045</v>
      </c>
    </row>
    <row r="72" spans="1:11" ht="15">
      <c r="A72" s="473" t="s">
        <v>648</v>
      </c>
      <c r="B72" s="474" t="s">
        <v>649</v>
      </c>
      <c r="C72" s="475">
        <f t="shared" si="36"/>
        <v>0</v>
      </c>
      <c r="D72" s="475">
        <f t="shared" si="36"/>
        <v>0</v>
      </c>
      <c r="E72" s="475">
        <f t="shared" si="36"/>
        <v>0</v>
      </c>
      <c r="F72" s="475">
        <f t="shared" si="36"/>
        <v>0</v>
      </c>
      <c r="G72" s="475">
        <f t="shared" si="36"/>
        <v>0</v>
      </c>
      <c r="H72" s="475">
        <f t="shared" si="36"/>
        <v>0</v>
      </c>
      <c r="I72" s="475">
        <f t="shared" si="36"/>
        <v>0</v>
      </c>
      <c r="J72" s="475">
        <f t="shared" si="36"/>
        <v>0</v>
      </c>
      <c r="K72" s="477">
        <f t="shared" si="36"/>
        <v>0</v>
      </c>
    </row>
    <row r="73" spans="1:11" ht="19.5">
      <c r="A73" s="473" t="s">
        <v>650</v>
      </c>
      <c r="B73" s="474" t="s">
        <v>651</v>
      </c>
      <c r="C73" s="475">
        <f t="shared" si="36"/>
        <v>0</v>
      </c>
      <c r="D73" s="475">
        <f t="shared" si="36"/>
        <v>0</v>
      </c>
      <c r="E73" s="478">
        <f t="shared" si="36"/>
        <v>8500000</v>
      </c>
      <c r="F73" s="475">
        <f t="shared" si="36"/>
        <v>10150000</v>
      </c>
      <c r="G73" s="475">
        <f t="shared" si="36"/>
        <v>10011400</v>
      </c>
      <c r="H73" s="475">
        <f t="shared" si="36"/>
        <v>10011400</v>
      </c>
      <c r="I73" s="475">
        <f t="shared" si="36"/>
        <v>10011400</v>
      </c>
      <c r="J73" s="475">
        <f t="shared" si="36"/>
        <v>0</v>
      </c>
      <c r="K73" s="477">
        <f t="shared" si="36"/>
        <v>10148709</v>
      </c>
    </row>
    <row r="74" spans="1:11" ht="15">
      <c r="A74" s="473" t="s">
        <v>652</v>
      </c>
      <c r="B74" s="474" t="s">
        <v>653</v>
      </c>
      <c r="C74" s="475">
        <f t="shared" si="36"/>
        <v>0</v>
      </c>
      <c r="D74" s="475">
        <f t="shared" si="36"/>
        <v>0</v>
      </c>
      <c r="E74" s="475">
        <f t="shared" si="36"/>
        <v>0</v>
      </c>
      <c r="F74" s="475">
        <f t="shared" si="36"/>
        <v>0</v>
      </c>
      <c r="G74" s="475">
        <f t="shared" si="36"/>
        <v>0</v>
      </c>
      <c r="H74" s="475">
        <f t="shared" si="36"/>
        <v>0</v>
      </c>
      <c r="I74" s="475">
        <f t="shared" si="36"/>
        <v>0</v>
      </c>
      <c r="J74" s="475">
        <f t="shared" si="36"/>
        <v>0</v>
      </c>
      <c r="K74" s="477">
        <f t="shared" si="36"/>
        <v>0</v>
      </c>
    </row>
    <row r="75" spans="1:11" ht="19.5">
      <c r="A75" s="473" t="s">
        <v>654</v>
      </c>
      <c r="B75" s="474" t="s">
        <v>655</v>
      </c>
      <c r="C75" s="475">
        <f t="shared" si="36"/>
        <v>19092097</v>
      </c>
      <c r="D75" s="475">
        <f t="shared" si="36"/>
        <v>7593020</v>
      </c>
      <c r="E75" s="478">
        <f t="shared" si="36"/>
        <v>19092097</v>
      </c>
      <c r="F75" s="475">
        <f t="shared" si="36"/>
        <v>7593020</v>
      </c>
      <c r="G75" s="475">
        <f t="shared" si="36"/>
        <v>5946692</v>
      </c>
      <c r="H75" s="475">
        <f t="shared" si="36"/>
        <v>5946692</v>
      </c>
      <c r="I75" s="475">
        <f t="shared" si="36"/>
        <v>5946692</v>
      </c>
      <c r="J75" s="475">
        <f t="shared" si="36"/>
        <v>0</v>
      </c>
      <c r="K75" s="477">
        <f t="shared" si="36"/>
        <v>10859273</v>
      </c>
    </row>
    <row r="76" spans="1:11" ht="15" hidden="1">
      <c r="A76" s="492" t="s">
        <v>656</v>
      </c>
      <c r="B76" s="474"/>
      <c r="C76" s="493">
        <f>C77+C58-'[1]Prim+SPAS'!D189+'[1]66.SPAS'!J292</f>
        <v>100200</v>
      </c>
      <c r="D76" s="493">
        <f>D77+D58-'[1]Prim+SPAS'!E189+'[1]66.SPAS'!K292</f>
        <v>199500</v>
      </c>
      <c r="E76" s="493">
        <f>E77+E58-'[1]Prim+SPAS'!F189-E310+'[1]66.SPAS'!L292</f>
        <v>57091300</v>
      </c>
      <c r="F76" s="493">
        <f>F77+F58-'[1]Prim+SPAS'!G189-F310+'[1]66.SPAS'!M292</f>
        <v>60119576</v>
      </c>
      <c r="G76" s="493">
        <f>G77+G58-'[1]Prim+SPAS'!H189-G310+'[1]66.SPAS'!N292</f>
        <v>59964365</v>
      </c>
      <c r="H76" s="493">
        <f>H77+H58-'[1]Prim+SPAS'!I189-H310+'[1]66.SPAS'!O292</f>
        <v>59964365</v>
      </c>
      <c r="I76" s="493">
        <f>I77+I58-'[1]Prim+SPAS'!J189-I310+'[1]66.SPAS'!P292</f>
        <v>59964365</v>
      </c>
      <c r="J76" s="493">
        <f>J77+J58-'[1]Prim+SPAS'!K189-J310+'[1]66.SPAS'!Q292</f>
        <v>0</v>
      </c>
      <c r="K76" s="494">
        <f>K77+K58-'[1]Prim+SPAS'!L189-K310+'[1]66.SPAS'!R292</f>
        <v>61545740</v>
      </c>
    </row>
    <row r="77" spans="1:11" ht="36">
      <c r="A77" s="465" t="s">
        <v>657</v>
      </c>
      <c r="B77" s="466" t="s">
        <v>658</v>
      </c>
      <c r="C77" s="467">
        <f>C78+C79+C81+C82+C83+C84+C85+C88</f>
        <v>212900</v>
      </c>
      <c r="D77" s="467">
        <f t="shared" ref="D77:K77" si="37">D78+D79+D81+D82+D83+D84+D85+D89</f>
        <v>164200</v>
      </c>
      <c r="E77" s="467">
        <f>E78+E79+E81+E82+E83+E84+E85+E89</f>
        <v>52437900</v>
      </c>
      <c r="F77" s="467">
        <f t="shared" si="37"/>
        <v>55420176</v>
      </c>
      <c r="G77" s="467">
        <f t="shared" si="37"/>
        <v>55351177</v>
      </c>
      <c r="H77" s="467">
        <f t="shared" si="37"/>
        <v>55351177</v>
      </c>
      <c r="I77" s="467">
        <f>I78+I79+I81+I82+I83+I84+I85+I89</f>
        <v>55351177</v>
      </c>
      <c r="J77" s="467">
        <f t="shared" si="37"/>
        <v>0</v>
      </c>
      <c r="K77" s="468">
        <f t="shared" si="37"/>
        <v>56929391</v>
      </c>
    </row>
    <row r="78" spans="1:11" ht="15.75">
      <c r="A78" s="473" t="s">
        <v>659</v>
      </c>
      <c r="B78" s="474" t="s">
        <v>660</v>
      </c>
      <c r="C78" s="495">
        <f>C207+C329</f>
        <v>0</v>
      </c>
      <c r="D78" s="495">
        <f>D207+D329</f>
        <v>0</v>
      </c>
      <c r="E78" s="495">
        <f>E207+E329</f>
        <v>0</v>
      </c>
      <c r="F78" s="495">
        <f t="shared" ref="F78:K78" si="38">F207+F329</f>
        <v>0</v>
      </c>
      <c r="G78" s="495">
        <f t="shared" si="38"/>
        <v>0</v>
      </c>
      <c r="H78" s="495">
        <f t="shared" si="38"/>
        <v>0</v>
      </c>
      <c r="I78" s="495">
        <f t="shared" si="38"/>
        <v>0</v>
      </c>
      <c r="J78" s="495">
        <f t="shared" si="38"/>
        <v>0</v>
      </c>
      <c r="K78" s="496">
        <f t="shared" si="38"/>
        <v>2468</v>
      </c>
    </row>
    <row r="79" spans="1:11" ht="18">
      <c r="A79" s="469" t="s">
        <v>661</v>
      </c>
      <c r="B79" s="470" t="s">
        <v>662</v>
      </c>
      <c r="C79" s="471">
        <f>C80</f>
        <v>0</v>
      </c>
      <c r="D79" s="471">
        <f>D80</f>
        <v>0</v>
      </c>
      <c r="E79" s="471">
        <f t="shared" ref="E79:K79" si="39">E80</f>
        <v>41905000</v>
      </c>
      <c r="F79" s="471">
        <f t="shared" si="39"/>
        <v>44696000</v>
      </c>
      <c r="G79" s="471">
        <f t="shared" si="39"/>
        <v>44684600</v>
      </c>
      <c r="H79" s="471">
        <f t="shared" si="39"/>
        <v>44684600</v>
      </c>
      <c r="I79" s="471">
        <f t="shared" si="39"/>
        <v>44684600</v>
      </c>
      <c r="J79" s="471">
        <f t="shared" si="39"/>
        <v>0</v>
      </c>
      <c r="K79" s="472">
        <f t="shared" si="39"/>
        <v>45835535</v>
      </c>
    </row>
    <row r="80" spans="1:11" ht="15">
      <c r="A80" s="473" t="s">
        <v>663</v>
      </c>
      <c r="B80" s="474" t="s">
        <v>664</v>
      </c>
      <c r="C80" s="475">
        <f t="shared" ref="C80:K84" si="40">C209+C331</f>
        <v>0</v>
      </c>
      <c r="D80" s="475">
        <f t="shared" si="40"/>
        <v>0</v>
      </c>
      <c r="E80" s="475">
        <f t="shared" si="40"/>
        <v>41905000</v>
      </c>
      <c r="F80" s="475">
        <f t="shared" si="40"/>
        <v>44696000</v>
      </c>
      <c r="G80" s="475">
        <f t="shared" si="40"/>
        <v>44684600</v>
      </c>
      <c r="H80" s="475">
        <f t="shared" si="40"/>
        <v>44684600</v>
      </c>
      <c r="I80" s="475">
        <f t="shared" si="40"/>
        <v>44684600</v>
      </c>
      <c r="J80" s="475">
        <f t="shared" si="40"/>
        <v>0</v>
      </c>
      <c r="K80" s="472">
        <f t="shared" si="40"/>
        <v>45835535</v>
      </c>
    </row>
    <row r="81" spans="1:11" ht="15">
      <c r="A81" s="473" t="s">
        <v>665</v>
      </c>
      <c r="B81" s="474" t="s">
        <v>666</v>
      </c>
      <c r="C81" s="475">
        <f t="shared" si="40"/>
        <v>0</v>
      </c>
      <c r="D81" s="475">
        <f t="shared" si="40"/>
        <v>3000</v>
      </c>
      <c r="E81" s="475">
        <f t="shared" si="40"/>
        <v>0</v>
      </c>
      <c r="F81" s="475">
        <f t="shared" si="40"/>
        <v>3000</v>
      </c>
      <c r="G81" s="475">
        <f t="shared" si="40"/>
        <v>2106</v>
      </c>
      <c r="H81" s="475">
        <f t="shared" si="40"/>
        <v>2106</v>
      </c>
      <c r="I81" s="475">
        <f t="shared" si="40"/>
        <v>2106</v>
      </c>
      <c r="J81" s="475">
        <f t="shared" si="40"/>
        <v>0</v>
      </c>
      <c r="K81" s="477">
        <f t="shared" si="40"/>
        <v>2106</v>
      </c>
    </row>
    <row r="82" spans="1:11" ht="15" hidden="1">
      <c r="A82" s="473" t="s">
        <v>667</v>
      </c>
      <c r="B82" s="474" t="s">
        <v>668</v>
      </c>
      <c r="C82" s="475">
        <f t="shared" si="40"/>
        <v>0</v>
      </c>
      <c r="D82" s="475">
        <f t="shared" si="40"/>
        <v>0</v>
      </c>
      <c r="E82" s="475">
        <f>E211+E333</f>
        <v>0</v>
      </c>
      <c r="F82" s="475">
        <f t="shared" si="40"/>
        <v>0</v>
      </c>
      <c r="G82" s="475">
        <f t="shared" si="40"/>
        <v>0</v>
      </c>
      <c r="H82" s="475">
        <f t="shared" si="40"/>
        <v>0</v>
      </c>
      <c r="I82" s="475">
        <f t="shared" si="40"/>
        <v>0</v>
      </c>
      <c r="J82" s="475">
        <f t="shared" si="40"/>
        <v>0</v>
      </c>
      <c r="K82" s="477">
        <f t="shared" si="40"/>
        <v>0</v>
      </c>
    </row>
    <row r="83" spans="1:11" ht="15" hidden="1">
      <c r="A83" s="473" t="s">
        <v>669</v>
      </c>
      <c r="B83" s="474" t="s">
        <v>670</v>
      </c>
      <c r="C83" s="475">
        <f t="shared" si="40"/>
        <v>0</v>
      </c>
      <c r="D83" s="475">
        <f t="shared" si="40"/>
        <v>0</v>
      </c>
      <c r="E83" s="475">
        <f>E212+E334</f>
        <v>0</v>
      </c>
      <c r="F83" s="475">
        <f t="shared" si="40"/>
        <v>0</v>
      </c>
      <c r="G83" s="475">
        <f t="shared" si="40"/>
        <v>0</v>
      </c>
      <c r="H83" s="475">
        <f t="shared" si="40"/>
        <v>0</v>
      </c>
      <c r="I83" s="475">
        <f t="shared" si="40"/>
        <v>0</v>
      </c>
      <c r="J83" s="475">
        <f t="shared" si="40"/>
        <v>0</v>
      </c>
      <c r="K83" s="477">
        <f t="shared" si="40"/>
        <v>0</v>
      </c>
    </row>
    <row r="84" spans="1:11" ht="15" hidden="1">
      <c r="A84" s="473" t="s">
        <v>671</v>
      </c>
      <c r="B84" s="485" t="s">
        <v>672</v>
      </c>
      <c r="C84" s="475">
        <f t="shared" si="40"/>
        <v>0</v>
      </c>
      <c r="D84" s="475">
        <f t="shared" si="40"/>
        <v>0</v>
      </c>
      <c r="E84" s="475">
        <f>E213+E335</f>
        <v>0</v>
      </c>
      <c r="F84" s="475">
        <f t="shared" si="40"/>
        <v>0</v>
      </c>
      <c r="G84" s="475">
        <f t="shared" si="40"/>
        <v>0</v>
      </c>
      <c r="H84" s="475">
        <f t="shared" si="40"/>
        <v>0</v>
      </c>
      <c r="I84" s="475">
        <f t="shared" si="40"/>
        <v>0</v>
      </c>
      <c r="J84" s="475">
        <f t="shared" si="40"/>
        <v>0</v>
      </c>
      <c r="K84" s="477">
        <f t="shared" si="40"/>
        <v>0</v>
      </c>
    </row>
    <row r="85" spans="1:11" ht="18">
      <c r="A85" s="469" t="s">
        <v>673</v>
      </c>
      <c r="B85" s="470" t="s">
        <v>674</v>
      </c>
      <c r="C85" s="471">
        <f>C87+C86</f>
        <v>0</v>
      </c>
      <c r="D85" s="471">
        <f>D87+D86</f>
        <v>0</v>
      </c>
      <c r="E85" s="471">
        <f t="shared" ref="E85:K85" si="41">E87+E86</f>
        <v>125000</v>
      </c>
      <c r="F85" s="471">
        <f t="shared" si="41"/>
        <v>200000</v>
      </c>
      <c r="G85" s="471">
        <f t="shared" si="41"/>
        <v>198184</v>
      </c>
      <c r="H85" s="471">
        <f t="shared" si="41"/>
        <v>198184</v>
      </c>
      <c r="I85" s="471">
        <f t="shared" si="41"/>
        <v>198184</v>
      </c>
      <c r="J85" s="471">
        <f t="shared" si="41"/>
        <v>0</v>
      </c>
      <c r="K85" s="472">
        <f t="shared" si="41"/>
        <v>198184</v>
      </c>
    </row>
    <row r="86" spans="1:11" ht="15">
      <c r="A86" s="473" t="s">
        <v>675</v>
      </c>
      <c r="B86" s="474" t="s">
        <v>676</v>
      </c>
      <c r="C86" s="475">
        <f>C215+C337</f>
        <v>0</v>
      </c>
      <c r="D86" s="475">
        <f>D215+D337</f>
        <v>0</v>
      </c>
      <c r="E86" s="475">
        <f t="shared" ref="E86:K87" si="42">E215+E337</f>
        <v>125000</v>
      </c>
      <c r="F86" s="475">
        <f t="shared" si="42"/>
        <v>200000</v>
      </c>
      <c r="G86" s="475">
        <f t="shared" si="42"/>
        <v>198184</v>
      </c>
      <c r="H86" s="475">
        <f t="shared" si="42"/>
        <v>198184</v>
      </c>
      <c r="I86" s="475">
        <f t="shared" si="42"/>
        <v>198184</v>
      </c>
      <c r="J86" s="475">
        <f t="shared" si="42"/>
        <v>0</v>
      </c>
      <c r="K86" s="477">
        <f t="shared" si="42"/>
        <v>198184</v>
      </c>
    </row>
    <row r="87" spans="1:11" ht="15">
      <c r="A87" s="473" t="s">
        <v>677</v>
      </c>
      <c r="B87" s="474" t="s">
        <v>678</v>
      </c>
      <c r="C87" s="475">
        <f>C216+C338</f>
        <v>0</v>
      </c>
      <c r="D87" s="475">
        <f>D216+D338</f>
        <v>0</v>
      </c>
      <c r="E87" s="475">
        <f t="shared" si="42"/>
        <v>0</v>
      </c>
      <c r="F87" s="475">
        <f t="shared" si="42"/>
        <v>0</v>
      </c>
      <c r="G87" s="475">
        <f t="shared" si="42"/>
        <v>0</v>
      </c>
      <c r="H87" s="475">
        <f t="shared" si="42"/>
        <v>0</v>
      </c>
      <c r="I87" s="475">
        <f t="shared" si="42"/>
        <v>0</v>
      </c>
      <c r="J87" s="475">
        <f t="shared" si="42"/>
        <v>0</v>
      </c>
      <c r="K87" s="477">
        <f t="shared" si="42"/>
        <v>0</v>
      </c>
    </row>
    <row r="88" spans="1:11" ht="19.5">
      <c r="A88" s="473" t="s">
        <v>679</v>
      </c>
      <c r="B88" s="474" t="s">
        <v>680</v>
      </c>
      <c r="C88" s="475">
        <f>C89</f>
        <v>212900</v>
      </c>
      <c r="D88" s="475">
        <f t="shared" ref="D88:K88" si="43">D89</f>
        <v>161200</v>
      </c>
      <c r="E88" s="475">
        <f t="shared" si="43"/>
        <v>10407900</v>
      </c>
      <c r="F88" s="475">
        <f t="shared" si="43"/>
        <v>10521176</v>
      </c>
      <c r="G88" s="475">
        <f t="shared" si="43"/>
        <v>10466287</v>
      </c>
      <c r="H88" s="475">
        <f t="shared" si="43"/>
        <v>10466287</v>
      </c>
      <c r="I88" s="475">
        <f t="shared" si="43"/>
        <v>10466287</v>
      </c>
      <c r="J88" s="475">
        <f t="shared" si="43"/>
        <v>0</v>
      </c>
      <c r="K88" s="491">
        <f t="shared" si="43"/>
        <v>10891098</v>
      </c>
    </row>
    <row r="89" spans="1:11" ht="15">
      <c r="A89" s="473" t="s">
        <v>681</v>
      </c>
      <c r="B89" s="474" t="s">
        <v>682</v>
      </c>
      <c r="C89" s="475">
        <f>C217+C339</f>
        <v>212900</v>
      </c>
      <c r="D89" s="475">
        <f>D217+D339</f>
        <v>161200</v>
      </c>
      <c r="E89" s="475">
        <f>E217+E339</f>
        <v>10407900</v>
      </c>
      <c r="F89" s="475">
        <f t="shared" ref="F89:K89" si="44">F217+F339</f>
        <v>10521176</v>
      </c>
      <c r="G89" s="475">
        <f t="shared" si="44"/>
        <v>10466287</v>
      </c>
      <c r="H89" s="475">
        <f t="shared" si="44"/>
        <v>10466287</v>
      </c>
      <c r="I89" s="475">
        <f t="shared" si="44"/>
        <v>10466287</v>
      </c>
      <c r="J89" s="475">
        <f t="shared" si="44"/>
        <v>0</v>
      </c>
      <c r="K89" s="477">
        <f t="shared" si="44"/>
        <v>10891098</v>
      </c>
    </row>
    <row r="90" spans="1:11" ht="27">
      <c r="A90" s="461" t="s">
        <v>683</v>
      </c>
      <c r="B90" s="497"/>
      <c r="C90" s="498">
        <f>C91+C101</f>
        <v>72032853</v>
      </c>
      <c r="D90" s="463">
        <f>D91+D101</f>
        <v>79692704</v>
      </c>
      <c r="E90" s="463">
        <f t="shared" ref="E90:K90" si="45">E91+E101</f>
        <v>104672973</v>
      </c>
      <c r="F90" s="463">
        <f t="shared" si="45"/>
        <v>115357051</v>
      </c>
      <c r="G90" s="463">
        <f t="shared" si="45"/>
        <v>104360820</v>
      </c>
      <c r="H90" s="463">
        <f t="shared" si="45"/>
        <v>104360820</v>
      </c>
      <c r="I90" s="463">
        <f t="shared" si="45"/>
        <v>104360820</v>
      </c>
      <c r="J90" s="463">
        <f t="shared" si="45"/>
        <v>0</v>
      </c>
      <c r="K90" s="464">
        <f t="shared" si="45"/>
        <v>43194205</v>
      </c>
    </row>
    <row r="91" spans="1:11" ht="27">
      <c r="A91" s="465" t="s">
        <v>684</v>
      </c>
      <c r="B91" s="466" t="s">
        <v>685</v>
      </c>
      <c r="C91" s="499">
        <f>C92+C95+C98+C99+C100</f>
        <v>72032853</v>
      </c>
      <c r="D91" s="467">
        <f>D92+D95+D98+D99+D100</f>
        <v>79668004</v>
      </c>
      <c r="E91" s="467">
        <f t="shared" ref="E91:J91" si="46">E92+E95+E98+E99+E100</f>
        <v>98172973</v>
      </c>
      <c r="F91" s="467">
        <f t="shared" si="46"/>
        <v>108832351</v>
      </c>
      <c r="G91" s="467">
        <f t="shared" si="46"/>
        <v>97841117</v>
      </c>
      <c r="H91" s="467">
        <f t="shared" si="46"/>
        <v>97841117</v>
      </c>
      <c r="I91" s="467">
        <f t="shared" si="46"/>
        <v>97841117</v>
      </c>
      <c r="J91" s="467">
        <f t="shared" si="46"/>
        <v>0</v>
      </c>
      <c r="K91" s="468">
        <f>K92+K95+K98+K99+K100</f>
        <v>36528695</v>
      </c>
    </row>
    <row r="92" spans="1:11" ht="15">
      <c r="A92" s="486" t="s">
        <v>686</v>
      </c>
      <c r="B92" s="470" t="s">
        <v>687</v>
      </c>
      <c r="C92" s="471">
        <f>C93+C94</f>
        <v>18111867</v>
      </c>
      <c r="D92" s="471">
        <f>D93+D94</f>
        <v>6383206</v>
      </c>
      <c r="E92" s="471">
        <f t="shared" ref="E92:K92" si="47">E93+E94</f>
        <v>18111867</v>
      </c>
      <c r="F92" s="471">
        <f t="shared" si="47"/>
        <v>6383206</v>
      </c>
      <c r="G92" s="471">
        <f t="shared" si="47"/>
        <v>3312541</v>
      </c>
      <c r="H92" s="471">
        <f t="shared" si="47"/>
        <v>3312541</v>
      </c>
      <c r="I92" s="471">
        <f t="shared" si="47"/>
        <v>3312541</v>
      </c>
      <c r="J92" s="471">
        <f t="shared" si="47"/>
        <v>0</v>
      </c>
      <c r="K92" s="472">
        <f t="shared" si="47"/>
        <v>159150</v>
      </c>
    </row>
    <row r="93" spans="1:11" ht="15">
      <c r="A93" s="473" t="s">
        <v>688</v>
      </c>
      <c r="B93" s="474" t="s">
        <v>689</v>
      </c>
      <c r="C93" s="475">
        <f>C221+C343</f>
        <v>0</v>
      </c>
      <c r="D93" s="475">
        <f>D221+D343</f>
        <v>0</v>
      </c>
      <c r="E93" s="475">
        <f t="shared" ref="E93:K93" si="48">E221+E343</f>
        <v>0</v>
      </c>
      <c r="F93" s="475">
        <f t="shared" si="48"/>
        <v>0</v>
      </c>
      <c r="G93" s="475">
        <f t="shared" si="48"/>
        <v>0</v>
      </c>
      <c r="H93" s="475">
        <f t="shared" si="48"/>
        <v>0</v>
      </c>
      <c r="I93" s="475">
        <f t="shared" si="48"/>
        <v>0</v>
      </c>
      <c r="J93" s="475">
        <f t="shared" si="48"/>
        <v>0</v>
      </c>
      <c r="K93" s="477">
        <f t="shared" si="48"/>
        <v>0</v>
      </c>
    </row>
    <row r="94" spans="1:11" ht="15">
      <c r="A94" s="473" t="s">
        <v>690</v>
      </c>
      <c r="B94" s="474" t="s">
        <v>691</v>
      </c>
      <c r="C94" s="475">
        <f>C222+C344</f>
        <v>18111867</v>
      </c>
      <c r="D94" s="475">
        <f t="shared" ref="D94:K94" si="49">D222+D344</f>
        <v>6383206</v>
      </c>
      <c r="E94" s="475">
        <f t="shared" si="49"/>
        <v>18111867</v>
      </c>
      <c r="F94" s="475">
        <f t="shared" si="49"/>
        <v>6383206</v>
      </c>
      <c r="G94" s="475">
        <f t="shared" si="49"/>
        <v>3312541</v>
      </c>
      <c r="H94" s="475">
        <f t="shared" si="49"/>
        <v>3312541</v>
      </c>
      <c r="I94" s="475">
        <f t="shared" si="49"/>
        <v>3312541</v>
      </c>
      <c r="J94" s="475">
        <f t="shared" si="49"/>
        <v>0</v>
      </c>
      <c r="K94" s="477">
        <f t="shared" si="49"/>
        <v>159150</v>
      </c>
    </row>
    <row r="95" spans="1:11" ht="27">
      <c r="A95" s="486" t="s">
        <v>692</v>
      </c>
      <c r="B95" s="470" t="s">
        <v>693</v>
      </c>
      <c r="C95" s="471">
        <f>C96+C97</f>
        <v>17867600</v>
      </c>
      <c r="D95" s="471">
        <f>D96+D97</f>
        <v>34225443</v>
      </c>
      <c r="E95" s="471">
        <f t="shared" ref="E95:K95" si="50">E96+E97</f>
        <v>20702600</v>
      </c>
      <c r="F95" s="471">
        <f t="shared" si="50"/>
        <v>37141443</v>
      </c>
      <c r="G95" s="471">
        <f t="shared" si="50"/>
        <v>35371208</v>
      </c>
      <c r="H95" s="471">
        <f t="shared" si="50"/>
        <v>35371208</v>
      </c>
      <c r="I95" s="471">
        <f t="shared" si="50"/>
        <v>35371208</v>
      </c>
      <c r="J95" s="471">
        <f t="shared" si="50"/>
        <v>0</v>
      </c>
      <c r="K95" s="472">
        <f t="shared" si="50"/>
        <v>1148988</v>
      </c>
    </row>
    <row r="96" spans="1:11" ht="15">
      <c r="A96" s="473" t="s">
        <v>694</v>
      </c>
      <c r="B96" s="474" t="s">
        <v>695</v>
      </c>
      <c r="C96" s="475">
        <f t="shared" ref="C96:K100" si="51">C224+C346</f>
        <v>17867600</v>
      </c>
      <c r="D96" s="475">
        <f t="shared" si="51"/>
        <v>34225443</v>
      </c>
      <c r="E96" s="475">
        <f t="shared" si="51"/>
        <v>20702600</v>
      </c>
      <c r="F96" s="475">
        <f t="shared" si="51"/>
        <v>37141443</v>
      </c>
      <c r="G96" s="475">
        <f t="shared" si="51"/>
        <v>35371208</v>
      </c>
      <c r="H96" s="475">
        <f t="shared" si="51"/>
        <v>35371208</v>
      </c>
      <c r="I96" s="475">
        <f t="shared" si="51"/>
        <v>35371208</v>
      </c>
      <c r="J96" s="475">
        <f t="shared" si="51"/>
        <v>0</v>
      </c>
      <c r="K96" s="477">
        <f t="shared" si="51"/>
        <v>1148988</v>
      </c>
    </row>
    <row r="97" spans="1:11" ht="15">
      <c r="A97" s="473" t="s">
        <v>696</v>
      </c>
      <c r="B97" s="474" t="s">
        <v>697</v>
      </c>
      <c r="C97" s="475">
        <f t="shared" si="51"/>
        <v>0</v>
      </c>
      <c r="D97" s="475">
        <f t="shared" si="51"/>
        <v>0</v>
      </c>
      <c r="E97" s="475">
        <f t="shared" si="51"/>
        <v>0</v>
      </c>
      <c r="F97" s="475">
        <f t="shared" si="51"/>
        <v>0</v>
      </c>
      <c r="G97" s="475">
        <f t="shared" si="51"/>
        <v>0</v>
      </c>
      <c r="H97" s="475">
        <f t="shared" si="51"/>
        <v>0</v>
      </c>
      <c r="I97" s="475">
        <f t="shared" si="51"/>
        <v>0</v>
      </c>
      <c r="J97" s="475">
        <f t="shared" si="51"/>
        <v>0</v>
      </c>
      <c r="K97" s="477">
        <f t="shared" si="51"/>
        <v>0</v>
      </c>
    </row>
    <row r="98" spans="1:11" ht="15">
      <c r="A98" s="473" t="s">
        <v>698</v>
      </c>
      <c r="B98" s="474" t="s">
        <v>699</v>
      </c>
      <c r="C98" s="475">
        <f t="shared" si="51"/>
        <v>8413519</v>
      </c>
      <c r="D98" s="475">
        <f t="shared" si="51"/>
        <v>8976200</v>
      </c>
      <c r="E98" s="475">
        <f t="shared" si="51"/>
        <v>20718639</v>
      </c>
      <c r="F98" s="475">
        <f t="shared" si="51"/>
        <v>19326478</v>
      </c>
      <c r="G98" s="475">
        <f t="shared" si="51"/>
        <v>18279015</v>
      </c>
      <c r="H98" s="475">
        <f t="shared" si="51"/>
        <v>18279015</v>
      </c>
      <c r="I98" s="475">
        <f t="shared" si="51"/>
        <v>18279015</v>
      </c>
      <c r="J98" s="475">
        <f t="shared" si="51"/>
        <v>0</v>
      </c>
      <c r="K98" s="477">
        <f t="shared" si="51"/>
        <v>10273895</v>
      </c>
    </row>
    <row r="99" spans="1:11" ht="15">
      <c r="A99" s="473" t="s">
        <v>700</v>
      </c>
      <c r="B99" s="474" t="s">
        <v>701</v>
      </c>
      <c r="C99" s="475">
        <f t="shared" si="51"/>
        <v>0</v>
      </c>
      <c r="D99" s="475">
        <f t="shared" si="51"/>
        <v>0</v>
      </c>
      <c r="E99" s="475">
        <f t="shared" si="51"/>
        <v>0</v>
      </c>
      <c r="F99" s="475">
        <f t="shared" si="51"/>
        <v>0</v>
      </c>
      <c r="G99" s="475">
        <f t="shared" si="51"/>
        <v>0</v>
      </c>
      <c r="H99" s="475">
        <f t="shared" si="51"/>
        <v>0</v>
      </c>
      <c r="I99" s="475">
        <f t="shared" si="51"/>
        <v>0</v>
      </c>
      <c r="J99" s="475">
        <f t="shared" si="51"/>
        <v>0</v>
      </c>
      <c r="K99" s="477">
        <f t="shared" si="51"/>
        <v>0</v>
      </c>
    </row>
    <row r="100" spans="1:11" ht="19.5">
      <c r="A100" s="473" t="s">
        <v>702</v>
      </c>
      <c r="B100" s="474" t="s">
        <v>703</v>
      </c>
      <c r="C100" s="475">
        <f t="shared" si="51"/>
        <v>27639867</v>
      </c>
      <c r="D100" s="475">
        <f t="shared" si="51"/>
        <v>30083155</v>
      </c>
      <c r="E100" s="475">
        <f t="shared" si="51"/>
        <v>38639867</v>
      </c>
      <c r="F100" s="475">
        <f t="shared" si="51"/>
        <v>45981224</v>
      </c>
      <c r="G100" s="475">
        <f t="shared" si="51"/>
        <v>40878353</v>
      </c>
      <c r="H100" s="475">
        <f t="shared" si="51"/>
        <v>40878353</v>
      </c>
      <c r="I100" s="475">
        <f t="shared" si="51"/>
        <v>40878353</v>
      </c>
      <c r="J100" s="475">
        <f t="shared" si="51"/>
        <v>0</v>
      </c>
      <c r="K100" s="477">
        <f t="shared" si="51"/>
        <v>24946662</v>
      </c>
    </row>
    <row r="101" spans="1:11" ht="18">
      <c r="A101" s="465" t="s">
        <v>704</v>
      </c>
      <c r="B101" s="466" t="s">
        <v>705</v>
      </c>
      <c r="C101" s="467">
        <f>C102+C103+C106+C107</f>
        <v>0</v>
      </c>
      <c r="D101" s="467">
        <f>D102+D103+D106+D107</f>
        <v>24700</v>
      </c>
      <c r="E101" s="467">
        <f>E102+E103+E106+E107</f>
        <v>6500000</v>
      </c>
      <c r="F101" s="467">
        <f t="shared" ref="F101:K101" si="52">F102+F103+F106+F107</f>
        <v>6524700</v>
      </c>
      <c r="G101" s="467">
        <f t="shared" si="52"/>
        <v>6519703</v>
      </c>
      <c r="H101" s="467">
        <f t="shared" si="52"/>
        <v>6519703</v>
      </c>
      <c r="I101" s="467">
        <f t="shared" si="52"/>
        <v>6519703</v>
      </c>
      <c r="J101" s="467">
        <f t="shared" si="52"/>
        <v>0</v>
      </c>
      <c r="K101" s="488">
        <f t="shared" si="52"/>
        <v>6665510</v>
      </c>
    </row>
    <row r="102" spans="1:11" ht="15">
      <c r="A102" s="473" t="s">
        <v>706</v>
      </c>
      <c r="B102" s="485" t="s">
        <v>707</v>
      </c>
      <c r="C102" s="475">
        <f>C230+C352</f>
        <v>0</v>
      </c>
      <c r="D102" s="475">
        <f>D230+D352</f>
        <v>0</v>
      </c>
      <c r="E102" s="475">
        <f t="shared" ref="E102:K102" si="53">E230+E352</f>
        <v>0</v>
      </c>
      <c r="F102" s="475">
        <f t="shared" si="53"/>
        <v>0</v>
      </c>
      <c r="G102" s="475">
        <f t="shared" si="53"/>
        <v>0</v>
      </c>
      <c r="H102" s="475">
        <f t="shared" si="53"/>
        <v>0</v>
      </c>
      <c r="I102" s="475">
        <f t="shared" si="53"/>
        <v>0</v>
      </c>
      <c r="J102" s="475">
        <f t="shared" si="53"/>
        <v>0</v>
      </c>
      <c r="K102" s="491">
        <f t="shared" si="53"/>
        <v>0</v>
      </c>
    </row>
    <row r="103" spans="1:11" ht="18">
      <c r="A103" s="469" t="s">
        <v>708</v>
      </c>
      <c r="B103" s="470" t="s">
        <v>709</v>
      </c>
      <c r="C103" s="471">
        <f>C104+C105</f>
        <v>0</v>
      </c>
      <c r="D103" s="471">
        <f>D104+D105</f>
        <v>0</v>
      </c>
      <c r="E103" s="471">
        <f t="shared" ref="E103:K103" si="54">E104+E105</f>
        <v>6500000</v>
      </c>
      <c r="F103" s="471">
        <f t="shared" si="54"/>
        <v>6500000</v>
      </c>
      <c r="G103" s="471">
        <f t="shared" si="54"/>
        <v>6499202</v>
      </c>
      <c r="H103" s="471">
        <f t="shared" si="54"/>
        <v>6499202</v>
      </c>
      <c r="I103" s="471">
        <f t="shared" si="54"/>
        <v>6499202</v>
      </c>
      <c r="J103" s="471">
        <f t="shared" si="54"/>
        <v>0</v>
      </c>
      <c r="K103" s="472">
        <f t="shared" si="54"/>
        <v>6663190</v>
      </c>
    </row>
    <row r="104" spans="1:11" ht="15">
      <c r="A104" s="473" t="s">
        <v>710</v>
      </c>
      <c r="B104" s="474" t="s">
        <v>711</v>
      </c>
      <c r="C104" s="475">
        <f t="shared" ref="C104:K107" si="55">C232+C354</f>
        <v>0</v>
      </c>
      <c r="D104" s="475">
        <f t="shared" si="55"/>
        <v>0</v>
      </c>
      <c r="E104" s="475">
        <f t="shared" si="55"/>
        <v>6500000</v>
      </c>
      <c r="F104" s="475">
        <f t="shared" si="55"/>
        <v>6500000</v>
      </c>
      <c r="G104" s="475">
        <f t="shared" si="55"/>
        <v>6499202</v>
      </c>
      <c r="H104" s="475">
        <f t="shared" si="55"/>
        <v>6499202</v>
      </c>
      <c r="I104" s="475">
        <f t="shared" si="55"/>
        <v>6499202</v>
      </c>
      <c r="J104" s="475">
        <f t="shared" si="55"/>
        <v>0</v>
      </c>
      <c r="K104" s="477">
        <f t="shared" si="55"/>
        <v>6663190</v>
      </c>
    </row>
    <row r="105" spans="1:11" ht="19.5">
      <c r="A105" s="473" t="s">
        <v>712</v>
      </c>
      <c r="B105" s="474" t="s">
        <v>713</v>
      </c>
      <c r="C105" s="475">
        <f t="shared" si="55"/>
        <v>0</v>
      </c>
      <c r="D105" s="475">
        <f t="shared" si="55"/>
        <v>0</v>
      </c>
      <c r="E105" s="475">
        <f t="shared" si="55"/>
        <v>0</v>
      </c>
      <c r="F105" s="475">
        <f t="shared" si="55"/>
        <v>0</v>
      </c>
      <c r="G105" s="475">
        <f t="shared" si="55"/>
        <v>0</v>
      </c>
      <c r="H105" s="475">
        <f t="shared" si="55"/>
        <v>0</v>
      </c>
      <c r="I105" s="475">
        <f t="shared" si="55"/>
        <v>0</v>
      </c>
      <c r="J105" s="475">
        <f t="shared" si="55"/>
        <v>0</v>
      </c>
      <c r="K105" s="477">
        <f t="shared" si="55"/>
        <v>0</v>
      </c>
    </row>
    <row r="106" spans="1:11" ht="15">
      <c r="A106" s="473" t="s">
        <v>714</v>
      </c>
      <c r="B106" s="474" t="s">
        <v>715</v>
      </c>
      <c r="C106" s="475">
        <f t="shared" si="55"/>
        <v>0</v>
      </c>
      <c r="D106" s="475">
        <f t="shared" si="55"/>
        <v>0</v>
      </c>
      <c r="E106" s="475">
        <f t="shared" si="55"/>
        <v>0</v>
      </c>
      <c r="F106" s="475">
        <f t="shared" si="55"/>
        <v>0</v>
      </c>
      <c r="G106" s="475">
        <f t="shared" si="55"/>
        <v>0</v>
      </c>
      <c r="H106" s="475">
        <f t="shared" si="55"/>
        <v>0</v>
      </c>
      <c r="I106" s="475">
        <f t="shared" si="55"/>
        <v>0</v>
      </c>
      <c r="J106" s="475">
        <f t="shared" si="55"/>
        <v>0</v>
      </c>
      <c r="K106" s="477">
        <f t="shared" si="55"/>
        <v>0</v>
      </c>
    </row>
    <row r="107" spans="1:11" ht="15">
      <c r="A107" s="473" t="s">
        <v>716</v>
      </c>
      <c r="B107" s="474" t="s">
        <v>717</v>
      </c>
      <c r="C107" s="475">
        <f t="shared" si="55"/>
        <v>0</v>
      </c>
      <c r="D107" s="475">
        <f t="shared" si="55"/>
        <v>24700</v>
      </c>
      <c r="E107" s="475">
        <f>E357</f>
        <v>0</v>
      </c>
      <c r="F107" s="475">
        <f t="shared" ref="F107:K107" si="56">F357</f>
        <v>24700</v>
      </c>
      <c r="G107" s="475">
        <f t="shared" si="56"/>
        <v>20501</v>
      </c>
      <c r="H107" s="475">
        <f t="shared" si="56"/>
        <v>20501</v>
      </c>
      <c r="I107" s="475">
        <f t="shared" si="56"/>
        <v>20501</v>
      </c>
      <c r="J107" s="475">
        <f t="shared" si="56"/>
        <v>0</v>
      </c>
      <c r="K107" s="491">
        <f t="shared" si="56"/>
        <v>2320</v>
      </c>
    </row>
    <row r="108" spans="1:11" ht="18">
      <c r="A108" s="461" t="s">
        <v>718</v>
      </c>
      <c r="B108" s="462" t="s">
        <v>719</v>
      </c>
      <c r="C108" s="498">
        <f>C109+C115+C119+C124+C132</f>
        <v>163152189</v>
      </c>
      <c r="D108" s="500">
        <f>D109+D115+D119+D124+D132</f>
        <v>144075510</v>
      </c>
      <c r="E108" s="463">
        <f t="shared" ref="E108:K108" si="57">E109+E115+E119+E124+E132</f>
        <v>222209156</v>
      </c>
      <c r="F108" s="463">
        <f t="shared" si="57"/>
        <v>197299325</v>
      </c>
      <c r="G108" s="463">
        <f t="shared" si="57"/>
        <v>140664112</v>
      </c>
      <c r="H108" s="463">
        <f t="shared" si="57"/>
        <v>140664112</v>
      </c>
      <c r="I108" s="463">
        <f t="shared" si="57"/>
        <v>140664112</v>
      </c>
      <c r="J108" s="498">
        <f t="shared" si="57"/>
        <v>0</v>
      </c>
      <c r="K108" s="464">
        <f t="shared" si="57"/>
        <v>70154217</v>
      </c>
    </row>
    <row r="109" spans="1:11" ht="18" hidden="1">
      <c r="A109" s="465" t="s">
        <v>720</v>
      </c>
      <c r="B109" s="466" t="s">
        <v>721</v>
      </c>
      <c r="C109" s="467">
        <f>C110</f>
        <v>0</v>
      </c>
      <c r="D109" s="467">
        <f>D110</f>
        <v>0</v>
      </c>
      <c r="E109" s="467">
        <f t="shared" ref="E109:K109" si="58">E110</f>
        <v>0</v>
      </c>
      <c r="F109" s="467">
        <f t="shared" si="58"/>
        <v>0</v>
      </c>
      <c r="G109" s="467">
        <f t="shared" si="58"/>
        <v>0</v>
      </c>
      <c r="H109" s="467">
        <f t="shared" si="58"/>
        <v>0</v>
      </c>
      <c r="I109" s="467">
        <f t="shared" si="58"/>
        <v>0</v>
      </c>
      <c r="J109" s="467">
        <f t="shared" si="58"/>
        <v>0</v>
      </c>
      <c r="K109" s="468">
        <f t="shared" si="58"/>
        <v>0</v>
      </c>
    </row>
    <row r="110" spans="1:11" ht="36" hidden="1">
      <c r="A110" s="486" t="s">
        <v>722</v>
      </c>
      <c r="B110" s="470" t="s">
        <v>723</v>
      </c>
      <c r="C110" s="471">
        <f>C111+C112+C113+C114</f>
        <v>0</v>
      </c>
      <c r="D110" s="471">
        <f>D111+D112+D113+D114</f>
        <v>0</v>
      </c>
      <c r="E110" s="471">
        <f t="shared" ref="E110:K110" si="59">E111+E112+E113+E114</f>
        <v>0</v>
      </c>
      <c r="F110" s="471">
        <f t="shared" si="59"/>
        <v>0</v>
      </c>
      <c r="G110" s="471">
        <f t="shared" si="59"/>
        <v>0</v>
      </c>
      <c r="H110" s="471">
        <f t="shared" si="59"/>
        <v>0</v>
      </c>
      <c r="I110" s="471">
        <f t="shared" si="59"/>
        <v>0</v>
      </c>
      <c r="J110" s="471">
        <f t="shared" si="59"/>
        <v>0</v>
      </c>
      <c r="K110" s="472">
        <f t="shared" si="59"/>
        <v>0</v>
      </c>
    </row>
    <row r="111" spans="1:11" ht="19.5" hidden="1">
      <c r="A111" s="473" t="s">
        <v>724</v>
      </c>
      <c r="B111" s="474" t="s">
        <v>725</v>
      </c>
      <c r="C111" s="475">
        <f t="shared" ref="C111:K114" si="60">C238+C361</f>
        <v>0</v>
      </c>
      <c r="D111" s="475">
        <f t="shared" si="60"/>
        <v>0</v>
      </c>
      <c r="E111" s="475">
        <f t="shared" si="60"/>
        <v>0</v>
      </c>
      <c r="F111" s="475">
        <f t="shared" si="60"/>
        <v>0</v>
      </c>
      <c r="G111" s="475">
        <f t="shared" si="60"/>
        <v>0</v>
      </c>
      <c r="H111" s="475">
        <f t="shared" si="60"/>
        <v>0</v>
      </c>
      <c r="I111" s="475">
        <f t="shared" si="60"/>
        <v>0</v>
      </c>
      <c r="J111" s="475">
        <f t="shared" si="60"/>
        <v>0</v>
      </c>
      <c r="K111" s="477">
        <f t="shared" si="60"/>
        <v>0</v>
      </c>
    </row>
    <row r="112" spans="1:11" ht="15" hidden="1">
      <c r="A112" s="473" t="s">
        <v>726</v>
      </c>
      <c r="B112" s="474" t="s">
        <v>727</v>
      </c>
      <c r="C112" s="475">
        <f t="shared" si="60"/>
        <v>0</v>
      </c>
      <c r="D112" s="475">
        <f t="shared" si="60"/>
        <v>0</v>
      </c>
      <c r="E112" s="475">
        <f t="shared" si="60"/>
        <v>0</v>
      </c>
      <c r="F112" s="475">
        <f t="shared" si="60"/>
        <v>0</v>
      </c>
      <c r="G112" s="475">
        <f t="shared" si="60"/>
        <v>0</v>
      </c>
      <c r="H112" s="475">
        <f t="shared" si="60"/>
        <v>0</v>
      </c>
      <c r="I112" s="475">
        <f t="shared" si="60"/>
        <v>0</v>
      </c>
      <c r="J112" s="475">
        <f t="shared" si="60"/>
        <v>0</v>
      </c>
      <c r="K112" s="477">
        <f t="shared" si="60"/>
        <v>0</v>
      </c>
    </row>
    <row r="113" spans="1:11" ht="19.5" hidden="1">
      <c r="A113" s="473" t="s">
        <v>728</v>
      </c>
      <c r="B113" s="474" t="s">
        <v>729</v>
      </c>
      <c r="C113" s="475">
        <f t="shared" si="60"/>
        <v>0</v>
      </c>
      <c r="D113" s="475">
        <f t="shared" si="60"/>
        <v>0</v>
      </c>
      <c r="E113" s="475">
        <f t="shared" si="60"/>
        <v>0</v>
      </c>
      <c r="F113" s="475">
        <f t="shared" si="60"/>
        <v>0</v>
      </c>
      <c r="G113" s="475">
        <f t="shared" si="60"/>
        <v>0</v>
      </c>
      <c r="H113" s="475">
        <f t="shared" si="60"/>
        <v>0</v>
      </c>
      <c r="I113" s="475">
        <f t="shared" si="60"/>
        <v>0</v>
      </c>
      <c r="J113" s="475">
        <f t="shared" si="60"/>
        <v>0</v>
      </c>
      <c r="K113" s="477">
        <f t="shared" si="60"/>
        <v>0</v>
      </c>
    </row>
    <row r="114" spans="1:11" ht="19.5" hidden="1">
      <c r="A114" s="473" t="s">
        <v>730</v>
      </c>
      <c r="B114" s="474" t="s">
        <v>731</v>
      </c>
      <c r="C114" s="475">
        <f t="shared" si="60"/>
        <v>0</v>
      </c>
      <c r="D114" s="475">
        <f t="shared" si="60"/>
        <v>0</v>
      </c>
      <c r="E114" s="475">
        <f t="shared" si="60"/>
        <v>0</v>
      </c>
      <c r="F114" s="475">
        <f t="shared" si="60"/>
        <v>0</v>
      </c>
      <c r="G114" s="475">
        <f t="shared" si="60"/>
        <v>0</v>
      </c>
      <c r="H114" s="475">
        <f t="shared" si="60"/>
        <v>0</v>
      </c>
      <c r="I114" s="475">
        <f t="shared" si="60"/>
        <v>0</v>
      </c>
      <c r="J114" s="475">
        <f t="shared" si="60"/>
        <v>0</v>
      </c>
      <c r="K114" s="477">
        <f t="shared" si="60"/>
        <v>0</v>
      </c>
    </row>
    <row r="115" spans="1:11" ht="18" hidden="1">
      <c r="A115" s="465" t="s">
        <v>732</v>
      </c>
      <c r="B115" s="466" t="s">
        <v>733</v>
      </c>
      <c r="C115" s="467">
        <f>C116+C117+C118</f>
        <v>0</v>
      </c>
      <c r="D115" s="467">
        <f>D116+D117+D118</f>
        <v>0</v>
      </c>
      <c r="E115" s="467">
        <f t="shared" ref="E115:K115" si="61">E116+E117+E118</f>
        <v>0</v>
      </c>
      <c r="F115" s="467">
        <f t="shared" si="61"/>
        <v>0</v>
      </c>
      <c r="G115" s="467">
        <f t="shared" si="61"/>
        <v>0</v>
      </c>
      <c r="H115" s="467">
        <f t="shared" si="61"/>
        <v>0</v>
      </c>
      <c r="I115" s="467">
        <f t="shared" si="61"/>
        <v>0</v>
      </c>
      <c r="J115" s="467">
        <f t="shared" si="61"/>
        <v>0</v>
      </c>
      <c r="K115" s="468">
        <f t="shared" si="61"/>
        <v>0</v>
      </c>
    </row>
    <row r="116" spans="1:11" ht="15" hidden="1">
      <c r="A116" s="473" t="s">
        <v>734</v>
      </c>
      <c r="B116" s="485" t="s">
        <v>735</v>
      </c>
      <c r="C116" s="475">
        <f t="shared" ref="C116:K118" si="62">C243+C366</f>
        <v>0</v>
      </c>
      <c r="D116" s="475">
        <f t="shared" si="62"/>
        <v>0</v>
      </c>
      <c r="E116" s="475">
        <f t="shared" si="62"/>
        <v>0</v>
      </c>
      <c r="F116" s="475">
        <f t="shared" si="62"/>
        <v>0</v>
      </c>
      <c r="G116" s="475">
        <f t="shared" si="62"/>
        <v>0</v>
      </c>
      <c r="H116" s="475">
        <f t="shared" si="62"/>
        <v>0</v>
      </c>
      <c r="I116" s="475">
        <f t="shared" si="62"/>
        <v>0</v>
      </c>
      <c r="J116" s="475">
        <f t="shared" si="62"/>
        <v>0</v>
      </c>
      <c r="K116" s="477">
        <f t="shared" si="62"/>
        <v>0</v>
      </c>
    </row>
    <row r="117" spans="1:11" ht="15" hidden="1">
      <c r="A117" s="473" t="s">
        <v>736</v>
      </c>
      <c r="B117" s="474" t="s">
        <v>737</v>
      </c>
      <c r="C117" s="475">
        <f t="shared" si="62"/>
        <v>0</v>
      </c>
      <c r="D117" s="475">
        <f t="shared" si="62"/>
        <v>0</v>
      </c>
      <c r="E117" s="475">
        <f t="shared" si="62"/>
        <v>0</v>
      </c>
      <c r="F117" s="475">
        <f t="shared" si="62"/>
        <v>0</v>
      </c>
      <c r="G117" s="475">
        <f t="shared" si="62"/>
        <v>0</v>
      </c>
      <c r="H117" s="475">
        <f t="shared" si="62"/>
        <v>0</v>
      </c>
      <c r="I117" s="475">
        <f t="shared" si="62"/>
        <v>0</v>
      </c>
      <c r="J117" s="475">
        <f t="shared" si="62"/>
        <v>0</v>
      </c>
      <c r="K117" s="477">
        <f t="shared" si="62"/>
        <v>0</v>
      </c>
    </row>
    <row r="118" spans="1:11" ht="15" hidden="1">
      <c r="A118" s="473" t="s">
        <v>738</v>
      </c>
      <c r="B118" s="474" t="s">
        <v>739</v>
      </c>
      <c r="C118" s="475">
        <f t="shared" si="62"/>
        <v>0</v>
      </c>
      <c r="D118" s="475">
        <f t="shared" si="62"/>
        <v>0</v>
      </c>
      <c r="E118" s="475">
        <f t="shared" si="62"/>
        <v>0</v>
      </c>
      <c r="F118" s="475">
        <f t="shared" si="62"/>
        <v>0</v>
      </c>
      <c r="G118" s="475">
        <f t="shared" si="62"/>
        <v>0</v>
      </c>
      <c r="H118" s="475">
        <f t="shared" si="62"/>
        <v>0</v>
      </c>
      <c r="I118" s="475">
        <f t="shared" si="62"/>
        <v>0</v>
      </c>
      <c r="J118" s="475">
        <f t="shared" si="62"/>
        <v>0</v>
      </c>
      <c r="K118" s="477">
        <f t="shared" si="62"/>
        <v>0</v>
      </c>
    </row>
    <row r="119" spans="1:11" ht="27">
      <c r="A119" s="465" t="s">
        <v>740</v>
      </c>
      <c r="B119" s="466" t="s">
        <v>741</v>
      </c>
      <c r="C119" s="467">
        <f>C120</f>
        <v>0</v>
      </c>
      <c r="D119" s="467">
        <f>D120</f>
        <v>0</v>
      </c>
      <c r="E119" s="467">
        <f t="shared" ref="E119:K119" si="63">E120</f>
        <v>1200000</v>
      </c>
      <c r="F119" s="467">
        <f t="shared" si="63"/>
        <v>1200000</v>
      </c>
      <c r="G119" s="467">
        <f t="shared" si="63"/>
        <v>1159696</v>
      </c>
      <c r="H119" s="467">
        <f t="shared" si="63"/>
        <v>1159696</v>
      </c>
      <c r="I119" s="467">
        <f t="shared" si="63"/>
        <v>1159696</v>
      </c>
      <c r="J119" s="467">
        <f t="shared" si="63"/>
        <v>0</v>
      </c>
      <c r="K119" s="468">
        <f t="shared" si="63"/>
        <v>1288808</v>
      </c>
    </row>
    <row r="120" spans="1:11" ht="18">
      <c r="A120" s="486" t="s">
        <v>742</v>
      </c>
      <c r="B120" s="470" t="s">
        <v>743</v>
      </c>
      <c r="C120" s="471">
        <f>C121+C122+C123</f>
        <v>0</v>
      </c>
      <c r="D120" s="471">
        <f>D121+D122+D123</f>
        <v>0</v>
      </c>
      <c r="E120" s="471">
        <f t="shared" ref="E120:K120" si="64">E121+E122+E123</f>
        <v>1200000</v>
      </c>
      <c r="F120" s="471">
        <f t="shared" si="64"/>
        <v>1200000</v>
      </c>
      <c r="G120" s="471">
        <f t="shared" si="64"/>
        <v>1159696</v>
      </c>
      <c r="H120" s="471">
        <f t="shared" si="64"/>
        <v>1159696</v>
      </c>
      <c r="I120" s="471">
        <f t="shared" si="64"/>
        <v>1159696</v>
      </c>
      <c r="J120" s="471">
        <f t="shared" si="64"/>
        <v>0</v>
      </c>
      <c r="K120" s="472">
        <f t="shared" si="64"/>
        <v>1288808</v>
      </c>
    </row>
    <row r="121" spans="1:11" ht="19.5">
      <c r="A121" s="473" t="s">
        <v>744</v>
      </c>
      <c r="B121" s="485" t="s">
        <v>745</v>
      </c>
      <c r="C121" s="475">
        <f t="shared" ref="C121:K123" si="65">C248+C371</f>
        <v>0</v>
      </c>
      <c r="D121" s="475">
        <f t="shared" si="65"/>
        <v>0</v>
      </c>
      <c r="E121" s="475">
        <f t="shared" si="65"/>
        <v>0</v>
      </c>
      <c r="F121" s="475">
        <f t="shared" si="65"/>
        <v>0</v>
      </c>
      <c r="G121" s="475">
        <f t="shared" si="65"/>
        <v>0</v>
      </c>
      <c r="H121" s="475">
        <f t="shared" si="65"/>
        <v>0</v>
      </c>
      <c r="I121" s="475">
        <f t="shared" si="65"/>
        <v>0</v>
      </c>
      <c r="J121" s="475">
        <f t="shared" si="65"/>
        <v>0</v>
      </c>
      <c r="K121" s="477">
        <f t="shared" si="65"/>
        <v>0</v>
      </c>
    </row>
    <row r="122" spans="1:11" ht="15">
      <c r="A122" s="473" t="s">
        <v>746</v>
      </c>
      <c r="B122" s="485" t="s">
        <v>747</v>
      </c>
      <c r="C122" s="475">
        <f t="shared" si="65"/>
        <v>0</v>
      </c>
      <c r="D122" s="475">
        <f t="shared" si="65"/>
        <v>0</v>
      </c>
      <c r="E122" s="475">
        <f t="shared" si="65"/>
        <v>0</v>
      </c>
      <c r="F122" s="475">
        <f t="shared" si="65"/>
        <v>0</v>
      </c>
      <c r="G122" s="475">
        <f t="shared" si="65"/>
        <v>0</v>
      </c>
      <c r="H122" s="475">
        <f t="shared" si="65"/>
        <v>0</v>
      </c>
      <c r="I122" s="475">
        <f t="shared" si="65"/>
        <v>0</v>
      </c>
      <c r="J122" s="475">
        <f t="shared" si="65"/>
        <v>0</v>
      </c>
      <c r="K122" s="477">
        <f t="shared" si="65"/>
        <v>0</v>
      </c>
    </row>
    <row r="123" spans="1:11" ht="15">
      <c r="A123" s="473" t="s">
        <v>748</v>
      </c>
      <c r="B123" s="474" t="s">
        <v>749</v>
      </c>
      <c r="C123" s="475">
        <f t="shared" si="65"/>
        <v>0</v>
      </c>
      <c r="D123" s="475">
        <f t="shared" si="65"/>
        <v>0</v>
      </c>
      <c r="E123" s="475">
        <f t="shared" si="65"/>
        <v>1200000</v>
      </c>
      <c r="F123" s="475">
        <f t="shared" si="65"/>
        <v>1200000</v>
      </c>
      <c r="G123" s="475">
        <f t="shared" si="65"/>
        <v>1159696</v>
      </c>
      <c r="H123" s="475">
        <f t="shared" si="65"/>
        <v>1159696</v>
      </c>
      <c r="I123" s="475">
        <f t="shared" si="65"/>
        <v>1159696</v>
      </c>
      <c r="J123" s="475">
        <f t="shared" si="65"/>
        <v>0</v>
      </c>
      <c r="K123" s="477">
        <f t="shared" si="65"/>
        <v>1288808</v>
      </c>
    </row>
    <row r="124" spans="1:11" ht="18">
      <c r="A124" s="465" t="s">
        <v>750</v>
      </c>
      <c r="B124" s="466" t="s">
        <v>751</v>
      </c>
      <c r="C124" s="499">
        <f>C125+C129+C131</f>
        <v>163152189</v>
      </c>
      <c r="D124" s="501">
        <f>D125+D129+D131</f>
        <v>144075510</v>
      </c>
      <c r="E124" s="467">
        <f t="shared" ref="E124:K124" si="66">E125+E129+E131</f>
        <v>221009156</v>
      </c>
      <c r="F124" s="467">
        <f t="shared" si="66"/>
        <v>196099325</v>
      </c>
      <c r="G124" s="467">
        <f t="shared" si="66"/>
        <v>139504416</v>
      </c>
      <c r="H124" s="467">
        <f t="shared" si="66"/>
        <v>139504416</v>
      </c>
      <c r="I124" s="467">
        <f t="shared" si="66"/>
        <v>139504416</v>
      </c>
      <c r="J124" s="499">
        <f t="shared" si="66"/>
        <v>0</v>
      </c>
      <c r="K124" s="468">
        <f t="shared" si="66"/>
        <v>68865409</v>
      </c>
    </row>
    <row r="125" spans="1:11" ht="18">
      <c r="A125" s="486" t="s">
        <v>752</v>
      </c>
      <c r="B125" s="470" t="s">
        <v>753</v>
      </c>
      <c r="C125" s="502">
        <f>C126+C127+C128</f>
        <v>156595269</v>
      </c>
      <c r="D125" s="502">
        <f>D126+D127+D128</f>
        <v>138925280</v>
      </c>
      <c r="E125" s="471">
        <f t="shared" ref="E125:K125" si="67">E126+E127+E128</f>
        <v>214452269</v>
      </c>
      <c r="F125" s="471">
        <f t="shared" si="67"/>
        <v>190949128</v>
      </c>
      <c r="G125" s="502">
        <f t="shared" si="67"/>
        <v>136630845</v>
      </c>
      <c r="H125" s="502">
        <f t="shared" si="67"/>
        <v>136630845</v>
      </c>
      <c r="I125" s="503">
        <f t="shared" si="67"/>
        <v>136630845</v>
      </c>
      <c r="J125" s="503">
        <f t="shared" si="67"/>
        <v>0</v>
      </c>
      <c r="K125" s="472">
        <f t="shared" si="67"/>
        <v>64984222</v>
      </c>
    </row>
    <row r="126" spans="1:11" ht="15">
      <c r="A126" s="473" t="s">
        <v>754</v>
      </c>
      <c r="B126" s="474" t="s">
        <v>755</v>
      </c>
      <c r="C126" s="504">
        <f t="shared" ref="C126:K128" si="68">C253+C376</f>
        <v>101619500</v>
      </c>
      <c r="D126" s="475">
        <f t="shared" si="68"/>
        <v>115703700</v>
      </c>
      <c r="E126" s="475">
        <f t="shared" si="68"/>
        <v>101619500</v>
      </c>
      <c r="F126" s="475">
        <f t="shared" si="68"/>
        <v>115715700</v>
      </c>
      <c r="G126" s="475">
        <f t="shared" si="68"/>
        <v>71246515</v>
      </c>
      <c r="H126" s="475">
        <f t="shared" si="68"/>
        <v>71246515</v>
      </c>
      <c r="I126" s="475">
        <f t="shared" si="68"/>
        <v>71246515</v>
      </c>
      <c r="J126" s="475">
        <f t="shared" si="68"/>
        <v>0</v>
      </c>
      <c r="K126" s="477">
        <f t="shared" si="68"/>
        <v>0</v>
      </c>
    </row>
    <row r="127" spans="1:11" ht="15">
      <c r="A127" s="473" t="s">
        <v>756</v>
      </c>
      <c r="B127" s="474" t="s">
        <v>757</v>
      </c>
      <c r="C127" s="475">
        <f>C254+C377</f>
        <v>40104769</v>
      </c>
      <c r="D127" s="475">
        <f>D254+D377</f>
        <v>8782000</v>
      </c>
      <c r="E127" s="475">
        <f t="shared" si="68"/>
        <v>62104769</v>
      </c>
      <c r="F127" s="475">
        <f t="shared" si="68"/>
        <v>24551114</v>
      </c>
      <c r="G127" s="475">
        <f t="shared" si="68"/>
        <v>22299519</v>
      </c>
      <c r="H127" s="475">
        <f t="shared" si="68"/>
        <v>22299519</v>
      </c>
      <c r="I127" s="475">
        <f t="shared" si="68"/>
        <v>22299519</v>
      </c>
      <c r="J127" s="475">
        <f t="shared" si="68"/>
        <v>0</v>
      </c>
      <c r="K127" s="477">
        <f t="shared" si="68"/>
        <v>29662904</v>
      </c>
    </row>
    <row r="128" spans="1:11" ht="15">
      <c r="A128" s="473" t="s">
        <v>758</v>
      </c>
      <c r="B128" s="474" t="s">
        <v>759</v>
      </c>
      <c r="C128" s="475">
        <f t="shared" si="68"/>
        <v>14871000</v>
      </c>
      <c r="D128" s="475">
        <f t="shared" si="68"/>
        <v>14439580</v>
      </c>
      <c r="E128" s="475">
        <f t="shared" si="68"/>
        <v>50728000</v>
      </c>
      <c r="F128" s="475">
        <f t="shared" si="68"/>
        <v>50682314</v>
      </c>
      <c r="G128" s="475">
        <f t="shared" si="68"/>
        <v>43084811</v>
      </c>
      <c r="H128" s="475">
        <f t="shared" si="68"/>
        <v>43084811</v>
      </c>
      <c r="I128" s="475">
        <f t="shared" si="68"/>
        <v>43084811</v>
      </c>
      <c r="J128" s="475">
        <f t="shared" si="68"/>
        <v>0</v>
      </c>
      <c r="K128" s="477">
        <f t="shared" si="68"/>
        <v>35321318</v>
      </c>
    </row>
    <row r="129" spans="1:11" ht="15">
      <c r="A129" s="486" t="s">
        <v>760</v>
      </c>
      <c r="B129" s="470" t="s">
        <v>761</v>
      </c>
      <c r="C129" s="471">
        <f>C130</f>
        <v>0</v>
      </c>
      <c r="D129" s="471">
        <f>D130</f>
        <v>0</v>
      </c>
      <c r="E129" s="471">
        <f t="shared" ref="E129:K129" si="69">E130</f>
        <v>0</v>
      </c>
      <c r="F129" s="471">
        <f t="shared" si="69"/>
        <v>0</v>
      </c>
      <c r="G129" s="471">
        <f t="shared" si="69"/>
        <v>0</v>
      </c>
      <c r="H129" s="471">
        <f t="shared" si="69"/>
        <v>0</v>
      </c>
      <c r="I129" s="471">
        <f t="shared" si="69"/>
        <v>0</v>
      </c>
      <c r="J129" s="471">
        <f t="shared" si="69"/>
        <v>0</v>
      </c>
      <c r="K129" s="472">
        <f t="shared" si="69"/>
        <v>0</v>
      </c>
    </row>
    <row r="130" spans="1:11" ht="15">
      <c r="A130" s="473" t="s">
        <v>762</v>
      </c>
      <c r="B130" s="474" t="s">
        <v>763</v>
      </c>
      <c r="C130" s="475">
        <f t="shared" ref="C130:K131" si="70">C257+C380</f>
        <v>0</v>
      </c>
      <c r="D130" s="475">
        <f t="shared" si="70"/>
        <v>0</v>
      </c>
      <c r="E130" s="475">
        <f t="shared" si="70"/>
        <v>0</v>
      </c>
      <c r="F130" s="475">
        <f t="shared" si="70"/>
        <v>0</v>
      </c>
      <c r="G130" s="475">
        <f t="shared" si="70"/>
        <v>0</v>
      </c>
      <c r="H130" s="475">
        <f t="shared" si="70"/>
        <v>0</v>
      </c>
      <c r="I130" s="475">
        <f t="shared" si="70"/>
        <v>0</v>
      </c>
      <c r="J130" s="475">
        <f t="shared" si="70"/>
        <v>0</v>
      </c>
      <c r="K130" s="477">
        <f t="shared" si="70"/>
        <v>0</v>
      </c>
    </row>
    <row r="131" spans="1:11" ht="15">
      <c r="A131" s="473" t="s">
        <v>764</v>
      </c>
      <c r="B131" s="474" t="s">
        <v>765</v>
      </c>
      <c r="C131" s="475">
        <f t="shared" si="70"/>
        <v>6556920</v>
      </c>
      <c r="D131" s="475">
        <f t="shared" si="70"/>
        <v>5150230</v>
      </c>
      <c r="E131" s="475">
        <f t="shared" si="70"/>
        <v>6556887</v>
      </c>
      <c r="F131" s="475">
        <f t="shared" si="70"/>
        <v>5150197</v>
      </c>
      <c r="G131" s="475">
        <f t="shared" si="70"/>
        <v>2873571</v>
      </c>
      <c r="H131" s="475">
        <f t="shared" si="70"/>
        <v>2873571</v>
      </c>
      <c r="I131" s="475">
        <f t="shared" si="70"/>
        <v>2873571</v>
      </c>
      <c r="J131" s="475">
        <f t="shared" si="70"/>
        <v>0</v>
      </c>
      <c r="K131" s="477">
        <f t="shared" si="70"/>
        <v>3881187</v>
      </c>
    </row>
    <row r="132" spans="1:11" ht="18" hidden="1" customHeight="1">
      <c r="A132" s="465" t="s">
        <v>766</v>
      </c>
      <c r="B132" s="466" t="s">
        <v>767</v>
      </c>
      <c r="C132" s="466"/>
      <c r="D132" s="467">
        <f>D133+D134+D135+D136+D137</f>
        <v>0</v>
      </c>
      <c r="E132" s="467">
        <f t="shared" ref="E132:K132" si="71">E133+E134+E135+E136+E137</f>
        <v>0</v>
      </c>
      <c r="F132" s="467">
        <f t="shared" si="71"/>
        <v>0</v>
      </c>
      <c r="G132" s="467">
        <f t="shared" si="71"/>
        <v>0</v>
      </c>
      <c r="H132" s="467">
        <f t="shared" si="71"/>
        <v>0</v>
      </c>
      <c r="I132" s="467">
        <f t="shared" si="71"/>
        <v>0</v>
      </c>
      <c r="J132" s="467">
        <f t="shared" si="71"/>
        <v>0</v>
      </c>
      <c r="K132" s="468">
        <f t="shared" si="71"/>
        <v>0</v>
      </c>
    </row>
    <row r="133" spans="1:11" ht="15" hidden="1">
      <c r="A133" s="473" t="s">
        <v>768</v>
      </c>
      <c r="B133" s="474" t="s">
        <v>769</v>
      </c>
      <c r="C133" s="474"/>
      <c r="D133" s="475">
        <f t="shared" ref="D133:I137" si="72">D260+D383</f>
        <v>0</v>
      </c>
      <c r="E133" s="475">
        <f t="shared" si="72"/>
        <v>0</v>
      </c>
      <c r="F133" s="475">
        <f t="shared" si="72"/>
        <v>0</v>
      </c>
      <c r="G133" s="475">
        <f t="shared" si="72"/>
        <v>0</v>
      </c>
      <c r="H133" s="475">
        <f t="shared" si="72"/>
        <v>0</v>
      </c>
      <c r="I133" s="475">
        <f t="shared" si="72"/>
        <v>0</v>
      </c>
      <c r="J133" s="475"/>
      <c r="K133" s="477">
        <f>K260+K383</f>
        <v>0</v>
      </c>
    </row>
    <row r="134" spans="1:11" ht="15" hidden="1">
      <c r="A134" s="473" t="s">
        <v>770</v>
      </c>
      <c r="B134" s="474" t="s">
        <v>771</v>
      </c>
      <c r="C134" s="474"/>
      <c r="D134" s="475">
        <f t="shared" si="72"/>
        <v>0</v>
      </c>
      <c r="E134" s="475">
        <f t="shared" si="72"/>
        <v>0</v>
      </c>
      <c r="F134" s="475">
        <f t="shared" si="72"/>
        <v>0</v>
      </c>
      <c r="G134" s="475">
        <f t="shared" si="72"/>
        <v>0</v>
      </c>
      <c r="H134" s="475">
        <f t="shared" si="72"/>
        <v>0</v>
      </c>
      <c r="I134" s="475">
        <f t="shared" si="72"/>
        <v>0</v>
      </c>
      <c r="J134" s="475"/>
      <c r="K134" s="477">
        <f>K261+K384</f>
        <v>0</v>
      </c>
    </row>
    <row r="135" spans="1:11" ht="15" hidden="1">
      <c r="A135" s="473" t="s">
        <v>772</v>
      </c>
      <c r="B135" s="474" t="s">
        <v>773</v>
      </c>
      <c r="C135" s="474"/>
      <c r="D135" s="475">
        <f t="shared" si="72"/>
        <v>0</v>
      </c>
      <c r="E135" s="475">
        <f t="shared" si="72"/>
        <v>0</v>
      </c>
      <c r="F135" s="475">
        <f t="shared" si="72"/>
        <v>0</v>
      </c>
      <c r="G135" s="475">
        <f t="shared" si="72"/>
        <v>0</v>
      </c>
      <c r="H135" s="475">
        <f t="shared" si="72"/>
        <v>0</v>
      </c>
      <c r="I135" s="475">
        <f t="shared" si="72"/>
        <v>0</v>
      </c>
      <c r="J135" s="475"/>
      <c r="K135" s="477">
        <f>K262+K385</f>
        <v>0</v>
      </c>
    </row>
    <row r="136" spans="1:11" ht="15" hidden="1">
      <c r="A136" s="473" t="s">
        <v>774</v>
      </c>
      <c r="B136" s="474" t="s">
        <v>775</v>
      </c>
      <c r="C136" s="474"/>
      <c r="D136" s="475">
        <f t="shared" si="72"/>
        <v>0</v>
      </c>
      <c r="E136" s="475">
        <f t="shared" si="72"/>
        <v>0</v>
      </c>
      <c r="F136" s="475">
        <f t="shared" si="72"/>
        <v>0</v>
      </c>
      <c r="G136" s="475">
        <f t="shared" si="72"/>
        <v>0</v>
      </c>
      <c r="H136" s="475">
        <f t="shared" si="72"/>
        <v>0</v>
      </c>
      <c r="I136" s="475">
        <f t="shared" si="72"/>
        <v>0</v>
      </c>
      <c r="J136" s="475"/>
      <c r="K136" s="477">
        <f>K263+K386</f>
        <v>0</v>
      </c>
    </row>
    <row r="137" spans="1:11" ht="15" hidden="1">
      <c r="A137" s="473" t="s">
        <v>776</v>
      </c>
      <c r="B137" s="474" t="s">
        <v>777</v>
      </c>
      <c r="C137" s="474"/>
      <c r="D137" s="475">
        <f t="shared" si="72"/>
        <v>0</v>
      </c>
      <c r="E137" s="475">
        <f t="shared" si="72"/>
        <v>0</v>
      </c>
      <c r="F137" s="475">
        <f t="shared" si="72"/>
        <v>0</v>
      </c>
      <c r="G137" s="475">
        <f t="shared" si="72"/>
        <v>0</v>
      </c>
      <c r="H137" s="475">
        <f t="shared" si="72"/>
        <v>0</v>
      </c>
      <c r="I137" s="475">
        <f t="shared" si="72"/>
        <v>0</v>
      </c>
      <c r="J137" s="475"/>
      <c r="K137" s="477">
        <f>K264+K387</f>
        <v>0</v>
      </c>
    </row>
    <row r="138" spans="1:11" ht="18" hidden="1">
      <c r="A138" s="461" t="s">
        <v>778</v>
      </c>
      <c r="B138" s="462" t="s">
        <v>779</v>
      </c>
      <c r="C138" s="462"/>
      <c r="D138" s="505"/>
      <c r="E138" s="506"/>
      <c r="F138" s="507"/>
      <c r="G138" s="508"/>
      <c r="H138" s="509"/>
      <c r="I138" s="508"/>
      <c r="J138" s="510"/>
      <c r="K138" s="511"/>
    </row>
    <row r="139" spans="1:11" ht="15" hidden="1">
      <c r="A139" s="512" t="s">
        <v>780</v>
      </c>
      <c r="B139" s="513" t="s">
        <v>781</v>
      </c>
      <c r="C139" s="513"/>
      <c r="D139" s="514"/>
      <c r="E139" s="515"/>
      <c r="F139" s="516"/>
      <c r="G139" s="483"/>
      <c r="H139" s="517"/>
      <c r="I139" s="482"/>
      <c r="J139" s="483"/>
      <c r="K139" s="484"/>
    </row>
    <row r="140" spans="1:11" ht="15" hidden="1">
      <c r="A140" s="518" t="s">
        <v>782</v>
      </c>
      <c r="B140" s="513" t="s">
        <v>783</v>
      </c>
      <c r="C140" s="513"/>
      <c r="D140" s="514"/>
      <c r="E140" s="515"/>
      <c r="F140" s="516"/>
      <c r="G140" s="483"/>
      <c r="H140" s="517"/>
      <c r="I140" s="482"/>
      <c r="J140" s="483"/>
      <c r="K140" s="484"/>
    </row>
    <row r="141" spans="1:11" ht="36.75" thickBot="1">
      <c r="A141" s="519" t="s">
        <v>784</v>
      </c>
      <c r="B141" s="520" t="s">
        <v>526</v>
      </c>
      <c r="C141" s="520"/>
      <c r="D141" s="521">
        <f>D142+D157+D165+D218+D235+D265</f>
        <v>0</v>
      </c>
      <c r="E141" s="521">
        <f t="shared" ref="E141:K141" si="73">E142+E157+E165+E218+E235+E265</f>
        <v>278014120</v>
      </c>
      <c r="F141" s="521">
        <f t="shared" si="73"/>
        <v>281011113</v>
      </c>
      <c r="G141" s="521">
        <f t="shared" si="73"/>
        <v>271703745</v>
      </c>
      <c r="H141" s="522">
        <f t="shared" si="73"/>
        <v>271703745</v>
      </c>
      <c r="I141" s="521">
        <f t="shared" si="73"/>
        <v>271703745</v>
      </c>
      <c r="J141" s="521">
        <f t="shared" si="73"/>
        <v>0</v>
      </c>
      <c r="K141" s="521">
        <f t="shared" si="73"/>
        <v>276500780</v>
      </c>
    </row>
    <row r="142" spans="1:11" ht="18">
      <c r="A142" s="523" t="s">
        <v>785</v>
      </c>
      <c r="B142" s="524" t="s">
        <v>528</v>
      </c>
      <c r="C142" s="524"/>
      <c r="D142" s="525">
        <f>D143+D146+D152+D153</f>
        <v>0</v>
      </c>
      <c r="E142" s="525">
        <f t="shared" ref="E142:K142" si="74">E143+E146+E152+E153</f>
        <v>46436000</v>
      </c>
      <c r="F142" s="525">
        <f t="shared" si="74"/>
        <v>45186723</v>
      </c>
      <c r="G142" s="525">
        <f t="shared" si="74"/>
        <v>44951862</v>
      </c>
      <c r="H142" s="526">
        <f t="shared" si="74"/>
        <v>44951862</v>
      </c>
      <c r="I142" s="525">
        <f t="shared" si="74"/>
        <v>44951862</v>
      </c>
      <c r="J142" s="525">
        <f t="shared" si="74"/>
        <v>0</v>
      </c>
      <c r="K142" s="527">
        <f t="shared" si="74"/>
        <v>45590583</v>
      </c>
    </row>
    <row r="143" spans="1:11" ht="18">
      <c r="A143" s="465" t="s">
        <v>786</v>
      </c>
      <c r="B143" s="466" t="s">
        <v>530</v>
      </c>
      <c r="C143" s="466"/>
      <c r="D143" s="528">
        <f>D144</f>
        <v>0</v>
      </c>
      <c r="E143" s="528">
        <f t="shared" ref="E143:K144" si="75">E144</f>
        <v>38080000</v>
      </c>
      <c r="F143" s="528">
        <f t="shared" si="75"/>
        <v>38770723</v>
      </c>
      <c r="G143" s="528">
        <f t="shared" si="75"/>
        <v>38563209</v>
      </c>
      <c r="H143" s="528">
        <f t="shared" si="75"/>
        <v>38563209</v>
      </c>
      <c r="I143" s="528">
        <f t="shared" si="75"/>
        <v>38563209</v>
      </c>
      <c r="J143" s="528">
        <f t="shared" si="75"/>
        <v>0</v>
      </c>
      <c r="K143" s="529">
        <f t="shared" si="75"/>
        <v>39140726</v>
      </c>
    </row>
    <row r="144" spans="1:11" ht="18">
      <c r="A144" s="486" t="s">
        <v>787</v>
      </c>
      <c r="B144" s="470" t="s">
        <v>532</v>
      </c>
      <c r="C144" s="470"/>
      <c r="D144" s="530">
        <f>D145</f>
        <v>0</v>
      </c>
      <c r="E144" s="530">
        <f t="shared" si="75"/>
        <v>38080000</v>
      </c>
      <c r="F144" s="530">
        <f t="shared" si="75"/>
        <v>38770723</v>
      </c>
      <c r="G144" s="530">
        <f t="shared" si="75"/>
        <v>38563209</v>
      </c>
      <c r="H144" s="530">
        <f t="shared" si="75"/>
        <v>38563209</v>
      </c>
      <c r="I144" s="530">
        <f t="shared" si="75"/>
        <v>38563209</v>
      </c>
      <c r="J144" s="530">
        <f t="shared" si="75"/>
        <v>0</v>
      </c>
      <c r="K144" s="531">
        <f t="shared" si="75"/>
        <v>39140726</v>
      </c>
    </row>
    <row r="145" spans="1:11" ht="15">
      <c r="A145" s="473" t="s">
        <v>788</v>
      </c>
      <c r="B145" s="474" t="s">
        <v>534</v>
      </c>
      <c r="C145" s="474"/>
      <c r="D145" s="532"/>
      <c r="E145" s="533">
        <v>38080000</v>
      </c>
      <c r="F145" s="533">
        <v>38770723</v>
      </c>
      <c r="G145" s="533">
        <v>38563209</v>
      </c>
      <c r="H145" s="533">
        <f>G145</f>
        <v>38563209</v>
      </c>
      <c r="I145" s="533">
        <v>38563209</v>
      </c>
      <c r="J145" s="534"/>
      <c r="K145" s="535">
        <f>39138559+2167</f>
        <v>39140726</v>
      </c>
    </row>
    <row r="146" spans="1:11" ht="18">
      <c r="A146" s="465" t="s">
        <v>789</v>
      </c>
      <c r="B146" s="466" t="s">
        <v>536</v>
      </c>
      <c r="C146" s="466"/>
      <c r="D146" s="536">
        <f>D147+D148+D149+D150+D151</f>
        <v>0</v>
      </c>
      <c r="E146" s="536">
        <f t="shared" ref="E146:K146" si="76">E147+E148+E149+E150+E151</f>
        <v>2756000</v>
      </c>
      <c r="F146" s="536">
        <f>F147+F148+F149+F150+F151</f>
        <v>2751000</v>
      </c>
      <c r="G146" s="536">
        <f t="shared" si="76"/>
        <v>2743364</v>
      </c>
      <c r="H146" s="536">
        <f t="shared" si="76"/>
        <v>2743364</v>
      </c>
      <c r="I146" s="536">
        <f t="shared" si="76"/>
        <v>2743364</v>
      </c>
      <c r="J146" s="536">
        <f t="shared" si="76"/>
        <v>0</v>
      </c>
      <c r="K146" s="537">
        <f t="shared" si="76"/>
        <v>2804564</v>
      </c>
    </row>
    <row r="147" spans="1:11" ht="19.5">
      <c r="A147" s="473" t="s">
        <v>790</v>
      </c>
      <c r="B147" s="474" t="s">
        <v>538</v>
      </c>
      <c r="C147" s="474"/>
      <c r="D147" s="532"/>
      <c r="E147" s="533">
        <v>10000</v>
      </c>
      <c r="F147" s="533"/>
      <c r="G147" s="533"/>
      <c r="H147" s="533"/>
      <c r="I147" s="533"/>
      <c r="J147" s="533"/>
      <c r="K147" s="538"/>
    </row>
    <row r="148" spans="1:11" ht="19.5" hidden="1">
      <c r="A148" s="473" t="s">
        <v>539</v>
      </c>
      <c r="B148" s="474" t="s">
        <v>540</v>
      </c>
      <c r="C148" s="474"/>
      <c r="D148" s="532"/>
      <c r="E148" s="532"/>
      <c r="F148" s="532"/>
      <c r="G148" s="532"/>
      <c r="H148" s="532"/>
      <c r="I148" s="532"/>
      <c r="J148" s="539">
        <f t="shared" ref="J148:J156" si="77">G148-I148</f>
        <v>0</v>
      </c>
      <c r="K148" s="540"/>
    </row>
    <row r="149" spans="1:11" ht="29.25" hidden="1">
      <c r="A149" s="473" t="s">
        <v>541</v>
      </c>
      <c r="B149" s="474" t="s">
        <v>542</v>
      </c>
      <c r="C149" s="474"/>
      <c r="D149" s="532"/>
      <c r="E149" s="532"/>
      <c r="F149" s="532"/>
      <c r="G149" s="532"/>
      <c r="H149" s="532"/>
      <c r="I149" s="532"/>
      <c r="J149" s="539">
        <f t="shared" si="77"/>
        <v>0</v>
      </c>
      <c r="K149" s="540"/>
    </row>
    <row r="150" spans="1:11" ht="19.5">
      <c r="A150" s="473" t="s">
        <v>543</v>
      </c>
      <c r="B150" s="474" t="s">
        <v>544</v>
      </c>
      <c r="C150" s="474"/>
      <c r="D150" s="532"/>
      <c r="E150" s="533">
        <v>2746000</v>
      </c>
      <c r="F150" s="533">
        <v>2751000</v>
      </c>
      <c r="G150" s="533">
        <v>2743364</v>
      </c>
      <c r="H150" s="533">
        <f>G150</f>
        <v>2743364</v>
      </c>
      <c r="I150" s="533">
        <v>2743364</v>
      </c>
      <c r="J150" s="534"/>
      <c r="K150" s="535">
        <v>2804564</v>
      </c>
    </row>
    <row r="151" spans="1:11" ht="15">
      <c r="A151" s="473" t="s">
        <v>545</v>
      </c>
      <c r="B151" s="474" t="s">
        <v>546</v>
      </c>
      <c r="C151" s="474"/>
      <c r="D151" s="532"/>
      <c r="E151" s="532"/>
      <c r="F151" s="532"/>
      <c r="G151" s="532"/>
      <c r="H151" s="533">
        <f>G151</f>
        <v>0</v>
      </c>
      <c r="I151" s="532"/>
      <c r="J151" s="539">
        <f t="shared" si="77"/>
        <v>0</v>
      </c>
      <c r="K151" s="540"/>
    </row>
    <row r="152" spans="1:11" ht="18">
      <c r="A152" s="465" t="s">
        <v>547</v>
      </c>
      <c r="B152" s="466" t="s">
        <v>548</v>
      </c>
      <c r="C152" s="466"/>
      <c r="D152" s="541"/>
      <c r="E152" s="528">
        <v>5600000</v>
      </c>
      <c r="F152" s="528">
        <v>3665000</v>
      </c>
      <c r="G152" s="528">
        <v>3645289</v>
      </c>
      <c r="H152" s="528">
        <f>G152</f>
        <v>3645289</v>
      </c>
      <c r="I152" s="528">
        <v>3645289</v>
      </c>
      <c r="J152" s="528">
        <f t="shared" si="77"/>
        <v>0</v>
      </c>
      <c r="K152" s="542">
        <v>3645293</v>
      </c>
    </row>
    <row r="153" spans="1:11" ht="27" hidden="1">
      <c r="A153" s="465" t="s">
        <v>549</v>
      </c>
      <c r="B153" s="466" t="s">
        <v>550</v>
      </c>
      <c r="C153" s="466"/>
      <c r="D153" s="528">
        <f>D154+D155+D156</f>
        <v>0</v>
      </c>
      <c r="E153" s="528">
        <f t="shared" ref="E153:K153" si="78">E154+E155+E156</f>
        <v>0</v>
      </c>
      <c r="F153" s="528">
        <f t="shared" si="78"/>
        <v>0</v>
      </c>
      <c r="G153" s="528">
        <f t="shared" si="78"/>
        <v>0</v>
      </c>
      <c r="H153" s="528">
        <f t="shared" si="78"/>
        <v>0</v>
      </c>
      <c r="I153" s="528">
        <f t="shared" si="78"/>
        <v>0</v>
      </c>
      <c r="J153" s="528">
        <f t="shared" si="77"/>
        <v>0</v>
      </c>
      <c r="K153" s="529">
        <f t="shared" si="78"/>
        <v>0</v>
      </c>
    </row>
    <row r="154" spans="1:11" ht="29.25" hidden="1">
      <c r="A154" s="473" t="s">
        <v>553</v>
      </c>
      <c r="B154" s="474" t="s">
        <v>552</v>
      </c>
      <c r="C154" s="474"/>
      <c r="D154" s="532"/>
      <c r="E154" s="532"/>
      <c r="F154" s="532"/>
      <c r="G154" s="532"/>
      <c r="H154" s="532"/>
      <c r="I154" s="532"/>
      <c r="J154" s="539">
        <f t="shared" si="77"/>
        <v>0</v>
      </c>
      <c r="K154" s="540"/>
    </row>
    <row r="155" spans="1:11" ht="29.25" hidden="1">
      <c r="A155" s="473" t="s">
        <v>554</v>
      </c>
      <c r="B155" s="474" t="s">
        <v>555</v>
      </c>
      <c r="C155" s="474"/>
      <c r="D155" s="532"/>
      <c r="E155" s="532"/>
      <c r="F155" s="532"/>
      <c r="G155" s="532"/>
      <c r="H155" s="532"/>
      <c r="I155" s="532"/>
      <c r="J155" s="539">
        <f t="shared" si="77"/>
        <v>0</v>
      </c>
      <c r="K155" s="540"/>
    </row>
    <row r="156" spans="1:11" ht="19.5" hidden="1">
      <c r="A156" s="473" t="s">
        <v>556</v>
      </c>
      <c r="B156" s="485" t="s">
        <v>557</v>
      </c>
      <c r="C156" s="485"/>
      <c r="D156" s="532"/>
      <c r="E156" s="532"/>
      <c r="F156" s="532"/>
      <c r="G156" s="532"/>
      <c r="H156" s="532"/>
      <c r="I156" s="532"/>
      <c r="J156" s="539">
        <f t="shared" si="77"/>
        <v>0</v>
      </c>
      <c r="K156" s="540"/>
    </row>
    <row r="157" spans="1:11" ht="18">
      <c r="A157" s="461" t="s">
        <v>558</v>
      </c>
      <c r="B157" s="462" t="s">
        <v>559</v>
      </c>
      <c r="C157" s="462"/>
      <c r="D157" s="526">
        <f>D158+D160</f>
        <v>0</v>
      </c>
      <c r="E157" s="526">
        <f t="shared" ref="E157:K157" si="79">E158+E160</f>
        <v>11970000</v>
      </c>
      <c r="F157" s="526">
        <f t="shared" si="79"/>
        <v>12684153</v>
      </c>
      <c r="G157" s="526">
        <f t="shared" si="79"/>
        <v>12554095</v>
      </c>
      <c r="H157" s="526">
        <f t="shared" si="79"/>
        <v>12554095</v>
      </c>
      <c r="I157" s="526">
        <f t="shared" si="79"/>
        <v>12554095</v>
      </c>
      <c r="J157" s="526">
        <f t="shared" si="79"/>
        <v>0</v>
      </c>
      <c r="K157" s="543">
        <f t="shared" si="79"/>
        <v>12671703</v>
      </c>
    </row>
    <row r="158" spans="1:11" ht="15.75">
      <c r="A158" s="465" t="s">
        <v>560</v>
      </c>
      <c r="B158" s="466" t="s">
        <v>561</v>
      </c>
      <c r="C158" s="466"/>
      <c r="D158" s="528">
        <f>D159</f>
        <v>0</v>
      </c>
      <c r="E158" s="528">
        <f t="shared" ref="E158:K158" si="80">E159</f>
        <v>0</v>
      </c>
      <c r="F158" s="528">
        <f t="shared" si="80"/>
        <v>0</v>
      </c>
      <c r="G158" s="528">
        <f t="shared" si="80"/>
        <v>0</v>
      </c>
      <c r="H158" s="528">
        <f t="shared" si="80"/>
        <v>0</v>
      </c>
      <c r="I158" s="528">
        <f t="shared" si="80"/>
        <v>0</v>
      </c>
      <c r="J158" s="528">
        <f t="shared" si="80"/>
        <v>0</v>
      </c>
      <c r="K158" s="529">
        <f t="shared" si="80"/>
        <v>0</v>
      </c>
    </row>
    <row r="159" spans="1:11" ht="15">
      <c r="A159" s="473" t="s">
        <v>791</v>
      </c>
      <c r="B159" s="474" t="s">
        <v>563</v>
      </c>
      <c r="C159" s="474"/>
      <c r="D159" s="532"/>
      <c r="E159" s="532"/>
      <c r="F159" s="532"/>
      <c r="G159" s="532"/>
      <c r="H159" s="532"/>
      <c r="I159" s="532"/>
      <c r="J159" s="539">
        <f>G159-I159</f>
        <v>0</v>
      </c>
      <c r="K159" s="540"/>
    </row>
    <row r="160" spans="1:11" ht="18">
      <c r="A160" s="465" t="s">
        <v>792</v>
      </c>
      <c r="B160" s="466" t="s">
        <v>565</v>
      </c>
      <c r="C160" s="466"/>
      <c r="D160" s="528">
        <f>D161+D163+D164</f>
        <v>0</v>
      </c>
      <c r="E160" s="528">
        <f t="shared" ref="E160:K160" si="81">E161+E163+E164</f>
        <v>11970000</v>
      </c>
      <c r="F160" s="528">
        <f t="shared" si="81"/>
        <v>12684153</v>
      </c>
      <c r="G160" s="528">
        <f t="shared" si="81"/>
        <v>12554095</v>
      </c>
      <c r="H160" s="528">
        <f t="shared" si="81"/>
        <v>12554095</v>
      </c>
      <c r="I160" s="528">
        <f t="shared" si="81"/>
        <v>12554095</v>
      </c>
      <c r="J160" s="528">
        <f>J161+J163+J164</f>
        <v>0</v>
      </c>
      <c r="K160" s="529">
        <f t="shared" si="81"/>
        <v>12671703</v>
      </c>
    </row>
    <row r="161" spans="1:11" ht="15">
      <c r="A161" s="486" t="s">
        <v>566</v>
      </c>
      <c r="B161" s="470" t="s">
        <v>567</v>
      </c>
      <c r="C161" s="470"/>
      <c r="D161" s="530">
        <f>D162</f>
        <v>0</v>
      </c>
      <c r="E161" s="530">
        <f t="shared" ref="E161:K161" si="82">E162</f>
        <v>11920000</v>
      </c>
      <c r="F161" s="530">
        <f t="shared" si="82"/>
        <v>12626153</v>
      </c>
      <c r="G161" s="530">
        <f t="shared" si="82"/>
        <v>12496534</v>
      </c>
      <c r="H161" s="530">
        <f t="shared" si="82"/>
        <v>12496534</v>
      </c>
      <c r="I161" s="530">
        <f t="shared" si="82"/>
        <v>12496534</v>
      </c>
      <c r="J161" s="530">
        <f t="shared" si="82"/>
        <v>0</v>
      </c>
      <c r="K161" s="531">
        <f t="shared" si="82"/>
        <v>12622460</v>
      </c>
    </row>
    <row r="162" spans="1:11" ht="15">
      <c r="A162" s="473" t="s">
        <v>568</v>
      </c>
      <c r="B162" s="474" t="s">
        <v>569</v>
      </c>
      <c r="C162" s="474"/>
      <c r="D162" s="532"/>
      <c r="E162" s="533">
        <v>11920000</v>
      </c>
      <c r="F162" s="533">
        <f>-10847+12637000</f>
        <v>12626153</v>
      </c>
      <c r="G162" s="533">
        <f>-10847+12507381</f>
        <v>12496534</v>
      </c>
      <c r="H162" s="533">
        <f>G162</f>
        <v>12496534</v>
      </c>
      <c r="I162" s="533">
        <f>-10847+12507381</f>
        <v>12496534</v>
      </c>
      <c r="J162" s="534">
        <f>G162-I162</f>
        <v>0</v>
      </c>
      <c r="K162" s="535">
        <v>12622460</v>
      </c>
    </row>
    <row r="163" spans="1:11" ht="19.5">
      <c r="A163" s="473" t="s">
        <v>570</v>
      </c>
      <c r="B163" s="474" t="s">
        <v>571</v>
      </c>
      <c r="C163" s="474"/>
      <c r="D163" s="532"/>
      <c r="E163" s="533">
        <v>50000</v>
      </c>
      <c r="F163" s="533">
        <v>58000</v>
      </c>
      <c r="G163" s="533">
        <v>57561</v>
      </c>
      <c r="H163" s="533">
        <f>G163</f>
        <v>57561</v>
      </c>
      <c r="I163" s="533">
        <v>57561</v>
      </c>
      <c r="J163" s="534">
        <f>G163-I163</f>
        <v>0</v>
      </c>
      <c r="K163" s="535">
        <v>49243</v>
      </c>
    </row>
    <row r="164" spans="1:11" ht="19.5">
      <c r="A164" s="473" t="s">
        <v>572</v>
      </c>
      <c r="B164" s="474" t="s">
        <v>573</v>
      </c>
      <c r="C164" s="474"/>
      <c r="D164" s="532"/>
      <c r="E164" s="539"/>
      <c r="F164" s="539"/>
      <c r="G164" s="539"/>
      <c r="H164" s="539"/>
      <c r="I164" s="539"/>
      <c r="J164" s="539">
        <f>G164-I164</f>
        <v>0</v>
      </c>
      <c r="K164" s="544"/>
    </row>
    <row r="165" spans="1:11" ht="27">
      <c r="A165" s="461" t="s">
        <v>574</v>
      </c>
      <c r="B165" s="462" t="s">
        <v>575</v>
      </c>
      <c r="C165" s="462"/>
      <c r="D165" s="526">
        <f t="shared" ref="D165:K165" si="83">D166+D182+D189+D206</f>
        <v>0</v>
      </c>
      <c r="E165" s="526">
        <f t="shared" si="83"/>
        <v>127911000</v>
      </c>
      <c r="F165" s="526">
        <f t="shared" si="83"/>
        <v>134752042</v>
      </c>
      <c r="G165" s="526">
        <f t="shared" si="83"/>
        <v>128781271</v>
      </c>
      <c r="H165" s="526">
        <f t="shared" si="83"/>
        <v>128781271</v>
      </c>
      <c r="I165" s="526">
        <f t="shared" si="83"/>
        <v>128781271</v>
      </c>
      <c r="J165" s="526">
        <f t="shared" si="83"/>
        <v>0</v>
      </c>
      <c r="K165" s="543">
        <f t="shared" si="83"/>
        <v>130225748</v>
      </c>
    </row>
    <row r="166" spans="1:11" ht="27">
      <c r="A166" s="465" t="s">
        <v>576</v>
      </c>
      <c r="B166" s="466" t="s">
        <v>577</v>
      </c>
      <c r="C166" s="466"/>
      <c r="D166" s="528">
        <f>D167+D170+D174+D175+D177+D181</f>
        <v>0</v>
      </c>
      <c r="E166" s="528">
        <f>E167+E170+E174+E175+E177+E181+E180</f>
        <v>39716000</v>
      </c>
      <c r="F166" s="528">
        <f t="shared" ref="F166:K166" si="84">F167+F170+F174+F175+F177+F181+F180</f>
        <v>35291490</v>
      </c>
      <c r="G166" s="528">
        <f t="shared" si="84"/>
        <v>32869452</v>
      </c>
      <c r="H166" s="528">
        <f t="shared" si="84"/>
        <v>32869452</v>
      </c>
      <c r="I166" s="528">
        <f t="shared" si="84"/>
        <v>32869452</v>
      </c>
      <c r="J166" s="528">
        <f t="shared" si="84"/>
        <v>0</v>
      </c>
      <c r="K166" s="529">
        <f t="shared" si="84"/>
        <v>32541538</v>
      </c>
    </row>
    <row r="167" spans="1:11" ht="18">
      <c r="A167" s="486" t="s">
        <v>793</v>
      </c>
      <c r="B167" s="470" t="s">
        <v>579</v>
      </c>
      <c r="C167" s="470"/>
      <c r="D167" s="530">
        <f>D168+D169</f>
        <v>0</v>
      </c>
      <c r="E167" s="545">
        <f t="shared" ref="E167:K167" si="85">E168+E169</f>
        <v>4552324</v>
      </c>
      <c r="F167" s="545">
        <f t="shared" si="85"/>
        <v>5417745</v>
      </c>
      <c r="G167" s="545">
        <f t="shared" si="85"/>
        <v>5287901</v>
      </c>
      <c r="H167" s="545">
        <f t="shared" si="85"/>
        <v>5287901</v>
      </c>
      <c r="I167" s="545">
        <f t="shared" si="85"/>
        <v>5287901</v>
      </c>
      <c r="J167" s="545">
        <f>J168+J169</f>
        <v>0</v>
      </c>
      <c r="K167" s="546">
        <f t="shared" si="85"/>
        <v>5318290</v>
      </c>
    </row>
    <row r="168" spans="1:11" ht="25.5" customHeight="1">
      <c r="A168" s="473" t="s">
        <v>580</v>
      </c>
      <c r="B168" s="474" t="s">
        <v>581</v>
      </c>
      <c r="C168" s="474"/>
      <c r="D168" s="532"/>
      <c r="E168" s="539">
        <f>'[1]13+verif'!E166</f>
        <v>3743448</v>
      </c>
      <c r="F168" s="539">
        <f>'[1]13+verif'!F166</f>
        <v>4627057</v>
      </c>
      <c r="G168" s="539">
        <f>'[1]13+verif'!G166</f>
        <v>4600417</v>
      </c>
      <c r="H168" s="539">
        <f>'[1]13+verif'!H166</f>
        <v>4600417</v>
      </c>
      <c r="I168" s="539">
        <f>'[1]13+verif'!I166</f>
        <v>4600417</v>
      </c>
      <c r="J168" s="539">
        <f>'[1]13+verif'!J166</f>
        <v>0</v>
      </c>
      <c r="K168" s="547">
        <f>'[1]13+verif'!K166</f>
        <v>4648169</v>
      </c>
    </row>
    <row r="169" spans="1:11" ht="15">
      <c r="A169" s="473" t="s">
        <v>582</v>
      </c>
      <c r="B169" s="474" t="s">
        <v>583</v>
      </c>
      <c r="C169" s="474"/>
      <c r="D169" s="532"/>
      <c r="E169" s="539">
        <f>'[1]13+verif'!E167</f>
        <v>808876</v>
      </c>
      <c r="F169" s="539">
        <f>'[1]13+verif'!F167</f>
        <v>790688</v>
      </c>
      <c r="G169" s="539">
        <f>'[1]13+verif'!G167</f>
        <v>687484</v>
      </c>
      <c r="H169" s="539">
        <f>'[1]13+verif'!H167</f>
        <v>687484</v>
      </c>
      <c r="I169" s="539">
        <f>'[1]13+verif'!I167</f>
        <v>687484</v>
      </c>
      <c r="J169" s="539">
        <f>'[1]13+verif'!J167</f>
        <v>0</v>
      </c>
      <c r="K169" s="547">
        <f>'[1]13+verif'!K167</f>
        <v>670121</v>
      </c>
    </row>
    <row r="170" spans="1:11" ht="18">
      <c r="A170" s="486" t="s">
        <v>794</v>
      </c>
      <c r="B170" s="470" t="s">
        <v>585</v>
      </c>
      <c r="C170" s="470"/>
      <c r="D170" s="530">
        <f>D171+D172+D173</f>
        <v>0</v>
      </c>
      <c r="E170" s="548">
        <f>'[1]13+verif'!E168</f>
        <v>33921257</v>
      </c>
      <c r="F170" s="548">
        <f>'[1]13+verif'!F168</f>
        <v>28087312</v>
      </c>
      <c r="G170" s="548">
        <f>'[1]13+verif'!G168</f>
        <v>26053051</v>
      </c>
      <c r="H170" s="548">
        <f>'[1]13+verif'!H168</f>
        <v>26053051</v>
      </c>
      <c r="I170" s="548">
        <f>'[1]13+verif'!I168</f>
        <v>26053051</v>
      </c>
      <c r="J170" s="548">
        <f>'[1]13+verif'!J168</f>
        <v>0</v>
      </c>
      <c r="K170" s="549">
        <f>'[1]13+verif'!K168</f>
        <v>25694538</v>
      </c>
    </row>
    <row r="171" spans="1:11" ht="15">
      <c r="A171" s="473" t="s">
        <v>795</v>
      </c>
      <c r="B171" s="474" t="s">
        <v>587</v>
      </c>
      <c r="C171" s="474"/>
      <c r="D171" s="532"/>
      <c r="E171" s="539">
        <f>'[1]13+verif'!E169</f>
        <v>7138850</v>
      </c>
      <c r="F171" s="539">
        <f>'[1]13+verif'!F169</f>
        <v>9966183</v>
      </c>
      <c r="G171" s="539">
        <f>'[1]13+verif'!G169</f>
        <v>9754047</v>
      </c>
      <c r="H171" s="539">
        <f>'[1]13+verif'!H169</f>
        <v>9754047</v>
      </c>
      <c r="I171" s="539">
        <f>'[1]13+verif'!I169</f>
        <v>9754047</v>
      </c>
      <c r="J171" s="539">
        <f>'[1]13+verif'!J169</f>
        <v>0</v>
      </c>
      <c r="K171" s="547">
        <f>'[1]13+verif'!K169</f>
        <v>9463907</v>
      </c>
    </row>
    <row r="172" spans="1:11" ht="15">
      <c r="A172" s="473" t="s">
        <v>588</v>
      </c>
      <c r="B172" s="474" t="s">
        <v>589</v>
      </c>
      <c r="C172" s="474"/>
      <c r="D172" s="532"/>
      <c r="E172" s="539">
        <f>'[1]13+verif'!E170</f>
        <v>26782407</v>
      </c>
      <c r="F172" s="539">
        <f>'[1]13+verif'!F170</f>
        <v>18121129</v>
      </c>
      <c r="G172" s="539">
        <f>'[1]13+verif'!G170</f>
        <v>16299004</v>
      </c>
      <c r="H172" s="539">
        <f>'[1]13+verif'!H170</f>
        <v>16299004</v>
      </c>
      <c r="I172" s="539">
        <f>'[1]13+verif'!I170</f>
        <v>16299004</v>
      </c>
      <c r="J172" s="539">
        <f>'[1]13+verif'!J170</f>
        <v>0</v>
      </c>
      <c r="K172" s="547">
        <f>'[1]13+verif'!K170</f>
        <v>16230631</v>
      </c>
    </row>
    <row r="173" spans="1:11" ht="15">
      <c r="A173" s="473" t="s">
        <v>590</v>
      </c>
      <c r="B173" s="474" t="s">
        <v>591</v>
      </c>
      <c r="C173" s="474"/>
      <c r="D173" s="532"/>
      <c r="E173" s="539">
        <f>'[1]13+verif'!E171</f>
        <v>0</v>
      </c>
      <c r="F173" s="539">
        <f>'[1]13+verif'!F171</f>
        <v>0</v>
      </c>
      <c r="G173" s="539">
        <f>'[1]13+verif'!G171</f>
        <v>0</v>
      </c>
      <c r="H173" s="539">
        <f>'[1]13+verif'!H171</f>
        <v>0</v>
      </c>
      <c r="I173" s="539">
        <f>'[1]13+verif'!I171</f>
        <v>0</v>
      </c>
      <c r="J173" s="539">
        <f>'[1]13+verif'!J171</f>
        <v>0</v>
      </c>
      <c r="K173" s="547">
        <f>'[1]13+verif'!K171</f>
        <v>0</v>
      </c>
    </row>
    <row r="174" spans="1:11" ht="15">
      <c r="A174" s="473" t="s">
        <v>592</v>
      </c>
      <c r="B174" s="474" t="s">
        <v>593</v>
      </c>
      <c r="C174" s="474"/>
      <c r="D174" s="532"/>
      <c r="E174" s="539">
        <f>'[1]13+verif'!E172</f>
        <v>0</v>
      </c>
      <c r="F174" s="539">
        <f>'[1]13+verif'!F172</f>
        <v>0</v>
      </c>
      <c r="G174" s="539">
        <f>'[1]13+verif'!G172</f>
        <v>0</v>
      </c>
      <c r="H174" s="539">
        <f>'[1]13+verif'!H172</f>
        <v>0</v>
      </c>
      <c r="I174" s="539">
        <f>'[1]13+verif'!I172</f>
        <v>0</v>
      </c>
      <c r="J174" s="539">
        <f>'[1]13+verif'!J172</f>
        <v>0</v>
      </c>
      <c r="K174" s="547">
        <f>'[1]13+verif'!K172</f>
        <v>0</v>
      </c>
    </row>
    <row r="175" spans="1:11" ht="18" hidden="1">
      <c r="A175" s="486" t="s">
        <v>796</v>
      </c>
      <c r="B175" s="470" t="s">
        <v>595</v>
      </c>
      <c r="C175" s="470"/>
      <c r="D175" s="530">
        <f>D176</f>
        <v>0</v>
      </c>
      <c r="E175" s="550">
        <f>'[1]13+verif'!E173</f>
        <v>0</v>
      </c>
      <c r="F175" s="550">
        <f>'[1]13+verif'!F173</f>
        <v>0</v>
      </c>
      <c r="G175" s="550">
        <f>'[1]13+verif'!G173</f>
        <v>0</v>
      </c>
      <c r="H175" s="550">
        <f>'[1]13+verif'!H173</f>
        <v>0</v>
      </c>
      <c r="I175" s="550">
        <f>'[1]13+verif'!I173</f>
        <v>0</v>
      </c>
      <c r="J175" s="550">
        <f>'[1]13+verif'!J173</f>
        <v>0</v>
      </c>
      <c r="K175" s="551">
        <f>'[1]13+verif'!K173</f>
        <v>0</v>
      </c>
    </row>
    <row r="176" spans="1:11" ht="15" hidden="1">
      <c r="A176" s="473" t="s">
        <v>596</v>
      </c>
      <c r="B176" s="474" t="s">
        <v>597</v>
      </c>
      <c r="C176" s="474"/>
      <c r="D176" s="532"/>
      <c r="E176" s="533">
        <f>'[1]13+verif'!E174</f>
        <v>0</v>
      </c>
      <c r="F176" s="533">
        <f>'[1]13+verif'!F174</f>
        <v>0</v>
      </c>
      <c r="G176" s="533">
        <f>'[1]13+verif'!G174</f>
        <v>0</v>
      </c>
      <c r="H176" s="533">
        <f>'[1]13+verif'!H174</f>
        <v>0</v>
      </c>
      <c r="I176" s="533">
        <f>'[1]13+verif'!I174</f>
        <v>0</v>
      </c>
      <c r="J176" s="533">
        <f>'[1]13+verif'!J174</f>
        <v>0</v>
      </c>
      <c r="K176" s="538">
        <f>'[1]13+verif'!K174</f>
        <v>0</v>
      </c>
    </row>
    <row r="177" spans="1:11" ht="18" hidden="1">
      <c r="A177" s="486" t="s">
        <v>797</v>
      </c>
      <c r="B177" s="470" t="s">
        <v>599</v>
      </c>
      <c r="C177" s="470"/>
      <c r="D177" s="530">
        <f>D178+D179</f>
        <v>0</v>
      </c>
      <c r="E177" s="550">
        <f>'[1]13+verif'!E175</f>
        <v>0</v>
      </c>
      <c r="F177" s="550">
        <f>'[1]13+verif'!F175</f>
        <v>0</v>
      </c>
      <c r="G177" s="550">
        <f>'[1]13+verif'!G175</f>
        <v>0</v>
      </c>
      <c r="H177" s="550">
        <f>'[1]13+verif'!H175</f>
        <v>0</v>
      </c>
      <c r="I177" s="550">
        <f>'[1]13+verif'!I175</f>
        <v>0</v>
      </c>
      <c r="J177" s="550">
        <f>'[1]13+verif'!J175</f>
        <v>0</v>
      </c>
      <c r="K177" s="551">
        <f>'[1]13+verif'!K175</f>
        <v>0</v>
      </c>
    </row>
    <row r="178" spans="1:11" ht="15" hidden="1">
      <c r="A178" s="473" t="s">
        <v>600</v>
      </c>
      <c r="B178" s="474" t="s">
        <v>601</v>
      </c>
      <c r="C178" s="474"/>
      <c r="D178" s="539"/>
      <c r="E178" s="533">
        <f>'[1]13+verif'!E176</f>
        <v>0</v>
      </c>
      <c r="F178" s="533">
        <f>'[1]13+verif'!F176</f>
        <v>0</v>
      </c>
      <c r="G178" s="533">
        <f>'[1]13+verif'!G176</f>
        <v>0</v>
      </c>
      <c r="H178" s="533">
        <f>'[1]13+verif'!H176</f>
        <v>0</v>
      </c>
      <c r="I178" s="533">
        <f>'[1]13+verif'!I176</f>
        <v>0</v>
      </c>
      <c r="J178" s="533">
        <f>'[1]13+verif'!J176</f>
        <v>0</v>
      </c>
      <c r="K178" s="538">
        <f>'[1]13+verif'!K176</f>
        <v>0</v>
      </c>
    </row>
    <row r="179" spans="1:11" ht="15" hidden="1">
      <c r="A179" s="473" t="s">
        <v>602</v>
      </c>
      <c r="B179" s="474" t="s">
        <v>603</v>
      </c>
      <c r="C179" s="474"/>
      <c r="D179" s="539"/>
      <c r="E179" s="533">
        <f>'[1]13+verif'!E177</f>
        <v>0</v>
      </c>
      <c r="F179" s="533">
        <f>'[1]13+verif'!F177</f>
        <v>0</v>
      </c>
      <c r="G179" s="533">
        <f>'[1]13+verif'!G177</f>
        <v>0</v>
      </c>
      <c r="H179" s="533">
        <f>'[1]13+verif'!H177</f>
        <v>0</v>
      </c>
      <c r="I179" s="533">
        <f>'[1]13+verif'!I177</f>
        <v>0</v>
      </c>
      <c r="J179" s="533">
        <f>'[1]13+verif'!J177</f>
        <v>0</v>
      </c>
      <c r="K179" s="538">
        <f>'[1]13+verif'!K177</f>
        <v>0</v>
      </c>
    </row>
    <row r="180" spans="1:11" ht="15">
      <c r="A180" s="489" t="s">
        <v>604</v>
      </c>
      <c r="B180" s="490" t="s">
        <v>605</v>
      </c>
      <c r="C180" s="474"/>
      <c r="D180" s="539"/>
      <c r="E180" s="539">
        <f>'[1]13+verif'!E178</f>
        <v>965419</v>
      </c>
      <c r="F180" s="539">
        <f>'[1]13+verif'!F178</f>
        <v>1509643</v>
      </c>
      <c r="G180" s="539">
        <f>'[1]13+verif'!G178</f>
        <v>1499695</v>
      </c>
      <c r="H180" s="539">
        <f>'[1]13+verif'!H178</f>
        <v>1499695</v>
      </c>
      <c r="I180" s="539">
        <f>'[1]13+verif'!I178</f>
        <v>1499695</v>
      </c>
      <c r="J180" s="539">
        <f>'[1]13+verif'!J178</f>
        <v>0</v>
      </c>
      <c r="K180" s="547">
        <f>'[1]13+verif'!K178</f>
        <v>1499695</v>
      </c>
    </row>
    <row r="181" spans="1:11" ht="15">
      <c r="A181" s="473" t="s">
        <v>606</v>
      </c>
      <c r="B181" s="474" t="s">
        <v>607</v>
      </c>
      <c r="C181" s="474"/>
      <c r="D181" s="539"/>
      <c r="E181" s="539">
        <f>'[1]13+verif'!E179</f>
        <v>277000</v>
      </c>
      <c r="F181" s="539">
        <f>'[1]13+verif'!F179</f>
        <v>276790</v>
      </c>
      <c r="G181" s="539">
        <f>'[1]13+verif'!G179</f>
        <v>28805</v>
      </c>
      <c r="H181" s="539">
        <f>'[1]13+verif'!H179</f>
        <v>28805</v>
      </c>
      <c r="I181" s="539">
        <f>'[1]13+verif'!I179</f>
        <v>28805</v>
      </c>
      <c r="J181" s="539">
        <f>'[1]13+verif'!J179</f>
        <v>0</v>
      </c>
      <c r="K181" s="547">
        <f>'[1]13+verif'!K179</f>
        <v>29015</v>
      </c>
    </row>
    <row r="182" spans="1:11" ht="15.75">
      <c r="A182" s="465" t="s">
        <v>608</v>
      </c>
      <c r="B182" s="466" t="s">
        <v>609</v>
      </c>
      <c r="C182" s="466"/>
      <c r="D182" s="528">
        <f>D183+D186+D187</f>
        <v>0</v>
      </c>
      <c r="E182" s="528">
        <f>E183+E186+E187</f>
        <v>4790000</v>
      </c>
      <c r="F182" s="528">
        <f t="shared" ref="F182:K182" si="86">F183+F186+F187</f>
        <v>4688000</v>
      </c>
      <c r="G182" s="528">
        <f t="shared" si="86"/>
        <v>4597216</v>
      </c>
      <c r="H182" s="528">
        <f t="shared" si="86"/>
        <v>4597216</v>
      </c>
      <c r="I182" s="528">
        <f t="shared" si="86"/>
        <v>4597216</v>
      </c>
      <c r="J182" s="528">
        <f t="shared" si="86"/>
        <v>0</v>
      </c>
      <c r="K182" s="529">
        <f t="shared" si="86"/>
        <v>4619104</v>
      </c>
    </row>
    <row r="183" spans="1:11" ht="18">
      <c r="A183" s="486" t="s">
        <v>610</v>
      </c>
      <c r="B183" s="470" t="s">
        <v>611</v>
      </c>
      <c r="C183" s="470"/>
      <c r="D183" s="530">
        <f>D184+D185</f>
        <v>0</v>
      </c>
      <c r="E183" s="530">
        <f t="shared" ref="E183:K183" si="87">E184+E185</f>
        <v>0</v>
      </c>
      <c r="F183" s="530">
        <f t="shared" si="87"/>
        <v>0</v>
      </c>
      <c r="G183" s="530">
        <f t="shared" si="87"/>
        <v>0</v>
      </c>
      <c r="H183" s="530">
        <f t="shared" si="87"/>
        <v>0</v>
      </c>
      <c r="I183" s="530">
        <f t="shared" si="87"/>
        <v>0</v>
      </c>
      <c r="J183" s="530">
        <f>J184+J185</f>
        <v>0</v>
      </c>
      <c r="K183" s="531">
        <f t="shared" si="87"/>
        <v>0</v>
      </c>
    </row>
    <row r="184" spans="1:11" ht="15" hidden="1">
      <c r="A184" s="473" t="s">
        <v>612</v>
      </c>
      <c r="B184" s="474" t="s">
        <v>613</v>
      </c>
      <c r="C184" s="474"/>
      <c r="D184" s="532"/>
      <c r="E184" s="532"/>
      <c r="F184" s="552"/>
      <c r="G184" s="532"/>
      <c r="H184" s="553"/>
      <c r="I184" s="553"/>
      <c r="J184" s="554">
        <f>G184-I184</f>
        <v>0</v>
      </c>
      <c r="K184" s="540"/>
    </row>
    <row r="185" spans="1:11" ht="15" hidden="1">
      <c r="A185" s="473" t="s">
        <v>614</v>
      </c>
      <c r="B185" s="485" t="s">
        <v>615</v>
      </c>
      <c r="C185" s="485"/>
      <c r="D185" s="532"/>
      <c r="E185" s="532"/>
      <c r="F185" s="532"/>
      <c r="G185" s="532"/>
      <c r="H185" s="553"/>
      <c r="I185" s="553"/>
      <c r="J185" s="554">
        <f>G185-I185</f>
        <v>0</v>
      </c>
      <c r="K185" s="540"/>
    </row>
    <row r="186" spans="1:11" ht="15" hidden="1">
      <c r="A186" s="473" t="s">
        <v>616</v>
      </c>
      <c r="B186" s="485" t="s">
        <v>617</v>
      </c>
      <c r="C186" s="485"/>
      <c r="D186" s="532"/>
      <c r="E186" s="539"/>
      <c r="F186" s="539"/>
      <c r="G186" s="539"/>
      <c r="H186" s="554">
        <f>G186</f>
        <v>0</v>
      </c>
      <c r="I186" s="554"/>
      <c r="J186" s="554">
        <f>G186-I186</f>
        <v>0</v>
      </c>
      <c r="K186" s="544"/>
    </row>
    <row r="187" spans="1:11" ht="18">
      <c r="A187" s="469" t="s">
        <v>618</v>
      </c>
      <c r="B187" s="470" t="s">
        <v>619</v>
      </c>
      <c r="C187" s="470"/>
      <c r="D187" s="530">
        <f>D188</f>
        <v>0</v>
      </c>
      <c r="E187" s="545">
        <f t="shared" ref="E187:K187" si="88">E188</f>
        <v>4790000</v>
      </c>
      <c r="F187" s="545">
        <f t="shared" si="88"/>
        <v>4688000</v>
      </c>
      <c r="G187" s="545">
        <f t="shared" si="88"/>
        <v>4597216</v>
      </c>
      <c r="H187" s="545">
        <f t="shared" si="88"/>
        <v>4597216</v>
      </c>
      <c r="I187" s="545">
        <f t="shared" si="88"/>
        <v>4597216</v>
      </c>
      <c r="J187" s="545">
        <f t="shared" si="88"/>
        <v>0</v>
      </c>
      <c r="K187" s="546">
        <f t="shared" si="88"/>
        <v>4619104</v>
      </c>
    </row>
    <row r="188" spans="1:11" ht="15">
      <c r="A188" s="473" t="s">
        <v>620</v>
      </c>
      <c r="B188" s="474" t="s">
        <v>621</v>
      </c>
      <c r="C188" s="474"/>
      <c r="D188" s="532"/>
      <c r="E188" s="539">
        <v>4790000</v>
      </c>
      <c r="F188" s="539">
        <v>4688000</v>
      </c>
      <c r="G188" s="539">
        <v>4597216</v>
      </c>
      <c r="H188" s="539">
        <f>G188</f>
        <v>4597216</v>
      </c>
      <c r="I188" s="539">
        <v>4597216</v>
      </c>
      <c r="J188" s="539">
        <f>H188-I188</f>
        <v>0</v>
      </c>
      <c r="K188" s="547">
        <v>4619104</v>
      </c>
    </row>
    <row r="189" spans="1:11" ht="18">
      <c r="A189" s="465" t="s">
        <v>798</v>
      </c>
      <c r="B189" s="466" t="s">
        <v>623</v>
      </c>
      <c r="C189" s="466"/>
      <c r="D189" s="528">
        <f>D190+D200+D204+D205</f>
        <v>0</v>
      </c>
      <c r="E189" s="528">
        <f>E190+E200+E204+E205</f>
        <v>31180000</v>
      </c>
      <c r="F189" s="528">
        <f t="shared" ref="F189:K189" si="89">F190+F200+F204+F205</f>
        <v>39516576</v>
      </c>
      <c r="G189" s="528">
        <f t="shared" si="89"/>
        <v>36121017</v>
      </c>
      <c r="H189" s="528">
        <f t="shared" si="89"/>
        <v>36121017</v>
      </c>
      <c r="I189" s="528">
        <f t="shared" si="89"/>
        <v>36121017</v>
      </c>
      <c r="J189" s="528">
        <f>J190+J200+J204+J205</f>
        <v>0</v>
      </c>
      <c r="K189" s="529">
        <f t="shared" si="89"/>
        <v>36274181</v>
      </c>
    </row>
    <row r="190" spans="1:11" ht="18">
      <c r="A190" s="486" t="s">
        <v>624</v>
      </c>
      <c r="B190" s="470" t="s">
        <v>625</v>
      </c>
      <c r="C190" s="470"/>
      <c r="D190" s="530">
        <f t="shared" ref="D190:K190" si="90">D191+D192+D193+D194+D195+D196+D197+D198+D199</f>
        <v>0</v>
      </c>
      <c r="E190" s="530">
        <f>E191+E192+E193+E194+E195+E196+E197+E198+E199</f>
        <v>15880000</v>
      </c>
      <c r="F190" s="530">
        <f t="shared" si="90"/>
        <v>22901576</v>
      </c>
      <c r="G190" s="530">
        <f>G191+G192+G193+G194+G195+G196+G197+G198+G199</f>
        <v>19728572</v>
      </c>
      <c r="H190" s="530">
        <f t="shared" si="90"/>
        <v>19728572</v>
      </c>
      <c r="I190" s="530">
        <f t="shared" si="90"/>
        <v>19728572</v>
      </c>
      <c r="J190" s="530">
        <f>J191+J192+J193+J194+J195+J196+J197+J198+J199</f>
        <v>0</v>
      </c>
      <c r="K190" s="531">
        <f t="shared" si="90"/>
        <v>19744427</v>
      </c>
    </row>
    <row r="191" spans="1:11" ht="19.5" hidden="1">
      <c r="A191" s="473" t="s">
        <v>799</v>
      </c>
      <c r="B191" s="474" t="s">
        <v>627</v>
      </c>
      <c r="C191" s="474"/>
      <c r="D191" s="532"/>
      <c r="E191" s="539"/>
      <c r="F191" s="539"/>
      <c r="G191" s="539"/>
      <c r="H191" s="554"/>
      <c r="I191" s="554"/>
      <c r="J191" s="555">
        <f t="shared" ref="J191:J199" si="91">G191-I191</f>
        <v>0</v>
      </c>
      <c r="K191" s="544"/>
    </row>
    <row r="192" spans="1:11" ht="15" hidden="1">
      <c r="A192" s="473" t="s">
        <v>628</v>
      </c>
      <c r="B192" s="474" t="s">
        <v>629</v>
      </c>
      <c r="C192" s="474"/>
      <c r="D192" s="532"/>
      <c r="E192" s="539"/>
      <c r="F192" s="539"/>
      <c r="G192" s="539"/>
      <c r="H192" s="554"/>
      <c r="I192" s="554"/>
      <c r="J192" s="555">
        <f t="shared" si="91"/>
        <v>0</v>
      </c>
      <c r="K192" s="544"/>
    </row>
    <row r="193" spans="1:11" ht="19.5">
      <c r="A193" s="473" t="s">
        <v>630</v>
      </c>
      <c r="B193" s="474" t="s">
        <v>631</v>
      </c>
      <c r="C193" s="474"/>
      <c r="D193" s="532"/>
      <c r="E193" s="539">
        <v>9600000</v>
      </c>
      <c r="F193" s="539">
        <v>15826576</v>
      </c>
      <c r="G193" s="539">
        <v>13004247</v>
      </c>
      <c r="H193" s="539">
        <f>G193</f>
        <v>13004247</v>
      </c>
      <c r="I193" s="539">
        <v>13004247</v>
      </c>
      <c r="J193" s="556">
        <f t="shared" si="91"/>
        <v>0</v>
      </c>
      <c r="K193" s="544">
        <v>13020102</v>
      </c>
    </row>
    <row r="194" spans="1:11" ht="15">
      <c r="A194" s="473" t="s">
        <v>632</v>
      </c>
      <c r="B194" s="474" t="s">
        <v>633</v>
      </c>
      <c r="C194" s="474"/>
      <c r="D194" s="532"/>
      <c r="E194" s="539"/>
      <c r="F194" s="539"/>
      <c r="G194" s="539"/>
      <c r="H194" s="554"/>
      <c r="I194" s="554"/>
      <c r="J194" s="556">
        <f t="shared" si="91"/>
        <v>0</v>
      </c>
      <c r="K194" s="544"/>
    </row>
    <row r="195" spans="1:11" ht="15">
      <c r="A195" s="473" t="s">
        <v>634</v>
      </c>
      <c r="B195" s="474" t="s">
        <v>635</v>
      </c>
      <c r="C195" s="474"/>
      <c r="D195" s="532"/>
      <c r="E195" s="539">
        <v>6000000</v>
      </c>
      <c r="F195" s="539">
        <v>6750000</v>
      </c>
      <c r="G195" s="539">
        <v>6408097</v>
      </c>
      <c r="H195" s="539">
        <f>G195</f>
        <v>6408097</v>
      </c>
      <c r="I195" s="539">
        <v>6408097</v>
      </c>
      <c r="J195" s="556">
        <f t="shared" si="91"/>
        <v>0</v>
      </c>
      <c r="K195" s="544">
        <v>6408097</v>
      </c>
    </row>
    <row r="196" spans="1:11" ht="15">
      <c r="A196" s="473" t="s">
        <v>636</v>
      </c>
      <c r="B196" s="474" t="s">
        <v>637</v>
      </c>
      <c r="C196" s="474"/>
      <c r="D196" s="532"/>
      <c r="E196" s="532"/>
      <c r="F196" s="532"/>
      <c r="G196" s="532"/>
      <c r="H196" s="553"/>
      <c r="I196" s="553"/>
      <c r="J196" s="554">
        <f t="shared" si="91"/>
        <v>0</v>
      </c>
      <c r="K196" s="540"/>
    </row>
    <row r="197" spans="1:11" ht="19.5" hidden="1">
      <c r="A197" s="473" t="s">
        <v>638</v>
      </c>
      <c r="B197" s="474" t="s">
        <v>639</v>
      </c>
      <c r="C197" s="474"/>
      <c r="D197" s="532"/>
      <c r="E197" s="532"/>
      <c r="F197" s="532"/>
      <c r="G197" s="532"/>
      <c r="H197" s="553"/>
      <c r="I197" s="553"/>
      <c r="J197" s="554">
        <f t="shared" si="91"/>
        <v>0</v>
      </c>
      <c r="K197" s="540"/>
    </row>
    <row r="198" spans="1:11" ht="19.5" hidden="1">
      <c r="A198" s="473" t="s">
        <v>640</v>
      </c>
      <c r="B198" s="474" t="s">
        <v>641</v>
      </c>
      <c r="C198" s="474"/>
      <c r="D198" s="532"/>
      <c r="E198" s="532"/>
      <c r="F198" s="532"/>
      <c r="G198" s="532"/>
      <c r="H198" s="553"/>
      <c r="I198" s="553"/>
      <c r="J198" s="554">
        <f t="shared" si="91"/>
        <v>0</v>
      </c>
      <c r="K198" s="540"/>
    </row>
    <row r="199" spans="1:11" ht="15">
      <c r="A199" s="473" t="s">
        <v>642</v>
      </c>
      <c r="B199" s="474" t="s">
        <v>643</v>
      </c>
      <c r="C199" s="474"/>
      <c r="D199" s="532"/>
      <c r="E199" s="539">
        <v>280000</v>
      </c>
      <c r="F199" s="539">
        <v>325000</v>
      </c>
      <c r="G199" s="539">
        <v>316228</v>
      </c>
      <c r="H199" s="539">
        <f>G199</f>
        <v>316228</v>
      </c>
      <c r="I199" s="539">
        <v>316228</v>
      </c>
      <c r="J199" s="556">
        <f t="shared" si="91"/>
        <v>0</v>
      </c>
      <c r="K199" s="544">
        <v>316228</v>
      </c>
    </row>
    <row r="200" spans="1:11" ht="18">
      <c r="A200" s="486" t="s">
        <v>800</v>
      </c>
      <c r="B200" s="470" t="s">
        <v>645</v>
      </c>
      <c r="C200" s="470"/>
      <c r="D200" s="530">
        <f>D201+D202+D203</f>
        <v>0</v>
      </c>
      <c r="E200" s="530">
        <f>E201+E202+E203</f>
        <v>15300000</v>
      </c>
      <c r="F200" s="530">
        <f t="shared" ref="F200:K200" si="92">F201+F202+F203</f>
        <v>16615000</v>
      </c>
      <c r="G200" s="530">
        <f>G201+G202+G203</f>
        <v>16392445</v>
      </c>
      <c r="H200" s="530">
        <f t="shared" si="92"/>
        <v>16392445</v>
      </c>
      <c r="I200" s="530">
        <f t="shared" si="92"/>
        <v>16392445</v>
      </c>
      <c r="J200" s="530">
        <f t="shared" si="92"/>
        <v>0</v>
      </c>
      <c r="K200" s="531">
        <f t="shared" si="92"/>
        <v>16529754</v>
      </c>
    </row>
    <row r="201" spans="1:11" ht="15">
      <c r="A201" s="473" t="s">
        <v>646</v>
      </c>
      <c r="B201" s="474" t="s">
        <v>647</v>
      </c>
      <c r="C201" s="474"/>
      <c r="D201" s="539"/>
      <c r="E201" s="539">
        <v>6800000</v>
      </c>
      <c r="F201" s="539">
        <v>6465000</v>
      </c>
      <c r="G201" s="539">
        <v>6381045</v>
      </c>
      <c r="H201" s="539">
        <f>G201</f>
        <v>6381045</v>
      </c>
      <c r="I201" s="539">
        <v>6381045</v>
      </c>
      <c r="J201" s="554">
        <f>G201-I201</f>
        <v>0</v>
      </c>
      <c r="K201" s="544">
        <v>6381045</v>
      </c>
    </row>
    <row r="202" spans="1:11" ht="15">
      <c r="A202" s="473" t="s">
        <v>648</v>
      </c>
      <c r="B202" s="474" t="s">
        <v>649</v>
      </c>
      <c r="C202" s="474"/>
      <c r="D202" s="539"/>
      <c r="E202" s="539"/>
      <c r="F202" s="539"/>
      <c r="G202" s="539"/>
      <c r="H202" s="554"/>
      <c r="I202" s="554"/>
      <c r="J202" s="554">
        <f>G202-I202</f>
        <v>0</v>
      </c>
      <c r="K202" s="544"/>
    </row>
    <row r="203" spans="1:11" ht="19.5">
      <c r="A203" s="473" t="s">
        <v>650</v>
      </c>
      <c r="B203" s="474" t="s">
        <v>651</v>
      </c>
      <c r="C203" s="474"/>
      <c r="D203" s="539"/>
      <c r="E203" s="539">
        <v>8500000</v>
      </c>
      <c r="F203" s="539">
        <v>10150000</v>
      </c>
      <c r="G203" s="539">
        <v>10011400</v>
      </c>
      <c r="H203" s="539">
        <f>G203</f>
        <v>10011400</v>
      </c>
      <c r="I203" s="539">
        <v>10011400</v>
      </c>
      <c r="J203" s="556">
        <f>G203-I203</f>
        <v>0</v>
      </c>
      <c r="K203" s="544">
        <v>10148709</v>
      </c>
    </row>
    <row r="204" spans="1:11" ht="15" hidden="1">
      <c r="A204" s="473" t="s">
        <v>652</v>
      </c>
      <c r="B204" s="474" t="s">
        <v>653</v>
      </c>
      <c r="C204" s="474"/>
      <c r="D204" s="539"/>
      <c r="E204" s="539"/>
      <c r="F204" s="539"/>
      <c r="G204" s="539"/>
      <c r="H204" s="554"/>
      <c r="I204" s="554"/>
      <c r="J204" s="554">
        <f>G204-I204</f>
        <v>0</v>
      </c>
      <c r="K204" s="544"/>
    </row>
    <row r="205" spans="1:11" ht="19.5" hidden="1">
      <c r="A205" s="473" t="s">
        <v>801</v>
      </c>
      <c r="B205" s="474" t="s">
        <v>655</v>
      </c>
      <c r="C205" s="474"/>
      <c r="D205" s="539"/>
      <c r="E205" s="539">
        <v>0</v>
      </c>
      <c r="F205" s="539">
        <v>0</v>
      </c>
      <c r="G205" s="539">
        <v>0</v>
      </c>
      <c r="H205" s="539">
        <f>G205</f>
        <v>0</v>
      </c>
      <c r="I205" s="539">
        <f>G205</f>
        <v>0</v>
      </c>
      <c r="J205" s="556">
        <f>G205-I205</f>
        <v>0</v>
      </c>
      <c r="K205" s="544">
        <v>0</v>
      </c>
    </row>
    <row r="206" spans="1:11" ht="36">
      <c r="A206" s="465" t="s">
        <v>802</v>
      </c>
      <c r="B206" s="466" t="s">
        <v>658</v>
      </c>
      <c r="C206" s="466"/>
      <c r="D206" s="528">
        <f>D207+D208+D210+D211+D212+D213+D214+D217</f>
        <v>0</v>
      </c>
      <c r="E206" s="528">
        <f t="shared" ref="E206:K206" si="93">E207+E208+E210+E211+E212+E213+E214+E217</f>
        <v>52225000</v>
      </c>
      <c r="F206" s="528">
        <f t="shared" si="93"/>
        <v>55255976</v>
      </c>
      <c r="G206" s="528">
        <f t="shared" si="93"/>
        <v>55193586</v>
      </c>
      <c r="H206" s="528">
        <f t="shared" si="93"/>
        <v>55193586</v>
      </c>
      <c r="I206" s="528">
        <f t="shared" si="93"/>
        <v>55193586</v>
      </c>
      <c r="J206" s="528">
        <f t="shared" si="93"/>
        <v>0</v>
      </c>
      <c r="K206" s="529">
        <f t="shared" si="93"/>
        <v>56790925</v>
      </c>
    </row>
    <row r="207" spans="1:11" ht="15">
      <c r="A207" s="473" t="s">
        <v>659</v>
      </c>
      <c r="B207" s="474" t="s">
        <v>660</v>
      </c>
      <c r="C207" s="474"/>
      <c r="D207" s="532"/>
      <c r="E207" s="532"/>
      <c r="F207" s="532"/>
      <c r="G207" s="532"/>
      <c r="H207" s="553"/>
      <c r="I207" s="553"/>
      <c r="J207" s="554">
        <f>G207-I207</f>
        <v>0</v>
      </c>
      <c r="K207" s="540"/>
    </row>
    <row r="208" spans="1:11" ht="18">
      <c r="A208" s="486" t="s">
        <v>661</v>
      </c>
      <c r="B208" s="470" t="s">
        <v>662</v>
      </c>
      <c r="C208" s="470"/>
      <c r="D208" s="530">
        <f>D209</f>
        <v>0</v>
      </c>
      <c r="E208" s="545">
        <f t="shared" ref="E208:K208" si="94">E209</f>
        <v>41905000</v>
      </c>
      <c r="F208" s="545">
        <f t="shared" si="94"/>
        <v>44696000</v>
      </c>
      <c r="G208" s="530">
        <f t="shared" si="94"/>
        <v>44684600</v>
      </c>
      <c r="H208" s="530">
        <f t="shared" si="94"/>
        <v>44684600</v>
      </c>
      <c r="I208" s="530">
        <f t="shared" si="94"/>
        <v>44684600</v>
      </c>
      <c r="J208" s="530">
        <f t="shared" si="94"/>
        <v>0</v>
      </c>
      <c r="K208" s="531">
        <f t="shared" si="94"/>
        <v>45835535</v>
      </c>
    </row>
    <row r="209" spans="1:11" ht="15">
      <c r="A209" s="473" t="s">
        <v>663</v>
      </c>
      <c r="B209" s="474" t="s">
        <v>664</v>
      </c>
      <c r="C209" s="474"/>
      <c r="D209" s="532"/>
      <c r="E209" s="539">
        <f>15905000+26000000</f>
        <v>41905000</v>
      </c>
      <c r="F209" s="539">
        <f>15438000+29258000</f>
        <v>44696000</v>
      </c>
      <c r="G209" s="539">
        <f>15434880+29249720</f>
        <v>44684600</v>
      </c>
      <c r="H209" s="539">
        <f>G209</f>
        <v>44684600</v>
      </c>
      <c r="I209" s="539">
        <f>15434880+29249720</f>
        <v>44684600</v>
      </c>
      <c r="J209" s="556">
        <f>G209-I209</f>
        <v>0</v>
      </c>
      <c r="K209" s="544">
        <f>15650948+30184587</f>
        <v>45835535</v>
      </c>
    </row>
    <row r="210" spans="1:11" ht="15">
      <c r="A210" s="473" t="s">
        <v>665</v>
      </c>
      <c r="B210" s="474" t="s">
        <v>666</v>
      </c>
      <c r="C210" s="474"/>
      <c r="D210" s="532"/>
      <c r="E210" s="539"/>
      <c r="F210" s="539"/>
      <c r="G210" s="539"/>
      <c r="H210" s="539">
        <v>0</v>
      </c>
      <c r="I210" s="539">
        <f>G210</f>
        <v>0</v>
      </c>
      <c r="J210" s="556">
        <f>G210-I210</f>
        <v>0</v>
      </c>
      <c r="K210" s="544"/>
    </row>
    <row r="211" spans="1:11" ht="15" hidden="1">
      <c r="A211" s="473" t="s">
        <v>667</v>
      </c>
      <c r="B211" s="474" t="s">
        <v>668</v>
      </c>
      <c r="C211" s="474"/>
      <c r="D211" s="532"/>
      <c r="E211" s="532"/>
      <c r="F211" s="532"/>
      <c r="G211" s="532"/>
      <c r="H211" s="539">
        <v>0</v>
      </c>
      <c r="I211" s="553"/>
      <c r="J211" s="554">
        <f>G211-I211</f>
        <v>0</v>
      </c>
      <c r="K211" s="544"/>
    </row>
    <row r="212" spans="1:11" ht="15" hidden="1">
      <c r="A212" s="473" t="s">
        <v>669</v>
      </c>
      <c r="B212" s="557" t="s">
        <v>670</v>
      </c>
      <c r="C212" s="474"/>
      <c r="D212" s="532"/>
      <c r="E212" s="539"/>
      <c r="F212" s="539"/>
      <c r="G212" s="539"/>
      <c r="H212" s="539">
        <f>G212</f>
        <v>0</v>
      </c>
      <c r="I212" s="539"/>
      <c r="J212" s="539">
        <f>H212-I212</f>
        <v>0</v>
      </c>
      <c r="K212" s="547"/>
    </row>
    <row r="213" spans="1:11" ht="15" hidden="1">
      <c r="A213" s="473" t="s">
        <v>671</v>
      </c>
      <c r="B213" s="485" t="s">
        <v>672</v>
      </c>
      <c r="C213" s="485"/>
      <c r="D213" s="532"/>
      <c r="E213" s="532"/>
      <c r="F213" s="532"/>
      <c r="G213" s="532"/>
      <c r="H213" s="553"/>
      <c r="I213" s="553"/>
      <c r="J213" s="554">
        <f>G213-I213</f>
        <v>0</v>
      </c>
      <c r="K213" s="544">
        <f>I213</f>
        <v>0</v>
      </c>
    </row>
    <row r="214" spans="1:11" ht="18">
      <c r="A214" s="469" t="s">
        <v>673</v>
      </c>
      <c r="B214" s="470" t="s">
        <v>674</v>
      </c>
      <c r="C214" s="470"/>
      <c r="D214" s="530">
        <f>D215+D216</f>
        <v>0</v>
      </c>
      <c r="E214" s="530">
        <f t="shared" ref="E214:K214" si="95">E215+E216</f>
        <v>125000</v>
      </c>
      <c r="F214" s="530">
        <f t="shared" si="95"/>
        <v>200000</v>
      </c>
      <c r="G214" s="530">
        <f t="shared" si="95"/>
        <v>198184</v>
      </c>
      <c r="H214" s="530">
        <f t="shared" si="95"/>
        <v>198184</v>
      </c>
      <c r="I214" s="530">
        <f t="shared" si="95"/>
        <v>198184</v>
      </c>
      <c r="J214" s="530">
        <f t="shared" si="95"/>
        <v>0</v>
      </c>
      <c r="K214" s="531">
        <f t="shared" si="95"/>
        <v>198184</v>
      </c>
    </row>
    <row r="215" spans="1:11" ht="15">
      <c r="A215" s="473" t="s">
        <v>675</v>
      </c>
      <c r="B215" s="474" t="s">
        <v>676</v>
      </c>
      <c r="C215" s="474"/>
      <c r="D215" s="532"/>
      <c r="E215" s="539">
        <f>125000</f>
        <v>125000</v>
      </c>
      <c r="F215" s="539">
        <f>200000</f>
        <v>200000</v>
      </c>
      <c r="G215" s="539">
        <f>198184</f>
        <v>198184</v>
      </c>
      <c r="H215" s="539">
        <f>G215</f>
        <v>198184</v>
      </c>
      <c r="I215" s="539">
        <f>198184</f>
        <v>198184</v>
      </c>
      <c r="J215" s="556">
        <f>G215-I215</f>
        <v>0</v>
      </c>
      <c r="K215" s="544">
        <f>198184</f>
        <v>198184</v>
      </c>
    </row>
    <row r="216" spans="1:11" ht="15">
      <c r="A216" s="473" t="s">
        <v>677</v>
      </c>
      <c r="B216" s="474" t="s">
        <v>678</v>
      </c>
      <c r="C216" s="474"/>
      <c r="D216" s="532"/>
      <c r="E216" s="532"/>
      <c r="F216" s="532"/>
      <c r="G216" s="532"/>
      <c r="H216" s="532"/>
      <c r="I216" s="553"/>
      <c r="J216" s="554">
        <f>G216-I216</f>
        <v>0</v>
      </c>
      <c r="K216" s="544"/>
    </row>
    <row r="217" spans="1:11" ht="19.5">
      <c r="A217" s="473" t="s">
        <v>679</v>
      </c>
      <c r="B217" s="557" t="s">
        <v>680</v>
      </c>
      <c r="C217" s="474"/>
      <c r="D217" s="532"/>
      <c r="E217" s="539">
        <f>10145000+50000</f>
        <v>10195000</v>
      </c>
      <c r="F217" s="539">
        <f>10329590+30000+386</f>
        <v>10359976</v>
      </c>
      <c r="G217" s="539">
        <f>10290803+20000-1</f>
        <v>10310802</v>
      </c>
      <c r="H217" s="539">
        <f>G217</f>
        <v>10310802</v>
      </c>
      <c r="I217" s="539">
        <f>10290803+20000-1</f>
        <v>10310802</v>
      </c>
      <c r="J217" s="539">
        <f>H217-I217</f>
        <v>0</v>
      </c>
      <c r="K217" s="547">
        <f>10737206+20000</f>
        <v>10757206</v>
      </c>
    </row>
    <row r="218" spans="1:11" ht="27">
      <c r="A218" s="461" t="s">
        <v>683</v>
      </c>
      <c r="B218" s="462"/>
      <c r="C218" s="462"/>
      <c r="D218" s="526">
        <f>D219+D229</f>
        <v>0</v>
      </c>
      <c r="E218" s="526">
        <f t="shared" ref="E218:K218" si="96">E219+E229</f>
        <v>32640120</v>
      </c>
      <c r="F218" s="526">
        <f>F219+F229</f>
        <v>35664347</v>
      </c>
      <c r="G218" s="526">
        <f t="shared" si="96"/>
        <v>34502649</v>
      </c>
      <c r="H218" s="526">
        <f t="shared" si="96"/>
        <v>34502649</v>
      </c>
      <c r="I218" s="526">
        <f t="shared" si="96"/>
        <v>34502649</v>
      </c>
      <c r="J218" s="526">
        <f>J219+J229</f>
        <v>0</v>
      </c>
      <c r="K218" s="543">
        <f t="shared" si="96"/>
        <v>32698299</v>
      </c>
    </row>
    <row r="219" spans="1:11" ht="27">
      <c r="A219" s="465" t="s">
        <v>803</v>
      </c>
      <c r="B219" s="466" t="s">
        <v>685</v>
      </c>
      <c r="C219" s="466"/>
      <c r="D219" s="528">
        <f t="shared" ref="D219:K219" si="97">D220+D223+D226+D227+D228</f>
        <v>0</v>
      </c>
      <c r="E219" s="528">
        <f t="shared" si="97"/>
        <v>26140120</v>
      </c>
      <c r="F219" s="528">
        <f t="shared" si="97"/>
        <v>29164347</v>
      </c>
      <c r="G219" s="528">
        <f t="shared" si="97"/>
        <v>28003447</v>
      </c>
      <c r="H219" s="528">
        <f t="shared" si="97"/>
        <v>28003447</v>
      </c>
      <c r="I219" s="528">
        <f t="shared" si="97"/>
        <v>28003447</v>
      </c>
      <c r="J219" s="528">
        <f t="shared" si="97"/>
        <v>0</v>
      </c>
      <c r="K219" s="529">
        <f t="shared" si="97"/>
        <v>26035109</v>
      </c>
    </row>
    <row r="220" spans="1:11" ht="15" hidden="1">
      <c r="A220" s="486" t="s">
        <v>686</v>
      </c>
      <c r="B220" s="470" t="s">
        <v>687</v>
      </c>
      <c r="C220" s="470"/>
      <c r="D220" s="530">
        <f>D221+D222</f>
        <v>0</v>
      </c>
      <c r="E220" s="530">
        <f t="shared" ref="E220:K220" si="98">E221+E222</f>
        <v>0</v>
      </c>
      <c r="F220" s="530">
        <f t="shared" si="98"/>
        <v>0</v>
      </c>
      <c r="G220" s="545">
        <f t="shared" si="98"/>
        <v>0</v>
      </c>
      <c r="H220" s="545">
        <f t="shared" si="98"/>
        <v>0</v>
      </c>
      <c r="I220" s="545">
        <f t="shared" si="98"/>
        <v>0</v>
      </c>
      <c r="J220" s="545">
        <f>J221+J222</f>
        <v>0</v>
      </c>
      <c r="K220" s="546">
        <f t="shared" si="98"/>
        <v>0</v>
      </c>
    </row>
    <row r="221" spans="1:11" ht="15" hidden="1">
      <c r="A221" s="473" t="s">
        <v>688</v>
      </c>
      <c r="B221" s="474" t="s">
        <v>689</v>
      </c>
      <c r="C221" s="474"/>
      <c r="D221" s="532"/>
      <c r="E221" s="532"/>
      <c r="F221" s="532"/>
      <c r="G221" s="558"/>
      <c r="H221" s="558"/>
      <c r="I221" s="558"/>
      <c r="J221" s="558">
        <f>G221-I221</f>
        <v>0</v>
      </c>
      <c r="K221" s="559"/>
    </row>
    <row r="222" spans="1:11" ht="15" hidden="1">
      <c r="A222" s="473" t="s">
        <v>690</v>
      </c>
      <c r="B222" s="474" t="s">
        <v>691</v>
      </c>
      <c r="C222" s="474"/>
      <c r="D222" s="532"/>
      <c r="E222" s="560"/>
      <c r="F222" s="532"/>
      <c r="G222" s="558"/>
      <c r="H222" s="558"/>
      <c r="I222" s="558"/>
      <c r="J222" s="558">
        <f>G222-I222</f>
        <v>0</v>
      </c>
      <c r="K222" s="561"/>
    </row>
    <row r="223" spans="1:11" ht="27">
      <c r="A223" s="486" t="s">
        <v>804</v>
      </c>
      <c r="B223" s="470" t="s">
        <v>693</v>
      </c>
      <c r="C223" s="470"/>
      <c r="D223" s="530">
        <f>D224+D225</f>
        <v>0</v>
      </c>
      <c r="E223" s="530">
        <f t="shared" ref="E223:K223" si="99">E224+E225</f>
        <v>2835000</v>
      </c>
      <c r="F223" s="530">
        <f t="shared" si="99"/>
        <v>2916000</v>
      </c>
      <c r="G223" s="530">
        <f t="shared" si="99"/>
        <v>2845223</v>
      </c>
      <c r="H223" s="530">
        <f t="shared" si="99"/>
        <v>2845223</v>
      </c>
      <c r="I223" s="530">
        <f t="shared" si="99"/>
        <v>2845223</v>
      </c>
      <c r="J223" s="530">
        <f t="shared" si="99"/>
        <v>0</v>
      </c>
      <c r="K223" s="531">
        <f t="shared" si="99"/>
        <v>281388</v>
      </c>
    </row>
    <row r="224" spans="1:11" ht="15">
      <c r="A224" s="473" t="s">
        <v>694</v>
      </c>
      <c r="B224" s="474" t="s">
        <v>695</v>
      </c>
      <c r="C224" s="474"/>
      <c r="D224" s="539"/>
      <c r="E224" s="539">
        <v>2835000</v>
      </c>
      <c r="F224" s="539">
        <f>3026000-110000</f>
        <v>2916000</v>
      </c>
      <c r="G224" s="539">
        <v>2845223</v>
      </c>
      <c r="H224" s="539">
        <f>G224</f>
        <v>2845223</v>
      </c>
      <c r="I224" s="539">
        <f>2845223</f>
        <v>2845223</v>
      </c>
      <c r="J224" s="556">
        <f>G224-I224</f>
        <v>0</v>
      </c>
      <c r="K224" s="562">
        <f>281388</f>
        <v>281388</v>
      </c>
    </row>
    <row r="225" spans="1:11" ht="15">
      <c r="A225" s="473" t="s">
        <v>696</v>
      </c>
      <c r="B225" s="474" t="s">
        <v>697</v>
      </c>
      <c r="C225" s="474"/>
      <c r="D225" s="539"/>
      <c r="E225" s="539"/>
      <c r="F225" s="539"/>
      <c r="G225" s="539"/>
      <c r="H225" s="539"/>
      <c r="I225" s="539"/>
      <c r="J225" s="539">
        <f>G225-I225</f>
        <v>0</v>
      </c>
      <c r="K225" s="544"/>
    </row>
    <row r="226" spans="1:11" ht="15">
      <c r="A226" s="473" t="s">
        <v>698</v>
      </c>
      <c r="B226" s="474" t="s">
        <v>699</v>
      </c>
      <c r="C226" s="474"/>
      <c r="D226" s="539"/>
      <c r="E226" s="539">
        <v>12305120</v>
      </c>
      <c r="F226" s="539">
        <v>10350278</v>
      </c>
      <c r="G226" s="539">
        <v>10301518</v>
      </c>
      <c r="H226" s="539">
        <f>G226</f>
        <v>10301518</v>
      </c>
      <c r="I226" s="539">
        <v>10301518</v>
      </c>
      <c r="J226" s="556">
        <f>G226-I226</f>
        <v>0</v>
      </c>
      <c r="K226" s="544">
        <v>10130102</v>
      </c>
    </row>
    <row r="227" spans="1:11" ht="15">
      <c r="A227" s="473" t="s">
        <v>700</v>
      </c>
      <c r="B227" s="474" t="s">
        <v>701</v>
      </c>
      <c r="C227" s="474"/>
      <c r="D227" s="539"/>
      <c r="E227" s="539"/>
      <c r="F227" s="539"/>
      <c r="G227" s="539"/>
      <c r="H227" s="539"/>
      <c r="I227" s="539"/>
      <c r="J227" s="539">
        <f>G227-I227</f>
        <v>0</v>
      </c>
      <c r="K227" s="544"/>
    </row>
    <row r="228" spans="1:11" ht="19.5">
      <c r="A228" s="473" t="s">
        <v>702</v>
      </c>
      <c r="B228" s="474" t="s">
        <v>703</v>
      </c>
      <c r="C228" s="474"/>
      <c r="D228" s="539"/>
      <c r="E228" s="539">
        <v>11000000</v>
      </c>
      <c r="F228" s="539">
        <f>15902884-4815</f>
        <v>15898069</v>
      </c>
      <c r="G228" s="539">
        <v>14856706</v>
      </c>
      <c r="H228" s="539">
        <f>G228</f>
        <v>14856706</v>
      </c>
      <c r="I228" s="539">
        <v>14856706</v>
      </c>
      <c r="J228" s="539">
        <f>G228-I228</f>
        <v>0</v>
      </c>
      <c r="K228" s="544">
        <v>15623619</v>
      </c>
    </row>
    <row r="229" spans="1:11" ht="18">
      <c r="A229" s="465" t="s">
        <v>704</v>
      </c>
      <c r="B229" s="466" t="s">
        <v>705</v>
      </c>
      <c r="C229" s="466"/>
      <c r="D229" s="528">
        <f>D230+D231+D234</f>
        <v>0</v>
      </c>
      <c r="E229" s="528">
        <f t="shared" ref="E229:K229" si="100">E230+E231+E234</f>
        <v>6500000</v>
      </c>
      <c r="F229" s="528">
        <f t="shared" si="100"/>
        <v>6500000</v>
      </c>
      <c r="G229" s="528">
        <f t="shared" si="100"/>
        <v>6499202</v>
      </c>
      <c r="H229" s="528">
        <f t="shared" si="100"/>
        <v>6499202</v>
      </c>
      <c r="I229" s="528">
        <f t="shared" si="100"/>
        <v>6499202</v>
      </c>
      <c r="J229" s="528">
        <f t="shared" si="100"/>
        <v>0</v>
      </c>
      <c r="K229" s="529">
        <f t="shared" si="100"/>
        <v>6663190</v>
      </c>
    </row>
    <row r="230" spans="1:11" ht="15">
      <c r="A230" s="473" t="s">
        <v>706</v>
      </c>
      <c r="B230" s="485" t="s">
        <v>707</v>
      </c>
      <c r="C230" s="485"/>
      <c r="D230" s="532"/>
      <c r="E230" s="532"/>
      <c r="F230" s="532"/>
      <c r="G230" s="532"/>
      <c r="H230" s="532"/>
      <c r="I230" s="563"/>
      <c r="J230" s="564">
        <f>G230-I230</f>
        <v>0</v>
      </c>
      <c r="K230" s="540"/>
    </row>
    <row r="231" spans="1:11" ht="18">
      <c r="A231" s="486" t="s">
        <v>805</v>
      </c>
      <c r="B231" s="470" t="s">
        <v>709</v>
      </c>
      <c r="C231" s="470"/>
      <c r="D231" s="530">
        <f>D232+D233</f>
        <v>0</v>
      </c>
      <c r="E231" s="530">
        <f t="shared" ref="E231:K231" si="101">E232+E233</f>
        <v>6500000</v>
      </c>
      <c r="F231" s="530">
        <f t="shared" si="101"/>
        <v>6500000</v>
      </c>
      <c r="G231" s="530">
        <f t="shared" si="101"/>
        <v>6499202</v>
      </c>
      <c r="H231" s="530">
        <f t="shared" si="101"/>
        <v>6499202</v>
      </c>
      <c r="I231" s="530">
        <f t="shared" si="101"/>
        <v>6499202</v>
      </c>
      <c r="J231" s="530">
        <f t="shared" si="101"/>
        <v>0</v>
      </c>
      <c r="K231" s="531">
        <f t="shared" si="101"/>
        <v>6663190</v>
      </c>
    </row>
    <row r="232" spans="1:11" ht="15">
      <c r="A232" s="473" t="s">
        <v>710</v>
      </c>
      <c r="B232" s="474" t="s">
        <v>711</v>
      </c>
      <c r="C232" s="474"/>
      <c r="D232" s="539"/>
      <c r="E232" s="539">
        <v>6500000</v>
      </c>
      <c r="F232" s="539">
        <v>6500000</v>
      </c>
      <c r="G232" s="539">
        <v>6499202</v>
      </c>
      <c r="H232" s="539">
        <f>G232</f>
        <v>6499202</v>
      </c>
      <c r="I232" s="539">
        <v>6499202</v>
      </c>
      <c r="J232" s="554">
        <f>G232-I232</f>
        <v>0</v>
      </c>
      <c r="K232" s="544">
        <v>6663190</v>
      </c>
    </row>
    <row r="233" spans="1:11" ht="19.5" hidden="1">
      <c r="A233" s="473" t="s">
        <v>712</v>
      </c>
      <c r="B233" s="474" t="s">
        <v>713</v>
      </c>
      <c r="C233" s="474"/>
      <c r="D233" s="532"/>
      <c r="E233" s="532"/>
      <c r="F233" s="532"/>
      <c r="G233" s="532"/>
      <c r="H233" s="553"/>
      <c r="I233" s="553"/>
      <c r="J233" s="554">
        <f>G233-I233</f>
        <v>0</v>
      </c>
      <c r="K233" s="540"/>
    </row>
    <row r="234" spans="1:11" ht="15" hidden="1">
      <c r="A234" s="473" t="s">
        <v>714</v>
      </c>
      <c r="B234" s="474" t="s">
        <v>715</v>
      </c>
      <c r="C234" s="474"/>
      <c r="D234" s="532"/>
      <c r="E234" s="532"/>
      <c r="F234" s="532"/>
      <c r="G234" s="532"/>
      <c r="H234" s="553"/>
      <c r="I234" s="532"/>
      <c r="J234" s="539">
        <f>G234-I234</f>
        <v>0</v>
      </c>
      <c r="K234" s="540"/>
    </row>
    <row r="235" spans="1:11" ht="18">
      <c r="A235" s="461" t="s">
        <v>718</v>
      </c>
      <c r="B235" s="462" t="s">
        <v>719</v>
      </c>
      <c r="C235" s="462"/>
      <c r="D235" s="526">
        <f>D236+D242+D246+D251+D259</f>
        <v>0</v>
      </c>
      <c r="E235" s="526">
        <f t="shared" ref="E235:K235" si="102">E236+E242+E246+E251+E259</f>
        <v>59057000</v>
      </c>
      <c r="F235" s="526">
        <f t="shared" si="102"/>
        <v>52723848</v>
      </c>
      <c r="G235" s="526">
        <f t="shared" si="102"/>
        <v>50913868</v>
      </c>
      <c r="H235" s="526">
        <f t="shared" si="102"/>
        <v>50913868</v>
      </c>
      <c r="I235" s="526">
        <f t="shared" si="102"/>
        <v>50913868</v>
      </c>
      <c r="J235" s="526">
        <f>J236+J242+J246+J251+J259</f>
        <v>0</v>
      </c>
      <c r="K235" s="543">
        <f t="shared" si="102"/>
        <v>55314447</v>
      </c>
    </row>
    <row r="236" spans="1:11" ht="18" hidden="1">
      <c r="A236" s="465" t="s">
        <v>720</v>
      </c>
      <c r="B236" s="466" t="s">
        <v>721</v>
      </c>
      <c r="C236" s="466"/>
      <c r="D236" s="528">
        <f>D237</f>
        <v>0</v>
      </c>
      <c r="E236" s="528">
        <f t="shared" ref="E236:K236" si="103">E237</f>
        <v>0</v>
      </c>
      <c r="F236" s="528">
        <f t="shared" si="103"/>
        <v>0</v>
      </c>
      <c r="G236" s="528">
        <f t="shared" si="103"/>
        <v>0</v>
      </c>
      <c r="H236" s="528">
        <f t="shared" si="103"/>
        <v>0</v>
      </c>
      <c r="I236" s="528">
        <f t="shared" si="103"/>
        <v>0</v>
      </c>
      <c r="J236" s="528">
        <f t="shared" si="103"/>
        <v>0</v>
      </c>
      <c r="K236" s="529">
        <f t="shared" si="103"/>
        <v>0</v>
      </c>
    </row>
    <row r="237" spans="1:11" ht="27" hidden="1">
      <c r="A237" s="486" t="s">
        <v>806</v>
      </c>
      <c r="B237" s="470" t="s">
        <v>723</v>
      </c>
      <c r="C237" s="470"/>
      <c r="D237" s="530">
        <f>D238+D239+D240+D241</f>
        <v>0</v>
      </c>
      <c r="E237" s="530">
        <f t="shared" ref="E237:K237" si="104">E238+E239+E240+E241</f>
        <v>0</v>
      </c>
      <c r="F237" s="530">
        <f t="shared" si="104"/>
        <v>0</v>
      </c>
      <c r="G237" s="530">
        <f t="shared" si="104"/>
        <v>0</v>
      </c>
      <c r="H237" s="530">
        <f t="shared" si="104"/>
        <v>0</v>
      </c>
      <c r="I237" s="530">
        <f t="shared" si="104"/>
        <v>0</v>
      </c>
      <c r="J237" s="530">
        <f>J238+J239+J240+J241</f>
        <v>0</v>
      </c>
      <c r="K237" s="531">
        <f t="shared" si="104"/>
        <v>0</v>
      </c>
    </row>
    <row r="238" spans="1:11" ht="19.5" hidden="1">
      <c r="A238" s="473" t="s">
        <v>724</v>
      </c>
      <c r="B238" s="474" t="s">
        <v>725</v>
      </c>
      <c r="C238" s="474"/>
      <c r="D238" s="532"/>
      <c r="E238" s="532"/>
      <c r="F238" s="532"/>
      <c r="G238" s="532"/>
      <c r="H238" s="553"/>
      <c r="I238" s="553"/>
      <c r="J238" s="554">
        <f>G238-I238</f>
        <v>0</v>
      </c>
      <c r="K238" s="540"/>
    </row>
    <row r="239" spans="1:11" ht="15" hidden="1">
      <c r="A239" s="473" t="s">
        <v>726</v>
      </c>
      <c r="B239" s="474" t="s">
        <v>727</v>
      </c>
      <c r="C239" s="474"/>
      <c r="D239" s="532"/>
      <c r="E239" s="532"/>
      <c r="F239" s="532"/>
      <c r="G239" s="532"/>
      <c r="H239" s="553"/>
      <c r="I239" s="553"/>
      <c r="J239" s="554">
        <f>G239-I239</f>
        <v>0</v>
      </c>
      <c r="K239" s="540"/>
    </row>
    <row r="240" spans="1:11" ht="19.5" hidden="1">
      <c r="A240" s="473" t="s">
        <v>728</v>
      </c>
      <c r="B240" s="474" t="s">
        <v>729</v>
      </c>
      <c r="C240" s="474"/>
      <c r="D240" s="532"/>
      <c r="E240" s="532"/>
      <c r="F240" s="532"/>
      <c r="G240" s="532"/>
      <c r="H240" s="553"/>
      <c r="I240" s="553"/>
      <c r="J240" s="554">
        <f>G240-I240</f>
        <v>0</v>
      </c>
      <c r="K240" s="540"/>
    </row>
    <row r="241" spans="1:11" ht="19.5" hidden="1">
      <c r="A241" s="473" t="s">
        <v>730</v>
      </c>
      <c r="B241" s="474" t="s">
        <v>731</v>
      </c>
      <c r="C241" s="474"/>
      <c r="D241" s="532"/>
      <c r="E241" s="532"/>
      <c r="F241" s="532"/>
      <c r="G241" s="532"/>
      <c r="H241" s="553"/>
      <c r="I241" s="553"/>
      <c r="J241" s="554">
        <f>G241-I241</f>
        <v>0</v>
      </c>
      <c r="K241" s="540"/>
    </row>
    <row r="242" spans="1:11" ht="18" hidden="1">
      <c r="A242" s="465" t="s">
        <v>807</v>
      </c>
      <c r="B242" s="466" t="s">
        <v>733</v>
      </c>
      <c r="C242" s="466"/>
      <c r="D242" s="528">
        <f>D243+D244+D245</f>
        <v>0</v>
      </c>
      <c r="E242" s="528">
        <f t="shared" ref="E242:K242" si="105">E243+E244+E245</f>
        <v>0</v>
      </c>
      <c r="F242" s="528">
        <f t="shared" si="105"/>
        <v>0</v>
      </c>
      <c r="G242" s="528">
        <f t="shared" si="105"/>
        <v>0</v>
      </c>
      <c r="H242" s="528">
        <f t="shared" si="105"/>
        <v>0</v>
      </c>
      <c r="I242" s="528">
        <f t="shared" si="105"/>
        <v>0</v>
      </c>
      <c r="J242" s="528">
        <f t="shared" si="105"/>
        <v>0</v>
      </c>
      <c r="K242" s="529">
        <f t="shared" si="105"/>
        <v>0</v>
      </c>
    </row>
    <row r="243" spans="1:11" ht="15" hidden="1">
      <c r="A243" s="473" t="s">
        <v>734</v>
      </c>
      <c r="B243" s="485" t="s">
        <v>735</v>
      </c>
      <c r="C243" s="485"/>
      <c r="D243" s="532"/>
      <c r="E243" s="532"/>
      <c r="F243" s="532"/>
      <c r="G243" s="532"/>
      <c r="H243" s="565"/>
      <c r="I243" s="532"/>
      <c r="J243" s="539">
        <f>G243-I243</f>
        <v>0</v>
      </c>
      <c r="K243" s="540"/>
    </row>
    <row r="244" spans="1:11" ht="15" hidden="1">
      <c r="A244" s="473" t="s">
        <v>736</v>
      </c>
      <c r="B244" s="474" t="s">
        <v>737</v>
      </c>
      <c r="C244" s="474"/>
      <c r="D244" s="532"/>
      <c r="E244" s="532"/>
      <c r="F244" s="532"/>
      <c r="G244" s="532"/>
      <c r="H244" s="565"/>
      <c r="I244" s="532"/>
      <c r="J244" s="539">
        <f>G244-I244</f>
        <v>0</v>
      </c>
      <c r="K244" s="540"/>
    </row>
    <row r="245" spans="1:11" ht="15" hidden="1">
      <c r="A245" s="473" t="s">
        <v>738</v>
      </c>
      <c r="B245" s="474" t="s">
        <v>739</v>
      </c>
      <c r="C245" s="474"/>
      <c r="D245" s="532"/>
      <c r="E245" s="532"/>
      <c r="F245" s="532"/>
      <c r="G245" s="532"/>
      <c r="H245" s="565"/>
      <c r="I245" s="532"/>
      <c r="J245" s="539">
        <f>G245-I245</f>
        <v>0</v>
      </c>
      <c r="K245" s="540"/>
    </row>
    <row r="246" spans="1:11" ht="27">
      <c r="A246" s="465" t="s">
        <v>808</v>
      </c>
      <c r="B246" s="466" t="s">
        <v>741</v>
      </c>
      <c r="C246" s="466"/>
      <c r="D246" s="528">
        <f>D247</f>
        <v>0</v>
      </c>
      <c r="E246" s="528">
        <f t="shared" ref="E246:K246" si="106">E247</f>
        <v>1200000</v>
      </c>
      <c r="F246" s="528">
        <f t="shared" si="106"/>
        <v>1200000</v>
      </c>
      <c r="G246" s="528">
        <f t="shared" si="106"/>
        <v>1159696</v>
      </c>
      <c r="H246" s="528">
        <f t="shared" si="106"/>
        <v>1159696</v>
      </c>
      <c r="I246" s="528">
        <f t="shared" si="106"/>
        <v>1159696</v>
      </c>
      <c r="J246" s="528">
        <f t="shared" si="106"/>
        <v>0</v>
      </c>
      <c r="K246" s="529">
        <f t="shared" si="106"/>
        <v>1288808</v>
      </c>
    </row>
    <row r="247" spans="1:11" ht="18">
      <c r="A247" s="486" t="s">
        <v>742</v>
      </c>
      <c r="B247" s="470" t="s">
        <v>743</v>
      </c>
      <c r="C247" s="470"/>
      <c r="D247" s="530">
        <f>D248+D249+D250</f>
        <v>0</v>
      </c>
      <c r="E247" s="530">
        <f t="shared" ref="E247:K247" si="107">E248+E249+E250</f>
        <v>1200000</v>
      </c>
      <c r="F247" s="530">
        <f t="shared" si="107"/>
        <v>1200000</v>
      </c>
      <c r="G247" s="530">
        <f t="shared" si="107"/>
        <v>1159696</v>
      </c>
      <c r="H247" s="530">
        <f t="shared" si="107"/>
        <v>1159696</v>
      </c>
      <c r="I247" s="530">
        <f t="shared" si="107"/>
        <v>1159696</v>
      </c>
      <c r="J247" s="530">
        <f>J248+J249+J250</f>
        <v>0</v>
      </c>
      <c r="K247" s="531">
        <f t="shared" si="107"/>
        <v>1288808</v>
      </c>
    </row>
    <row r="248" spans="1:11" ht="19.5">
      <c r="A248" s="473" t="s">
        <v>744</v>
      </c>
      <c r="B248" s="485" t="s">
        <v>745</v>
      </c>
      <c r="C248" s="485"/>
      <c r="D248" s="532"/>
      <c r="E248" s="566"/>
      <c r="F248" s="566"/>
      <c r="G248" s="566"/>
      <c r="H248" s="566">
        <f>G248</f>
        <v>0</v>
      </c>
      <c r="I248" s="566">
        <f>G248</f>
        <v>0</v>
      </c>
      <c r="J248" s="555">
        <f>G248-I248</f>
        <v>0</v>
      </c>
      <c r="K248" s="567"/>
    </row>
    <row r="249" spans="1:11" ht="15">
      <c r="A249" s="473" t="s">
        <v>746</v>
      </c>
      <c r="B249" s="485" t="s">
        <v>747</v>
      </c>
      <c r="C249" s="485"/>
      <c r="D249" s="532"/>
      <c r="E249" s="532"/>
      <c r="F249" s="532"/>
      <c r="G249" s="532"/>
      <c r="H249" s="539">
        <f>G249</f>
        <v>0</v>
      </c>
      <c r="I249" s="532"/>
      <c r="J249" s="539">
        <f>G249-I249</f>
        <v>0</v>
      </c>
      <c r="K249" s="540"/>
    </row>
    <row r="250" spans="1:11" ht="15">
      <c r="A250" s="473" t="s">
        <v>748</v>
      </c>
      <c r="B250" s="474" t="s">
        <v>749</v>
      </c>
      <c r="C250" s="474"/>
      <c r="D250" s="539"/>
      <c r="E250" s="539">
        <v>1200000</v>
      </c>
      <c r="F250" s="539">
        <v>1200000</v>
      </c>
      <c r="G250" s="539">
        <v>1159696</v>
      </c>
      <c r="H250" s="539">
        <f>G250</f>
        <v>1159696</v>
      </c>
      <c r="I250" s="539">
        <v>1159696</v>
      </c>
      <c r="J250" s="539">
        <f>G250-I250</f>
        <v>0</v>
      </c>
      <c r="K250" s="544">
        <v>1288808</v>
      </c>
    </row>
    <row r="251" spans="1:11" ht="18">
      <c r="A251" s="465" t="s">
        <v>750</v>
      </c>
      <c r="B251" s="466" t="s">
        <v>751</v>
      </c>
      <c r="C251" s="466"/>
      <c r="D251" s="528">
        <f>D252+D256+D258</f>
        <v>0</v>
      </c>
      <c r="E251" s="528">
        <f t="shared" ref="E251:K251" si="108">E252+E256+E258</f>
        <v>57857000</v>
      </c>
      <c r="F251" s="528">
        <f t="shared" si="108"/>
        <v>51523848</v>
      </c>
      <c r="G251" s="528">
        <f t="shared" si="108"/>
        <v>49754172</v>
      </c>
      <c r="H251" s="528">
        <f t="shared" si="108"/>
        <v>49754172</v>
      </c>
      <c r="I251" s="528">
        <f>I252+I256+I258</f>
        <v>49754172</v>
      </c>
      <c r="J251" s="528">
        <f>J252+J256+J258</f>
        <v>0</v>
      </c>
      <c r="K251" s="537">
        <f t="shared" si="108"/>
        <v>54025639</v>
      </c>
    </row>
    <row r="252" spans="1:11" ht="18">
      <c r="A252" s="469" t="s">
        <v>809</v>
      </c>
      <c r="B252" s="470" t="s">
        <v>753</v>
      </c>
      <c r="C252" s="470"/>
      <c r="D252" s="530">
        <f>D253+D254+D255</f>
        <v>0</v>
      </c>
      <c r="E252" s="530">
        <f t="shared" ref="E252:K252" si="109">E253+E254+E255</f>
        <v>57857000</v>
      </c>
      <c r="F252" s="530">
        <f t="shared" si="109"/>
        <v>51523848</v>
      </c>
      <c r="G252" s="530">
        <f t="shared" si="109"/>
        <v>49754172</v>
      </c>
      <c r="H252" s="530">
        <f t="shared" si="109"/>
        <v>49754172</v>
      </c>
      <c r="I252" s="530">
        <f>I253+I254+I255</f>
        <v>49754172</v>
      </c>
      <c r="J252" s="530">
        <f>J253+J254+J255</f>
        <v>0</v>
      </c>
      <c r="K252" s="546">
        <f t="shared" si="109"/>
        <v>54025639</v>
      </c>
    </row>
    <row r="253" spans="1:11" ht="15">
      <c r="A253" s="473" t="s">
        <v>754</v>
      </c>
      <c r="B253" s="474" t="s">
        <v>755</v>
      </c>
      <c r="C253" s="474"/>
      <c r="D253" s="532"/>
      <c r="E253" s="539">
        <v>0</v>
      </c>
      <c r="F253" s="568">
        <v>12000</v>
      </c>
      <c r="G253" s="539">
        <v>11911</v>
      </c>
      <c r="H253" s="539">
        <v>11911</v>
      </c>
      <c r="I253" s="539">
        <v>11911</v>
      </c>
      <c r="J253" s="539">
        <f>G253-I253</f>
        <v>0</v>
      </c>
      <c r="K253" s="544"/>
    </row>
    <row r="254" spans="1:11" ht="15">
      <c r="A254" s="473" t="s">
        <v>756</v>
      </c>
      <c r="B254" s="474" t="s">
        <v>757</v>
      </c>
      <c r="C254" s="474"/>
      <c r="D254" s="539"/>
      <c r="E254" s="539">
        <v>22000000</v>
      </c>
      <c r="F254" s="539">
        <v>15269114</v>
      </c>
      <c r="G254" s="539">
        <v>14924596</v>
      </c>
      <c r="H254" s="539">
        <f>G254</f>
        <v>14924596</v>
      </c>
      <c r="I254" s="539">
        <v>14924596</v>
      </c>
      <c r="J254" s="556">
        <f>G254-I254</f>
        <v>0</v>
      </c>
      <c r="K254" s="544">
        <v>21364373</v>
      </c>
    </row>
    <row r="255" spans="1:11" ht="15.75" thickBot="1">
      <c r="A255" s="473" t="s">
        <v>758</v>
      </c>
      <c r="B255" s="474" t="s">
        <v>759</v>
      </c>
      <c r="C255" s="474"/>
      <c r="D255" s="532"/>
      <c r="E255" s="539">
        <v>35857000</v>
      </c>
      <c r="F255" s="539">
        <v>36242734</v>
      </c>
      <c r="G255" s="539">
        <f>34844411-26746</f>
        <v>34817665</v>
      </c>
      <c r="H255" s="539">
        <f>G255</f>
        <v>34817665</v>
      </c>
      <c r="I255" s="539">
        <f>34844411-26746</f>
        <v>34817665</v>
      </c>
      <c r="J255" s="556">
        <f>G255-I255</f>
        <v>0</v>
      </c>
      <c r="K255" s="544">
        <v>32661266</v>
      </c>
    </row>
    <row r="256" spans="1:11" ht="15.75" hidden="1" thickBot="1">
      <c r="A256" s="486" t="s">
        <v>760</v>
      </c>
      <c r="B256" s="470" t="s">
        <v>761</v>
      </c>
      <c r="C256" s="470"/>
      <c r="D256" s="530">
        <f>D257</f>
        <v>0</v>
      </c>
      <c r="E256" s="530">
        <f t="shared" ref="E256:K256" si="110">E257</f>
        <v>0</v>
      </c>
      <c r="F256" s="530">
        <f t="shared" si="110"/>
        <v>0</v>
      </c>
      <c r="G256" s="530">
        <f t="shared" si="110"/>
        <v>0</v>
      </c>
      <c r="H256" s="530">
        <f t="shared" si="110"/>
        <v>0</v>
      </c>
      <c r="I256" s="530">
        <f t="shared" si="110"/>
        <v>0</v>
      </c>
      <c r="J256" s="530">
        <f t="shared" si="110"/>
        <v>0</v>
      </c>
      <c r="K256" s="531">
        <f t="shared" si="110"/>
        <v>0</v>
      </c>
    </row>
    <row r="257" spans="1:11" ht="15.75" hidden="1" thickBot="1">
      <c r="A257" s="473" t="s">
        <v>762</v>
      </c>
      <c r="B257" s="474" t="s">
        <v>763</v>
      </c>
      <c r="C257" s="474"/>
      <c r="D257" s="532"/>
      <c r="E257" s="532"/>
      <c r="F257" s="532"/>
      <c r="G257" s="532"/>
      <c r="H257" s="532">
        <f>G257</f>
        <v>0</v>
      </c>
      <c r="I257" s="532"/>
      <c r="J257" s="539">
        <f>G257-I257</f>
        <v>0</v>
      </c>
      <c r="K257" s="540"/>
    </row>
    <row r="258" spans="1:11" ht="15.75" hidden="1" thickBot="1">
      <c r="A258" s="473" t="s">
        <v>764</v>
      </c>
      <c r="B258" s="474" t="s">
        <v>765</v>
      </c>
      <c r="C258" s="474"/>
      <c r="D258" s="532"/>
      <c r="E258" s="532"/>
      <c r="F258" s="532"/>
      <c r="G258" s="532"/>
      <c r="H258" s="532">
        <f>G258</f>
        <v>0</v>
      </c>
      <c r="I258" s="532"/>
      <c r="J258" s="539">
        <f>G258-I258</f>
        <v>0</v>
      </c>
      <c r="K258" s="569"/>
    </row>
    <row r="259" spans="1:11" ht="18.75" hidden="1" thickBot="1">
      <c r="A259" s="465" t="s">
        <v>810</v>
      </c>
      <c r="B259" s="466" t="s">
        <v>767</v>
      </c>
      <c r="C259" s="466"/>
      <c r="D259" s="528">
        <f>D260+D261+D262+D263+D264</f>
        <v>0</v>
      </c>
      <c r="E259" s="528">
        <f t="shared" ref="E259:K259" si="111">E260+E261+E262+E263+E264</f>
        <v>0</v>
      </c>
      <c r="F259" s="528">
        <f t="shared" si="111"/>
        <v>0</v>
      </c>
      <c r="G259" s="528">
        <f t="shared" si="111"/>
        <v>0</v>
      </c>
      <c r="H259" s="528">
        <f t="shared" si="111"/>
        <v>0</v>
      </c>
      <c r="I259" s="528">
        <f t="shared" si="111"/>
        <v>0</v>
      </c>
      <c r="J259" s="528">
        <f t="shared" si="111"/>
        <v>0</v>
      </c>
      <c r="K259" s="529">
        <f t="shared" si="111"/>
        <v>0</v>
      </c>
    </row>
    <row r="260" spans="1:11" ht="15.75" hidden="1" thickBot="1">
      <c r="A260" s="473" t="s">
        <v>768</v>
      </c>
      <c r="B260" s="474" t="s">
        <v>769</v>
      </c>
      <c r="C260" s="474"/>
      <c r="D260" s="532"/>
      <c r="E260" s="532"/>
      <c r="F260" s="552"/>
      <c r="G260" s="532"/>
      <c r="H260" s="532">
        <f>G260</f>
        <v>0</v>
      </c>
      <c r="I260" s="532"/>
      <c r="J260" s="539">
        <f>G260-I260</f>
        <v>0</v>
      </c>
      <c r="K260" s="540"/>
    </row>
    <row r="261" spans="1:11" ht="15.75" hidden="1" thickBot="1">
      <c r="A261" s="473" t="s">
        <v>770</v>
      </c>
      <c r="B261" s="474" t="s">
        <v>771</v>
      </c>
      <c r="C261" s="474"/>
      <c r="D261" s="532"/>
      <c r="E261" s="532"/>
      <c r="F261" s="552"/>
      <c r="G261" s="532"/>
      <c r="H261" s="532">
        <f>G261</f>
        <v>0</v>
      </c>
      <c r="I261" s="532"/>
      <c r="J261" s="539">
        <f>G261-I261</f>
        <v>0</v>
      </c>
      <c r="K261" s="540"/>
    </row>
    <row r="262" spans="1:11" ht="15.75" hidden="1" thickBot="1">
      <c r="A262" s="473" t="s">
        <v>772</v>
      </c>
      <c r="B262" s="474" t="s">
        <v>773</v>
      </c>
      <c r="C262" s="474"/>
      <c r="D262" s="532"/>
      <c r="E262" s="532"/>
      <c r="F262" s="552"/>
      <c r="G262" s="532"/>
      <c r="H262" s="532">
        <f>G262</f>
        <v>0</v>
      </c>
      <c r="I262" s="532"/>
      <c r="J262" s="539">
        <f>G262-I262</f>
        <v>0</v>
      </c>
      <c r="K262" s="540"/>
    </row>
    <row r="263" spans="1:11" ht="15.75" hidden="1" thickBot="1">
      <c r="A263" s="473" t="s">
        <v>811</v>
      </c>
      <c r="B263" s="474" t="s">
        <v>775</v>
      </c>
      <c r="C263" s="474"/>
      <c r="D263" s="532"/>
      <c r="E263" s="532"/>
      <c r="F263" s="532"/>
      <c r="G263" s="532"/>
      <c r="H263" s="532">
        <f>G263</f>
        <v>0</v>
      </c>
      <c r="I263" s="532"/>
      <c r="J263" s="539">
        <f>G263-I263</f>
        <v>0</v>
      </c>
      <c r="K263" s="540"/>
    </row>
    <row r="264" spans="1:11" ht="15.75" hidden="1" thickBot="1">
      <c r="A264" s="473" t="s">
        <v>776</v>
      </c>
      <c r="B264" s="474" t="s">
        <v>777</v>
      </c>
      <c r="C264" s="474"/>
      <c r="D264" s="532"/>
      <c r="E264" s="539"/>
      <c r="F264" s="568"/>
      <c r="G264" s="539"/>
      <c r="H264" s="532">
        <f>G264</f>
        <v>0</v>
      </c>
      <c r="I264" s="539"/>
      <c r="J264" s="539">
        <f>G264-I264</f>
        <v>0</v>
      </c>
      <c r="K264" s="544"/>
    </row>
    <row r="265" spans="1:11" ht="18.75" hidden="1" thickBot="1">
      <c r="A265" s="461" t="s">
        <v>812</v>
      </c>
      <c r="B265" s="462" t="s">
        <v>779</v>
      </c>
      <c r="C265" s="462"/>
      <c r="D265" s="526"/>
      <c r="E265" s="570"/>
      <c r="F265" s="570"/>
      <c r="G265" s="570"/>
      <c r="H265" s="526"/>
      <c r="I265" s="570"/>
      <c r="J265" s="571"/>
      <c r="K265" s="572"/>
    </row>
    <row r="266" spans="1:11" ht="15.75" hidden="1" thickBot="1">
      <c r="A266" s="512" t="s">
        <v>813</v>
      </c>
      <c r="B266" s="513" t="s">
        <v>781</v>
      </c>
      <c r="C266" s="513"/>
      <c r="D266" s="516"/>
      <c r="E266" s="516"/>
      <c r="F266" s="516"/>
      <c r="G266" s="516"/>
      <c r="H266" s="532"/>
      <c r="I266" s="481"/>
      <c r="J266" s="483"/>
      <c r="K266" s="573"/>
    </row>
    <row r="267" spans="1:11" ht="15.75" hidden="1" thickBot="1">
      <c r="A267" s="574" t="s">
        <v>814</v>
      </c>
      <c r="B267" s="575" t="s">
        <v>783</v>
      </c>
      <c r="C267" s="575"/>
      <c r="D267" s="576"/>
      <c r="E267" s="576"/>
      <c r="F267" s="576"/>
      <c r="G267" s="576"/>
      <c r="H267" s="577"/>
      <c r="I267" s="578"/>
      <c r="J267" s="579"/>
      <c r="K267" s="580"/>
    </row>
    <row r="268" spans="1:11" ht="36.75" thickBot="1">
      <c r="A268" s="581" t="s">
        <v>815</v>
      </c>
      <c r="B268" s="582" t="s">
        <v>526</v>
      </c>
      <c r="C268" s="583">
        <f>C269+C279+C287+C340+C358+C388</f>
        <v>293855216</v>
      </c>
      <c r="D268" s="583">
        <f t="shared" ref="D268:K268" si="112">D269+D279+D287+D340+D358+D388</f>
        <v>255627428</v>
      </c>
      <c r="E268" s="583">
        <f t="shared" si="112"/>
        <v>295171703</v>
      </c>
      <c r="F268" s="583">
        <f t="shared" si="112"/>
        <v>257462395</v>
      </c>
      <c r="G268" s="583">
        <f t="shared" si="112"/>
        <v>183448044</v>
      </c>
      <c r="H268" s="583">
        <f t="shared" si="112"/>
        <v>183448044</v>
      </c>
      <c r="I268" s="583">
        <f t="shared" si="112"/>
        <v>183448044</v>
      </c>
      <c r="J268" s="583">
        <f t="shared" si="112"/>
        <v>0</v>
      </c>
      <c r="K268" s="584">
        <f t="shared" si="112"/>
        <v>44992705</v>
      </c>
    </row>
    <row r="269" spans="1:11" ht="18">
      <c r="A269" s="523" t="s">
        <v>816</v>
      </c>
      <c r="B269" s="462" t="s">
        <v>528</v>
      </c>
      <c r="C269" s="526">
        <f t="shared" ref="C269:K269" si="113">C270+C273</f>
        <v>1050000</v>
      </c>
      <c r="D269" s="526">
        <f t="shared" si="113"/>
        <v>806000</v>
      </c>
      <c r="E269" s="526">
        <f t="shared" si="113"/>
        <v>1050000</v>
      </c>
      <c r="F269" s="526">
        <f t="shared" si="113"/>
        <v>1481000</v>
      </c>
      <c r="G269" s="526">
        <f t="shared" si="113"/>
        <v>1473442</v>
      </c>
      <c r="H269" s="526">
        <f t="shared" si="113"/>
        <v>1473442</v>
      </c>
      <c r="I269" s="526">
        <f t="shared" si="113"/>
        <v>1473442</v>
      </c>
      <c r="J269" s="526">
        <f t="shared" si="113"/>
        <v>0</v>
      </c>
      <c r="K269" s="585">
        <f t="shared" si="113"/>
        <v>1285250</v>
      </c>
    </row>
    <row r="270" spans="1:11" ht="18">
      <c r="A270" s="465" t="s">
        <v>786</v>
      </c>
      <c r="B270" s="466" t="s">
        <v>530</v>
      </c>
      <c r="C270" s="528">
        <f t="shared" ref="C270:K271" si="114">C271</f>
        <v>1050000</v>
      </c>
      <c r="D270" s="528">
        <f t="shared" si="114"/>
        <v>806000</v>
      </c>
      <c r="E270" s="528">
        <f t="shared" si="114"/>
        <v>1050000</v>
      </c>
      <c r="F270" s="528">
        <f t="shared" si="114"/>
        <v>1481000</v>
      </c>
      <c r="G270" s="528">
        <f t="shared" si="114"/>
        <v>1473442</v>
      </c>
      <c r="H270" s="528">
        <f t="shared" si="114"/>
        <v>1473442</v>
      </c>
      <c r="I270" s="528">
        <f t="shared" si="114"/>
        <v>1473442</v>
      </c>
      <c r="J270" s="528">
        <f t="shared" si="114"/>
        <v>0</v>
      </c>
      <c r="K270" s="586">
        <f t="shared" si="114"/>
        <v>1285059</v>
      </c>
    </row>
    <row r="271" spans="1:11" ht="18">
      <c r="A271" s="486" t="s">
        <v>787</v>
      </c>
      <c r="B271" s="470" t="s">
        <v>532</v>
      </c>
      <c r="C271" s="530">
        <f t="shared" si="114"/>
        <v>1050000</v>
      </c>
      <c r="D271" s="530">
        <f t="shared" si="114"/>
        <v>806000</v>
      </c>
      <c r="E271" s="530">
        <f t="shared" si="114"/>
        <v>1050000</v>
      </c>
      <c r="F271" s="530">
        <f t="shared" si="114"/>
        <v>1481000</v>
      </c>
      <c r="G271" s="530">
        <f t="shared" si="114"/>
        <v>1473442</v>
      </c>
      <c r="H271" s="530">
        <f t="shared" si="114"/>
        <v>1473442</v>
      </c>
      <c r="I271" s="530">
        <f t="shared" si="114"/>
        <v>1473442</v>
      </c>
      <c r="J271" s="530">
        <f t="shared" si="114"/>
        <v>0</v>
      </c>
      <c r="K271" s="587">
        <f t="shared" si="114"/>
        <v>1285059</v>
      </c>
    </row>
    <row r="272" spans="1:11" ht="15">
      <c r="A272" s="473" t="s">
        <v>533</v>
      </c>
      <c r="B272" s="474" t="s">
        <v>534</v>
      </c>
      <c r="C272" s="588">
        <f>E272</f>
        <v>1050000</v>
      </c>
      <c r="D272" s="539">
        <f>F272-675000</f>
        <v>806000</v>
      </c>
      <c r="E272" s="589">
        <v>1050000</v>
      </c>
      <c r="F272" s="589">
        <v>1481000</v>
      </c>
      <c r="G272" s="589">
        <v>1473442</v>
      </c>
      <c r="H272" s="589">
        <f>G272</f>
        <v>1473442</v>
      </c>
      <c r="I272" s="589">
        <v>1473442</v>
      </c>
      <c r="J272" s="590"/>
      <c r="K272" s="591">
        <f>1186198+64028+34833</f>
        <v>1285059</v>
      </c>
    </row>
    <row r="273" spans="1:11" ht="27" hidden="1">
      <c r="A273" s="465" t="s">
        <v>535</v>
      </c>
      <c r="B273" s="466" t="s">
        <v>536</v>
      </c>
      <c r="C273" s="592">
        <f>D273</f>
        <v>0</v>
      </c>
      <c r="D273" s="528">
        <f>D274+D275+D276+D277+D278</f>
        <v>0</v>
      </c>
      <c r="E273" s="528">
        <f t="shared" ref="E273:K273" si="115">E274+E275+E276+E277+E278</f>
        <v>0</v>
      </c>
      <c r="F273" s="528">
        <f t="shared" si="115"/>
        <v>0</v>
      </c>
      <c r="G273" s="528">
        <f t="shared" si="115"/>
        <v>0</v>
      </c>
      <c r="H273" s="528">
        <f t="shared" si="115"/>
        <v>0</v>
      </c>
      <c r="I273" s="528">
        <f t="shared" si="115"/>
        <v>0</v>
      </c>
      <c r="J273" s="528">
        <f t="shared" si="115"/>
        <v>0</v>
      </c>
      <c r="K273" s="586">
        <f t="shared" si="115"/>
        <v>191</v>
      </c>
    </row>
    <row r="274" spans="1:11" ht="19.5" hidden="1">
      <c r="A274" s="473" t="s">
        <v>790</v>
      </c>
      <c r="B274" s="474" t="s">
        <v>538</v>
      </c>
      <c r="C274" s="474"/>
      <c r="D274" s="539"/>
      <c r="E274" s="589"/>
      <c r="F274" s="589"/>
      <c r="G274" s="589"/>
      <c r="H274" s="589"/>
      <c r="I274" s="589"/>
      <c r="J274" s="589">
        <f>G274-I274</f>
        <v>0</v>
      </c>
      <c r="K274" s="591"/>
    </row>
    <row r="275" spans="1:11" ht="19.5" hidden="1">
      <c r="A275" s="473" t="s">
        <v>539</v>
      </c>
      <c r="B275" s="474" t="s">
        <v>540</v>
      </c>
      <c r="C275" s="474"/>
      <c r="D275" s="539"/>
      <c r="E275" s="589"/>
      <c r="F275" s="589"/>
      <c r="G275" s="589"/>
      <c r="H275" s="589"/>
      <c r="I275" s="589"/>
      <c r="J275" s="589">
        <f>G275-I275</f>
        <v>0</v>
      </c>
      <c r="K275" s="591"/>
    </row>
    <row r="276" spans="1:11" ht="29.25" hidden="1">
      <c r="A276" s="473" t="s">
        <v>541</v>
      </c>
      <c r="B276" s="474" t="s">
        <v>542</v>
      </c>
      <c r="C276" s="593">
        <f>D276</f>
        <v>0</v>
      </c>
      <c r="D276" s="539"/>
      <c r="E276" s="589"/>
      <c r="F276" s="589"/>
      <c r="G276" s="589"/>
      <c r="H276" s="589"/>
      <c r="I276" s="589"/>
      <c r="J276" s="589">
        <f>G276-I276</f>
        <v>0</v>
      </c>
      <c r="K276" s="591"/>
    </row>
    <row r="277" spans="1:11" ht="19.5" hidden="1">
      <c r="A277" s="473" t="s">
        <v>543</v>
      </c>
      <c r="B277" s="474" t="s">
        <v>544</v>
      </c>
      <c r="C277" s="593">
        <f>D277</f>
        <v>0</v>
      </c>
      <c r="D277" s="539">
        <f>F277</f>
        <v>0</v>
      </c>
      <c r="E277" s="594">
        <v>0</v>
      </c>
      <c r="F277" s="594"/>
      <c r="G277" s="594"/>
      <c r="H277" s="594"/>
      <c r="I277" s="594">
        <f>G277</f>
        <v>0</v>
      </c>
      <c r="J277" s="595">
        <f>G277-I277</f>
        <v>0</v>
      </c>
      <c r="K277" s="596">
        <v>191</v>
      </c>
    </row>
    <row r="278" spans="1:11" ht="15" hidden="1">
      <c r="A278" s="473" t="s">
        <v>545</v>
      </c>
      <c r="B278" s="474" t="s">
        <v>546</v>
      </c>
      <c r="C278" s="593">
        <f>D278</f>
        <v>0</v>
      </c>
      <c r="D278" s="539"/>
      <c r="E278" s="589"/>
      <c r="F278" s="589"/>
      <c r="G278" s="589"/>
      <c r="H278" s="589"/>
      <c r="I278" s="589"/>
      <c r="J278" s="589">
        <f>G278-I278</f>
        <v>0</v>
      </c>
      <c r="K278" s="591"/>
    </row>
    <row r="279" spans="1:11" ht="18">
      <c r="A279" s="461" t="s">
        <v>558</v>
      </c>
      <c r="B279" s="462" t="s">
        <v>559</v>
      </c>
      <c r="C279" s="462"/>
      <c r="D279" s="526">
        <f>D280+D282</f>
        <v>733997</v>
      </c>
      <c r="E279" s="526">
        <f t="shared" ref="E279:K279" si="116">E280+E282</f>
        <v>856520</v>
      </c>
      <c r="F279" s="526">
        <f t="shared" si="116"/>
        <v>733997</v>
      </c>
      <c r="G279" s="526">
        <f t="shared" si="116"/>
        <v>606806</v>
      </c>
      <c r="H279" s="526">
        <f t="shared" si="116"/>
        <v>606806</v>
      </c>
      <c r="I279" s="526">
        <f t="shared" si="116"/>
        <v>606806</v>
      </c>
      <c r="J279" s="526">
        <f>J280+J282</f>
        <v>0</v>
      </c>
      <c r="K279" s="585">
        <f t="shared" si="116"/>
        <v>103871</v>
      </c>
    </row>
    <row r="280" spans="1:11" ht="15.75">
      <c r="A280" s="465" t="s">
        <v>560</v>
      </c>
      <c r="B280" s="466" t="s">
        <v>561</v>
      </c>
      <c r="C280" s="466"/>
      <c r="D280" s="528">
        <f>D281</f>
        <v>0</v>
      </c>
      <c r="E280" s="528">
        <f t="shared" ref="E280:K280" si="117">E281</f>
        <v>0</v>
      </c>
      <c r="F280" s="528">
        <f t="shared" si="117"/>
        <v>0</v>
      </c>
      <c r="G280" s="528">
        <f t="shared" si="117"/>
        <v>0</v>
      </c>
      <c r="H280" s="528">
        <f t="shared" si="117"/>
        <v>0</v>
      </c>
      <c r="I280" s="528">
        <f t="shared" si="117"/>
        <v>0</v>
      </c>
      <c r="J280" s="528">
        <f t="shared" si="117"/>
        <v>0</v>
      </c>
      <c r="K280" s="586">
        <f t="shared" si="117"/>
        <v>0</v>
      </c>
    </row>
    <row r="281" spans="1:11" ht="15">
      <c r="A281" s="473" t="s">
        <v>791</v>
      </c>
      <c r="B281" s="474" t="s">
        <v>563</v>
      </c>
      <c r="C281" s="474"/>
      <c r="D281" s="539"/>
      <c r="E281" s="589"/>
      <c r="F281" s="589"/>
      <c r="G281" s="589"/>
      <c r="H281" s="589"/>
      <c r="I281" s="589"/>
      <c r="J281" s="589">
        <f>G281-I281</f>
        <v>0</v>
      </c>
      <c r="K281" s="591"/>
    </row>
    <row r="282" spans="1:11" ht="18">
      <c r="A282" s="465" t="s">
        <v>817</v>
      </c>
      <c r="B282" s="466" t="s">
        <v>565</v>
      </c>
      <c r="C282" s="528">
        <f>C283</f>
        <v>856520</v>
      </c>
      <c r="D282" s="528">
        <f>D283</f>
        <v>733997</v>
      </c>
      <c r="E282" s="528">
        <f>E283</f>
        <v>856520</v>
      </c>
      <c r="F282" s="528">
        <f t="shared" ref="F282:K282" si="118">F283</f>
        <v>733997</v>
      </c>
      <c r="G282" s="528">
        <f t="shared" si="118"/>
        <v>606806</v>
      </c>
      <c r="H282" s="528">
        <f t="shared" si="118"/>
        <v>606806</v>
      </c>
      <c r="I282" s="528">
        <f t="shared" si="118"/>
        <v>606806</v>
      </c>
      <c r="J282" s="528">
        <f t="shared" si="118"/>
        <v>0</v>
      </c>
      <c r="K282" s="529">
        <f t="shared" si="118"/>
        <v>103871</v>
      </c>
    </row>
    <row r="283" spans="1:11" ht="15">
      <c r="A283" s="486" t="s">
        <v>566</v>
      </c>
      <c r="B283" s="470" t="s">
        <v>567</v>
      </c>
      <c r="C283" s="530">
        <f>C284+C285+C286</f>
        <v>856520</v>
      </c>
      <c r="D283" s="530">
        <f>D284+D285+D286</f>
        <v>733997</v>
      </c>
      <c r="E283" s="530">
        <f>E284+E285+E286</f>
        <v>856520</v>
      </c>
      <c r="F283" s="530">
        <f t="shared" ref="F283:K283" si="119">F284+F285+F286</f>
        <v>733997</v>
      </c>
      <c r="G283" s="530">
        <f t="shared" si="119"/>
        <v>606806</v>
      </c>
      <c r="H283" s="530">
        <f t="shared" si="119"/>
        <v>606806</v>
      </c>
      <c r="I283" s="530">
        <f t="shared" si="119"/>
        <v>606806</v>
      </c>
      <c r="J283" s="530">
        <f t="shared" si="119"/>
        <v>0</v>
      </c>
      <c r="K283" s="531">
        <f t="shared" si="119"/>
        <v>103871</v>
      </c>
    </row>
    <row r="284" spans="1:11" ht="15">
      <c r="A284" s="473" t="s">
        <v>568</v>
      </c>
      <c r="B284" s="474" t="s">
        <v>569</v>
      </c>
      <c r="C284" s="539">
        <f t="shared" ref="C284:D286" si="120">E284</f>
        <v>681920</v>
      </c>
      <c r="D284" s="539">
        <f t="shared" si="120"/>
        <v>541797</v>
      </c>
      <c r="E284" s="589">
        <v>681920</v>
      </c>
      <c r="F284" s="589">
        <v>541797</v>
      </c>
      <c r="G284" s="589">
        <v>421846</v>
      </c>
      <c r="H284" s="589">
        <f>G284</f>
        <v>421846</v>
      </c>
      <c r="I284" s="589">
        <v>421846</v>
      </c>
      <c r="J284" s="590">
        <f>G284-I284</f>
        <v>0</v>
      </c>
      <c r="K284" s="591">
        <v>0</v>
      </c>
    </row>
    <row r="285" spans="1:11" ht="19.5">
      <c r="A285" s="473" t="s">
        <v>570</v>
      </c>
      <c r="B285" s="474" t="s">
        <v>571</v>
      </c>
      <c r="C285" s="597">
        <f t="shared" si="120"/>
        <v>0</v>
      </c>
      <c r="D285" s="539">
        <f t="shared" si="120"/>
        <v>0</v>
      </c>
      <c r="E285" s="589"/>
      <c r="F285" s="589"/>
      <c r="G285" s="589"/>
      <c r="H285" s="589">
        <f>G285</f>
        <v>0</v>
      </c>
      <c r="I285" s="589">
        <f>G285</f>
        <v>0</v>
      </c>
      <c r="J285" s="590">
        <f>G285-I285</f>
        <v>0</v>
      </c>
      <c r="K285" s="591">
        <v>46187</v>
      </c>
    </row>
    <row r="286" spans="1:11" ht="19.5">
      <c r="A286" s="473" t="s">
        <v>572</v>
      </c>
      <c r="B286" s="474" t="s">
        <v>573</v>
      </c>
      <c r="C286" s="598">
        <f t="shared" si="120"/>
        <v>174600</v>
      </c>
      <c r="D286" s="589">
        <f t="shared" si="120"/>
        <v>192200</v>
      </c>
      <c r="E286" s="589">
        <f>125000+49600</f>
        <v>174600</v>
      </c>
      <c r="F286" s="589">
        <f>142600+49600</f>
        <v>192200</v>
      </c>
      <c r="G286" s="589">
        <f>141670+43290</f>
        <v>184960</v>
      </c>
      <c r="H286" s="589">
        <f>G286</f>
        <v>184960</v>
      </c>
      <c r="I286" s="589">
        <f>141670+43290</f>
        <v>184960</v>
      </c>
      <c r="J286" s="589">
        <f>G286-I286</f>
        <v>0</v>
      </c>
      <c r="K286" s="599">
        <f>1715+37352+18617</f>
        <v>57684</v>
      </c>
    </row>
    <row r="287" spans="1:11" ht="27">
      <c r="A287" s="461" t="s">
        <v>818</v>
      </c>
      <c r="B287" s="462" t="s">
        <v>575</v>
      </c>
      <c r="C287" s="526">
        <f>C288+C304+C311+C328</f>
        <v>57620174</v>
      </c>
      <c r="D287" s="526">
        <f>D288+D304+D311+D328</f>
        <v>30319217</v>
      </c>
      <c r="E287" s="526">
        <f t="shared" ref="E287:K287" si="121">E288+E304+E311+E328</f>
        <v>58080174</v>
      </c>
      <c r="F287" s="526">
        <f t="shared" si="121"/>
        <v>30979217</v>
      </c>
      <c r="G287" s="526">
        <f t="shared" si="121"/>
        <v>21759381</v>
      </c>
      <c r="H287" s="526">
        <f t="shared" si="121"/>
        <v>21759381</v>
      </c>
      <c r="I287" s="526">
        <f t="shared" si="121"/>
        <v>21759381</v>
      </c>
      <c r="J287" s="526">
        <f>J288+J304+J311+J328</f>
        <v>0</v>
      </c>
      <c r="K287" s="585">
        <f t="shared" si="121"/>
        <v>18267908</v>
      </c>
    </row>
    <row r="288" spans="1:11" ht="27">
      <c r="A288" s="465" t="s">
        <v>819</v>
      </c>
      <c r="B288" s="466" t="s">
        <v>577</v>
      </c>
      <c r="C288" s="528">
        <f>C289+C292+C296+C297+C299+C303+C302</f>
        <v>19926785</v>
      </c>
      <c r="D288" s="528">
        <f>D289+D292+D296+D297+D299+D303+D302</f>
        <v>16502097</v>
      </c>
      <c r="E288" s="528">
        <f>E289+E292+E296+E297+E299+E303+E302</f>
        <v>19926785</v>
      </c>
      <c r="F288" s="528">
        <f t="shared" ref="F288:K288" si="122">F289+F292+F296+F297+F299+F303+F302</f>
        <v>16502097</v>
      </c>
      <c r="G288" s="528">
        <f t="shared" si="122"/>
        <v>10807491</v>
      </c>
      <c r="H288" s="528">
        <f t="shared" si="122"/>
        <v>10807491</v>
      </c>
      <c r="I288" s="528">
        <f t="shared" si="122"/>
        <v>10807491</v>
      </c>
      <c r="J288" s="528">
        <f t="shared" si="122"/>
        <v>0</v>
      </c>
      <c r="K288" s="529">
        <f t="shared" si="122"/>
        <v>6536951</v>
      </c>
    </row>
    <row r="289" spans="1:11" ht="18">
      <c r="A289" s="486" t="s">
        <v>793</v>
      </c>
      <c r="B289" s="470" t="s">
        <v>579</v>
      </c>
      <c r="C289" s="530">
        <f t="shared" ref="C289:K289" si="123">C290+C291</f>
        <v>1138737</v>
      </c>
      <c r="D289" s="530">
        <f t="shared" si="123"/>
        <v>1585166</v>
      </c>
      <c r="E289" s="530">
        <f>E290+E291</f>
        <v>1138737</v>
      </c>
      <c r="F289" s="530">
        <f>F290+F291</f>
        <v>1585166</v>
      </c>
      <c r="G289" s="530">
        <f t="shared" si="123"/>
        <v>1515493</v>
      </c>
      <c r="H289" s="530">
        <f t="shared" si="123"/>
        <v>1515493</v>
      </c>
      <c r="I289" s="530">
        <f t="shared" si="123"/>
        <v>1515493</v>
      </c>
      <c r="J289" s="530">
        <f>J290+J291</f>
        <v>0</v>
      </c>
      <c r="K289" s="587">
        <f t="shared" si="123"/>
        <v>5024612</v>
      </c>
    </row>
    <row r="290" spans="1:11" ht="15">
      <c r="A290" s="473" t="s">
        <v>580</v>
      </c>
      <c r="B290" s="474" t="s">
        <v>581</v>
      </c>
      <c r="C290" s="600">
        <f>E290</f>
        <v>1138737</v>
      </c>
      <c r="D290" s="601">
        <f>F290</f>
        <v>1585166</v>
      </c>
      <c r="E290" s="602">
        <f>'[1]13+verif'!E288</f>
        <v>1138737</v>
      </c>
      <c r="F290" s="602">
        <f>'[1]13+verif'!F288</f>
        <v>1585166</v>
      </c>
      <c r="G290" s="602">
        <f>'[1]13+verif'!G288</f>
        <v>1515493</v>
      </c>
      <c r="H290" s="602">
        <f>'[1]13+verif'!H288</f>
        <v>1515493</v>
      </c>
      <c r="I290" s="602">
        <f>'[1]13+verif'!I288</f>
        <v>1515493</v>
      </c>
      <c r="J290" s="602">
        <f>'[1]13+verif'!J288</f>
        <v>0</v>
      </c>
      <c r="K290" s="603">
        <f>'[1]13+verif'!K288</f>
        <v>5024612</v>
      </c>
    </row>
    <row r="291" spans="1:11" ht="15">
      <c r="A291" s="473" t="s">
        <v>582</v>
      </c>
      <c r="B291" s="474" t="s">
        <v>583</v>
      </c>
      <c r="C291" s="600">
        <f>D291</f>
        <v>0</v>
      </c>
      <c r="D291" s="601"/>
      <c r="E291" s="601"/>
      <c r="F291" s="602"/>
      <c r="G291" s="601"/>
      <c r="H291" s="601"/>
      <c r="I291" s="601"/>
      <c r="J291" s="602">
        <v>0</v>
      </c>
      <c r="K291" s="603">
        <f>'[1]13+verif'!K289</f>
        <v>0</v>
      </c>
    </row>
    <row r="292" spans="1:11" ht="18">
      <c r="A292" s="486" t="s">
        <v>794</v>
      </c>
      <c r="B292" s="470" t="s">
        <v>585</v>
      </c>
      <c r="C292" s="530">
        <f>C293+C294+C295</f>
        <v>15912348</v>
      </c>
      <c r="D292" s="530">
        <f>D293+D294+D295</f>
        <v>9896418</v>
      </c>
      <c r="E292" s="530">
        <f t="shared" ref="E292:K292" si="124">E293+E294+E295</f>
        <v>15912348</v>
      </c>
      <c r="F292" s="530">
        <f t="shared" si="124"/>
        <v>9896418</v>
      </c>
      <c r="G292" s="530">
        <f t="shared" si="124"/>
        <v>5207515</v>
      </c>
      <c r="H292" s="530">
        <f t="shared" si="124"/>
        <v>5207515</v>
      </c>
      <c r="I292" s="530">
        <f t="shared" si="124"/>
        <v>5207515</v>
      </c>
      <c r="J292" s="530">
        <f t="shared" si="124"/>
        <v>0</v>
      </c>
      <c r="K292" s="587">
        <f t="shared" si="124"/>
        <v>1477476</v>
      </c>
    </row>
    <row r="293" spans="1:11" ht="15">
      <c r="A293" s="473" t="s">
        <v>586</v>
      </c>
      <c r="B293" s="474" t="s">
        <v>587</v>
      </c>
      <c r="C293" s="604">
        <f>E293</f>
        <v>10731398</v>
      </c>
      <c r="D293" s="601">
        <f>F293</f>
        <v>4062951</v>
      </c>
      <c r="E293" s="602">
        <f>'[1]13+verif'!E291</f>
        <v>10731398</v>
      </c>
      <c r="F293" s="602">
        <f>'[1]13+verif'!F291</f>
        <v>4062951</v>
      </c>
      <c r="G293" s="602">
        <f>'[1]13+verif'!G291</f>
        <v>1120389</v>
      </c>
      <c r="H293" s="602">
        <f>'[1]13+verif'!H291</f>
        <v>1120389</v>
      </c>
      <c r="I293" s="602">
        <f>'[1]13+verif'!I291</f>
        <v>1120389</v>
      </c>
      <c r="J293" s="602">
        <f>'[1]13+verif'!J291</f>
        <v>0</v>
      </c>
      <c r="K293" s="603">
        <f>'[1]13+verif'!K291</f>
        <v>633140</v>
      </c>
    </row>
    <row r="294" spans="1:11" ht="15">
      <c r="A294" s="473" t="s">
        <v>588</v>
      </c>
      <c r="B294" s="474" t="s">
        <v>589</v>
      </c>
      <c r="C294" s="604">
        <f>E294</f>
        <v>5180950</v>
      </c>
      <c r="D294" s="601">
        <f>F294</f>
        <v>5833467</v>
      </c>
      <c r="E294" s="602">
        <f>'[1]13+verif'!E292</f>
        <v>5180950</v>
      </c>
      <c r="F294" s="602">
        <f>'[1]13+verif'!F292</f>
        <v>5833467</v>
      </c>
      <c r="G294" s="602">
        <f>'[1]13+verif'!G292</f>
        <v>4087126</v>
      </c>
      <c r="H294" s="602">
        <f>'[1]13+verif'!H292</f>
        <v>4087126</v>
      </c>
      <c r="I294" s="602">
        <f>'[1]13+verif'!I292</f>
        <v>4087126</v>
      </c>
      <c r="J294" s="602">
        <f>'[1]13+verif'!J292</f>
        <v>0</v>
      </c>
      <c r="K294" s="603">
        <f>'[1]13+verif'!K292</f>
        <v>844336</v>
      </c>
    </row>
    <row r="295" spans="1:11" ht="15">
      <c r="A295" s="473" t="s">
        <v>590</v>
      </c>
      <c r="B295" s="474" t="s">
        <v>591</v>
      </c>
      <c r="C295" s="604">
        <f>E295</f>
        <v>0</v>
      </c>
      <c r="D295" s="601"/>
      <c r="E295" s="601"/>
      <c r="F295" s="602"/>
      <c r="G295" s="601"/>
      <c r="H295" s="602">
        <f>G295</f>
        <v>0</v>
      </c>
      <c r="I295" s="602"/>
      <c r="J295" s="602">
        <f>G295-I295</f>
        <v>0</v>
      </c>
      <c r="K295" s="591"/>
    </row>
    <row r="296" spans="1:11" ht="15">
      <c r="A296" s="473" t="s">
        <v>592</v>
      </c>
      <c r="B296" s="474" t="s">
        <v>593</v>
      </c>
      <c r="C296" s="604">
        <f>E296</f>
        <v>0</v>
      </c>
      <c r="D296" s="601"/>
      <c r="E296" s="601"/>
      <c r="F296" s="605"/>
      <c r="G296" s="601"/>
      <c r="H296" s="602">
        <f>G296</f>
        <v>0</v>
      </c>
      <c r="I296" s="602"/>
      <c r="J296" s="602">
        <f>G296-I296</f>
        <v>0</v>
      </c>
      <c r="K296" s="591"/>
    </row>
    <row r="297" spans="1:11" ht="18" hidden="1">
      <c r="A297" s="486" t="s">
        <v>796</v>
      </c>
      <c r="B297" s="470" t="s">
        <v>595</v>
      </c>
      <c r="C297" s="606">
        <f>D297</f>
        <v>0</v>
      </c>
      <c r="D297" s="530">
        <f>D298</f>
        <v>0</v>
      </c>
      <c r="E297" s="530">
        <f t="shared" ref="E297:K297" si="125">E298</f>
        <v>0</v>
      </c>
      <c r="F297" s="530">
        <f t="shared" si="125"/>
        <v>0</v>
      </c>
      <c r="G297" s="530">
        <f t="shared" si="125"/>
        <v>0</v>
      </c>
      <c r="H297" s="530">
        <f t="shared" si="125"/>
        <v>0</v>
      </c>
      <c r="I297" s="530">
        <f t="shared" si="125"/>
        <v>0</v>
      </c>
      <c r="J297" s="530">
        <f t="shared" si="125"/>
        <v>0</v>
      </c>
      <c r="K297" s="587">
        <f t="shared" si="125"/>
        <v>0</v>
      </c>
    </row>
    <row r="298" spans="1:11" ht="15" hidden="1">
      <c r="A298" s="473" t="s">
        <v>820</v>
      </c>
      <c r="B298" s="474" t="s">
        <v>597</v>
      </c>
      <c r="C298" s="593">
        <f>D298</f>
        <v>0</v>
      </c>
      <c r="D298" s="539"/>
      <c r="E298" s="539"/>
      <c r="F298" s="589"/>
      <c r="G298" s="539"/>
      <c r="H298" s="607"/>
      <c r="I298" s="589"/>
      <c r="J298" s="589">
        <f>G298-I298</f>
        <v>0</v>
      </c>
      <c r="K298" s="591"/>
    </row>
    <row r="299" spans="1:11" ht="18" hidden="1">
      <c r="A299" s="486" t="s">
        <v>797</v>
      </c>
      <c r="B299" s="470" t="s">
        <v>599</v>
      </c>
      <c r="C299" s="606">
        <f>D299</f>
        <v>0</v>
      </c>
      <c r="D299" s="530">
        <f>D300+D301</f>
        <v>0</v>
      </c>
      <c r="E299" s="530">
        <f t="shared" ref="E299:K299" si="126">E300+E301</f>
        <v>0</v>
      </c>
      <c r="F299" s="530">
        <f t="shared" si="126"/>
        <v>0</v>
      </c>
      <c r="G299" s="530">
        <f t="shared" si="126"/>
        <v>0</v>
      </c>
      <c r="H299" s="530">
        <f t="shared" si="126"/>
        <v>0</v>
      </c>
      <c r="I299" s="530">
        <f t="shared" si="126"/>
        <v>0</v>
      </c>
      <c r="J299" s="530">
        <f t="shared" si="126"/>
        <v>0</v>
      </c>
      <c r="K299" s="587">
        <f t="shared" si="126"/>
        <v>0</v>
      </c>
    </row>
    <row r="300" spans="1:11" ht="15" hidden="1">
      <c r="A300" s="473" t="s">
        <v>600</v>
      </c>
      <c r="B300" s="474" t="s">
        <v>601</v>
      </c>
      <c r="C300" s="593">
        <f>D300</f>
        <v>0</v>
      </c>
      <c r="D300" s="539"/>
      <c r="E300" s="539"/>
      <c r="F300" s="589"/>
      <c r="G300" s="539"/>
      <c r="H300" s="539">
        <f>G300</f>
        <v>0</v>
      </c>
      <c r="I300" s="539"/>
      <c r="J300" s="589">
        <f>G300-I300</f>
        <v>0</v>
      </c>
      <c r="K300" s="591"/>
    </row>
    <row r="301" spans="1:11" ht="15" hidden="1">
      <c r="A301" s="473" t="s">
        <v>602</v>
      </c>
      <c r="B301" s="474" t="s">
        <v>603</v>
      </c>
      <c r="C301" s="593">
        <f>D301</f>
        <v>0</v>
      </c>
      <c r="D301" s="539"/>
      <c r="E301" s="539"/>
      <c r="F301" s="589"/>
      <c r="G301" s="539"/>
      <c r="H301" s="539">
        <f>G301</f>
        <v>0</v>
      </c>
      <c r="I301" s="589"/>
      <c r="J301" s="589">
        <f>G301-I301</f>
        <v>0</v>
      </c>
      <c r="K301" s="591"/>
    </row>
    <row r="302" spans="1:11" ht="15">
      <c r="A302" s="489" t="s">
        <v>604</v>
      </c>
      <c r="B302" s="490" t="s">
        <v>605</v>
      </c>
      <c r="C302" s="604">
        <f>E302</f>
        <v>53400</v>
      </c>
      <c r="D302" s="604">
        <f>F302</f>
        <v>13400</v>
      </c>
      <c r="E302" s="602">
        <f>'[1]13+verif'!E300</f>
        <v>53400</v>
      </c>
      <c r="F302" s="602">
        <f>'[1]13+verif'!F300</f>
        <v>13400</v>
      </c>
      <c r="G302" s="602">
        <f>'[1]13+verif'!G300</f>
        <v>12377</v>
      </c>
      <c r="H302" s="602">
        <f>'[1]13+verif'!H300</f>
        <v>12377</v>
      </c>
      <c r="I302" s="602">
        <f>'[1]13+verif'!I300</f>
        <v>12377</v>
      </c>
      <c r="J302" s="602">
        <f>'[1]13+verif'!J300</f>
        <v>0</v>
      </c>
      <c r="K302" s="603">
        <f>'[1]13+verif'!K300</f>
        <v>12377</v>
      </c>
    </row>
    <row r="303" spans="1:11" ht="15">
      <c r="A303" s="473" t="s">
        <v>606</v>
      </c>
      <c r="B303" s="474" t="s">
        <v>607</v>
      </c>
      <c r="C303" s="604">
        <f>E303</f>
        <v>2822300</v>
      </c>
      <c r="D303" s="604">
        <f>F303</f>
        <v>5007113</v>
      </c>
      <c r="E303" s="602">
        <f>'[1]13+verif'!E301</f>
        <v>2822300</v>
      </c>
      <c r="F303" s="602">
        <f>'[1]13+verif'!F301</f>
        <v>5007113</v>
      </c>
      <c r="G303" s="602">
        <f>'[1]13+verif'!G301</f>
        <v>4072106</v>
      </c>
      <c r="H303" s="602">
        <f>'[1]13+verif'!H301</f>
        <v>4072106</v>
      </c>
      <c r="I303" s="602">
        <f>'[1]13+verif'!I301</f>
        <v>4072106</v>
      </c>
      <c r="J303" s="602">
        <f>'[1]13+verif'!J301</f>
        <v>0</v>
      </c>
      <c r="K303" s="603">
        <f>'[1]13+verif'!K301</f>
        <v>22486</v>
      </c>
    </row>
    <row r="304" spans="1:11" ht="18">
      <c r="A304" s="465" t="s">
        <v>821</v>
      </c>
      <c r="B304" s="466" t="s">
        <v>609</v>
      </c>
      <c r="C304" s="528">
        <f t="shared" ref="C304:K304" si="127">C305+C308+C309</f>
        <v>23900</v>
      </c>
      <c r="D304" s="528">
        <f t="shared" si="127"/>
        <v>23900</v>
      </c>
      <c r="E304" s="528">
        <f t="shared" si="127"/>
        <v>483900</v>
      </c>
      <c r="F304" s="528">
        <f t="shared" si="127"/>
        <v>483900</v>
      </c>
      <c r="G304" s="528">
        <f t="shared" si="127"/>
        <v>410400</v>
      </c>
      <c r="H304" s="528">
        <f t="shared" si="127"/>
        <v>410400</v>
      </c>
      <c r="I304" s="528">
        <f t="shared" si="127"/>
        <v>410400</v>
      </c>
      <c r="J304" s="528">
        <f>J305+J308+J309</f>
        <v>0</v>
      </c>
      <c r="K304" s="586">
        <f t="shared" si="127"/>
        <v>388293</v>
      </c>
    </row>
    <row r="305" spans="1:11" ht="18">
      <c r="A305" s="486" t="s">
        <v>610</v>
      </c>
      <c r="B305" s="470" t="s">
        <v>611</v>
      </c>
      <c r="C305" s="530">
        <f t="shared" ref="C305:K305" si="128">C306+C307</f>
        <v>0</v>
      </c>
      <c r="D305" s="530">
        <f t="shared" si="128"/>
        <v>0</v>
      </c>
      <c r="E305" s="530">
        <f t="shared" si="128"/>
        <v>0</v>
      </c>
      <c r="F305" s="530">
        <f t="shared" si="128"/>
        <v>0</v>
      </c>
      <c r="G305" s="530">
        <f t="shared" si="128"/>
        <v>0</v>
      </c>
      <c r="H305" s="530">
        <f t="shared" si="128"/>
        <v>0</v>
      </c>
      <c r="I305" s="530">
        <f t="shared" si="128"/>
        <v>0</v>
      </c>
      <c r="J305" s="530">
        <f>J306+J307</f>
        <v>0</v>
      </c>
      <c r="K305" s="587">
        <f t="shared" si="128"/>
        <v>0</v>
      </c>
    </row>
    <row r="306" spans="1:11" ht="15" hidden="1">
      <c r="A306" s="473" t="s">
        <v>612</v>
      </c>
      <c r="B306" s="474" t="s">
        <v>613</v>
      </c>
      <c r="C306" s="593">
        <f>D306</f>
        <v>0</v>
      </c>
      <c r="D306" s="539"/>
      <c r="E306" s="589"/>
      <c r="F306" s="608"/>
      <c r="G306" s="589"/>
      <c r="H306" s="607">
        <f>G306</f>
        <v>0</v>
      </c>
      <c r="I306" s="607"/>
      <c r="J306" s="607">
        <f>G306-I306</f>
        <v>0</v>
      </c>
      <c r="K306" s="591"/>
    </row>
    <row r="307" spans="1:11" ht="15" hidden="1">
      <c r="A307" s="473" t="s">
        <v>614</v>
      </c>
      <c r="B307" s="485" t="s">
        <v>615</v>
      </c>
      <c r="C307" s="593">
        <f>D307</f>
        <v>0</v>
      </c>
      <c r="D307" s="539"/>
      <c r="E307" s="589"/>
      <c r="F307" s="589"/>
      <c r="G307" s="589"/>
      <c r="H307" s="607">
        <f>G307</f>
        <v>0</v>
      </c>
      <c r="I307" s="607"/>
      <c r="J307" s="607">
        <f>G307-I307</f>
        <v>0</v>
      </c>
      <c r="K307" s="591"/>
    </row>
    <row r="308" spans="1:11" ht="15" hidden="1">
      <c r="A308" s="473" t="s">
        <v>616</v>
      </c>
      <c r="B308" s="485" t="s">
        <v>617</v>
      </c>
      <c r="C308" s="593">
        <f>E308</f>
        <v>0</v>
      </c>
      <c r="D308" s="539">
        <f>F308</f>
        <v>0</v>
      </c>
      <c r="E308" s="589"/>
      <c r="F308" s="589"/>
      <c r="G308" s="589"/>
      <c r="H308" s="607">
        <f>G308</f>
        <v>0</v>
      </c>
      <c r="I308" s="607"/>
      <c r="J308" s="607">
        <f>G308-I308</f>
        <v>0</v>
      </c>
      <c r="K308" s="609"/>
    </row>
    <row r="309" spans="1:11" ht="18">
      <c r="A309" s="486" t="s">
        <v>822</v>
      </c>
      <c r="B309" s="470" t="s">
        <v>619</v>
      </c>
      <c r="C309" s="606">
        <f>D309</f>
        <v>23900</v>
      </c>
      <c r="D309" s="530">
        <f>D310</f>
        <v>23900</v>
      </c>
      <c r="E309" s="530">
        <f>E310</f>
        <v>483900</v>
      </c>
      <c r="F309" s="530">
        <f t="shared" ref="F309:K309" si="129">F310</f>
        <v>483900</v>
      </c>
      <c r="G309" s="530">
        <f t="shared" si="129"/>
        <v>410400</v>
      </c>
      <c r="H309" s="530">
        <f t="shared" si="129"/>
        <v>410400</v>
      </c>
      <c r="I309" s="530">
        <f t="shared" si="129"/>
        <v>410400</v>
      </c>
      <c r="J309" s="530">
        <f t="shared" si="129"/>
        <v>0</v>
      </c>
      <c r="K309" s="587">
        <f t="shared" si="129"/>
        <v>388293</v>
      </c>
    </row>
    <row r="310" spans="1:11" ht="15">
      <c r="A310" s="473" t="s">
        <v>620</v>
      </c>
      <c r="B310" s="474" t="s">
        <v>621</v>
      </c>
      <c r="C310" s="604">
        <v>23900</v>
      </c>
      <c r="D310" s="604">
        <v>23900</v>
      </c>
      <c r="E310" s="602">
        <f>460000+23900</f>
        <v>483900</v>
      </c>
      <c r="F310" s="602">
        <f>460000+23900</f>
        <v>483900</v>
      </c>
      <c r="G310" s="602">
        <f>386500+23900</f>
        <v>410400</v>
      </c>
      <c r="H310" s="602">
        <f>G310</f>
        <v>410400</v>
      </c>
      <c r="I310" s="602">
        <f>386500+23900</f>
        <v>410400</v>
      </c>
      <c r="J310" s="602"/>
      <c r="K310" s="603">
        <f>386500+1793</f>
        <v>388293</v>
      </c>
    </row>
    <row r="311" spans="1:11" ht="18">
      <c r="A311" s="465" t="s">
        <v>823</v>
      </c>
      <c r="B311" s="466" t="s">
        <v>623</v>
      </c>
      <c r="C311" s="528">
        <f t="shared" ref="C311:K311" si="130">C312+C322+C326+C327</f>
        <v>37456589</v>
      </c>
      <c r="D311" s="528">
        <f t="shared" si="130"/>
        <v>13629020</v>
      </c>
      <c r="E311" s="528">
        <f t="shared" si="130"/>
        <v>37456589</v>
      </c>
      <c r="F311" s="528">
        <f t="shared" si="130"/>
        <v>13829020</v>
      </c>
      <c r="G311" s="528">
        <f t="shared" si="130"/>
        <v>10383899</v>
      </c>
      <c r="H311" s="528">
        <f t="shared" si="130"/>
        <v>10383899</v>
      </c>
      <c r="I311" s="528">
        <f t="shared" si="130"/>
        <v>10383899</v>
      </c>
      <c r="J311" s="528">
        <f t="shared" si="130"/>
        <v>0</v>
      </c>
      <c r="K311" s="529">
        <f t="shared" si="130"/>
        <v>11204198</v>
      </c>
    </row>
    <row r="312" spans="1:11" ht="18">
      <c r="A312" s="486" t="s">
        <v>624</v>
      </c>
      <c r="B312" s="470" t="s">
        <v>625</v>
      </c>
      <c r="C312" s="530">
        <f t="shared" ref="C312:K312" si="131">C313+C314+C315+C316+C317+C318+C319+C320+C321</f>
        <v>18364492</v>
      </c>
      <c r="D312" s="530">
        <f t="shared" si="131"/>
        <v>6036000</v>
      </c>
      <c r="E312" s="530">
        <f t="shared" si="131"/>
        <v>18364492</v>
      </c>
      <c r="F312" s="530">
        <f t="shared" si="131"/>
        <v>6236000</v>
      </c>
      <c r="G312" s="530">
        <f t="shared" si="131"/>
        <v>4437207</v>
      </c>
      <c r="H312" s="530">
        <f t="shared" si="131"/>
        <v>4437207</v>
      </c>
      <c r="I312" s="530">
        <f t="shared" si="131"/>
        <v>4437207</v>
      </c>
      <c r="J312" s="530">
        <f t="shared" si="131"/>
        <v>0</v>
      </c>
      <c r="K312" s="587">
        <f t="shared" si="131"/>
        <v>344925</v>
      </c>
    </row>
    <row r="313" spans="1:11" ht="19.5">
      <c r="A313" s="473" t="s">
        <v>824</v>
      </c>
      <c r="B313" s="474" t="s">
        <v>627</v>
      </c>
      <c r="C313" s="593">
        <f>D313</f>
        <v>0</v>
      </c>
      <c r="D313" s="539"/>
      <c r="E313" s="589"/>
      <c r="F313" s="589"/>
      <c r="G313" s="589"/>
      <c r="H313" s="607">
        <f>G313</f>
        <v>0</v>
      </c>
      <c r="I313" s="607"/>
      <c r="J313" s="607">
        <f t="shared" ref="J313:J321" si="132">G313-I313</f>
        <v>0</v>
      </c>
      <c r="K313" s="591"/>
    </row>
    <row r="314" spans="1:11" ht="15">
      <c r="A314" s="473" t="s">
        <v>628</v>
      </c>
      <c r="B314" s="474" t="s">
        <v>629</v>
      </c>
      <c r="C314" s="610">
        <f>E314</f>
        <v>13064492</v>
      </c>
      <c r="D314" s="611">
        <f>F314</f>
        <v>106000</v>
      </c>
      <c r="E314" s="612">
        <v>13064492</v>
      </c>
      <c r="F314" s="612">
        <v>106000</v>
      </c>
      <c r="G314" s="612"/>
      <c r="H314" s="613">
        <f t="shared" ref="H314:H321" si="133">G314</f>
        <v>0</v>
      </c>
      <c r="I314" s="613"/>
      <c r="J314" s="613">
        <f t="shared" si="132"/>
        <v>0</v>
      </c>
      <c r="K314" s="614"/>
    </row>
    <row r="315" spans="1:11" ht="19.5">
      <c r="A315" s="473" t="s">
        <v>630</v>
      </c>
      <c r="B315" s="474" t="s">
        <v>631</v>
      </c>
      <c r="C315" s="610">
        <f>E315</f>
        <v>5300000</v>
      </c>
      <c r="D315" s="611">
        <f>F315-200000</f>
        <v>5930000</v>
      </c>
      <c r="E315" s="612">
        <f>5300000</f>
        <v>5300000</v>
      </c>
      <c r="F315" s="612">
        <f>5930000+200000</f>
        <v>6130000</v>
      </c>
      <c r="G315" s="612">
        <f>4287052+150155</f>
        <v>4437207</v>
      </c>
      <c r="H315" s="613">
        <f t="shared" si="133"/>
        <v>4437207</v>
      </c>
      <c r="I315" s="612">
        <f>4287052+150155</f>
        <v>4437207</v>
      </c>
      <c r="J315" s="483">
        <f t="shared" si="132"/>
        <v>0</v>
      </c>
      <c r="K315" s="614">
        <f>134232+164498</f>
        <v>298730</v>
      </c>
    </row>
    <row r="316" spans="1:11" ht="15">
      <c r="A316" s="473" t="s">
        <v>632</v>
      </c>
      <c r="B316" s="474" t="s">
        <v>633</v>
      </c>
      <c r="C316" s="604">
        <f t="shared" ref="C316:C321" si="134">D316</f>
        <v>0</v>
      </c>
      <c r="D316" s="601"/>
      <c r="E316" s="602"/>
      <c r="F316" s="602"/>
      <c r="G316" s="602"/>
      <c r="H316" s="607">
        <f t="shared" si="133"/>
        <v>0</v>
      </c>
      <c r="I316" s="607"/>
      <c r="J316" s="607">
        <f t="shared" si="132"/>
        <v>0</v>
      </c>
      <c r="K316" s="591"/>
    </row>
    <row r="317" spans="1:11" ht="15">
      <c r="A317" s="473" t="s">
        <v>634</v>
      </c>
      <c r="B317" s="474" t="s">
        <v>635</v>
      </c>
      <c r="C317" s="604">
        <v>0</v>
      </c>
      <c r="D317" s="601">
        <v>0</v>
      </c>
      <c r="E317" s="602"/>
      <c r="F317" s="602"/>
      <c r="G317" s="602"/>
      <c r="H317" s="607">
        <f t="shared" si="133"/>
        <v>0</v>
      </c>
      <c r="I317" s="602">
        <f>G317</f>
        <v>0</v>
      </c>
      <c r="J317" s="590">
        <f t="shared" si="132"/>
        <v>0</v>
      </c>
      <c r="K317" s="591">
        <v>46195</v>
      </c>
    </row>
    <row r="318" spans="1:11" ht="15" hidden="1">
      <c r="A318" s="473" t="s">
        <v>636</v>
      </c>
      <c r="B318" s="474" t="s">
        <v>637</v>
      </c>
      <c r="C318" s="604">
        <f t="shared" si="134"/>
        <v>0</v>
      </c>
      <c r="D318" s="601"/>
      <c r="E318" s="602"/>
      <c r="F318" s="602"/>
      <c r="G318" s="602"/>
      <c r="H318" s="607">
        <f t="shared" si="133"/>
        <v>0</v>
      </c>
      <c r="I318" s="607"/>
      <c r="J318" s="607">
        <f t="shared" si="132"/>
        <v>0</v>
      </c>
      <c r="K318" s="591"/>
    </row>
    <row r="319" spans="1:11" ht="19.5" hidden="1">
      <c r="A319" s="615" t="s">
        <v>638</v>
      </c>
      <c r="B319" s="474" t="s">
        <v>639</v>
      </c>
      <c r="C319" s="604">
        <f t="shared" si="134"/>
        <v>0</v>
      </c>
      <c r="D319" s="601"/>
      <c r="E319" s="602"/>
      <c r="F319" s="602"/>
      <c r="G319" s="602"/>
      <c r="H319" s="607">
        <f t="shared" si="133"/>
        <v>0</v>
      </c>
      <c r="I319" s="607"/>
      <c r="J319" s="607">
        <f t="shared" si="132"/>
        <v>0</v>
      </c>
      <c r="K319" s="591"/>
    </row>
    <row r="320" spans="1:11" ht="19.5" hidden="1">
      <c r="A320" s="473" t="s">
        <v>640</v>
      </c>
      <c r="B320" s="474" t="s">
        <v>641</v>
      </c>
      <c r="C320" s="604">
        <f t="shared" si="134"/>
        <v>0</v>
      </c>
      <c r="D320" s="601"/>
      <c r="E320" s="602"/>
      <c r="F320" s="602"/>
      <c r="G320" s="602"/>
      <c r="H320" s="607">
        <f t="shared" si="133"/>
        <v>0</v>
      </c>
      <c r="I320" s="607"/>
      <c r="J320" s="607">
        <f t="shared" si="132"/>
        <v>0</v>
      </c>
      <c r="K320" s="591"/>
    </row>
    <row r="321" spans="1:11" ht="15" hidden="1">
      <c r="A321" s="473" t="s">
        <v>642</v>
      </c>
      <c r="B321" s="474" t="s">
        <v>643</v>
      </c>
      <c r="C321" s="604">
        <f t="shared" si="134"/>
        <v>0</v>
      </c>
      <c r="D321" s="601"/>
      <c r="E321" s="602"/>
      <c r="F321" s="602"/>
      <c r="G321" s="602"/>
      <c r="H321" s="607">
        <f t="shared" si="133"/>
        <v>0</v>
      </c>
      <c r="I321" s="607"/>
      <c r="J321" s="607">
        <f t="shared" si="132"/>
        <v>0</v>
      </c>
      <c r="K321" s="591"/>
    </row>
    <row r="322" spans="1:11" ht="18">
      <c r="A322" s="486" t="s">
        <v>800</v>
      </c>
      <c r="B322" s="470" t="s">
        <v>645</v>
      </c>
      <c r="C322" s="606">
        <f>D322</f>
        <v>0</v>
      </c>
      <c r="D322" s="530">
        <f>D323+D324+D325</f>
        <v>0</v>
      </c>
      <c r="E322" s="530">
        <f>E323+E324+E325</f>
        <v>0</v>
      </c>
      <c r="F322" s="530">
        <f t="shared" ref="F322:K322" si="135">F323+F324+F325</f>
        <v>0</v>
      </c>
      <c r="G322" s="530">
        <f t="shared" si="135"/>
        <v>0</v>
      </c>
      <c r="H322" s="530">
        <f t="shared" si="135"/>
        <v>0</v>
      </c>
      <c r="I322" s="530">
        <f t="shared" si="135"/>
        <v>0</v>
      </c>
      <c r="J322" s="530">
        <f t="shared" si="135"/>
        <v>0</v>
      </c>
      <c r="K322" s="531">
        <f t="shared" si="135"/>
        <v>0</v>
      </c>
    </row>
    <row r="323" spans="1:11" ht="15" hidden="1">
      <c r="A323" s="473" t="s">
        <v>646</v>
      </c>
      <c r="B323" s="474" t="s">
        <v>647</v>
      </c>
      <c r="C323" s="604">
        <f>D323</f>
        <v>0</v>
      </c>
      <c r="D323" s="601"/>
      <c r="E323" s="602"/>
      <c r="F323" s="602"/>
      <c r="G323" s="602">
        <v>0</v>
      </c>
      <c r="H323" s="602">
        <f>G323</f>
        <v>0</v>
      </c>
      <c r="I323" s="602">
        <v>0</v>
      </c>
      <c r="J323" s="590">
        <v>0</v>
      </c>
      <c r="K323" s="591"/>
    </row>
    <row r="324" spans="1:11" ht="15" hidden="1">
      <c r="A324" s="473" t="s">
        <v>648</v>
      </c>
      <c r="B324" s="474" t="s">
        <v>649</v>
      </c>
      <c r="C324" s="604">
        <f>D324</f>
        <v>0</v>
      </c>
      <c r="D324" s="601"/>
      <c r="E324" s="602"/>
      <c r="F324" s="602"/>
      <c r="G324" s="602"/>
      <c r="H324" s="602">
        <f>G324</f>
        <v>0</v>
      </c>
      <c r="I324" s="607"/>
      <c r="J324" s="607">
        <f>G324-I324</f>
        <v>0</v>
      </c>
      <c r="K324" s="591"/>
    </row>
    <row r="325" spans="1:11" ht="19.5" hidden="1">
      <c r="A325" s="473" t="s">
        <v>825</v>
      </c>
      <c r="B325" s="474" t="s">
        <v>651</v>
      </c>
      <c r="C325" s="604">
        <f>D325</f>
        <v>0</v>
      </c>
      <c r="D325" s="601">
        <f>F325</f>
        <v>0</v>
      </c>
      <c r="E325" s="602">
        <v>0</v>
      </c>
      <c r="F325" s="602">
        <v>0</v>
      </c>
      <c r="G325" s="602">
        <v>0</v>
      </c>
      <c r="H325" s="602">
        <f>G325</f>
        <v>0</v>
      </c>
      <c r="I325" s="602">
        <f>G325</f>
        <v>0</v>
      </c>
      <c r="J325" s="590">
        <f>G325-I325</f>
        <v>0</v>
      </c>
      <c r="K325" s="591">
        <v>0</v>
      </c>
    </row>
    <row r="326" spans="1:11" ht="15">
      <c r="A326" s="473" t="s">
        <v>652</v>
      </c>
      <c r="B326" s="474" t="s">
        <v>653</v>
      </c>
      <c r="C326" s="604">
        <f>D326</f>
        <v>0</v>
      </c>
      <c r="D326" s="601">
        <f>F326</f>
        <v>0</v>
      </c>
      <c r="E326" s="602"/>
      <c r="F326" s="602"/>
      <c r="G326" s="602"/>
      <c r="H326" s="602">
        <f>G326</f>
        <v>0</v>
      </c>
      <c r="I326" s="607"/>
      <c r="J326" s="607">
        <f>G326-I326</f>
        <v>0</v>
      </c>
      <c r="K326" s="591"/>
    </row>
    <row r="327" spans="1:11" ht="19.5">
      <c r="A327" s="473" t="s">
        <v>654</v>
      </c>
      <c r="B327" s="474" t="s">
        <v>655</v>
      </c>
      <c r="C327" s="604">
        <f>E327</f>
        <v>19092097</v>
      </c>
      <c r="D327" s="601">
        <f>F327</f>
        <v>7593020</v>
      </c>
      <c r="E327" s="602">
        <f>2614187+8489300+2589800+2528090+2870720</f>
        <v>19092097</v>
      </c>
      <c r="F327" s="602">
        <f>3318600+522000+1827200+391500+1533720</f>
        <v>7593020</v>
      </c>
      <c r="G327" s="602">
        <f>2801657+481917+1827047+500+835571</f>
        <v>5946692</v>
      </c>
      <c r="H327" s="607">
        <f>G327</f>
        <v>5946692</v>
      </c>
      <c r="I327" s="607">
        <f>2801657+481917+1827047+500+835571</f>
        <v>5946692</v>
      </c>
      <c r="J327" s="607">
        <f>G327-I327</f>
        <v>0</v>
      </c>
      <c r="K327" s="591">
        <f>25833+10643220+500+189720</f>
        <v>10859273</v>
      </c>
    </row>
    <row r="328" spans="1:11" ht="36">
      <c r="A328" s="465" t="s">
        <v>657</v>
      </c>
      <c r="B328" s="466" t="s">
        <v>658</v>
      </c>
      <c r="C328" s="528">
        <f t="shared" ref="C328:K328" si="136">C329+C330+C332+C333+C334+C335+C336+C339</f>
        <v>212900</v>
      </c>
      <c r="D328" s="528">
        <f t="shared" si="136"/>
        <v>164200</v>
      </c>
      <c r="E328" s="528">
        <f t="shared" si="136"/>
        <v>212900</v>
      </c>
      <c r="F328" s="528">
        <f t="shared" si="136"/>
        <v>164200</v>
      </c>
      <c r="G328" s="528">
        <f t="shared" si="136"/>
        <v>157591</v>
      </c>
      <c r="H328" s="528">
        <f t="shared" si="136"/>
        <v>157591</v>
      </c>
      <c r="I328" s="528">
        <f t="shared" si="136"/>
        <v>157591</v>
      </c>
      <c r="J328" s="528">
        <f t="shared" si="136"/>
        <v>0</v>
      </c>
      <c r="K328" s="529">
        <f t="shared" si="136"/>
        <v>138466</v>
      </c>
    </row>
    <row r="329" spans="1:11" ht="15">
      <c r="A329" s="473" t="s">
        <v>659</v>
      </c>
      <c r="B329" s="474" t="s">
        <v>660</v>
      </c>
      <c r="C329" s="539">
        <f>E329</f>
        <v>0</v>
      </c>
      <c r="D329" s="539">
        <f>F329</f>
        <v>0</v>
      </c>
      <c r="E329" s="589"/>
      <c r="F329" s="589"/>
      <c r="G329" s="589"/>
      <c r="H329" s="607">
        <f>G329</f>
        <v>0</v>
      </c>
      <c r="I329" s="607"/>
      <c r="J329" s="607">
        <f>G329-I329</f>
        <v>0</v>
      </c>
      <c r="K329" s="591">
        <v>2468</v>
      </c>
    </row>
    <row r="330" spans="1:11" ht="18">
      <c r="A330" s="486" t="s">
        <v>661</v>
      </c>
      <c r="B330" s="470" t="s">
        <v>662</v>
      </c>
      <c r="C330" s="470"/>
      <c r="D330" s="530">
        <f>D331</f>
        <v>0</v>
      </c>
      <c r="E330" s="530">
        <f t="shared" ref="E330:K330" si="137">E331</f>
        <v>0</v>
      </c>
      <c r="F330" s="530">
        <f t="shared" si="137"/>
        <v>0</v>
      </c>
      <c r="G330" s="530">
        <f t="shared" si="137"/>
        <v>0</v>
      </c>
      <c r="H330" s="530">
        <f t="shared" si="137"/>
        <v>0</v>
      </c>
      <c r="I330" s="530">
        <f t="shared" si="137"/>
        <v>0</v>
      </c>
      <c r="J330" s="530">
        <f t="shared" si="137"/>
        <v>0</v>
      </c>
      <c r="K330" s="531">
        <f t="shared" si="137"/>
        <v>0</v>
      </c>
    </row>
    <row r="331" spans="1:11" ht="15">
      <c r="A331" s="473" t="s">
        <v>663</v>
      </c>
      <c r="B331" s="474" t="s">
        <v>664</v>
      </c>
      <c r="C331" s="604">
        <f>E331</f>
        <v>0</v>
      </c>
      <c r="D331" s="601"/>
      <c r="E331" s="602"/>
      <c r="F331" s="602"/>
      <c r="G331" s="602"/>
      <c r="H331" s="607">
        <f>G331</f>
        <v>0</v>
      </c>
      <c r="I331" s="607"/>
      <c r="J331" s="607">
        <f>G331-I331</f>
        <v>0</v>
      </c>
      <c r="K331" s="591"/>
    </row>
    <row r="332" spans="1:11" ht="15">
      <c r="A332" s="473" t="s">
        <v>665</v>
      </c>
      <c r="B332" s="474" t="s">
        <v>666</v>
      </c>
      <c r="C332" s="604">
        <f>E332</f>
        <v>0</v>
      </c>
      <c r="D332" s="604">
        <f>F332</f>
        <v>3000</v>
      </c>
      <c r="E332" s="602">
        <f>'[1]68-58Spas'!F251</f>
        <v>0</v>
      </c>
      <c r="F332" s="602">
        <v>3000</v>
      </c>
      <c r="G332" s="602">
        <v>2106</v>
      </c>
      <c r="H332" s="607">
        <f>G332</f>
        <v>2106</v>
      </c>
      <c r="I332" s="607">
        <v>2106</v>
      </c>
      <c r="J332" s="607">
        <f>G332-I332</f>
        <v>0</v>
      </c>
      <c r="K332" s="591">
        <v>2106</v>
      </c>
    </row>
    <row r="333" spans="1:11" ht="15">
      <c r="A333" s="473" t="s">
        <v>667</v>
      </c>
      <c r="B333" s="474" t="s">
        <v>668</v>
      </c>
      <c r="C333" s="604">
        <f>E333</f>
        <v>0</v>
      </c>
      <c r="D333" s="601"/>
      <c r="E333" s="602"/>
      <c r="F333" s="602"/>
      <c r="G333" s="602"/>
      <c r="H333" s="607">
        <f>G333</f>
        <v>0</v>
      </c>
      <c r="I333" s="607"/>
      <c r="J333" s="607">
        <f>G333-I333</f>
        <v>0</v>
      </c>
      <c r="K333" s="591"/>
    </row>
    <row r="334" spans="1:11" ht="15" hidden="1">
      <c r="A334" s="473" t="s">
        <v>669</v>
      </c>
      <c r="B334" s="474" t="s">
        <v>670</v>
      </c>
      <c r="C334" s="604">
        <f>E334</f>
        <v>0</v>
      </c>
      <c r="D334" s="601"/>
      <c r="E334" s="602"/>
      <c r="F334" s="602"/>
      <c r="G334" s="602"/>
      <c r="H334" s="607">
        <f>G334</f>
        <v>0</v>
      </c>
      <c r="I334" s="607"/>
      <c r="J334" s="607">
        <f>G334-I334</f>
        <v>0</v>
      </c>
      <c r="K334" s="591"/>
    </row>
    <row r="335" spans="1:11" ht="15" hidden="1">
      <c r="A335" s="473" t="s">
        <v>671</v>
      </c>
      <c r="B335" s="485" t="s">
        <v>672</v>
      </c>
      <c r="C335" s="604">
        <f>E335</f>
        <v>0</v>
      </c>
      <c r="D335" s="601"/>
      <c r="E335" s="602"/>
      <c r="F335" s="602"/>
      <c r="G335" s="602"/>
      <c r="H335" s="607">
        <f>G335</f>
        <v>0</v>
      </c>
      <c r="I335" s="607"/>
      <c r="J335" s="607">
        <f>G335-I335</f>
        <v>0</v>
      </c>
      <c r="K335" s="591"/>
    </row>
    <row r="336" spans="1:11" ht="18">
      <c r="A336" s="486" t="s">
        <v>826</v>
      </c>
      <c r="B336" s="470" t="s">
        <v>674</v>
      </c>
      <c r="C336" s="470"/>
      <c r="D336" s="530">
        <f t="shared" ref="D336:K336" si="138">D337+D338</f>
        <v>0</v>
      </c>
      <c r="E336" s="530">
        <f t="shared" si="138"/>
        <v>0</v>
      </c>
      <c r="F336" s="530">
        <f t="shared" si="138"/>
        <v>0</v>
      </c>
      <c r="G336" s="530">
        <f t="shared" si="138"/>
        <v>0</v>
      </c>
      <c r="H336" s="530">
        <f t="shared" si="138"/>
        <v>0</v>
      </c>
      <c r="I336" s="530">
        <f t="shared" si="138"/>
        <v>0</v>
      </c>
      <c r="J336" s="530">
        <f t="shared" si="138"/>
        <v>0</v>
      </c>
      <c r="K336" s="531">
        <f t="shared" si="138"/>
        <v>0</v>
      </c>
    </row>
    <row r="337" spans="1:11" ht="15">
      <c r="A337" s="473" t="s">
        <v>675</v>
      </c>
      <c r="B337" s="474" t="s">
        <v>676</v>
      </c>
      <c r="C337" s="604">
        <f>D337</f>
        <v>0</v>
      </c>
      <c r="D337" s="601"/>
      <c r="E337" s="602"/>
      <c r="F337" s="602"/>
      <c r="G337" s="602"/>
      <c r="H337" s="601">
        <f>G337</f>
        <v>0</v>
      </c>
      <c r="I337" s="607"/>
      <c r="J337" s="607">
        <f>G337-I337</f>
        <v>0</v>
      </c>
      <c r="K337" s="591"/>
    </row>
    <row r="338" spans="1:11" ht="15">
      <c r="A338" s="473" t="s">
        <v>677</v>
      </c>
      <c r="B338" s="474" t="s">
        <v>678</v>
      </c>
      <c r="C338" s="604">
        <f>D338</f>
        <v>0</v>
      </c>
      <c r="D338" s="601"/>
      <c r="E338" s="602"/>
      <c r="F338" s="602"/>
      <c r="G338" s="602"/>
      <c r="H338" s="601">
        <f>G338</f>
        <v>0</v>
      </c>
      <c r="I338" s="607"/>
      <c r="J338" s="607">
        <f>G338-I338</f>
        <v>0</v>
      </c>
      <c r="K338" s="591"/>
    </row>
    <row r="339" spans="1:11" ht="19.5">
      <c r="A339" s="473" t="s">
        <v>679</v>
      </c>
      <c r="B339" s="474" t="s">
        <v>680</v>
      </c>
      <c r="C339" s="601">
        <f>E339</f>
        <v>212900</v>
      </c>
      <c r="D339" s="601">
        <f>F339</f>
        <v>161200</v>
      </c>
      <c r="E339" s="602">
        <f>160000+52400+500</f>
        <v>212900</v>
      </c>
      <c r="F339" s="602">
        <f>10500+2000+148700</f>
        <v>161200</v>
      </c>
      <c r="G339" s="602">
        <f>7928+147557</f>
        <v>155485</v>
      </c>
      <c r="H339" s="602">
        <f>G339</f>
        <v>155485</v>
      </c>
      <c r="I339" s="602">
        <f>7928+147557</f>
        <v>155485</v>
      </c>
      <c r="J339" s="607">
        <f>G339-I339</f>
        <v>0</v>
      </c>
      <c r="K339" s="603">
        <f>1726+2822+129344</f>
        <v>133892</v>
      </c>
    </row>
    <row r="340" spans="1:11" ht="27">
      <c r="A340" s="461" t="s">
        <v>827</v>
      </c>
      <c r="B340" s="497"/>
      <c r="C340" s="616">
        <f t="shared" ref="C340:I340" si="139">C341+C351</f>
        <v>72032853</v>
      </c>
      <c r="D340" s="616">
        <f t="shared" si="139"/>
        <v>79692704</v>
      </c>
      <c r="E340" s="616">
        <f t="shared" si="139"/>
        <v>72032853</v>
      </c>
      <c r="F340" s="616">
        <f t="shared" si="139"/>
        <v>79692704</v>
      </c>
      <c r="G340" s="616">
        <f t="shared" si="139"/>
        <v>69858171</v>
      </c>
      <c r="H340" s="616">
        <f t="shared" si="139"/>
        <v>69858171</v>
      </c>
      <c r="I340" s="616">
        <f t="shared" si="139"/>
        <v>69858171</v>
      </c>
      <c r="J340" s="616">
        <f>J341+J351</f>
        <v>0</v>
      </c>
      <c r="K340" s="585">
        <f>K341+K351</f>
        <v>10495906</v>
      </c>
    </row>
    <row r="341" spans="1:11" ht="27">
      <c r="A341" s="465" t="s">
        <v>684</v>
      </c>
      <c r="B341" s="466" t="s">
        <v>685</v>
      </c>
      <c r="C341" s="617">
        <f t="shared" ref="C341:I341" si="140">C342+C345+C348+C349+C350</f>
        <v>72032853</v>
      </c>
      <c r="D341" s="617">
        <f t="shared" si="140"/>
        <v>79668004</v>
      </c>
      <c r="E341" s="617">
        <f t="shared" si="140"/>
        <v>72032853</v>
      </c>
      <c r="F341" s="617">
        <f t="shared" si="140"/>
        <v>79668004</v>
      </c>
      <c r="G341" s="617">
        <f t="shared" si="140"/>
        <v>69837670</v>
      </c>
      <c r="H341" s="617">
        <f t="shared" si="140"/>
        <v>69837670</v>
      </c>
      <c r="I341" s="617">
        <f t="shared" si="140"/>
        <v>69837670</v>
      </c>
      <c r="J341" s="617">
        <f>J342+J345+J348+J349+J350</f>
        <v>0</v>
      </c>
      <c r="K341" s="586">
        <f>K342+K345+K348+K349+K350</f>
        <v>10493586</v>
      </c>
    </row>
    <row r="342" spans="1:11" ht="15">
      <c r="A342" s="486" t="s">
        <v>686</v>
      </c>
      <c r="B342" s="470" t="s">
        <v>687</v>
      </c>
      <c r="C342" s="618">
        <f>C343+C344</f>
        <v>18111867</v>
      </c>
      <c r="D342" s="618">
        <f>D343+D344</f>
        <v>6383206</v>
      </c>
      <c r="E342" s="618">
        <f t="shared" ref="E342:K342" si="141">E343+E344</f>
        <v>18111867</v>
      </c>
      <c r="F342" s="618">
        <f t="shared" si="141"/>
        <v>6383206</v>
      </c>
      <c r="G342" s="618">
        <f t="shared" si="141"/>
        <v>3312541</v>
      </c>
      <c r="H342" s="618">
        <f t="shared" si="141"/>
        <v>3312541</v>
      </c>
      <c r="I342" s="618">
        <f t="shared" si="141"/>
        <v>3312541</v>
      </c>
      <c r="J342" s="618">
        <f>J343+J344</f>
        <v>0</v>
      </c>
      <c r="K342" s="587">
        <f t="shared" si="141"/>
        <v>159150</v>
      </c>
    </row>
    <row r="343" spans="1:11" ht="15">
      <c r="A343" s="473" t="s">
        <v>688</v>
      </c>
      <c r="B343" s="474" t="s">
        <v>689</v>
      </c>
      <c r="C343" s="619"/>
      <c r="D343" s="601"/>
      <c r="E343" s="602"/>
      <c r="F343" s="602"/>
      <c r="G343" s="602"/>
      <c r="H343" s="602">
        <f>G343</f>
        <v>0</v>
      </c>
      <c r="I343" s="602"/>
      <c r="J343" s="602">
        <f>G343-I343</f>
        <v>0</v>
      </c>
      <c r="K343" s="591"/>
    </row>
    <row r="344" spans="1:11" ht="15">
      <c r="A344" s="473" t="s">
        <v>690</v>
      </c>
      <c r="B344" s="474" t="s">
        <v>691</v>
      </c>
      <c r="C344" s="604">
        <f>E344</f>
        <v>18111867</v>
      </c>
      <c r="D344" s="601">
        <f>F344</f>
        <v>6383206</v>
      </c>
      <c r="E344" s="602">
        <f>'[1]70,03,30,bl'!L8+'[1]70,03,30,bl'!L53</f>
        <v>18111867</v>
      </c>
      <c r="F344" s="602">
        <f>'[1]70,03,30,bl'!M8+'[1]70,03,30,bl'!M53</f>
        <v>6383206</v>
      </c>
      <c r="G344" s="602">
        <f>'[1]70,03,30,bl'!N8+'[1]70,03,30,bl'!N53</f>
        <v>3312541</v>
      </c>
      <c r="H344" s="602">
        <f>'[1]70,03,30,bl'!O8+'[1]70,03,30,bl'!O53</f>
        <v>3312541</v>
      </c>
      <c r="I344" s="602">
        <f>'[1]70,03,30,bl'!P8+'[1]70,03,30,bl'!P53</f>
        <v>3312541</v>
      </c>
      <c r="J344" s="602">
        <f>'[1]70,03,30,bl'!Q8+'[1]70,03,30,bl'!Q53</f>
        <v>0</v>
      </c>
      <c r="K344" s="603">
        <f>'[1]70,03,30,bl'!R8+'[1]70,03,30,bl'!R53</f>
        <v>159150</v>
      </c>
    </row>
    <row r="345" spans="1:11" ht="27">
      <c r="A345" s="486" t="s">
        <v>828</v>
      </c>
      <c r="B345" s="470" t="s">
        <v>693</v>
      </c>
      <c r="C345" s="618">
        <f>C346+C347</f>
        <v>17867600</v>
      </c>
      <c r="D345" s="618">
        <f>D346+D347</f>
        <v>34225443</v>
      </c>
      <c r="E345" s="618">
        <f>E346+E347</f>
        <v>17867600</v>
      </c>
      <c r="F345" s="618">
        <f t="shared" ref="F345:K345" si="142">F346+F347</f>
        <v>34225443</v>
      </c>
      <c r="G345" s="618">
        <f t="shared" si="142"/>
        <v>32525985</v>
      </c>
      <c r="H345" s="618">
        <f t="shared" si="142"/>
        <v>32525985</v>
      </c>
      <c r="I345" s="618">
        <f t="shared" si="142"/>
        <v>32525985</v>
      </c>
      <c r="J345" s="618">
        <f t="shared" si="142"/>
        <v>0</v>
      </c>
      <c r="K345" s="587">
        <f t="shared" si="142"/>
        <v>867600</v>
      </c>
    </row>
    <row r="346" spans="1:11" ht="15">
      <c r="A346" s="473" t="s">
        <v>694</v>
      </c>
      <c r="B346" s="474" t="s">
        <v>695</v>
      </c>
      <c r="C346" s="604">
        <f t="shared" ref="C346:D350" si="143">E346</f>
        <v>17867600</v>
      </c>
      <c r="D346" s="601">
        <f t="shared" si="143"/>
        <v>34225443</v>
      </c>
      <c r="E346" s="602">
        <f>867600+17000000</f>
        <v>17867600</v>
      </c>
      <c r="F346" s="602">
        <f>867600+33357843</f>
        <v>34225443</v>
      </c>
      <c r="G346" s="602">
        <f>867600+31658385</f>
        <v>32525985</v>
      </c>
      <c r="H346" s="602">
        <f>G346</f>
        <v>32525985</v>
      </c>
      <c r="I346" s="602">
        <f>867600+31658385</f>
        <v>32525985</v>
      </c>
      <c r="J346" s="590">
        <f>G346-I346</f>
        <v>0</v>
      </c>
      <c r="K346" s="591">
        <v>867600</v>
      </c>
    </row>
    <row r="347" spans="1:11" ht="15">
      <c r="A347" s="473" t="s">
        <v>696</v>
      </c>
      <c r="B347" s="474" t="s">
        <v>697</v>
      </c>
      <c r="C347" s="604">
        <f t="shared" si="143"/>
        <v>0</v>
      </c>
      <c r="D347" s="601">
        <f t="shared" si="143"/>
        <v>0</v>
      </c>
      <c r="E347" s="602"/>
      <c r="F347" s="602"/>
      <c r="G347" s="602"/>
      <c r="H347" s="602">
        <f>G347</f>
        <v>0</v>
      </c>
      <c r="I347" s="602"/>
      <c r="J347" s="602">
        <f>G347-I347</f>
        <v>0</v>
      </c>
      <c r="K347" s="591"/>
    </row>
    <row r="348" spans="1:11" ht="15">
      <c r="A348" s="473" t="s">
        <v>698</v>
      </c>
      <c r="B348" s="474" t="s">
        <v>699</v>
      </c>
      <c r="C348" s="604">
        <f t="shared" si="143"/>
        <v>8413519</v>
      </c>
      <c r="D348" s="601">
        <f t="shared" si="143"/>
        <v>8976200</v>
      </c>
      <c r="E348" s="602">
        <v>8413519</v>
      </c>
      <c r="F348" s="602">
        <f>8831000+145200</f>
        <v>8976200</v>
      </c>
      <c r="G348" s="602">
        <v>7977497</v>
      </c>
      <c r="H348" s="602">
        <f>G348</f>
        <v>7977497</v>
      </c>
      <c r="I348" s="602">
        <v>7977497</v>
      </c>
      <c r="J348" s="590">
        <f>G348-I348</f>
        <v>0</v>
      </c>
      <c r="K348" s="591">
        <v>143793</v>
      </c>
    </row>
    <row r="349" spans="1:11" ht="15">
      <c r="A349" s="473" t="s">
        <v>700</v>
      </c>
      <c r="B349" s="474" t="s">
        <v>701</v>
      </c>
      <c r="C349" s="604">
        <f t="shared" si="143"/>
        <v>0</v>
      </c>
      <c r="D349" s="601">
        <f t="shared" si="143"/>
        <v>0</v>
      </c>
      <c r="E349" s="602"/>
      <c r="F349" s="602"/>
      <c r="G349" s="602"/>
      <c r="H349" s="602">
        <f>G349</f>
        <v>0</v>
      </c>
      <c r="I349" s="602"/>
      <c r="J349" s="602">
        <f>G349-I349</f>
        <v>0</v>
      </c>
      <c r="K349" s="591"/>
    </row>
    <row r="350" spans="1:11" ht="19.5">
      <c r="A350" s="473" t="s">
        <v>702</v>
      </c>
      <c r="B350" s="474" t="s">
        <v>703</v>
      </c>
      <c r="C350" s="604">
        <f t="shared" si="143"/>
        <v>27639867</v>
      </c>
      <c r="D350" s="601">
        <f t="shared" si="143"/>
        <v>30083155</v>
      </c>
      <c r="E350" s="602">
        <f>5840667+21000+20425000+510000+11000+832200</f>
        <v>27639867</v>
      </c>
      <c r="F350" s="602">
        <f>4050155+10000+25675000+342000+6000</f>
        <v>30083155</v>
      </c>
      <c r="G350" s="602">
        <f>2341789+23387309+292049+500</f>
        <v>26021647</v>
      </c>
      <c r="H350" s="602">
        <f>G350</f>
        <v>26021647</v>
      </c>
      <c r="I350" s="602">
        <f>2341789+23387309+292049+500</f>
        <v>26021647</v>
      </c>
      <c r="J350" s="590">
        <f>H350-I350</f>
        <v>0</v>
      </c>
      <c r="K350" s="591">
        <f>9310739+3855+1123+500+5933+393+500</f>
        <v>9323043</v>
      </c>
    </row>
    <row r="351" spans="1:11" ht="18">
      <c r="A351" s="465" t="s">
        <v>704</v>
      </c>
      <c r="B351" s="466" t="s">
        <v>705</v>
      </c>
      <c r="C351" s="592">
        <f>C352+C353+C356+C357</f>
        <v>0</v>
      </c>
      <c r="D351" s="592">
        <f>D352+D353+D356+D357</f>
        <v>24700</v>
      </c>
      <c r="E351" s="528">
        <f>E352+E353+E356+E357</f>
        <v>0</v>
      </c>
      <c r="F351" s="528">
        <f t="shared" ref="F351:K351" si="144">F352+F353+F356+F357</f>
        <v>24700</v>
      </c>
      <c r="G351" s="528">
        <f t="shared" si="144"/>
        <v>20501</v>
      </c>
      <c r="H351" s="528">
        <f t="shared" si="144"/>
        <v>20501</v>
      </c>
      <c r="I351" s="528">
        <f t="shared" si="144"/>
        <v>20501</v>
      </c>
      <c r="J351" s="528">
        <f t="shared" si="144"/>
        <v>0</v>
      </c>
      <c r="K351" s="529">
        <f t="shared" si="144"/>
        <v>2320</v>
      </c>
    </row>
    <row r="352" spans="1:11" ht="15" hidden="1">
      <c r="A352" s="473" t="s">
        <v>706</v>
      </c>
      <c r="B352" s="485" t="s">
        <v>707</v>
      </c>
      <c r="C352" s="620">
        <f>E352</f>
        <v>0</v>
      </c>
      <c r="D352" s="539">
        <f>F352</f>
        <v>0</v>
      </c>
      <c r="E352" s="594">
        <v>0</v>
      </c>
      <c r="F352" s="594">
        <v>0</v>
      </c>
      <c r="G352" s="594">
        <v>0</v>
      </c>
      <c r="H352" s="594">
        <f>G352</f>
        <v>0</v>
      </c>
      <c r="I352" s="594">
        <f>G352</f>
        <v>0</v>
      </c>
      <c r="J352" s="595">
        <f>G352-I352</f>
        <v>0</v>
      </c>
      <c r="K352" s="596"/>
    </row>
    <row r="353" spans="1:11" ht="18">
      <c r="A353" s="486" t="s">
        <v>829</v>
      </c>
      <c r="B353" s="470" t="s">
        <v>709</v>
      </c>
      <c r="C353" s="470"/>
      <c r="D353" s="530">
        <f>D354+D355</f>
        <v>0</v>
      </c>
      <c r="E353" s="530">
        <f t="shared" ref="E353:K353" si="145">E354+E355</f>
        <v>0</v>
      </c>
      <c r="F353" s="530">
        <f t="shared" si="145"/>
        <v>0</v>
      </c>
      <c r="G353" s="530">
        <f t="shared" si="145"/>
        <v>0</v>
      </c>
      <c r="H353" s="530">
        <f t="shared" si="145"/>
        <v>0</v>
      </c>
      <c r="I353" s="530">
        <f t="shared" si="145"/>
        <v>0</v>
      </c>
      <c r="J353" s="530">
        <f t="shared" si="145"/>
        <v>0</v>
      </c>
      <c r="K353" s="531">
        <f t="shared" si="145"/>
        <v>0</v>
      </c>
    </row>
    <row r="354" spans="1:11" ht="15" hidden="1">
      <c r="A354" s="473" t="s">
        <v>710</v>
      </c>
      <c r="B354" s="474" t="s">
        <v>711</v>
      </c>
      <c r="C354" s="474"/>
      <c r="D354" s="539"/>
      <c r="E354" s="589"/>
      <c r="F354" s="589"/>
      <c r="G354" s="589"/>
      <c r="H354" s="589">
        <f>G354</f>
        <v>0</v>
      </c>
      <c r="I354" s="589"/>
      <c r="J354" s="589">
        <f>G354-I354</f>
        <v>0</v>
      </c>
      <c r="K354" s="591"/>
    </row>
    <row r="355" spans="1:11" ht="19.5" hidden="1">
      <c r="A355" s="473" t="s">
        <v>712</v>
      </c>
      <c r="B355" s="474" t="s">
        <v>713</v>
      </c>
      <c r="C355" s="474"/>
      <c r="D355" s="539"/>
      <c r="E355" s="589"/>
      <c r="F355" s="589"/>
      <c r="G355" s="589"/>
      <c r="H355" s="589">
        <f>G355</f>
        <v>0</v>
      </c>
      <c r="I355" s="589"/>
      <c r="J355" s="589">
        <f>G355-I355</f>
        <v>0</v>
      </c>
      <c r="K355" s="591"/>
    </row>
    <row r="356" spans="1:11" ht="15">
      <c r="A356" s="473" t="s">
        <v>714</v>
      </c>
      <c r="B356" s="474" t="s">
        <v>715</v>
      </c>
      <c r="C356" s="474"/>
      <c r="D356" s="589"/>
      <c r="E356" s="589"/>
      <c r="F356" s="589"/>
      <c r="G356" s="589"/>
      <c r="H356" s="589">
        <f>G356</f>
        <v>0</v>
      </c>
      <c r="I356" s="589"/>
      <c r="J356" s="589">
        <f>G356-I356</f>
        <v>0</v>
      </c>
      <c r="K356" s="591"/>
    </row>
    <row r="357" spans="1:11" ht="15">
      <c r="A357" s="473" t="s">
        <v>716</v>
      </c>
      <c r="B357" s="474" t="s">
        <v>717</v>
      </c>
      <c r="C357" s="593">
        <f>E357</f>
        <v>0</v>
      </c>
      <c r="D357" s="589">
        <f>F357</f>
        <v>24700</v>
      </c>
      <c r="E357" s="589">
        <v>0</v>
      </c>
      <c r="F357" s="589">
        <v>24700</v>
      </c>
      <c r="G357" s="589">
        <v>20501</v>
      </c>
      <c r="H357" s="589">
        <v>20501</v>
      </c>
      <c r="I357" s="589">
        <v>20501</v>
      </c>
      <c r="J357" s="589"/>
      <c r="K357" s="591">
        <v>2320</v>
      </c>
    </row>
    <row r="358" spans="1:11" ht="18">
      <c r="A358" s="461" t="s">
        <v>830</v>
      </c>
      <c r="B358" s="462" t="s">
        <v>719</v>
      </c>
      <c r="C358" s="621">
        <f>C359+C365+C369+C374+C382</f>
        <v>163152189</v>
      </c>
      <c r="D358" s="621">
        <f>D359+D365+D369+D374+D382</f>
        <v>144075510</v>
      </c>
      <c r="E358" s="621">
        <f t="shared" ref="E358:K358" si="146">E359+E365+E369+E374+E382</f>
        <v>163152156</v>
      </c>
      <c r="F358" s="621">
        <f t="shared" si="146"/>
        <v>144575477</v>
      </c>
      <c r="G358" s="621">
        <f t="shared" si="146"/>
        <v>89750244</v>
      </c>
      <c r="H358" s="621">
        <f t="shared" si="146"/>
        <v>89750244</v>
      </c>
      <c r="I358" s="621">
        <f t="shared" si="146"/>
        <v>89750244</v>
      </c>
      <c r="J358" s="621">
        <f>J359+J365+J369+J374+J382</f>
        <v>0</v>
      </c>
      <c r="K358" s="622">
        <f t="shared" si="146"/>
        <v>14839770</v>
      </c>
    </row>
    <row r="359" spans="1:11" ht="18">
      <c r="A359" s="465" t="s">
        <v>720</v>
      </c>
      <c r="B359" s="466" t="s">
        <v>721</v>
      </c>
      <c r="C359" s="623"/>
      <c r="D359" s="624">
        <f>D360</f>
        <v>0</v>
      </c>
      <c r="E359" s="624">
        <f t="shared" ref="E359:K359" si="147">E360</f>
        <v>0</v>
      </c>
      <c r="F359" s="624">
        <f t="shared" si="147"/>
        <v>0</v>
      </c>
      <c r="G359" s="624">
        <f t="shared" si="147"/>
        <v>0</v>
      </c>
      <c r="H359" s="624">
        <f t="shared" si="147"/>
        <v>0</v>
      </c>
      <c r="I359" s="624">
        <f t="shared" si="147"/>
        <v>0</v>
      </c>
      <c r="J359" s="624">
        <f t="shared" si="147"/>
        <v>0</v>
      </c>
      <c r="K359" s="625">
        <f t="shared" si="147"/>
        <v>0</v>
      </c>
    </row>
    <row r="360" spans="1:11" ht="27" hidden="1">
      <c r="A360" s="486" t="s">
        <v>806</v>
      </c>
      <c r="B360" s="470" t="s">
        <v>723</v>
      </c>
      <c r="C360" s="626"/>
      <c r="D360" s="627">
        <f>D361+D362+D363+D364</f>
        <v>0</v>
      </c>
      <c r="E360" s="627">
        <f t="shared" ref="E360:K360" si="148">E361+E362+E363+E364</f>
        <v>0</v>
      </c>
      <c r="F360" s="627">
        <f t="shared" si="148"/>
        <v>0</v>
      </c>
      <c r="G360" s="627">
        <f t="shared" si="148"/>
        <v>0</v>
      </c>
      <c r="H360" s="627">
        <f t="shared" si="148"/>
        <v>0</v>
      </c>
      <c r="I360" s="627">
        <f t="shared" si="148"/>
        <v>0</v>
      </c>
      <c r="J360" s="627">
        <f>J361+J362+J363+J364</f>
        <v>0</v>
      </c>
      <c r="K360" s="628">
        <f t="shared" si="148"/>
        <v>0</v>
      </c>
    </row>
    <row r="361" spans="1:11" ht="19.5" hidden="1">
      <c r="A361" s="473" t="s">
        <v>724</v>
      </c>
      <c r="B361" s="474" t="s">
        <v>725</v>
      </c>
      <c r="C361" s="629"/>
      <c r="D361" s="611"/>
      <c r="E361" s="612"/>
      <c r="F361" s="612"/>
      <c r="G361" s="612"/>
      <c r="H361" s="613"/>
      <c r="I361" s="613"/>
      <c r="J361" s="613">
        <f>G361-I361</f>
        <v>0</v>
      </c>
      <c r="K361" s="614"/>
    </row>
    <row r="362" spans="1:11" ht="15" hidden="1">
      <c r="A362" s="473" t="s">
        <v>726</v>
      </c>
      <c r="B362" s="474" t="s">
        <v>727</v>
      </c>
      <c r="C362" s="629"/>
      <c r="D362" s="611"/>
      <c r="E362" s="612"/>
      <c r="F362" s="612"/>
      <c r="G362" s="612"/>
      <c r="H362" s="613"/>
      <c r="I362" s="613"/>
      <c r="J362" s="613">
        <f>G362-I362</f>
        <v>0</v>
      </c>
      <c r="K362" s="614"/>
    </row>
    <row r="363" spans="1:11" ht="19.5" hidden="1">
      <c r="A363" s="473" t="s">
        <v>728</v>
      </c>
      <c r="B363" s="474" t="s">
        <v>729</v>
      </c>
      <c r="C363" s="629"/>
      <c r="D363" s="611"/>
      <c r="E363" s="612"/>
      <c r="F363" s="612"/>
      <c r="G363" s="612"/>
      <c r="H363" s="613"/>
      <c r="I363" s="613"/>
      <c r="J363" s="613">
        <f>G363-I363</f>
        <v>0</v>
      </c>
      <c r="K363" s="614"/>
    </row>
    <row r="364" spans="1:11" ht="19.5" hidden="1">
      <c r="A364" s="473" t="s">
        <v>730</v>
      </c>
      <c r="B364" s="474" t="s">
        <v>731</v>
      </c>
      <c r="C364" s="629"/>
      <c r="D364" s="611"/>
      <c r="E364" s="612"/>
      <c r="F364" s="612"/>
      <c r="G364" s="612"/>
      <c r="H364" s="613"/>
      <c r="I364" s="613"/>
      <c r="J364" s="613">
        <f>G364-I364</f>
        <v>0</v>
      </c>
      <c r="K364" s="614"/>
    </row>
    <row r="365" spans="1:11" ht="18" hidden="1">
      <c r="A365" s="465" t="s">
        <v>831</v>
      </c>
      <c r="B365" s="466" t="s">
        <v>733</v>
      </c>
      <c r="C365" s="623"/>
      <c r="D365" s="624">
        <f>D366+D367+D368</f>
        <v>0</v>
      </c>
      <c r="E365" s="624">
        <f t="shared" ref="E365:K365" si="149">E366+E367+E368</f>
        <v>0</v>
      </c>
      <c r="F365" s="624">
        <f t="shared" si="149"/>
        <v>0</v>
      </c>
      <c r="G365" s="624">
        <f t="shared" si="149"/>
        <v>0</v>
      </c>
      <c r="H365" s="624">
        <f t="shared" si="149"/>
        <v>0</v>
      </c>
      <c r="I365" s="624">
        <f t="shared" si="149"/>
        <v>0</v>
      </c>
      <c r="J365" s="624">
        <f t="shared" si="149"/>
        <v>0</v>
      </c>
      <c r="K365" s="625">
        <f t="shared" si="149"/>
        <v>0</v>
      </c>
    </row>
    <row r="366" spans="1:11" ht="15" hidden="1">
      <c r="A366" s="473" t="s">
        <v>734</v>
      </c>
      <c r="B366" s="485" t="s">
        <v>735</v>
      </c>
      <c r="C366" s="630"/>
      <c r="D366" s="611"/>
      <c r="E366" s="612"/>
      <c r="F366" s="612"/>
      <c r="G366" s="612"/>
      <c r="H366" s="631"/>
      <c r="I366" s="612"/>
      <c r="J366" s="612">
        <f>G366-I366</f>
        <v>0</v>
      </c>
      <c r="K366" s="614"/>
    </row>
    <row r="367" spans="1:11" ht="15" hidden="1">
      <c r="A367" s="473" t="s">
        <v>736</v>
      </c>
      <c r="B367" s="474" t="s">
        <v>737</v>
      </c>
      <c r="C367" s="629"/>
      <c r="D367" s="611"/>
      <c r="E367" s="612"/>
      <c r="F367" s="612"/>
      <c r="G367" s="612"/>
      <c r="H367" s="631"/>
      <c r="I367" s="612"/>
      <c r="J367" s="612">
        <f>G367-I367</f>
        <v>0</v>
      </c>
      <c r="K367" s="614"/>
    </row>
    <row r="368" spans="1:11" ht="15" hidden="1">
      <c r="A368" s="473" t="s">
        <v>738</v>
      </c>
      <c r="B368" s="474" t="s">
        <v>739</v>
      </c>
      <c r="C368" s="629"/>
      <c r="D368" s="611"/>
      <c r="E368" s="612"/>
      <c r="F368" s="612"/>
      <c r="G368" s="612"/>
      <c r="H368" s="631"/>
      <c r="I368" s="612"/>
      <c r="J368" s="612">
        <f>G368-I368</f>
        <v>0</v>
      </c>
      <c r="K368" s="614"/>
    </row>
    <row r="369" spans="1:11" ht="18" hidden="1">
      <c r="A369" s="465" t="s">
        <v>832</v>
      </c>
      <c r="B369" s="466" t="s">
        <v>741</v>
      </c>
      <c r="C369" s="623"/>
      <c r="D369" s="624">
        <f>D370</f>
        <v>0</v>
      </c>
      <c r="E369" s="624">
        <f t="shared" ref="E369:K369" si="150">E370</f>
        <v>0</v>
      </c>
      <c r="F369" s="624">
        <f t="shared" si="150"/>
        <v>0</v>
      </c>
      <c r="G369" s="624">
        <f t="shared" si="150"/>
        <v>0</v>
      </c>
      <c r="H369" s="624">
        <f t="shared" si="150"/>
        <v>0</v>
      </c>
      <c r="I369" s="624">
        <f t="shared" si="150"/>
        <v>0</v>
      </c>
      <c r="J369" s="624">
        <f t="shared" si="150"/>
        <v>0</v>
      </c>
      <c r="K369" s="625">
        <f t="shared" si="150"/>
        <v>0</v>
      </c>
    </row>
    <row r="370" spans="1:11" ht="18" hidden="1">
      <c r="A370" s="486" t="s">
        <v>742</v>
      </c>
      <c r="B370" s="470" t="s">
        <v>743</v>
      </c>
      <c r="C370" s="626"/>
      <c r="D370" s="627">
        <f>D371+D372+D373</f>
        <v>0</v>
      </c>
      <c r="E370" s="627">
        <f t="shared" ref="E370:K370" si="151">E371+E372+E373</f>
        <v>0</v>
      </c>
      <c r="F370" s="627">
        <f t="shared" si="151"/>
        <v>0</v>
      </c>
      <c r="G370" s="627">
        <f t="shared" si="151"/>
        <v>0</v>
      </c>
      <c r="H370" s="627">
        <f t="shared" si="151"/>
        <v>0</v>
      </c>
      <c r="I370" s="627">
        <f t="shared" si="151"/>
        <v>0</v>
      </c>
      <c r="J370" s="627">
        <f>J371+J372+J373</f>
        <v>0</v>
      </c>
      <c r="K370" s="628">
        <f t="shared" si="151"/>
        <v>0</v>
      </c>
    </row>
    <row r="371" spans="1:11" ht="19.5" hidden="1">
      <c r="A371" s="473" t="s">
        <v>744</v>
      </c>
      <c r="B371" s="485" t="s">
        <v>745</v>
      </c>
      <c r="C371" s="630"/>
      <c r="D371" s="611"/>
      <c r="E371" s="612"/>
      <c r="F371" s="612"/>
      <c r="G371" s="612"/>
      <c r="H371" s="611">
        <f>G371</f>
        <v>0</v>
      </c>
      <c r="I371" s="612"/>
      <c r="J371" s="612">
        <f>G371-I371</f>
        <v>0</v>
      </c>
      <c r="K371" s="614"/>
    </row>
    <row r="372" spans="1:11" ht="15" hidden="1">
      <c r="A372" s="473" t="s">
        <v>746</v>
      </c>
      <c r="B372" s="485" t="s">
        <v>747</v>
      </c>
      <c r="C372" s="630"/>
      <c r="D372" s="611"/>
      <c r="E372" s="612"/>
      <c r="F372" s="612"/>
      <c r="G372" s="612"/>
      <c r="H372" s="611">
        <f>G372</f>
        <v>0</v>
      </c>
      <c r="I372" s="612"/>
      <c r="J372" s="612">
        <f>G372-I372</f>
        <v>0</v>
      </c>
      <c r="K372" s="614"/>
    </row>
    <row r="373" spans="1:11" ht="15" hidden="1">
      <c r="A373" s="473" t="s">
        <v>748</v>
      </c>
      <c r="B373" s="474" t="s">
        <v>749</v>
      </c>
      <c r="C373" s="629"/>
      <c r="D373" s="611"/>
      <c r="E373" s="612"/>
      <c r="F373" s="632"/>
      <c r="G373" s="612"/>
      <c r="H373" s="611">
        <f>G373</f>
        <v>0</v>
      </c>
      <c r="I373" s="612"/>
      <c r="J373" s="612">
        <f>G373-I373</f>
        <v>0</v>
      </c>
      <c r="K373" s="614"/>
    </row>
    <row r="374" spans="1:11" ht="18">
      <c r="A374" s="465" t="s">
        <v>750</v>
      </c>
      <c r="B374" s="466" t="s">
        <v>751</v>
      </c>
      <c r="C374" s="624">
        <f t="shared" ref="C374:K374" si="152">C375+C379+C381</f>
        <v>163152189</v>
      </c>
      <c r="D374" s="624">
        <f t="shared" si="152"/>
        <v>144075510</v>
      </c>
      <c r="E374" s="624">
        <f t="shared" si="152"/>
        <v>163152156</v>
      </c>
      <c r="F374" s="624">
        <f t="shared" si="152"/>
        <v>144575477</v>
      </c>
      <c r="G374" s="624">
        <f t="shared" si="152"/>
        <v>89750244</v>
      </c>
      <c r="H374" s="624">
        <f t="shared" si="152"/>
        <v>89750244</v>
      </c>
      <c r="I374" s="624">
        <f t="shared" si="152"/>
        <v>89750244</v>
      </c>
      <c r="J374" s="624">
        <f>J375+J379+J381</f>
        <v>0</v>
      </c>
      <c r="K374" s="625">
        <f t="shared" si="152"/>
        <v>14839770</v>
      </c>
    </row>
    <row r="375" spans="1:11" ht="18">
      <c r="A375" s="486" t="s">
        <v>752</v>
      </c>
      <c r="B375" s="470" t="s">
        <v>753</v>
      </c>
      <c r="C375" s="627">
        <f t="shared" ref="C375:K375" si="153">C376+C377+C378</f>
        <v>156595269</v>
      </c>
      <c r="D375" s="627">
        <f t="shared" si="153"/>
        <v>138925280</v>
      </c>
      <c r="E375" s="627">
        <f t="shared" si="153"/>
        <v>156595269</v>
      </c>
      <c r="F375" s="627">
        <f t="shared" si="153"/>
        <v>139425280</v>
      </c>
      <c r="G375" s="627">
        <f t="shared" si="153"/>
        <v>86876673</v>
      </c>
      <c r="H375" s="627">
        <f t="shared" si="153"/>
        <v>86876673</v>
      </c>
      <c r="I375" s="627">
        <f t="shared" si="153"/>
        <v>86876673</v>
      </c>
      <c r="J375" s="627">
        <f>J376+J377+J378</f>
        <v>0</v>
      </c>
      <c r="K375" s="628">
        <f t="shared" si="153"/>
        <v>10958583</v>
      </c>
    </row>
    <row r="376" spans="1:11" ht="15">
      <c r="A376" s="473" t="s">
        <v>754</v>
      </c>
      <c r="B376" s="474" t="s">
        <v>755</v>
      </c>
      <c r="C376" s="610">
        <f t="shared" ref="C376:D378" si="154">E376</f>
        <v>101619500</v>
      </c>
      <c r="D376" s="611">
        <f t="shared" si="154"/>
        <v>115703700</v>
      </c>
      <c r="E376" s="633">
        <f>24516300+77103200</f>
        <v>101619500</v>
      </c>
      <c r="F376" s="633">
        <f>38600500+77103200</f>
        <v>115703700</v>
      </c>
      <c r="G376" s="633">
        <f>26656072+44578532</f>
        <v>71234604</v>
      </c>
      <c r="H376" s="633">
        <f>G376</f>
        <v>71234604</v>
      </c>
      <c r="I376" s="633">
        <f>26656072+44578532</f>
        <v>71234604</v>
      </c>
      <c r="J376" s="595">
        <f>G376-I376</f>
        <v>0</v>
      </c>
      <c r="K376" s="596"/>
    </row>
    <row r="377" spans="1:11" ht="15">
      <c r="A377" s="473" t="s">
        <v>756</v>
      </c>
      <c r="B377" s="474" t="s">
        <v>757</v>
      </c>
      <c r="C377" s="610">
        <f>E377</f>
        <v>40104769</v>
      </c>
      <c r="D377" s="634">
        <f>F377-500000</f>
        <v>8782000</v>
      </c>
      <c r="E377" s="633">
        <f>7992000+32112769</f>
        <v>40104769</v>
      </c>
      <c r="F377" s="633">
        <f>500000+8776000+6000</f>
        <v>9282000</v>
      </c>
      <c r="G377" s="633">
        <f>408445+6965978+500</f>
        <v>7374923</v>
      </c>
      <c r="H377" s="633">
        <f>G377</f>
        <v>7374923</v>
      </c>
      <c r="I377" s="633">
        <f>408445+6965978+500</f>
        <v>7374923</v>
      </c>
      <c r="J377" s="595">
        <f>G377-I377</f>
        <v>0</v>
      </c>
      <c r="K377" s="596">
        <f>3231992+3367463+1698576+500</f>
        <v>8298531</v>
      </c>
    </row>
    <row r="378" spans="1:11" ht="15">
      <c r="A378" s="473" t="s">
        <v>758</v>
      </c>
      <c r="B378" s="474" t="s">
        <v>759</v>
      </c>
      <c r="C378" s="610">
        <f t="shared" si="154"/>
        <v>14871000</v>
      </c>
      <c r="D378" s="610">
        <f t="shared" si="154"/>
        <v>14439580</v>
      </c>
      <c r="E378" s="633">
        <v>14871000</v>
      </c>
      <c r="F378" s="633">
        <v>14439580</v>
      </c>
      <c r="G378" s="633">
        <v>8267146</v>
      </c>
      <c r="H378" s="633">
        <f>G378</f>
        <v>8267146</v>
      </c>
      <c r="I378" s="633">
        <v>8267146</v>
      </c>
      <c r="J378" s="595">
        <f>G378-I378</f>
        <v>0</v>
      </c>
      <c r="K378" s="596">
        <v>2660052</v>
      </c>
    </row>
    <row r="379" spans="1:11" ht="15">
      <c r="A379" s="635" t="s">
        <v>760</v>
      </c>
      <c r="B379" s="470" t="s">
        <v>761</v>
      </c>
      <c r="C379" s="626"/>
      <c r="D379" s="627">
        <f>D380</f>
        <v>0</v>
      </c>
      <c r="E379" s="627">
        <f t="shared" ref="E379:K379" si="155">E380</f>
        <v>0</v>
      </c>
      <c r="F379" s="627">
        <f t="shared" si="155"/>
        <v>0</v>
      </c>
      <c r="G379" s="627">
        <f t="shared" si="155"/>
        <v>0</v>
      </c>
      <c r="H379" s="627">
        <f t="shared" si="155"/>
        <v>0</v>
      </c>
      <c r="I379" s="627">
        <f t="shared" si="155"/>
        <v>0</v>
      </c>
      <c r="J379" s="627">
        <f t="shared" si="155"/>
        <v>0</v>
      </c>
      <c r="K379" s="628">
        <f t="shared" si="155"/>
        <v>0</v>
      </c>
    </row>
    <row r="380" spans="1:11" ht="15">
      <c r="A380" s="473" t="s">
        <v>762</v>
      </c>
      <c r="B380" s="474" t="s">
        <v>763</v>
      </c>
      <c r="C380" s="629"/>
      <c r="D380" s="611"/>
      <c r="E380" s="612"/>
      <c r="F380" s="612"/>
      <c r="G380" s="612"/>
      <c r="H380" s="611">
        <f>G380</f>
        <v>0</v>
      </c>
      <c r="I380" s="612"/>
      <c r="J380" s="612">
        <f>G380-I380</f>
        <v>0</v>
      </c>
      <c r="K380" s="614"/>
    </row>
    <row r="381" spans="1:11" ht="15.75" thickBot="1">
      <c r="A381" s="636" t="s">
        <v>764</v>
      </c>
      <c r="B381" s="637" t="s">
        <v>765</v>
      </c>
      <c r="C381" s="638">
        <f>E381+33</f>
        <v>6556920</v>
      </c>
      <c r="D381" s="638">
        <f>F381+33</f>
        <v>5150230</v>
      </c>
      <c r="E381" s="639">
        <f>6556920-33</f>
        <v>6556887</v>
      </c>
      <c r="F381" s="639">
        <f>5150197</f>
        <v>5150197</v>
      </c>
      <c r="G381" s="639">
        <v>2873571</v>
      </c>
      <c r="H381" s="639">
        <f>G381</f>
        <v>2873571</v>
      </c>
      <c r="I381" s="639">
        <v>2873571</v>
      </c>
      <c r="J381" s="579">
        <f>H381-I381</f>
        <v>0</v>
      </c>
      <c r="K381" s="640">
        <v>3881187</v>
      </c>
    </row>
    <row r="382" spans="1:11" ht="27" hidden="1">
      <c r="A382" s="641" t="s">
        <v>833</v>
      </c>
      <c r="B382" s="642" t="s">
        <v>767</v>
      </c>
      <c r="C382" s="642"/>
      <c r="D382" s="643">
        <f>D383+D384+D385+D386+D387</f>
        <v>0</v>
      </c>
      <c r="E382" s="643">
        <f t="shared" ref="E382:J382" si="156">E383+E384+E385+E386+E387</f>
        <v>0</v>
      </c>
      <c r="F382" s="643">
        <f t="shared" si="156"/>
        <v>0</v>
      </c>
      <c r="G382" s="643">
        <f t="shared" si="156"/>
        <v>0</v>
      </c>
      <c r="H382" s="643">
        <f t="shared" si="156"/>
        <v>0</v>
      </c>
      <c r="I382" s="643">
        <f t="shared" si="156"/>
        <v>0</v>
      </c>
      <c r="J382" s="643">
        <f t="shared" si="156"/>
        <v>0</v>
      </c>
      <c r="K382" s="644">
        <f>K383+K384+K385+K386+K387</f>
        <v>0</v>
      </c>
    </row>
    <row r="383" spans="1:11" ht="15" hidden="1">
      <c r="A383" s="473" t="s">
        <v>768</v>
      </c>
      <c r="B383" s="474" t="s">
        <v>769</v>
      </c>
      <c r="C383" s="474"/>
      <c r="D383" s="539"/>
      <c r="E383" s="589"/>
      <c r="F383" s="608"/>
      <c r="G383" s="589"/>
      <c r="H383" s="539"/>
      <c r="I383" s="589"/>
      <c r="J383" s="589">
        <f>G383-I383</f>
        <v>0</v>
      </c>
      <c r="K383" s="591"/>
    </row>
    <row r="384" spans="1:11" ht="15" hidden="1">
      <c r="A384" s="473" t="s">
        <v>770</v>
      </c>
      <c r="B384" s="474" t="s">
        <v>771</v>
      </c>
      <c r="C384" s="474"/>
      <c r="D384" s="539"/>
      <c r="E384" s="589"/>
      <c r="F384" s="608"/>
      <c r="G384" s="589"/>
      <c r="H384" s="539"/>
      <c r="I384" s="589"/>
      <c r="J384" s="589">
        <f>G384-I384</f>
        <v>0</v>
      </c>
      <c r="K384" s="591"/>
    </row>
    <row r="385" spans="1:11" ht="15" hidden="1">
      <c r="A385" s="473" t="s">
        <v>772</v>
      </c>
      <c r="B385" s="474" t="s">
        <v>773</v>
      </c>
      <c r="C385" s="474"/>
      <c r="D385" s="539"/>
      <c r="E385" s="589"/>
      <c r="F385" s="608"/>
      <c r="G385" s="589"/>
      <c r="H385" s="539"/>
      <c r="I385" s="589"/>
      <c r="J385" s="589">
        <f>G385-I385</f>
        <v>0</v>
      </c>
      <c r="K385" s="591"/>
    </row>
    <row r="386" spans="1:11" ht="15" hidden="1">
      <c r="A386" s="473" t="s">
        <v>811</v>
      </c>
      <c r="B386" s="474" t="s">
        <v>775</v>
      </c>
      <c r="C386" s="474"/>
      <c r="D386" s="539"/>
      <c r="E386" s="589"/>
      <c r="F386" s="589"/>
      <c r="G386" s="589"/>
      <c r="H386" s="539"/>
      <c r="I386" s="589"/>
      <c r="J386" s="589">
        <f>G386-I386</f>
        <v>0</v>
      </c>
      <c r="K386" s="591"/>
    </row>
    <row r="387" spans="1:11" ht="15" hidden="1">
      <c r="A387" s="473" t="s">
        <v>776</v>
      </c>
      <c r="B387" s="474" t="s">
        <v>777</v>
      </c>
      <c r="C387" s="474"/>
      <c r="D387" s="539"/>
      <c r="E387" s="589"/>
      <c r="F387" s="608"/>
      <c r="G387" s="589"/>
      <c r="H387" s="539"/>
      <c r="I387" s="589"/>
      <c r="J387" s="589">
        <f>G387-I387</f>
        <v>0</v>
      </c>
      <c r="K387" s="591"/>
    </row>
    <row r="388" spans="1:11" ht="18" hidden="1">
      <c r="A388" s="461" t="s">
        <v>812</v>
      </c>
      <c r="B388" s="462" t="s">
        <v>779</v>
      </c>
      <c r="C388" s="462"/>
      <c r="D388" s="645"/>
      <c r="E388" s="646"/>
      <c r="F388" s="646"/>
      <c r="G388" s="646"/>
      <c r="H388" s="645"/>
      <c r="I388" s="646"/>
      <c r="J388" s="647"/>
      <c r="K388" s="648"/>
    </row>
    <row r="389" spans="1:11" ht="15" hidden="1">
      <c r="A389" s="512" t="s">
        <v>813</v>
      </c>
      <c r="B389" s="513" t="s">
        <v>781</v>
      </c>
      <c r="C389" s="513"/>
      <c r="D389" s="607"/>
      <c r="E389" s="607"/>
      <c r="F389" s="607"/>
      <c r="G389" s="607"/>
      <c r="H389" s="539"/>
      <c r="I389" s="589"/>
      <c r="J389" s="590"/>
      <c r="K389" s="591"/>
    </row>
    <row r="390" spans="1:11" ht="15.75" hidden="1" thickBot="1">
      <c r="A390" s="574" t="s">
        <v>834</v>
      </c>
      <c r="B390" s="575" t="s">
        <v>783</v>
      </c>
      <c r="C390" s="575"/>
      <c r="D390" s="649"/>
      <c r="E390" s="649"/>
      <c r="F390" s="649"/>
      <c r="G390" s="649"/>
      <c r="H390" s="650"/>
      <c r="I390" s="651"/>
      <c r="J390" s="652"/>
      <c r="K390" s="653"/>
    </row>
    <row r="391" spans="1:11">
      <c r="B391" s="655"/>
      <c r="C391" s="655"/>
      <c r="D391" s="655"/>
      <c r="E391" s="655"/>
      <c r="F391" s="656"/>
      <c r="G391" s="655"/>
      <c r="H391" s="655"/>
      <c r="I391" s="655"/>
      <c r="J391" s="655"/>
      <c r="K391" s="655"/>
    </row>
    <row r="392" spans="1:11">
      <c r="A392" s="657"/>
      <c r="B392" s="658"/>
      <c r="C392" s="659" t="s">
        <v>835</v>
      </c>
      <c r="D392" s="655"/>
      <c r="E392" s="655"/>
      <c r="F392" s="444" t="s">
        <v>509</v>
      </c>
      <c r="G392" s="444"/>
      <c r="H392" s="444"/>
      <c r="I392" s="444"/>
      <c r="J392" s="1083" t="s">
        <v>510</v>
      </c>
      <c r="K392" s="1083"/>
    </row>
    <row r="393" spans="1:11">
      <c r="A393" s="660"/>
      <c r="B393" s="1070" t="s">
        <v>511</v>
      </c>
      <c r="C393" s="1070"/>
      <c r="D393" s="655"/>
      <c r="E393" s="655"/>
      <c r="F393" s="444" t="s">
        <v>512</v>
      </c>
      <c r="G393" s="661"/>
      <c r="H393" s="661"/>
      <c r="I393" s="661"/>
      <c r="J393" s="1070" t="s">
        <v>513</v>
      </c>
      <c r="K393" s="1070"/>
    </row>
    <row r="394" spans="1:11">
      <c r="B394" s="655"/>
      <c r="C394" s="655"/>
      <c r="D394" s="655"/>
      <c r="E394" s="655"/>
      <c r="F394" s="656"/>
      <c r="G394" s="655"/>
      <c r="H394" s="655"/>
      <c r="I394" s="655"/>
      <c r="J394" s="655"/>
      <c r="K394" s="655"/>
    </row>
  </sheetData>
  <mergeCells count="18">
    <mergeCell ref="A1:J1"/>
    <mergeCell ref="A2:B2"/>
    <mergeCell ref="A3:K3"/>
    <mergeCell ref="A4:K4"/>
    <mergeCell ref="A7:A8"/>
    <mergeCell ref="B7:B8"/>
    <mergeCell ref="C7:C8"/>
    <mergeCell ref="D7:D8"/>
    <mergeCell ref="E7:E8"/>
    <mergeCell ref="F7:F8"/>
    <mergeCell ref="B393:C393"/>
    <mergeCell ref="J393:K393"/>
    <mergeCell ref="G7:G8"/>
    <mergeCell ref="H7:H8"/>
    <mergeCell ref="I7:I8"/>
    <mergeCell ref="J7:J8"/>
    <mergeCell ref="K7:K8"/>
    <mergeCell ref="J392:K392"/>
  </mergeCells>
  <pageMargins left="0" right="0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5633-56EA-4404-AE6D-D22532EF4B13}">
  <sheetPr>
    <tabColor rgb="FFFF0000"/>
    <pageSetUpPr fitToPage="1"/>
  </sheetPr>
  <dimension ref="A1:N697"/>
  <sheetViews>
    <sheetView zoomScaleNormal="100" zoomScaleSheetLayoutView="95" workbookViewId="0">
      <selection activeCell="P13" sqref="P13"/>
    </sheetView>
  </sheetViews>
  <sheetFormatPr defaultRowHeight="12.75"/>
  <cols>
    <col min="1" max="1" width="5.140625" style="662" customWidth="1"/>
    <col min="2" max="2" width="34.7109375" style="850" customWidth="1"/>
    <col min="3" max="3" width="7.85546875" style="662" customWidth="1"/>
    <col min="4" max="4" width="12.140625" style="662" customWidth="1"/>
    <col min="5" max="5" width="9.7109375" style="662" customWidth="1"/>
    <col min="6" max="6" width="11.7109375" style="662" customWidth="1"/>
    <col min="7" max="8" width="12.140625" style="662" customWidth="1"/>
    <col min="9" max="9" width="11.7109375" style="662" customWidth="1"/>
    <col min="10" max="10" width="13.140625" style="662" customWidth="1"/>
    <col min="11" max="11" width="8.85546875" style="662" customWidth="1"/>
    <col min="12" max="12" width="11.85546875" style="662" customWidth="1"/>
    <col min="13" max="13" width="9.140625" style="662"/>
    <col min="14" max="14" width="14.140625" style="662" customWidth="1"/>
    <col min="15" max="256" width="9.140625" style="662"/>
    <col min="257" max="257" width="5.140625" style="662" customWidth="1"/>
    <col min="258" max="258" width="32.140625" style="662" customWidth="1"/>
    <col min="259" max="259" width="7.85546875" style="662" customWidth="1"/>
    <col min="260" max="260" width="10.28515625" style="662" customWidth="1"/>
    <col min="261" max="261" width="9.7109375" style="662" customWidth="1"/>
    <col min="262" max="262" width="11.7109375" style="662" customWidth="1"/>
    <col min="263" max="263" width="10.140625" style="662" customWidth="1"/>
    <col min="264" max="264" width="12.140625" style="662" customWidth="1"/>
    <col min="265" max="265" width="11.7109375" style="662" customWidth="1"/>
    <col min="266" max="266" width="13.140625" style="662" customWidth="1"/>
    <col min="267" max="267" width="11.42578125" style="662" customWidth="1"/>
    <col min="268" max="268" width="10.7109375" style="662" customWidth="1"/>
    <col min="269" max="269" width="9.140625" style="662"/>
    <col min="270" max="270" width="14.140625" style="662" customWidth="1"/>
    <col min="271" max="512" width="9.140625" style="662"/>
    <col min="513" max="513" width="5.140625" style="662" customWidth="1"/>
    <col min="514" max="514" width="32.140625" style="662" customWidth="1"/>
    <col min="515" max="515" width="7.85546875" style="662" customWidth="1"/>
    <col min="516" max="516" width="10.28515625" style="662" customWidth="1"/>
    <col min="517" max="517" width="9.7109375" style="662" customWidth="1"/>
    <col min="518" max="518" width="11.7109375" style="662" customWidth="1"/>
    <col min="519" max="519" width="10.140625" style="662" customWidth="1"/>
    <col min="520" max="520" width="12.140625" style="662" customWidth="1"/>
    <col min="521" max="521" width="11.7109375" style="662" customWidth="1"/>
    <col min="522" max="522" width="13.140625" style="662" customWidth="1"/>
    <col min="523" max="523" width="11.42578125" style="662" customWidth="1"/>
    <col min="524" max="524" width="10.7109375" style="662" customWidth="1"/>
    <col min="525" max="525" width="9.140625" style="662"/>
    <col min="526" max="526" width="14.140625" style="662" customWidth="1"/>
    <col min="527" max="768" width="9.140625" style="662"/>
    <col min="769" max="769" width="5.140625" style="662" customWidth="1"/>
    <col min="770" max="770" width="32.140625" style="662" customWidth="1"/>
    <col min="771" max="771" width="7.85546875" style="662" customWidth="1"/>
    <col min="772" max="772" width="10.28515625" style="662" customWidth="1"/>
    <col min="773" max="773" width="9.7109375" style="662" customWidth="1"/>
    <col min="774" max="774" width="11.7109375" style="662" customWidth="1"/>
    <col min="775" max="775" width="10.140625" style="662" customWidth="1"/>
    <col min="776" max="776" width="12.140625" style="662" customWidth="1"/>
    <col min="777" max="777" width="11.7109375" style="662" customWidth="1"/>
    <col min="778" max="778" width="13.140625" style="662" customWidth="1"/>
    <col min="779" max="779" width="11.42578125" style="662" customWidth="1"/>
    <col min="780" max="780" width="10.7109375" style="662" customWidth="1"/>
    <col min="781" max="781" width="9.140625" style="662"/>
    <col min="782" max="782" width="14.140625" style="662" customWidth="1"/>
    <col min="783" max="1024" width="9.140625" style="662"/>
    <col min="1025" max="1025" width="5.140625" style="662" customWidth="1"/>
    <col min="1026" max="1026" width="32.140625" style="662" customWidth="1"/>
    <col min="1027" max="1027" width="7.85546875" style="662" customWidth="1"/>
    <col min="1028" max="1028" width="10.28515625" style="662" customWidth="1"/>
    <col min="1029" max="1029" width="9.7109375" style="662" customWidth="1"/>
    <col min="1030" max="1030" width="11.7109375" style="662" customWidth="1"/>
    <col min="1031" max="1031" width="10.140625" style="662" customWidth="1"/>
    <col min="1032" max="1032" width="12.140625" style="662" customWidth="1"/>
    <col min="1033" max="1033" width="11.7109375" style="662" customWidth="1"/>
    <col min="1034" max="1034" width="13.140625" style="662" customWidth="1"/>
    <col min="1035" max="1035" width="11.42578125" style="662" customWidth="1"/>
    <col min="1036" max="1036" width="10.7109375" style="662" customWidth="1"/>
    <col min="1037" max="1037" width="9.140625" style="662"/>
    <col min="1038" max="1038" width="14.140625" style="662" customWidth="1"/>
    <col min="1039" max="1280" width="9.140625" style="662"/>
    <col min="1281" max="1281" width="5.140625" style="662" customWidth="1"/>
    <col min="1282" max="1282" width="32.140625" style="662" customWidth="1"/>
    <col min="1283" max="1283" width="7.85546875" style="662" customWidth="1"/>
    <col min="1284" max="1284" width="10.28515625" style="662" customWidth="1"/>
    <col min="1285" max="1285" width="9.7109375" style="662" customWidth="1"/>
    <col min="1286" max="1286" width="11.7109375" style="662" customWidth="1"/>
    <col min="1287" max="1287" width="10.140625" style="662" customWidth="1"/>
    <col min="1288" max="1288" width="12.140625" style="662" customWidth="1"/>
    <col min="1289" max="1289" width="11.7109375" style="662" customWidth="1"/>
    <col min="1290" max="1290" width="13.140625" style="662" customWidth="1"/>
    <col min="1291" max="1291" width="11.42578125" style="662" customWidth="1"/>
    <col min="1292" max="1292" width="10.7109375" style="662" customWidth="1"/>
    <col min="1293" max="1293" width="9.140625" style="662"/>
    <col min="1294" max="1294" width="14.140625" style="662" customWidth="1"/>
    <col min="1295" max="1536" width="9.140625" style="662"/>
    <col min="1537" max="1537" width="5.140625" style="662" customWidth="1"/>
    <col min="1538" max="1538" width="32.140625" style="662" customWidth="1"/>
    <col min="1539" max="1539" width="7.85546875" style="662" customWidth="1"/>
    <col min="1540" max="1540" width="10.28515625" style="662" customWidth="1"/>
    <col min="1541" max="1541" width="9.7109375" style="662" customWidth="1"/>
    <col min="1542" max="1542" width="11.7109375" style="662" customWidth="1"/>
    <col min="1543" max="1543" width="10.140625" style="662" customWidth="1"/>
    <col min="1544" max="1544" width="12.140625" style="662" customWidth="1"/>
    <col min="1545" max="1545" width="11.7109375" style="662" customWidth="1"/>
    <col min="1546" max="1546" width="13.140625" style="662" customWidth="1"/>
    <col min="1547" max="1547" width="11.42578125" style="662" customWidth="1"/>
    <col min="1548" max="1548" width="10.7109375" style="662" customWidth="1"/>
    <col min="1549" max="1549" width="9.140625" style="662"/>
    <col min="1550" max="1550" width="14.140625" style="662" customWidth="1"/>
    <col min="1551" max="1792" width="9.140625" style="662"/>
    <col min="1793" max="1793" width="5.140625" style="662" customWidth="1"/>
    <col min="1794" max="1794" width="32.140625" style="662" customWidth="1"/>
    <col min="1795" max="1795" width="7.85546875" style="662" customWidth="1"/>
    <col min="1796" max="1796" width="10.28515625" style="662" customWidth="1"/>
    <col min="1797" max="1797" width="9.7109375" style="662" customWidth="1"/>
    <col min="1798" max="1798" width="11.7109375" style="662" customWidth="1"/>
    <col min="1799" max="1799" width="10.140625" style="662" customWidth="1"/>
    <col min="1800" max="1800" width="12.140625" style="662" customWidth="1"/>
    <col min="1801" max="1801" width="11.7109375" style="662" customWidth="1"/>
    <col min="1802" max="1802" width="13.140625" style="662" customWidth="1"/>
    <col min="1803" max="1803" width="11.42578125" style="662" customWidth="1"/>
    <col min="1804" max="1804" width="10.7109375" style="662" customWidth="1"/>
    <col min="1805" max="1805" width="9.140625" style="662"/>
    <col min="1806" max="1806" width="14.140625" style="662" customWidth="1"/>
    <col min="1807" max="2048" width="9.140625" style="662"/>
    <col min="2049" max="2049" width="5.140625" style="662" customWidth="1"/>
    <col min="2050" max="2050" width="32.140625" style="662" customWidth="1"/>
    <col min="2051" max="2051" width="7.85546875" style="662" customWidth="1"/>
    <col min="2052" max="2052" width="10.28515625" style="662" customWidth="1"/>
    <col min="2053" max="2053" width="9.7109375" style="662" customWidth="1"/>
    <col min="2054" max="2054" width="11.7109375" style="662" customWidth="1"/>
    <col min="2055" max="2055" width="10.140625" style="662" customWidth="1"/>
    <col min="2056" max="2056" width="12.140625" style="662" customWidth="1"/>
    <col min="2057" max="2057" width="11.7109375" style="662" customWidth="1"/>
    <col min="2058" max="2058" width="13.140625" style="662" customWidth="1"/>
    <col min="2059" max="2059" width="11.42578125" style="662" customWidth="1"/>
    <col min="2060" max="2060" width="10.7109375" style="662" customWidth="1"/>
    <col min="2061" max="2061" width="9.140625" style="662"/>
    <col min="2062" max="2062" width="14.140625" style="662" customWidth="1"/>
    <col min="2063" max="2304" width="9.140625" style="662"/>
    <col min="2305" max="2305" width="5.140625" style="662" customWidth="1"/>
    <col min="2306" max="2306" width="32.140625" style="662" customWidth="1"/>
    <col min="2307" max="2307" width="7.85546875" style="662" customWidth="1"/>
    <col min="2308" max="2308" width="10.28515625" style="662" customWidth="1"/>
    <col min="2309" max="2309" width="9.7109375" style="662" customWidth="1"/>
    <col min="2310" max="2310" width="11.7109375" style="662" customWidth="1"/>
    <col min="2311" max="2311" width="10.140625" style="662" customWidth="1"/>
    <col min="2312" max="2312" width="12.140625" style="662" customWidth="1"/>
    <col min="2313" max="2313" width="11.7109375" style="662" customWidth="1"/>
    <col min="2314" max="2314" width="13.140625" style="662" customWidth="1"/>
    <col min="2315" max="2315" width="11.42578125" style="662" customWidth="1"/>
    <col min="2316" max="2316" width="10.7109375" style="662" customWidth="1"/>
    <col min="2317" max="2317" width="9.140625" style="662"/>
    <col min="2318" max="2318" width="14.140625" style="662" customWidth="1"/>
    <col min="2319" max="2560" width="9.140625" style="662"/>
    <col min="2561" max="2561" width="5.140625" style="662" customWidth="1"/>
    <col min="2562" max="2562" width="32.140625" style="662" customWidth="1"/>
    <col min="2563" max="2563" width="7.85546875" style="662" customWidth="1"/>
    <col min="2564" max="2564" width="10.28515625" style="662" customWidth="1"/>
    <col min="2565" max="2565" width="9.7109375" style="662" customWidth="1"/>
    <col min="2566" max="2566" width="11.7109375" style="662" customWidth="1"/>
    <col min="2567" max="2567" width="10.140625" style="662" customWidth="1"/>
    <col min="2568" max="2568" width="12.140625" style="662" customWidth="1"/>
    <col min="2569" max="2569" width="11.7109375" style="662" customWidth="1"/>
    <col min="2570" max="2570" width="13.140625" style="662" customWidth="1"/>
    <col min="2571" max="2571" width="11.42578125" style="662" customWidth="1"/>
    <col min="2572" max="2572" width="10.7109375" style="662" customWidth="1"/>
    <col min="2573" max="2573" width="9.140625" style="662"/>
    <col min="2574" max="2574" width="14.140625" style="662" customWidth="1"/>
    <col min="2575" max="2816" width="9.140625" style="662"/>
    <col min="2817" max="2817" width="5.140625" style="662" customWidth="1"/>
    <col min="2818" max="2818" width="32.140625" style="662" customWidth="1"/>
    <col min="2819" max="2819" width="7.85546875" style="662" customWidth="1"/>
    <col min="2820" max="2820" width="10.28515625" style="662" customWidth="1"/>
    <col min="2821" max="2821" width="9.7109375" style="662" customWidth="1"/>
    <col min="2822" max="2822" width="11.7109375" style="662" customWidth="1"/>
    <col min="2823" max="2823" width="10.140625" style="662" customWidth="1"/>
    <col min="2824" max="2824" width="12.140625" style="662" customWidth="1"/>
    <col min="2825" max="2825" width="11.7109375" style="662" customWidth="1"/>
    <col min="2826" max="2826" width="13.140625" style="662" customWidth="1"/>
    <col min="2827" max="2827" width="11.42578125" style="662" customWidth="1"/>
    <col min="2828" max="2828" width="10.7109375" style="662" customWidth="1"/>
    <col min="2829" max="2829" width="9.140625" style="662"/>
    <col min="2830" max="2830" width="14.140625" style="662" customWidth="1"/>
    <col min="2831" max="3072" width="9.140625" style="662"/>
    <col min="3073" max="3073" width="5.140625" style="662" customWidth="1"/>
    <col min="3074" max="3074" width="32.140625" style="662" customWidth="1"/>
    <col min="3075" max="3075" width="7.85546875" style="662" customWidth="1"/>
    <col min="3076" max="3076" width="10.28515625" style="662" customWidth="1"/>
    <col min="3077" max="3077" width="9.7109375" style="662" customWidth="1"/>
    <col min="3078" max="3078" width="11.7109375" style="662" customWidth="1"/>
    <col min="3079" max="3079" width="10.140625" style="662" customWidth="1"/>
    <col min="3080" max="3080" width="12.140625" style="662" customWidth="1"/>
    <col min="3081" max="3081" width="11.7109375" style="662" customWidth="1"/>
    <col min="3082" max="3082" width="13.140625" style="662" customWidth="1"/>
    <col min="3083" max="3083" width="11.42578125" style="662" customWidth="1"/>
    <col min="3084" max="3084" width="10.7109375" style="662" customWidth="1"/>
    <col min="3085" max="3085" width="9.140625" style="662"/>
    <col min="3086" max="3086" width="14.140625" style="662" customWidth="1"/>
    <col min="3087" max="3328" width="9.140625" style="662"/>
    <col min="3329" max="3329" width="5.140625" style="662" customWidth="1"/>
    <col min="3330" max="3330" width="32.140625" style="662" customWidth="1"/>
    <col min="3331" max="3331" width="7.85546875" style="662" customWidth="1"/>
    <col min="3332" max="3332" width="10.28515625" style="662" customWidth="1"/>
    <col min="3333" max="3333" width="9.7109375" style="662" customWidth="1"/>
    <col min="3334" max="3334" width="11.7109375" style="662" customWidth="1"/>
    <col min="3335" max="3335" width="10.140625" style="662" customWidth="1"/>
    <col min="3336" max="3336" width="12.140625" style="662" customWidth="1"/>
    <col min="3337" max="3337" width="11.7109375" style="662" customWidth="1"/>
    <col min="3338" max="3338" width="13.140625" style="662" customWidth="1"/>
    <col min="3339" max="3339" width="11.42578125" style="662" customWidth="1"/>
    <col min="3340" max="3340" width="10.7109375" style="662" customWidth="1"/>
    <col min="3341" max="3341" width="9.140625" style="662"/>
    <col min="3342" max="3342" width="14.140625" style="662" customWidth="1"/>
    <col min="3343" max="3584" width="9.140625" style="662"/>
    <col min="3585" max="3585" width="5.140625" style="662" customWidth="1"/>
    <col min="3586" max="3586" width="32.140625" style="662" customWidth="1"/>
    <col min="3587" max="3587" width="7.85546875" style="662" customWidth="1"/>
    <col min="3588" max="3588" width="10.28515625" style="662" customWidth="1"/>
    <col min="3589" max="3589" width="9.7109375" style="662" customWidth="1"/>
    <col min="3590" max="3590" width="11.7109375" style="662" customWidth="1"/>
    <col min="3591" max="3591" width="10.140625" style="662" customWidth="1"/>
    <col min="3592" max="3592" width="12.140625" style="662" customWidth="1"/>
    <col min="3593" max="3593" width="11.7109375" style="662" customWidth="1"/>
    <col min="3594" max="3594" width="13.140625" style="662" customWidth="1"/>
    <col min="3595" max="3595" width="11.42578125" style="662" customWidth="1"/>
    <col min="3596" max="3596" width="10.7109375" style="662" customWidth="1"/>
    <col min="3597" max="3597" width="9.140625" style="662"/>
    <col min="3598" max="3598" width="14.140625" style="662" customWidth="1"/>
    <col min="3599" max="3840" width="9.140625" style="662"/>
    <col min="3841" max="3841" width="5.140625" style="662" customWidth="1"/>
    <col min="3842" max="3842" width="32.140625" style="662" customWidth="1"/>
    <col min="3843" max="3843" width="7.85546875" style="662" customWidth="1"/>
    <col min="3844" max="3844" width="10.28515625" style="662" customWidth="1"/>
    <col min="3845" max="3845" width="9.7109375" style="662" customWidth="1"/>
    <col min="3846" max="3846" width="11.7109375" style="662" customWidth="1"/>
    <col min="3847" max="3847" width="10.140625" style="662" customWidth="1"/>
    <col min="3848" max="3848" width="12.140625" style="662" customWidth="1"/>
    <col min="3849" max="3849" width="11.7109375" style="662" customWidth="1"/>
    <col min="3850" max="3850" width="13.140625" style="662" customWidth="1"/>
    <col min="3851" max="3851" width="11.42578125" style="662" customWidth="1"/>
    <col min="3852" max="3852" width="10.7109375" style="662" customWidth="1"/>
    <col min="3853" max="3853" width="9.140625" style="662"/>
    <col min="3854" max="3854" width="14.140625" style="662" customWidth="1"/>
    <col min="3855" max="4096" width="9.140625" style="662"/>
    <col min="4097" max="4097" width="5.140625" style="662" customWidth="1"/>
    <col min="4098" max="4098" width="32.140625" style="662" customWidth="1"/>
    <col min="4099" max="4099" width="7.85546875" style="662" customWidth="1"/>
    <col min="4100" max="4100" width="10.28515625" style="662" customWidth="1"/>
    <col min="4101" max="4101" width="9.7109375" style="662" customWidth="1"/>
    <col min="4102" max="4102" width="11.7109375" style="662" customWidth="1"/>
    <col min="4103" max="4103" width="10.140625" style="662" customWidth="1"/>
    <col min="4104" max="4104" width="12.140625" style="662" customWidth="1"/>
    <col min="4105" max="4105" width="11.7109375" style="662" customWidth="1"/>
    <col min="4106" max="4106" width="13.140625" style="662" customWidth="1"/>
    <col min="4107" max="4107" width="11.42578125" style="662" customWidth="1"/>
    <col min="4108" max="4108" width="10.7109375" style="662" customWidth="1"/>
    <col min="4109" max="4109" width="9.140625" style="662"/>
    <col min="4110" max="4110" width="14.140625" style="662" customWidth="1"/>
    <col min="4111" max="4352" width="9.140625" style="662"/>
    <col min="4353" max="4353" width="5.140625" style="662" customWidth="1"/>
    <col min="4354" max="4354" width="32.140625" style="662" customWidth="1"/>
    <col min="4355" max="4355" width="7.85546875" style="662" customWidth="1"/>
    <col min="4356" max="4356" width="10.28515625" style="662" customWidth="1"/>
    <col min="4357" max="4357" width="9.7109375" style="662" customWidth="1"/>
    <col min="4358" max="4358" width="11.7109375" style="662" customWidth="1"/>
    <col min="4359" max="4359" width="10.140625" style="662" customWidth="1"/>
    <col min="4360" max="4360" width="12.140625" style="662" customWidth="1"/>
    <col min="4361" max="4361" width="11.7109375" style="662" customWidth="1"/>
    <col min="4362" max="4362" width="13.140625" style="662" customWidth="1"/>
    <col min="4363" max="4363" width="11.42578125" style="662" customWidth="1"/>
    <col min="4364" max="4364" width="10.7109375" style="662" customWidth="1"/>
    <col min="4365" max="4365" width="9.140625" style="662"/>
    <col min="4366" max="4366" width="14.140625" style="662" customWidth="1"/>
    <col min="4367" max="4608" width="9.140625" style="662"/>
    <col min="4609" max="4609" width="5.140625" style="662" customWidth="1"/>
    <col min="4610" max="4610" width="32.140625" style="662" customWidth="1"/>
    <col min="4611" max="4611" width="7.85546875" style="662" customWidth="1"/>
    <col min="4612" max="4612" width="10.28515625" style="662" customWidth="1"/>
    <col min="4613" max="4613" width="9.7109375" style="662" customWidth="1"/>
    <col min="4614" max="4614" width="11.7109375" style="662" customWidth="1"/>
    <col min="4615" max="4615" width="10.140625" style="662" customWidth="1"/>
    <col min="4616" max="4616" width="12.140625" style="662" customWidth="1"/>
    <col min="4617" max="4617" width="11.7109375" style="662" customWidth="1"/>
    <col min="4618" max="4618" width="13.140625" style="662" customWidth="1"/>
    <col min="4619" max="4619" width="11.42578125" style="662" customWidth="1"/>
    <col min="4620" max="4620" width="10.7109375" style="662" customWidth="1"/>
    <col min="4621" max="4621" width="9.140625" style="662"/>
    <col min="4622" max="4622" width="14.140625" style="662" customWidth="1"/>
    <col min="4623" max="4864" width="9.140625" style="662"/>
    <col min="4865" max="4865" width="5.140625" style="662" customWidth="1"/>
    <col min="4866" max="4866" width="32.140625" style="662" customWidth="1"/>
    <col min="4867" max="4867" width="7.85546875" style="662" customWidth="1"/>
    <col min="4868" max="4868" width="10.28515625" style="662" customWidth="1"/>
    <col min="4869" max="4869" width="9.7109375" style="662" customWidth="1"/>
    <col min="4870" max="4870" width="11.7109375" style="662" customWidth="1"/>
    <col min="4871" max="4871" width="10.140625" style="662" customWidth="1"/>
    <col min="4872" max="4872" width="12.140625" style="662" customWidth="1"/>
    <col min="4873" max="4873" width="11.7109375" style="662" customWidth="1"/>
    <col min="4874" max="4874" width="13.140625" style="662" customWidth="1"/>
    <col min="4875" max="4875" width="11.42578125" style="662" customWidth="1"/>
    <col min="4876" max="4876" width="10.7109375" style="662" customWidth="1"/>
    <col min="4877" max="4877" width="9.140625" style="662"/>
    <col min="4878" max="4878" width="14.140625" style="662" customWidth="1"/>
    <col min="4879" max="5120" width="9.140625" style="662"/>
    <col min="5121" max="5121" width="5.140625" style="662" customWidth="1"/>
    <col min="5122" max="5122" width="32.140625" style="662" customWidth="1"/>
    <col min="5123" max="5123" width="7.85546875" style="662" customWidth="1"/>
    <col min="5124" max="5124" width="10.28515625" style="662" customWidth="1"/>
    <col min="5125" max="5125" width="9.7109375" style="662" customWidth="1"/>
    <col min="5126" max="5126" width="11.7109375" style="662" customWidth="1"/>
    <col min="5127" max="5127" width="10.140625" style="662" customWidth="1"/>
    <col min="5128" max="5128" width="12.140625" style="662" customWidth="1"/>
    <col min="5129" max="5129" width="11.7109375" style="662" customWidth="1"/>
    <col min="5130" max="5130" width="13.140625" style="662" customWidth="1"/>
    <col min="5131" max="5131" width="11.42578125" style="662" customWidth="1"/>
    <col min="5132" max="5132" width="10.7109375" style="662" customWidth="1"/>
    <col min="5133" max="5133" width="9.140625" style="662"/>
    <col min="5134" max="5134" width="14.140625" style="662" customWidth="1"/>
    <col min="5135" max="5376" width="9.140625" style="662"/>
    <col min="5377" max="5377" width="5.140625" style="662" customWidth="1"/>
    <col min="5378" max="5378" width="32.140625" style="662" customWidth="1"/>
    <col min="5379" max="5379" width="7.85546875" style="662" customWidth="1"/>
    <col min="5380" max="5380" width="10.28515625" style="662" customWidth="1"/>
    <col min="5381" max="5381" width="9.7109375" style="662" customWidth="1"/>
    <col min="5382" max="5382" width="11.7109375" style="662" customWidth="1"/>
    <col min="5383" max="5383" width="10.140625" style="662" customWidth="1"/>
    <col min="5384" max="5384" width="12.140625" style="662" customWidth="1"/>
    <col min="5385" max="5385" width="11.7109375" style="662" customWidth="1"/>
    <col min="5386" max="5386" width="13.140625" style="662" customWidth="1"/>
    <col min="5387" max="5387" width="11.42578125" style="662" customWidth="1"/>
    <col min="5388" max="5388" width="10.7109375" style="662" customWidth="1"/>
    <col min="5389" max="5389" width="9.140625" style="662"/>
    <col min="5390" max="5390" width="14.140625" style="662" customWidth="1"/>
    <col min="5391" max="5632" width="9.140625" style="662"/>
    <col min="5633" max="5633" width="5.140625" style="662" customWidth="1"/>
    <col min="5634" max="5634" width="32.140625" style="662" customWidth="1"/>
    <col min="5635" max="5635" width="7.85546875" style="662" customWidth="1"/>
    <col min="5636" max="5636" width="10.28515625" style="662" customWidth="1"/>
    <col min="5637" max="5637" width="9.7109375" style="662" customWidth="1"/>
    <col min="5638" max="5638" width="11.7109375" style="662" customWidth="1"/>
    <col min="5639" max="5639" width="10.140625" style="662" customWidth="1"/>
    <col min="5640" max="5640" width="12.140625" style="662" customWidth="1"/>
    <col min="5641" max="5641" width="11.7109375" style="662" customWidth="1"/>
    <col min="5642" max="5642" width="13.140625" style="662" customWidth="1"/>
    <col min="5643" max="5643" width="11.42578125" style="662" customWidth="1"/>
    <col min="5644" max="5644" width="10.7109375" style="662" customWidth="1"/>
    <col min="5645" max="5645" width="9.140625" style="662"/>
    <col min="5646" max="5646" width="14.140625" style="662" customWidth="1"/>
    <col min="5647" max="5888" width="9.140625" style="662"/>
    <col min="5889" max="5889" width="5.140625" style="662" customWidth="1"/>
    <col min="5890" max="5890" width="32.140625" style="662" customWidth="1"/>
    <col min="5891" max="5891" width="7.85546875" style="662" customWidth="1"/>
    <col min="5892" max="5892" width="10.28515625" style="662" customWidth="1"/>
    <col min="5893" max="5893" width="9.7109375" style="662" customWidth="1"/>
    <col min="5894" max="5894" width="11.7109375" style="662" customWidth="1"/>
    <col min="5895" max="5895" width="10.140625" style="662" customWidth="1"/>
    <col min="5896" max="5896" width="12.140625" style="662" customWidth="1"/>
    <col min="5897" max="5897" width="11.7109375" style="662" customWidth="1"/>
    <col min="5898" max="5898" width="13.140625" style="662" customWidth="1"/>
    <col min="5899" max="5899" width="11.42578125" style="662" customWidth="1"/>
    <col min="5900" max="5900" width="10.7109375" style="662" customWidth="1"/>
    <col min="5901" max="5901" width="9.140625" style="662"/>
    <col min="5902" max="5902" width="14.140625" style="662" customWidth="1"/>
    <col min="5903" max="6144" width="9.140625" style="662"/>
    <col min="6145" max="6145" width="5.140625" style="662" customWidth="1"/>
    <col min="6146" max="6146" width="32.140625" style="662" customWidth="1"/>
    <col min="6147" max="6147" width="7.85546875" style="662" customWidth="1"/>
    <col min="6148" max="6148" width="10.28515625" style="662" customWidth="1"/>
    <col min="6149" max="6149" width="9.7109375" style="662" customWidth="1"/>
    <col min="6150" max="6150" width="11.7109375" style="662" customWidth="1"/>
    <col min="6151" max="6151" width="10.140625" style="662" customWidth="1"/>
    <col min="6152" max="6152" width="12.140625" style="662" customWidth="1"/>
    <col min="6153" max="6153" width="11.7109375" style="662" customWidth="1"/>
    <col min="6154" max="6154" width="13.140625" style="662" customWidth="1"/>
    <col min="6155" max="6155" width="11.42578125" style="662" customWidth="1"/>
    <col min="6156" max="6156" width="10.7109375" style="662" customWidth="1"/>
    <col min="6157" max="6157" width="9.140625" style="662"/>
    <col min="6158" max="6158" width="14.140625" style="662" customWidth="1"/>
    <col min="6159" max="6400" width="9.140625" style="662"/>
    <col min="6401" max="6401" width="5.140625" style="662" customWidth="1"/>
    <col min="6402" max="6402" width="32.140625" style="662" customWidth="1"/>
    <col min="6403" max="6403" width="7.85546875" style="662" customWidth="1"/>
    <col min="6404" max="6404" width="10.28515625" style="662" customWidth="1"/>
    <col min="6405" max="6405" width="9.7109375" style="662" customWidth="1"/>
    <col min="6406" max="6406" width="11.7109375" style="662" customWidth="1"/>
    <col min="6407" max="6407" width="10.140625" style="662" customWidth="1"/>
    <col min="6408" max="6408" width="12.140625" style="662" customWidth="1"/>
    <col min="6409" max="6409" width="11.7109375" style="662" customWidth="1"/>
    <col min="6410" max="6410" width="13.140625" style="662" customWidth="1"/>
    <col min="6411" max="6411" width="11.42578125" style="662" customWidth="1"/>
    <col min="6412" max="6412" width="10.7109375" style="662" customWidth="1"/>
    <col min="6413" max="6413" width="9.140625" style="662"/>
    <col min="6414" max="6414" width="14.140625" style="662" customWidth="1"/>
    <col min="6415" max="6656" width="9.140625" style="662"/>
    <col min="6657" max="6657" width="5.140625" style="662" customWidth="1"/>
    <col min="6658" max="6658" width="32.140625" style="662" customWidth="1"/>
    <col min="6659" max="6659" width="7.85546875" style="662" customWidth="1"/>
    <col min="6660" max="6660" width="10.28515625" style="662" customWidth="1"/>
    <col min="6661" max="6661" width="9.7109375" style="662" customWidth="1"/>
    <col min="6662" max="6662" width="11.7109375" style="662" customWidth="1"/>
    <col min="6663" max="6663" width="10.140625" style="662" customWidth="1"/>
    <col min="6664" max="6664" width="12.140625" style="662" customWidth="1"/>
    <col min="6665" max="6665" width="11.7109375" style="662" customWidth="1"/>
    <col min="6666" max="6666" width="13.140625" style="662" customWidth="1"/>
    <col min="6667" max="6667" width="11.42578125" style="662" customWidth="1"/>
    <col min="6668" max="6668" width="10.7109375" style="662" customWidth="1"/>
    <col min="6669" max="6669" width="9.140625" style="662"/>
    <col min="6670" max="6670" width="14.140625" style="662" customWidth="1"/>
    <col min="6671" max="6912" width="9.140625" style="662"/>
    <col min="6913" max="6913" width="5.140625" style="662" customWidth="1"/>
    <col min="6914" max="6914" width="32.140625" style="662" customWidth="1"/>
    <col min="6915" max="6915" width="7.85546875" style="662" customWidth="1"/>
    <col min="6916" max="6916" width="10.28515625" style="662" customWidth="1"/>
    <col min="6917" max="6917" width="9.7109375" style="662" customWidth="1"/>
    <col min="6918" max="6918" width="11.7109375" style="662" customWidth="1"/>
    <col min="6919" max="6919" width="10.140625" style="662" customWidth="1"/>
    <col min="6920" max="6920" width="12.140625" style="662" customWidth="1"/>
    <col min="6921" max="6921" width="11.7109375" style="662" customWidth="1"/>
    <col min="6922" max="6922" width="13.140625" style="662" customWidth="1"/>
    <col min="6923" max="6923" width="11.42578125" style="662" customWidth="1"/>
    <col min="6924" max="6924" width="10.7109375" style="662" customWidth="1"/>
    <col min="6925" max="6925" width="9.140625" style="662"/>
    <col min="6926" max="6926" width="14.140625" style="662" customWidth="1"/>
    <col min="6927" max="7168" width="9.140625" style="662"/>
    <col min="7169" max="7169" width="5.140625" style="662" customWidth="1"/>
    <col min="7170" max="7170" width="32.140625" style="662" customWidth="1"/>
    <col min="7171" max="7171" width="7.85546875" style="662" customWidth="1"/>
    <col min="7172" max="7172" width="10.28515625" style="662" customWidth="1"/>
    <col min="7173" max="7173" width="9.7109375" style="662" customWidth="1"/>
    <col min="7174" max="7174" width="11.7109375" style="662" customWidth="1"/>
    <col min="7175" max="7175" width="10.140625" style="662" customWidth="1"/>
    <col min="7176" max="7176" width="12.140625" style="662" customWidth="1"/>
    <col min="7177" max="7177" width="11.7109375" style="662" customWidth="1"/>
    <col min="7178" max="7178" width="13.140625" style="662" customWidth="1"/>
    <col min="7179" max="7179" width="11.42578125" style="662" customWidth="1"/>
    <col min="7180" max="7180" width="10.7109375" style="662" customWidth="1"/>
    <col min="7181" max="7181" width="9.140625" style="662"/>
    <col min="7182" max="7182" width="14.140625" style="662" customWidth="1"/>
    <col min="7183" max="7424" width="9.140625" style="662"/>
    <col min="7425" max="7425" width="5.140625" style="662" customWidth="1"/>
    <col min="7426" max="7426" width="32.140625" style="662" customWidth="1"/>
    <col min="7427" max="7427" width="7.85546875" style="662" customWidth="1"/>
    <col min="7428" max="7428" width="10.28515625" style="662" customWidth="1"/>
    <col min="7429" max="7429" width="9.7109375" style="662" customWidth="1"/>
    <col min="7430" max="7430" width="11.7109375" style="662" customWidth="1"/>
    <col min="7431" max="7431" width="10.140625" style="662" customWidth="1"/>
    <col min="7432" max="7432" width="12.140625" style="662" customWidth="1"/>
    <col min="7433" max="7433" width="11.7109375" style="662" customWidth="1"/>
    <col min="7434" max="7434" width="13.140625" style="662" customWidth="1"/>
    <col min="7435" max="7435" width="11.42578125" style="662" customWidth="1"/>
    <col min="7436" max="7436" width="10.7109375" style="662" customWidth="1"/>
    <col min="7437" max="7437" width="9.140625" style="662"/>
    <col min="7438" max="7438" width="14.140625" style="662" customWidth="1"/>
    <col min="7439" max="7680" width="9.140625" style="662"/>
    <col min="7681" max="7681" width="5.140625" style="662" customWidth="1"/>
    <col min="7682" max="7682" width="32.140625" style="662" customWidth="1"/>
    <col min="7683" max="7683" width="7.85546875" style="662" customWidth="1"/>
    <col min="7684" max="7684" width="10.28515625" style="662" customWidth="1"/>
    <col min="7685" max="7685" width="9.7109375" style="662" customWidth="1"/>
    <col min="7686" max="7686" width="11.7109375" style="662" customWidth="1"/>
    <col min="7687" max="7687" width="10.140625" style="662" customWidth="1"/>
    <col min="7688" max="7688" width="12.140625" style="662" customWidth="1"/>
    <col min="7689" max="7689" width="11.7109375" style="662" customWidth="1"/>
    <col min="7690" max="7690" width="13.140625" style="662" customWidth="1"/>
    <col min="7691" max="7691" width="11.42578125" style="662" customWidth="1"/>
    <col min="7692" max="7692" width="10.7109375" style="662" customWidth="1"/>
    <col min="7693" max="7693" width="9.140625" style="662"/>
    <col min="7694" max="7694" width="14.140625" style="662" customWidth="1"/>
    <col min="7695" max="7936" width="9.140625" style="662"/>
    <col min="7937" max="7937" width="5.140625" style="662" customWidth="1"/>
    <col min="7938" max="7938" width="32.140625" style="662" customWidth="1"/>
    <col min="7939" max="7939" width="7.85546875" style="662" customWidth="1"/>
    <col min="7940" max="7940" width="10.28515625" style="662" customWidth="1"/>
    <col min="7941" max="7941" width="9.7109375" style="662" customWidth="1"/>
    <col min="7942" max="7942" width="11.7109375" style="662" customWidth="1"/>
    <col min="7943" max="7943" width="10.140625" style="662" customWidth="1"/>
    <col min="7944" max="7944" width="12.140625" style="662" customWidth="1"/>
    <col min="7945" max="7945" width="11.7109375" style="662" customWidth="1"/>
    <col min="7946" max="7946" width="13.140625" style="662" customWidth="1"/>
    <col min="7947" max="7947" width="11.42578125" style="662" customWidth="1"/>
    <col min="7948" max="7948" width="10.7109375" style="662" customWidth="1"/>
    <col min="7949" max="7949" width="9.140625" style="662"/>
    <col min="7950" max="7950" width="14.140625" style="662" customWidth="1"/>
    <col min="7951" max="8192" width="9.140625" style="662"/>
    <col min="8193" max="8193" width="5.140625" style="662" customWidth="1"/>
    <col min="8194" max="8194" width="32.140625" style="662" customWidth="1"/>
    <col min="8195" max="8195" width="7.85546875" style="662" customWidth="1"/>
    <col min="8196" max="8196" width="10.28515625" style="662" customWidth="1"/>
    <col min="8197" max="8197" width="9.7109375" style="662" customWidth="1"/>
    <col min="8198" max="8198" width="11.7109375" style="662" customWidth="1"/>
    <col min="8199" max="8199" width="10.140625" style="662" customWidth="1"/>
    <col min="8200" max="8200" width="12.140625" style="662" customWidth="1"/>
    <col min="8201" max="8201" width="11.7109375" style="662" customWidth="1"/>
    <col min="8202" max="8202" width="13.140625" style="662" customWidth="1"/>
    <col min="8203" max="8203" width="11.42578125" style="662" customWidth="1"/>
    <col min="8204" max="8204" width="10.7109375" style="662" customWidth="1"/>
    <col min="8205" max="8205" width="9.140625" style="662"/>
    <col min="8206" max="8206" width="14.140625" style="662" customWidth="1"/>
    <col min="8207" max="8448" width="9.140625" style="662"/>
    <col min="8449" max="8449" width="5.140625" style="662" customWidth="1"/>
    <col min="8450" max="8450" width="32.140625" style="662" customWidth="1"/>
    <col min="8451" max="8451" width="7.85546875" style="662" customWidth="1"/>
    <col min="8452" max="8452" width="10.28515625" style="662" customWidth="1"/>
    <col min="8453" max="8453" width="9.7109375" style="662" customWidth="1"/>
    <col min="8454" max="8454" width="11.7109375" style="662" customWidth="1"/>
    <col min="8455" max="8455" width="10.140625" style="662" customWidth="1"/>
    <col min="8456" max="8456" width="12.140625" style="662" customWidth="1"/>
    <col min="8457" max="8457" width="11.7109375" style="662" customWidth="1"/>
    <col min="8458" max="8458" width="13.140625" style="662" customWidth="1"/>
    <col min="8459" max="8459" width="11.42578125" style="662" customWidth="1"/>
    <col min="8460" max="8460" width="10.7109375" style="662" customWidth="1"/>
    <col min="8461" max="8461" width="9.140625" style="662"/>
    <col min="8462" max="8462" width="14.140625" style="662" customWidth="1"/>
    <col min="8463" max="8704" width="9.140625" style="662"/>
    <col min="8705" max="8705" width="5.140625" style="662" customWidth="1"/>
    <col min="8706" max="8706" width="32.140625" style="662" customWidth="1"/>
    <col min="8707" max="8707" width="7.85546875" style="662" customWidth="1"/>
    <col min="8708" max="8708" width="10.28515625" style="662" customWidth="1"/>
    <col min="8709" max="8709" width="9.7109375" style="662" customWidth="1"/>
    <col min="8710" max="8710" width="11.7109375" style="662" customWidth="1"/>
    <col min="8711" max="8711" width="10.140625" style="662" customWidth="1"/>
    <col min="8712" max="8712" width="12.140625" style="662" customWidth="1"/>
    <col min="8713" max="8713" width="11.7109375" style="662" customWidth="1"/>
    <col min="8714" max="8714" width="13.140625" style="662" customWidth="1"/>
    <col min="8715" max="8715" width="11.42578125" style="662" customWidth="1"/>
    <col min="8716" max="8716" width="10.7109375" style="662" customWidth="1"/>
    <col min="8717" max="8717" width="9.140625" style="662"/>
    <col min="8718" max="8718" width="14.140625" style="662" customWidth="1"/>
    <col min="8719" max="8960" width="9.140625" style="662"/>
    <col min="8961" max="8961" width="5.140625" style="662" customWidth="1"/>
    <col min="8962" max="8962" width="32.140625" style="662" customWidth="1"/>
    <col min="8963" max="8963" width="7.85546875" style="662" customWidth="1"/>
    <col min="8964" max="8964" width="10.28515625" style="662" customWidth="1"/>
    <col min="8965" max="8965" width="9.7109375" style="662" customWidth="1"/>
    <col min="8966" max="8966" width="11.7109375" style="662" customWidth="1"/>
    <col min="8967" max="8967" width="10.140625" style="662" customWidth="1"/>
    <col min="8968" max="8968" width="12.140625" style="662" customWidth="1"/>
    <col min="8969" max="8969" width="11.7109375" style="662" customWidth="1"/>
    <col min="8970" max="8970" width="13.140625" style="662" customWidth="1"/>
    <col min="8971" max="8971" width="11.42578125" style="662" customWidth="1"/>
    <col min="8972" max="8972" width="10.7109375" style="662" customWidth="1"/>
    <col min="8973" max="8973" width="9.140625" style="662"/>
    <col min="8974" max="8974" width="14.140625" style="662" customWidth="1"/>
    <col min="8975" max="9216" width="9.140625" style="662"/>
    <col min="9217" max="9217" width="5.140625" style="662" customWidth="1"/>
    <col min="9218" max="9218" width="32.140625" style="662" customWidth="1"/>
    <col min="9219" max="9219" width="7.85546875" style="662" customWidth="1"/>
    <col min="9220" max="9220" width="10.28515625" style="662" customWidth="1"/>
    <col min="9221" max="9221" width="9.7109375" style="662" customWidth="1"/>
    <col min="9222" max="9222" width="11.7109375" style="662" customWidth="1"/>
    <col min="9223" max="9223" width="10.140625" style="662" customWidth="1"/>
    <col min="9224" max="9224" width="12.140625" style="662" customWidth="1"/>
    <col min="9225" max="9225" width="11.7109375" style="662" customWidth="1"/>
    <col min="9226" max="9226" width="13.140625" style="662" customWidth="1"/>
    <col min="9227" max="9227" width="11.42578125" style="662" customWidth="1"/>
    <col min="9228" max="9228" width="10.7109375" style="662" customWidth="1"/>
    <col min="9229" max="9229" width="9.140625" style="662"/>
    <col min="9230" max="9230" width="14.140625" style="662" customWidth="1"/>
    <col min="9231" max="9472" width="9.140625" style="662"/>
    <col min="9473" max="9473" width="5.140625" style="662" customWidth="1"/>
    <col min="9474" max="9474" width="32.140625" style="662" customWidth="1"/>
    <col min="9475" max="9475" width="7.85546875" style="662" customWidth="1"/>
    <col min="9476" max="9476" width="10.28515625" style="662" customWidth="1"/>
    <col min="9477" max="9477" width="9.7109375" style="662" customWidth="1"/>
    <col min="9478" max="9478" width="11.7109375" style="662" customWidth="1"/>
    <col min="9479" max="9479" width="10.140625" style="662" customWidth="1"/>
    <col min="9480" max="9480" width="12.140625" style="662" customWidth="1"/>
    <col min="9481" max="9481" width="11.7109375" style="662" customWidth="1"/>
    <col min="9482" max="9482" width="13.140625" style="662" customWidth="1"/>
    <col min="9483" max="9483" width="11.42578125" style="662" customWidth="1"/>
    <col min="9484" max="9484" width="10.7109375" style="662" customWidth="1"/>
    <col min="9485" max="9485" width="9.140625" style="662"/>
    <col min="9486" max="9486" width="14.140625" style="662" customWidth="1"/>
    <col min="9487" max="9728" width="9.140625" style="662"/>
    <col min="9729" max="9729" width="5.140625" style="662" customWidth="1"/>
    <col min="9730" max="9730" width="32.140625" style="662" customWidth="1"/>
    <col min="9731" max="9731" width="7.85546875" style="662" customWidth="1"/>
    <col min="9732" max="9732" width="10.28515625" style="662" customWidth="1"/>
    <col min="9733" max="9733" width="9.7109375" style="662" customWidth="1"/>
    <col min="9734" max="9734" width="11.7109375" style="662" customWidth="1"/>
    <col min="9735" max="9735" width="10.140625" style="662" customWidth="1"/>
    <col min="9736" max="9736" width="12.140625" style="662" customWidth="1"/>
    <col min="9737" max="9737" width="11.7109375" style="662" customWidth="1"/>
    <col min="9738" max="9738" width="13.140625" style="662" customWidth="1"/>
    <col min="9739" max="9739" width="11.42578125" style="662" customWidth="1"/>
    <col min="9740" max="9740" width="10.7109375" style="662" customWidth="1"/>
    <col min="9741" max="9741" width="9.140625" style="662"/>
    <col min="9742" max="9742" width="14.140625" style="662" customWidth="1"/>
    <col min="9743" max="9984" width="9.140625" style="662"/>
    <col min="9985" max="9985" width="5.140625" style="662" customWidth="1"/>
    <col min="9986" max="9986" width="32.140625" style="662" customWidth="1"/>
    <col min="9987" max="9987" width="7.85546875" style="662" customWidth="1"/>
    <col min="9988" max="9988" width="10.28515625" style="662" customWidth="1"/>
    <col min="9989" max="9989" width="9.7109375" style="662" customWidth="1"/>
    <col min="9990" max="9990" width="11.7109375" style="662" customWidth="1"/>
    <col min="9991" max="9991" width="10.140625" style="662" customWidth="1"/>
    <col min="9992" max="9992" width="12.140625" style="662" customWidth="1"/>
    <col min="9993" max="9993" width="11.7109375" style="662" customWidth="1"/>
    <col min="9994" max="9994" width="13.140625" style="662" customWidth="1"/>
    <col min="9995" max="9995" width="11.42578125" style="662" customWidth="1"/>
    <col min="9996" max="9996" width="10.7109375" style="662" customWidth="1"/>
    <col min="9997" max="9997" width="9.140625" style="662"/>
    <col min="9998" max="9998" width="14.140625" style="662" customWidth="1"/>
    <col min="9999" max="10240" width="9.140625" style="662"/>
    <col min="10241" max="10241" width="5.140625" style="662" customWidth="1"/>
    <col min="10242" max="10242" width="32.140625" style="662" customWidth="1"/>
    <col min="10243" max="10243" width="7.85546875" style="662" customWidth="1"/>
    <col min="10244" max="10244" width="10.28515625" style="662" customWidth="1"/>
    <col min="10245" max="10245" width="9.7109375" style="662" customWidth="1"/>
    <col min="10246" max="10246" width="11.7109375" style="662" customWidth="1"/>
    <col min="10247" max="10247" width="10.140625" style="662" customWidth="1"/>
    <col min="10248" max="10248" width="12.140625" style="662" customWidth="1"/>
    <col min="10249" max="10249" width="11.7109375" style="662" customWidth="1"/>
    <col min="10250" max="10250" width="13.140625" style="662" customWidth="1"/>
    <col min="10251" max="10251" width="11.42578125" style="662" customWidth="1"/>
    <col min="10252" max="10252" width="10.7109375" style="662" customWidth="1"/>
    <col min="10253" max="10253" width="9.140625" style="662"/>
    <col min="10254" max="10254" width="14.140625" style="662" customWidth="1"/>
    <col min="10255" max="10496" width="9.140625" style="662"/>
    <col min="10497" max="10497" width="5.140625" style="662" customWidth="1"/>
    <col min="10498" max="10498" width="32.140625" style="662" customWidth="1"/>
    <col min="10499" max="10499" width="7.85546875" style="662" customWidth="1"/>
    <col min="10500" max="10500" width="10.28515625" style="662" customWidth="1"/>
    <col min="10501" max="10501" width="9.7109375" style="662" customWidth="1"/>
    <col min="10502" max="10502" width="11.7109375" style="662" customWidth="1"/>
    <col min="10503" max="10503" width="10.140625" style="662" customWidth="1"/>
    <col min="10504" max="10504" width="12.140625" style="662" customWidth="1"/>
    <col min="10505" max="10505" width="11.7109375" style="662" customWidth="1"/>
    <col min="10506" max="10506" width="13.140625" style="662" customWidth="1"/>
    <col min="10507" max="10507" width="11.42578125" style="662" customWidth="1"/>
    <col min="10508" max="10508" width="10.7109375" style="662" customWidth="1"/>
    <col min="10509" max="10509" width="9.140625" style="662"/>
    <col min="10510" max="10510" width="14.140625" style="662" customWidth="1"/>
    <col min="10511" max="10752" width="9.140625" style="662"/>
    <col min="10753" max="10753" width="5.140625" style="662" customWidth="1"/>
    <col min="10754" max="10754" width="32.140625" style="662" customWidth="1"/>
    <col min="10755" max="10755" width="7.85546875" style="662" customWidth="1"/>
    <col min="10756" max="10756" width="10.28515625" style="662" customWidth="1"/>
    <col min="10757" max="10757" width="9.7109375" style="662" customWidth="1"/>
    <col min="10758" max="10758" width="11.7109375" style="662" customWidth="1"/>
    <col min="10759" max="10759" width="10.140625" style="662" customWidth="1"/>
    <col min="10760" max="10760" width="12.140625" style="662" customWidth="1"/>
    <col min="10761" max="10761" width="11.7109375" style="662" customWidth="1"/>
    <col min="10762" max="10762" width="13.140625" style="662" customWidth="1"/>
    <col min="10763" max="10763" width="11.42578125" style="662" customWidth="1"/>
    <col min="10764" max="10764" width="10.7109375" style="662" customWidth="1"/>
    <col min="10765" max="10765" width="9.140625" style="662"/>
    <col min="10766" max="10766" width="14.140625" style="662" customWidth="1"/>
    <col min="10767" max="11008" width="9.140625" style="662"/>
    <col min="11009" max="11009" width="5.140625" style="662" customWidth="1"/>
    <col min="11010" max="11010" width="32.140625" style="662" customWidth="1"/>
    <col min="11011" max="11011" width="7.85546875" style="662" customWidth="1"/>
    <col min="11012" max="11012" width="10.28515625" style="662" customWidth="1"/>
    <col min="11013" max="11013" width="9.7109375" style="662" customWidth="1"/>
    <col min="11014" max="11014" width="11.7109375" style="662" customWidth="1"/>
    <col min="11015" max="11015" width="10.140625" style="662" customWidth="1"/>
    <col min="11016" max="11016" width="12.140625" style="662" customWidth="1"/>
    <col min="11017" max="11017" width="11.7109375" style="662" customWidth="1"/>
    <col min="11018" max="11018" width="13.140625" style="662" customWidth="1"/>
    <col min="11019" max="11019" width="11.42578125" style="662" customWidth="1"/>
    <col min="11020" max="11020" width="10.7109375" style="662" customWidth="1"/>
    <col min="11021" max="11021" width="9.140625" style="662"/>
    <col min="11022" max="11022" width="14.140625" style="662" customWidth="1"/>
    <col min="11023" max="11264" width="9.140625" style="662"/>
    <col min="11265" max="11265" width="5.140625" style="662" customWidth="1"/>
    <col min="11266" max="11266" width="32.140625" style="662" customWidth="1"/>
    <col min="11267" max="11267" width="7.85546875" style="662" customWidth="1"/>
    <col min="11268" max="11268" width="10.28515625" style="662" customWidth="1"/>
    <col min="11269" max="11269" width="9.7109375" style="662" customWidth="1"/>
    <col min="11270" max="11270" width="11.7109375" style="662" customWidth="1"/>
    <col min="11271" max="11271" width="10.140625" style="662" customWidth="1"/>
    <col min="11272" max="11272" width="12.140625" style="662" customWidth="1"/>
    <col min="11273" max="11273" width="11.7109375" style="662" customWidth="1"/>
    <col min="11274" max="11274" width="13.140625" style="662" customWidth="1"/>
    <col min="11275" max="11275" width="11.42578125" style="662" customWidth="1"/>
    <col min="11276" max="11276" width="10.7109375" style="662" customWidth="1"/>
    <col min="11277" max="11277" width="9.140625" style="662"/>
    <col min="11278" max="11278" width="14.140625" style="662" customWidth="1"/>
    <col min="11279" max="11520" width="9.140625" style="662"/>
    <col min="11521" max="11521" width="5.140625" style="662" customWidth="1"/>
    <col min="11522" max="11522" width="32.140625" style="662" customWidth="1"/>
    <col min="11523" max="11523" width="7.85546875" style="662" customWidth="1"/>
    <col min="11524" max="11524" width="10.28515625" style="662" customWidth="1"/>
    <col min="11525" max="11525" width="9.7109375" style="662" customWidth="1"/>
    <col min="11526" max="11526" width="11.7109375" style="662" customWidth="1"/>
    <col min="11527" max="11527" width="10.140625" style="662" customWidth="1"/>
    <col min="11528" max="11528" width="12.140625" style="662" customWidth="1"/>
    <col min="11529" max="11529" width="11.7109375" style="662" customWidth="1"/>
    <col min="11530" max="11530" width="13.140625" style="662" customWidth="1"/>
    <col min="11531" max="11531" width="11.42578125" style="662" customWidth="1"/>
    <col min="11532" max="11532" width="10.7109375" style="662" customWidth="1"/>
    <col min="11533" max="11533" width="9.140625" style="662"/>
    <col min="11534" max="11534" width="14.140625" style="662" customWidth="1"/>
    <col min="11535" max="11776" width="9.140625" style="662"/>
    <col min="11777" max="11777" width="5.140625" style="662" customWidth="1"/>
    <col min="11778" max="11778" width="32.140625" style="662" customWidth="1"/>
    <col min="11779" max="11779" width="7.85546875" style="662" customWidth="1"/>
    <col min="11780" max="11780" width="10.28515625" style="662" customWidth="1"/>
    <col min="11781" max="11781" width="9.7109375" style="662" customWidth="1"/>
    <col min="11782" max="11782" width="11.7109375" style="662" customWidth="1"/>
    <col min="11783" max="11783" width="10.140625" style="662" customWidth="1"/>
    <col min="11784" max="11784" width="12.140625" style="662" customWidth="1"/>
    <col min="11785" max="11785" width="11.7109375" style="662" customWidth="1"/>
    <col min="11786" max="11786" width="13.140625" style="662" customWidth="1"/>
    <col min="11787" max="11787" width="11.42578125" style="662" customWidth="1"/>
    <col min="11788" max="11788" width="10.7109375" style="662" customWidth="1"/>
    <col min="11789" max="11789" width="9.140625" style="662"/>
    <col min="11790" max="11790" width="14.140625" style="662" customWidth="1"/>
    <col min="11791" max="12032" width="9.140625" style="662"/>
    <col min="12033" max="12033" width="5.140625" style="662" customWidth="1"/>
    <col min="12034" max="12034" width="32.140625" style="662" customWidth="1"/>
    <col min="12035" max="12035" width="7.85546875" style="662" customWidth="1"/>
    <col min="12036" max="12036" width="10.28515625" style="662" customWidth="1"/>
    <col min="12037" max="12037" width="9.7109375" style="662" customWidth="1"/>
    <col min="12038" max="12038" width="11.7109375" style="662" customWidth="1"/>
    <col min="12039" max="12039" width="10.140625" style="662" customWidth="1"/>
    <col min="12040" max="12040" width="12.140625" style="662" customWidth="1"/>
    <col min="12041" max="12041" width="11.7109375" style="662" customWidth="1"/>
    <col min="12042" max="12042" width="13.140625" style="662" customWidth="1"/>
    <col min="12043" max="12043" width="11.42578125" style="662" customWidth="1"/>
    <col min="12044" max="12044" width="10.7109375" style="662" customWidth="1"/>
    <col min="12045" max="12045" width="9.140625" style="662"/>
    <col min="12046" max="12046" width="14.140625" style="662" customWidth="1"/>
    <col min="12047" max="12288" width="9.140625" style="662"/>
    <col min="12289" max="12289" width="5.140625" style="662" customWidth="1"/>
    <col min="12290" max="12290" width="32.140625" style="662" customWidth="1"/>
    <col min="12291" max="12291" width="7.85546875" style="662" customWidth="1"/>
    <col min="12292" max="12292" width="10.28515625" style="662" customWidth="1"/>
    <col min="12293" max="12293" width="9.7109375" style="662" customWidth="1"/>
    <col min="12294" max="12294" width="11.7109375" style="662" customWidth="1"/>
    <col min="12295" max="12295" width="10.140625" style="662" customWidth="1"/>
    <col min="12296" max="12296" width="12.140625" style="662" customWidth="1"/>
    <col min="12297" max="12297" width="11.7109375" style="662" customWidth="1"/>
    <col min="12298" max="12298" width="13.140625" style="662" customWidth="1"/>
    <col min="12299" max="12299" width="11.42578125" style="662" customWidth="1"/>
    <col min="12300" max="12300" width="10.7109375" style="662" customWidth="1"/>
    <col min="12301" max="12301" width="9.140625" style="662"/>
    <col min="12302" max="12302" width="14.140625" style="662" customWidth="1"/>
    <col min="12303" max="12544" width="9.140625" style="662"/>
    <col min="12545" max="12545" width="5.140625" style="662" customWidth="1"/>
    <col min="12546" max="12546" width="32.140625" style="662" customWidth="1"/>
    <col min="12547" max="12547" width="7.85546875" style="662" customWidth="1"/>
    <col min="12548" max="12548" width="10.28515625" style="662" customWidth="1"/>
    <col min="12549" max="12549" width="9.7109375" style="662" customWidth="1"/>
    <col min="12550" max="12550" width="11.7109375" style="662" customWidth="1"/>
    <col min="12551" max="12551" width="10.140625" style="662" customWidth="1"/>
    <col min="12552" max="12552" width="12.140625" style="662" customWidth="1"/>
    <col min="12553" max="12553" width="11.7109375" style="662" customWidth="1"/>
    <col min="12554" max="12554" width="13.140625" style="662" customWidth="1"/>
    <col min="12555" max="12555" width="11.42578125" style="662" customWidth="1"/>
    <col min="12556" max="12556" width="10.7109375" style="662" customWidth="1"/>
    <col min="12557" max="12557" width="9.140625" style="662"/>
    <col min="12558" max="12558" width="14.140625" style="662" customWidth="1"/>
    <col min="12559" max="12800" width="9.140625" style="662"/>
    <col min="12801" max="12801" width="5.140625" style="662" customWidth="1"/>
    <col min="12802" max="12802" width="32.140625" style="662" customWidth="1"/>
    <col min="12803" max="12803" width="7.85546875" style="662" customWidth="1"/>
    <col min="12804" max="12804" width="10.28515625" style="662" customWidth="1"/>
    <col min="12805" max="12805" width="9.7109375" style="662" customWidth="1"/>
    <col min="12806" max="12806" width="11.7109375" style="662" customWidth="1"/>
    <col min="12807" max="12807" width="10.140625" style="662" customWidth="1"/>
    <col min="12808" max="12808" width="12.140625" style="662" customWidth="1"/>
    <col min="12809" max="12809" width="11.7109375" style="662" customWidth="1"/>
    <col min="12810" max="12810" width="13.140625" style="662" customWidth="1"/>
    <col min="12811" max="12811" width="11.42578125" style="662" customWidth="1"/>
    <col min="12812" max="12812" width="10.7109375" style="662" customWidth="1"/>
    <col min="12813" max="12813" width="9.140625" style="662"/>
    <col min="12814" max="12814" width="14.140625" style="662" customWidth="1"/>
    <col min="12815" max="13056" width="9.140625" style="662"/>
    <col min="13057" max="13057" width="5.140625" style="662" customWidth="1"/>
    <col min="13058" max="13058" width="32.140625" style="662" customWidth="1"/>
    <col min="13059" max="13059" width="7.85546875" style="662" customWidth="1"/>
    <col min="13060" max="13060" width="10.28515625" style="662" customWidth="1"/>
    <col min="13061" max="13061" width="9.7109375" style="662" customWidth="1"/>
    <col min="13062" max="13062" width="11.7109375" style="662" customWidth="1"/>
    <col min="13063" max="13063" width="10.140625" style="662" customWidth="1"/>
    <col min="13064" max="13064" width="12.140625" style="662" customWidth="1"/>
    <col min="13065" max="13065" width="11.7109375" style="662" customWidth="1"/>
    <col min="13066" max="13066" width="13.140625" style="662" customWidth="1"/>
    <col min="13067" max="13067" width="11.42578125" style="662" customWidth="1"/>
    <col min="13068" max="13068" width="10.7109375" style="662" customWidth="1"/>
    <col min="13069" max="13069" width="9.140625" style="662"/>
    <col min="13070" max="13070" width="14.140625" style="662" customWidth="1"/>
    <col min="13071" max="13312" width="9.140625" style="662"/>
    <col min="13313" max="13313" width="5.140625" style="662" customWidth="1"/>
    <col min="13314" max="13314" width="32.140625" style="662" customWidth="1"/>
    <col min="13315" max="13315" width="7.85546875" style="662" customWidth="1"/>
    <col min="13316" max="13316" width="10.28515625" style="662" customWidth="1"/>
    <col min="13317" max="13317" width="9.7109375" style="662" customWidth="1"/>
    <col min="13318" max="13318" width="11.7109375" style="662" customWidth="1"/>
    <col min="13319" max="13319" width="10.140625" style="662" customWidth="1"/>
    <col min="13320" max="13320" width="12.140625" style="662" customWidth="1"/>
    <col min="13321" max="13321" width="11.7109375" style="662" customWidth="1"/>
    <col min="13322" max="13322" width="13.140625" style="662" customWidth="1"/>
    <col min="13323" max="13323" width="11.42578125" style="662" customWidth="1"/>
    <col min="13324" max="13324" width="10.7109375" style="662" customWidth="1"/>
    <col min="13325" max="13325" width="9.140625" style="662"/>
    <col min="13326" max="13326" width="14.140625" style="662" customWidth="1"/>
    <col min="13327" max="13568" width="9.140625" style="662"/>
    <col min="13569" max="13569" width="5.140625" style="662" customWidth="1"/>
    <col min="13570" max="13570" width="32.140625" style="662" customWidth="1"/>
    <col min="13571" max="13571" width="7.85546875" style="662" customWidth="1"/>
    <col min="13572" max="13572" width="10.28515625" style="662" customWidth="1"/>
    <col min="13573" max="13573" width="9.7109375" style="662" customWidth="1"/>
    <col min="13574" max="13574" width="11.7109375" style="662" customWidth="1"/>
    <col min="13575" max="13575" width="10.140625" style="662" customWidth="1"/>
    <col min="13576" max="13576" width="12.140625" style="662" customWidth="1"/>
    <col min="13577" max="13577" width="11.7109375" style="662" customWidth="1"/>
    <col min="13578" max="13578" width="13.140625" style="662" customWidth="1"/>
    <col min="13579" max="13579" width="11.42578125" style="662" customWidth="1"/>
    <col min="13580" max="13580" width="10.7109375" style="662" customWidth="1"/>
    <col min="13581" max="13581" width="9.140625" style="662"/>
    <col min="13582" max="13582" width="14.140625" style="662" customWidth="1"/>
    <col min="13583" max="13824" width="9.140625" style="662"/>
    <col min="13825" max="13825" width="5.140625" style="662" customWidth="1"/>
    <col min="13826" max="13826" width="32.140625" style="662" customWidth="1"/>
    <col min="13827" max="13827" width="7.85546875" style="662" customWidth="1"/>
    <col min="13828" max="13828" width="10.28515625" style="662" customWidth="1"/>
    <col min="13829" max="13829" width="9.7109375" style="662" customWidth="1"/>
    <col min="13830" max="13830" width="11.7109375" style="662" customWidth="1"/>
    <col min="13831" max="13831" width="10.140625" style="662" customWidth="1"/>
    <col min="13832" max="13832" width="12.140625" style="662" customWidth="1"/>
    <col min="13833" max="13833" width="11.7109375" style="662" customWidth="1"/>
    <col min="13834" max="13834" width="13.140625" style="662" customWidth="1"/>
    <col min="13835" max="13835" width="11.42578125" style="662" customWidth="1"/>
    <col min="13836" max="13836" width="10.7109375" style="662" customWidth="1"/>
    <col min="13837" max="13837" width="9.140625" style="662"/>
    <col min="13838" max="13838" width="14.140625" style="662" customWidth="1"/>
    <col min="13839" max="14080" width="9.140625" style="662"/>
    <col min="14081" max="14081" width="5.140625" style="662" customWidth="1"/>
    <col min="14082" max="14082" width="32.140625" style="662" customWidth="1"/>
    <col min="14083" max="14083" width="7.85546875" style="662" customWidth="1"/>
    <col min="14084" max="14084" width="10.28515625" style="662" customWidth="1"/>
    <col min="14085" max="14085" width="9.7109375" style="662" customWidth="1"/>
    <col min="14086" max="14086" width="11.7109375" style="662" customWidth="1"/>
    <col min="14087" max="14087" width="10.140625" style="662" customWidth="1"/>
    <col min="14088" max="14088" width="12.140625" style="662" customWidth="1"/>
    <col min="14089" max="14089" width="11.7109375" style="662" customWidth="1"/>
    <col min="14090" max="14090" width="13.140625" style="662" customWidth="1"/>
    <col min="14091" max="14091" width="11.42578125" style="662" customWidth="1"/>
    <col min="14092" max="14092" width="10.7109375" style="662" customWidth="1"/>
    <col min="14093" max="14093" width="9.140625" style="662"/>
    <col min="14094" max="14094" width="14.140625" style="662" customWidth="1"/>
    <col min="14095" max="14336" width="9.140625" style="662"/>
    <col min="14337" max="14337" width="5.140625" style="662" customWidth="1"/>
    <col min="14338" max="14338" width="32.140625" style="662" customWidth="1"/>
    <col min="14339" max="14339" width="7.85546875" style="662" customWidth="1"/>
    <col min="14340" max="14340" width="10.28515625" style="662" customWidth="1"/>
    <col min="14341" max="14341" width="9.7109375" style="662" customWidth="1"/>
    <col min="14342" max="14342" width="11.7109375" style="662" customWidth="1"/>
    <col min="14343" max="14343" width="10.140625" style="662" customWidth="1"/>
    <col min="14344" max="14344" width="12.140625" style="662" customWidth="1"/>
    <col min="14345" max="14345" width="11.7109375" style="662" customWidth="1"/>
    <col min="14346" max="14346" width="13.140625" style="662" customWidth="1"/>
    <col min="14347" max="14347" width="11.42578125" style="662" customWidth="1"/>
    <col min="14348" max="14348" width="10.7109375" style="662" customWidth="1"/>
    <col min="14349" max="14349" width="9.140625" style="662"/>
    <col min="14350" max="14350" width="14.140625" style="662" customWidth="1"/>
    <col min="14351" max="14592" width="9.140625" style="662"/>
    <col min="14593" max="14593" width="5.140625" style="662" customWidth="1"/>
    <col min="14594" max="14594" width="32.140625" style="662" customWidth="1"/>
    <col min="14595" max="14595" width="7.85546875" style="662" customWidth="1"/>
    <col min="14596" max="14596" width="10.28515625" style="662" customWidth="1"/>
    <col min="14597" max="14597" width="9.7109375" style="662" customWidth="1"/>
    <col min="14598" max="14598" width="11.7109375" style="662" customWidth="1"/>
    <col min="14599" max="14599" width="10.140625" style="662" customWidth="1"/>
    <col min="14600" max="14600" width="12.140625" style="662" customWidth="1"/>
    <col min="14601" max="14601" width="11.7109375" style="662" customWidth="1"/>
    <col min="14602" max="14602" width="13.140625" style="662" customWidth="1"/>
    <col min="14603" max="14603" width="11.42578125" style="662" customWidth="1"/>
    <col min="14604" max="14604" width="10.7109375" style="662" customWidth="1"/>
    <col min="14605" max="14605" width="9.140625" style="662"/>
    <col min="14606" max="14606" width="14.140625" style="662" customWidth="1"/>
    <col min="14607" max="14848" width="9.140625" style="662"/>
    <col min="14849" max="14849" width="5.140625" style="662" customWidth="1"/>
    <col min="14850" max="14850" width="32.140625" style="662" customWidth="1"/>
    <col min="14851" max="14851" width="7.85546875" style="662" customWidth="1"/>
    <col min="14852" max="14852" width="10.28515625" style="662" customWidth="1"/>
    <col min="14853" max="14853" width="9.7109375" style="662" customWidth="1"/>
    <col min="14854" max="14854" width="11.7109375" style="662" customWidth="1"/>
    <col min="14855" max="14855" width="10.140625" style="662" customWidth="1"/>
    <col min="14856" max="14856" width="12.140625" style="662" customWidth="1"/>
    <col min="14857" max="14857" width="11.7109375" style="662" customWidth="1"/>
    <col min="14858" max="14858" width="13.140625" style="662" customWidth="1"/>
    <col min="14859" max="14859" width="11.42578125" style="662" customWidth="1"/>
    <col min="14860" max="14860" width="10.7109375" style="662" customWidth="1"/>
    <col min="14861" max="14861" width="9.140625" style="662"/>
    <col min="14862" max="14862" width="14.140625" style="662" customWidth="1"/>
    <col min="14863" max="15104" width="9.140625" style="662"/>
    <col min="15105" max="15105" width="5.140625" style="662" customWidth="1"/>
    <col min="15106" max="15106" width="32.140625" style="662" customWidth="1"/>
    <col min="15107" max="15107" width="7.85546875" style="662" customWidth="1"/>
    <col min="15108" max="15108" width="10.28515625" style="662" customWidth="1"/>
    <col min="15109" max="15109" width="9.7109375" style="662" customWidth="1"/>
    <col min="15110" max="15110" width="11.7109375" style="662" customWidth="1"/>
    <col min="15111" max="15111" width="10.140625" style="662" customWidth="1"/>
    <col min="15112" max="15112" width="12.140625" style="662" customWidth="1"/>
    <col min="15113" max="15113" width="11.7109375" style="662" customWidth="1"/>
    <col min="15114" max="15114" width="13.140625" style="662" customWidth="1"/>
    <col min="15115" max="15115" width="11.42578125" style="662" customWidth="1"/>
    <col min="15116" max="15116" width="10.7109375" style="662" customWidth="1"/>
    <col min="15117" max="15117" width="9.140625" style="662"/>
    <col min="15118" max="15118" width="14.140625" style="662" customWidth="1"/>
    <col min="15119" max="15360" width="9.140625" style="662"/>
    <col min="15361" max="15361" width="5.140625" style="662" customWidth="1"/>
    <col min="15362" max="15362" width="32.140625" style="662" customWidth="1"/>
    <col min="15363" max="15363" width="7.85546875" style="662" customWidth="1"/>
    <col min="15364" max="15364" width="10.28515625" style="662" customWidth="1"/>
    <col min="15365" max="15365" width="9.7109375" style="662" customWidth="1"/>
    <col min="15366" max="15366" width="11.7109375" style="662" customWidth="1"/>
    <col min="15367" max="15367" width="10.140625" style="662" customWidth="1"/>
    <col min="15368" max="15368" width="12.140625" style="662" customWidth="1"/>
    <col min="15369" max="15369" width="11.7109375" style="662" customWidth="1"/>
    <col min="15370" max="15370" width="13.140625" style="662" customWidth="1"/>
    <col min="15371" max="15371" width="11.42578125" style="662" customWidth="1"/>
    <col min="15372" max="15372" width="10.7109375" style="662" customWidth="1"/>
    <col min="15373" max="15373" width="9.140625" style="662"/>
    <col min="15374" max="15374" width="14.140625" style="662" customWidth="1"/>
    <col min="15375" max="15616" width="9.140625" style="662"/>
    <col min="15617" max="15617" width="5.140625" style="662" customWidth="1"/>
    <col min="15618" max="15618" width="32.140625" style="662" customWidth="1"/>
    <col min="15619" max="15619" width="7.85546875" style="662" customWidth="1"/>
    <col min="15620" max="15620" width="10.28515625" style="662" customWidth="1"/>
    <col min="15621" max="15621" width="9.7109375" style="662" customWidth="1"/>
    <col min="15622" max="15622" width="11.7109375" style="662" customWidth="1"/>
    <col min="15623" max="15623" width="10.140625" style="662" customWidth="1"/>
    <col min="15624" max="15624" width="12.140625" style="662" customWidth="1"/>
    <col min="15625" max="15625" width="11.7109375" style="662" customWidth="1"/>
    <col min="15626" max="15626" width="13.140625" style="662" customWidth="1"/>
    <col min="15627" max="15627" width="11.42578125" style="662" customWidth="1"/>
    <col min="15628" max="15628" width="10.7109375" style="662" customWidth="1"/>
    <col min="15629" max="15629" width="9.140625" style="662"/>
    <col min="15630" max="15630" width="14.140625" style="662" customWidth="1"/>
    <col min="15631" max="15872" width="9.140625" style="662"/>
    <col min="15873" max="15873" width="5.140625" style="662" customWidth="1"/>
    <col min="15874" max="15874" width="32.140625" style="662" customWidth="1"/>
    <col min="15875" max="15875" width="7.85546875" style="662" customWidth="1"/>
    <col min="15876" max="15876" width="10.28515625" style="662" customWidth="1"/>
    <col min="15877" max="15877" width="9.7109375" style="662" customWidth="1"/>
    <col min="15878" max="15878" width="11.7109375" style="662" customWidth="1"/>
    <col min="15879" max="15879" width="10.140625" style="662" customWidth="1"/>
    <col min="15880" max="15880" width="12.140625" style="662" customWidth="1"/>
    <col min="15881" max="15881" width="11.7109375" style="662" customWidth="1"/>
    <col min="15882" max="15882" width="13.140625" style="662" customWidth="1"/>
    <col min="15883" max="15883" width="11.42578125" style="662" customWidth="1"/>
    <col min="15884" max="15884" width="10.7109375" style="662" customWidth="1"/>
    <col min="15885" max="15885" width="9.140625" style="662"/>
    <col min="15886" max="15886" width="14.140625" style="662" customWidth="1"/>
    <col min="15887" max="16128" width="9.140625" style="662"/>
    <col min="16129" max="16129" width="5.140625" style="662" customWidth="1"/>
    <col min="16130" max="16130" width="32.140625" style="662" customWidth="1"/>
    <col min="16131" max="16131" width="7.85546875" style="662" customWidth="1"/>
    <col min="16132" max="16132" width="10.28515625" style="662" customWidth="1"/>
    <col min="16133" max="16133" width="9.7109375" style="662" customWidth="1"/>
    <col min="16134" max="16134" width="11.7109375" style="662" customWidth="1"/>
    <col min="16135" max="16135" width="10.140625" style="662" customWidth="1"/>
    <col min="16136" max="16136" width="12.140625" style="662" customWidth="1"/>
    <col min="16137" max="16137" width="11.7109375" style="662" customWidth="1"/>
    <col min="16138" max="16138" width="13.140625" style="662" customWidth="1"/>
    <col min="16139" max="16139" width="11.42578125" style="662" customWidth="1"/>
    <col min="16140" max="16140" width="10.7109375" style="662" customWidth="1"/>
    <col min="16141" max="16141" width="9.140625" style="662"/>
    <col min="16142" max="16142" width="14.140625" style="662" customWidth="1"/>
    <col min="16143" max="16384" width="9.140625" style="662"/>
  </cols>
  <sheetData>
    <row r="1" spans="1:14" ht="12.75" customHeight="1">
      <c r="A1" s="1070" t="s">
        <v>515</v>
      </c>
      <c r="B1" s="1070"/>
      <c r="K1" s="1149" t="s">
        <v>836</v>
      </c>
      <c r="L1" s="1149"/>
    </row>
    <row r="2" spans="1:14">
      <c r="A2" s="1150" t="s">
        <v>519</v>
      </c>
      <c r="B2" s="1150"/>
    </row>
    <row r="3" spans="1:14">
      <c r="B3" s="663"/>
      <c r="C3" s="663"/>
      <c r="D3" s="663"/>
      <c r="E3" s="663"/>
      <c r="F3" s="663"/>
      <c r="G3" s="663"/>
      <c r="H3" s="663"/>
      <c r="I3" s="663"/>
    </row>
    <row r="4" spans="1:14" ht="15.75" customHeight="1">
      <c r="A4" s="1151" t="s">
        <v>837</v>
      </c>
      <c r="B4" s="1151"/>
      <c r="C4" s="1151"/>
      <c r="D4" s="1151"/>
      <c r="E4" s="1151"/>
      <c r="F4" s="1151"/>
      <c r="G4" s="1151"/>
      <c r="H4" s="1151"/>
      <c r="I4" s="1151"/>
      <c r="J4" s="1151"/>
      <c r="K4" s="1151"/>
      <c r="L4" s="1152"/>
    </row>
    <row r="5" spans="1:14" ht="15.75" customHeight="1">
      <c r="B5" s="664"/>
      <c r="C5" s="663"/>
      <c r="D5" s="663"/>
      <c r="E5" s="663"/>
      <c r="F5" s="663"/>
      <c r="G5" s="663"/>
      <c r="H5" s="663"/>
      <c r="I5" s="663"/>
    </row>
    <row r="6" spans="1:14" ht="17.25" hidden="1" customHeight="1">
      <c r="B6" s="663"/>
      <c r="C6" s="663"/>
      <c r="D6" s="663"/>
      <c r="E6" s="663"/>
      <c r="F6" s="663"/>
      <c r="G6" s="663"/>
      <c r="H6" s="663"/>
      <c r="I6" s="663"/>
    </row>
    <row r="7" spans="1:14" ht="15.75">
      <c r="B7" s="1153" t="s">
        <v>838</v>
      </c>
      <c r="C7" s="1153"/>
      <c r="D7" s="1153"/>
      <c r="E7" s="1153"/>
      <c r="F7" s="1153"/>
      <c r="G7" s="1153"/>
      <c r="H7" s="1153"/>
      <c r="I7" s="1153"/>
      <c r="J7" s="1153"/>
      <c r="K7" s="1153"/>
    </row>
    <row r="8" spans="1:14" ht="15.75" thickBot="1">
      <c r="B8" s="1154" t="s">
        <v>839</v>
      </c>
      <c r="C8" s="1154"/>
      <c r="D8" s="1154"/>
      <c r="E8" s="1154"/>
      <c r="F8" s="1154"/>
      <c r="G8" s="1154"/>
      <c r="H8" s="1154"/>
      <c r="I8" s="1154"/>
      <c r="J8" s="1154"/>
      <c r="K8" s="1154"/>
      <c r="L8" s="666" t="s">
        <v>840</v>
      </c>
    </row>
    <row r="9" spans="1:14" ht="16.5" hidden="1" thickBot="1">
      <c r="A9" s="667"/>
      <c r="B9" s="668"/>
      <c r="C9" s="669"/>
      <c r="D9" s="670">
        <f>D13-D10</f>
        <v>0</v>
      </c>
      <c r="E9" s="671">
        <f>E13-E10</f>
        <v>0</v>
      </c>
      <c r="F9" s="670">
        <f>F13-F10</f>
        <v>0</v>
      </c>
      <c r="G9" s="670">
        <f t="shared" ref="G9:L9" si="0">G13-G10</f>
        <v>0</v>
      </c>
      <c r="H9" s="670">
        <f t="shared" si="0"/>
        <v>0</v>
      </c>
      <c r="I9" s="670">
        <f t="shared" si="0"/>
        <v>0</v>
      </c>
      <c r="J9" s="670">
        <f t="shared" si="0"/>
        <v>0</v>
      </c>
      <c r="K9" s="670">
        <f t="shared" si="0"/>
        <v>0</v>
      </c>
      <c r="L9" s="670">
        <f t="shared" si="0"/>
        <v>0</v>
      </c>
      <c r="M9" s="672">
        <v>85</v>
      </c>
    </row>
    <row r="10" spans="1:14" ht="13.5" hidden="1" thickBot="1">
      <c r="A10" s="667"/>
      <c r="B10" s="673"/>
      <c r="C10" s="674"/>
      <c r="D10" s="675">
        <f>'[2]51.1'!L6+'[2]51,01,03,035'!L8+'[2]51,01,03,035'!L18</f>
        <v>1050000</v>
      </c>
      <c r="E10" s="675">
        <f>'[2]51.1'!M6+'[2]51,01,03,035'!M8+'[2]51,01,03,035'!M18</f>
        <v>806000</v>
      </c>
      <c r="F10" s="675">
        <f>'[2]51.1'!N6+'[2]51,01,03,035'!N8+'[2]51,01,03,035'!N18</f>
        <v>39130000</v>
      </c>
      <c r="G10" s="675">
        <f>'[2]51.1'!O6+'[2]51,01,03,035'!O8+'[2]51,01,03,035'!O18</f>
        <v>40251723</v>
      </c>
      <c r="H10" s="675">
        <f>'[2]51.1'!P6+'[2]51,01,03,035'!P8+'[2]51,01,03,035'!P18</f>
        <v>40036651</v>
      </c>
      <c r="I10" s="675">
        <f>'[2]51.1'!Q6+'[2]51,01,03,035'!Q8+'[2]51,01,03,035'!Q18</f>
        <v>40036651</v>
      </c>
      <c r="J10" s="675">
        <f>'[2]51.1'!R6+'[2]51,01,03,035'!R8+'[2]51,01,03,035'!R18</f>
        <v>40036651</v>
      </c>
      <c r="K10" s="675">
        <f>'[2]51.1'!S6+'[2]51,01,03,035'!S8+'[2]51,01,03,035'!S18</f>
        <v>0</v>
      </c>
      <c r="L10" s="675">
        <f>'[2]51.1'!T6+'[2]51,01,03,035'!T8+'[2]51,01,03,035'!T18</f>
        <v>40425785</v>
      </c>
      <c r="M10" s="676"/>
    </row>
    <row r="11" spans="1:14" ht="105.75" customHeight="1" thickBot="1">
      <c r="A11" s="1137" t="s">
        <v>841</v>
      </c>
      <c r="B11" s="1138"/>
      <c r="C11" s="677" t="s">
        <v>842</v>
      </c>
      <c r="D11" s="678" t="s">
        <v>843</v>
      </c>
      <c r="E11" s="679" t="s">
        <v>844</v>
      </c>
      <c r="F11" s="680" t="s">
        <v>845</v>
      </c>
      <c r="G11" s="681" t="s">
        <v>846</v>
      </c>
      <c r="H11" s="680" t="s">
        <v>847</v>
      </c>
      <c r="I11" s="680" t="s">
        <v>848</v>
      </c>
      <c r="J11" s="680" t="s">
        <v>849</v>
      </c>
      <c r="K11" s="680" t="s">
        <v>850</v>
      </c>
      <c r="L11" s="680" t="s">
        <v>851</v>
      </c>
    </row>
    <row r="12" spans="1:14" ht="12" customHeight="1">
      <c r="A12" s="1139" t="s">
        <v>16</v>
      </c>
      <c r="B12" s="1140"/>
      <c r="C12" s="682" t="s">
        <v>17</v>
      </c>
      <c r="D12" s="682">
        <v>1</v>
      </c>
      <c r="E12" s="682">
        <v>2</v>
      </c>
      <c r="F12" s="682">
        <v>3</v>
      </c>
      <c r="G12" s="682">
        <v>4</v>
      </c>
      <c r="H12" s="682">
        <v>5</v>
      </c>
      <c r="I12" s="682">
        <v>6</v>
      </c>
      <c r="J12" s="682">
        <v>7</v>
      </c>
      <c r="K12" s="682">
        <v>8</v>
      </c>
      <c r="L12" s="683">
        <v>9</v>
      </c>
    </row>
    <row r="13" spans="1:14" ht="54" customHeight="1">
      <c r="A13" s="1141" t="s">
        <v>852</v>
      </c>
      <c r="B13" s="1142"/>
      <c r="C13" s="684"/>
      <c r="D13" s="685">
        <f>D188+D14</f>
        <v>1050000</v>
      </c>
      <c r="E13" s="685">
        <f t="shared" ref="E13:L13" si="1">E188+E14</f>
        <v>806000</v>
      </c>
      <c r="F13" s="685">
        <f>F188+F14</f>
        <v>39130000</v>
      </c>
      <c r="G13" s="685">
        <f t="shared" si="1"/>
        <v>40251723</v>
      </c>
      <c r="H13" s="685">
        <f>H188+H14</f>
        <v>40036651</v>
      </c>
      <c r="I13" s="685">
        <f t="shared" si="1"/>
        <v>40036651</v>
      </c>
      <c r="J13" s="685">
        <f t="shared" si="1"/>
        <v>40036651</v>
      </c>
      <c r="K13" s="685">
        <f t="shared" si="1"/>
        <v>0</v>
      </c>
      <c r="L13" s="686">
        <f t="shared" si="1"/>
        <v>40425785</v>
      </c>
      <c r="N13" s="687"/>
    </row>
    <row r="14" spans="1:14" ht="33.75" customHeight="1">
      <c r="A14" s="1143" t="s">
        <v>853</v>
      </c>
      <c r="B14" s="1144"/>
      <c r="C14" s="688"/>
      <c r="D14" s="689">
        <f>D15+D170+D174+D184-D214</f>
        <v>0</v>
      </c>
      <c r="E14" s="689"/>
      <c r="F14" s="689">
        <f>F16+F52+F110+F126+F133+F147+F151+F158+F168+F184</f>
        <v>38080000</v>
      </c>
      <c r="G14" s="689">
        <f t="shared" ref="G14:L14" si="2">G16+G52+G110+G126+G133+G147+G151+G158+G168+G184</f>
        <v>38770723</v>
      </c>
      <c r="H14" s="689">
        <f>H16+H52+H110+H126+H133+H147+H151+H158+H168+H184</f>
        <v>38563209</v>
      </c>
      <c r="I14" s="689">
        <f t="shared" si="2"/>
        <v>38563209</v>
      </c>
      <c r="J14" s="689">
        <f t="shared" si="2"/>
        <v>38563209</v>
      </c>
      <c r="K14" s="689">
        <f t="shared" si="2"/>
        <v>0</v>
      </c>
      <c r="L14" s="690">
        <f t="shared" si="2"/>
        <v>39140726</v>
      </c>
      <c r="N14" s="687"/>
    </row>
    <row r="15" spans="1:14" ht="39.75" customHeight="1">
      <c r="A15" s="1145" t="s">
        <v>854</v>
      </c>
      <c r="B15" s="1146"/>
      <c r="C15" s="691" t="s">
        <v>855</v>
      </c>
      <c r="D15" s="692">
        <f>D16+D52+D133+D147+D151+D158+D189+D214</f>
        <v>0</v>
      </c>
      <c r="E15" s="692">
        <f>E16+E52+E133+E147+E151+E158+E189+E214</f>
        <v>0</v>
      </c>
      <c r="F15" s="692">
        <f>F16+F52+F133+F147+F151+F158+F189+F214</f>
        <v>38080000</v>
      </c>
      <c r="G15" s="692">
        <f t="shared" ref="G15:L15" si="3">G16+G52+G133+G147+G151+G158+G189+G214</f>
        <v>39517667</v>
      </c>
      <c r="H15" s="692">
        <f t="shared" si="3"/>
        <v>39309394</v>
      </c>
      <c r="I15" s="692">
        <f>I16+I52+I133+I147+I151+I158+I189+I214</f>
        <v>39309394</v>
      </c>
      <c r="J15" s="692">
        <f t="shared" si="3"/>
        <v>39309394</v>
      </c>
      <c r="K15" s="692">
        <f t="shared" si="3"/>
        <v>0</v>
      </c>
      <c r="L15" s="693">
        <f t="shared" si="3"/>
        <v>39917165</v>
      </c>
      <c r="N15" s="687"/>
    </row>
    <row r="16" spans="1:14" s="699" customFormat="1" ht="20.25" customHeight="1">
      <c r="A16" s="694" t="s">
        <v>856</v>
      </c>
      <c r="B16" s="695"/>
      <c r="C16" s="696" t="s">
        <v>857</v>
      </c>
      <c r="D16" s="697">
        <f t="shared" ref="D16:L16" si="4">D17+D36+D44</f>
        <v>0</v>
      </c>
      <c r="E16" s="697">
        <f t="shared" si="4"/>
        <v>0</v>
      </c>
      <c r="F16" s="697">
        <f t="shared" si="4"/>
        <v>34000000</v>
      </c>
      <c r="G16" s="697">
        <f t="shared" si="4"/>
        <v>34230000</v>
      </c>
      <c r="H16" s="697">
        <f t="shared" si="4"/>
        <v>34196705</v>
      </c>
      <c r="I16" s="697">
        <f t="shared" si="4"/>
        <v>34196705</v>
      </c>
      <c r="J16" s="697">
        <f t="shared" si="4"/>
        <v>34196705</v>
      </c>
      <c r="K16" s="697">
        <f t="shared" si="4"/>
        <v>0</v>
      </c>
      <c r="L16" s="698">
        <f t="shared" si="4"/>
        <v>34791360</v>
      </c>
      <c r="N16" s="687"/>
    </row>
    <row r="17" spans="1:14" ht="17.25" customHeight="1">
      <c r="A17" s="700" t="s">
        <v>858</v>
      </c>
      <c r="B17" s="701"/>
      <c r="C17" s="702" t="s">
        <v>859</v>
      </c>
      <c r="D17" s="703"/>
      <c r="E17" s="703"/>
      <c r="F17" s="703">
        <f t="shared" ref="F17:L17" si="5">F18+F25+F23+F28+F27+F29+F30+F31+F32+F33+F35+F34</f>
        <v>33410000</v>
      </c>
      <c r="G17" s="703">
        <f t="shared" si="5"/>
        <v>33480000</v>
      </c>
      <c r="H17" s="703">
        <f t="shared" si="5"/>
        <v>33447910</v>
      </c>
      <c r="I17" s="703">
        <f t="shared" si="5"/>
        <v>33447910</v>
      </c>
      <c r="J17" s="703">
        <f t="shared" si="5"/>
        <v>33447910</v>
      </c>
      <c r="K17" s="703">
        <f t="shared" si="5"/>
        <v>0</v>
      </c>
      <c r="L17" s="704">
        <f t="shared" si="5"/>
        <v>34026443</v>
      </c>
      <c r="N17" s="687"/>
    </row>
    <row r="18" spans="1:14" ht="17.25" customHeight="1">
      <c r="A18" s="705"/>
      <c r="B18" s="706" t="s">
        <v>860</v>
      </c>
      <c r="C18" s="707" t="s">
        <v>861</v>
      </c>
      <c r="D18" s="708"/>
      <c r="E18" s="708"/>
      <c r="F18" s="708">
        <f>'[2]51.1'!N11</f>
        <v>31752000</v>
      </c>
      <c r="G18" s="708">
        <f>'[2]51.1'!O11</f>
        <v>32002000</v>
      </c>
      <c r="H18" s="708">
        <f>'[2]51.1'!P11</f>
        <v>31992686</v>
      </c>
      <c r="I18" s="708">
        <f>'[2]51.1'!Q11</f>
        <v>31992686</v>
      </c>
      <c r="J18" s="708">
        <f>'[2]51.1'!R11</f>
        <v>31992686</v>
      </c>
      <c r="K18" s="708">
        <f>'[2]51.1'!S11</f>
        <v>0</v>
      </c>
      <c r="L18" s="709">
        <f>'[2]51.1'!T11</f>
        <v>32588436</v>
      </c>
      <c r="N18" s="687"/>
    </row>
    <row r="19" spans="1:14" s="713" customFormat="1" ht="16.5" hidden="1" customHeight="1">
      <c r="A19" s="710"/>
      <c r="B19" s="711" t="s">
        <v>862</v>
      </c>
      <c r="C19" s="712" t="s">
        <v>863</v>
      </c>
      <c r="D19" s="708"/>
      <c r="E19" s="708"/>
      <c r="F19" s="708">
        <f t="shared" ref="F19:F33" si="6">G19</f>
        <v>26424</v>
      </c>
      <c r="G19" s="708">
        <f t="shared" ref="G19:G33" si="7">J19</f>
        <v>26424</v>
      </c>
      <c r="H19" s="708">
        <f>'[2]51.1'!N13</f>
        <v>38000</v>
      </c>
      <c r="I19" s="708">
        <f>'[2]51.1'!O13</f>
        <v>38000</v>
      </c>
      <c r="J19" s="708">
        <f>'[2]51.1'!P13</f>
        <v>26424</v>
      </c>
      <c r="K19" s="708">
        <f>'[2]51.1'!Q13</f>
        <v>26424</v>
      </c>
      <c r="L19" s="709">
        <f>'[2]51.1'!R13</f>
        <v>26424</v>
      </c>
      <c r="N19" s="687"/>
    </row>
    <row r="20" spans="1:14" s="713" customFormat="1" ht="17.25" hidden="1" customHeight="1">
      <c r="A20" s="710"/>
      <c r="B20" s="711" t="s">
        <v>864</v>
      </c>
      <c r="C20" s="712" t="s">
        <v>865</v>
      </c>
      <c r="D20" s="708"/>
      <c r="E20" s="708"/>
      <c r="F20" s="708">
        <f t="shared" si="6"/>
        <v>815638</v>
      </c>
      <c r="G20" s="708">
        <f t="shared" si="7"/>
        <v>815638</v>
      </c>
      <c r="H20" s="708">
        <f>'[2]51.1'!N14</f>
        <v>940000</v>
      </c>
      <c r="I20" s="708">
        <f>'[2]51.1'!O14</f>
        <v>820000</v>
      </c>
      <c r="J20" s="708">
        <f>'[2]51.1'!P14</f>
        <v>815638</v>
      </c>
      <c r="K20" s="708">
        <f>'[2]51.1'!Q14</f>
        <v>815638</v>
      </c>
      <c r="L20" s="709">
        <f>'[2]51.1'!R14</f>
        <v>815638</v>
      </c>
      <c r="N20" s="687"/>
    </row>
    <row r="21" spans="1:14" s="713" customFormat="1" ht="17.25" hidden="1" customHeight="1">
      <c r="A21" s="710"/>
      <c r="B21" s="711" t="s">
        <v>866</v>
      </c>
      <c r="C21" s="712" t="s">
        <v>867</v>
      </c>
      <c r="D21" s="708"/>
      <c r="E21" s="708"/>
      <c r="F21" s="708">
        <f t="shared" si="6"/>
        <v>144098</v>
      </c>
      <c r="G21" s="708">
        <f t="shared" si="7"/>
        <v>144098</v>
      </c>
      <c r="H21" s="708">
        <f>'[2]51.1'!N15</f>
        <v>100000</v>
      </c>
      <c r="I21" s="708">
        <f>'[2]51.1'!O15</f>
        <v>150000</v>
      </c>
      <c r="J21" s="708">
        <f>'[2]51.1'!P15</f>
        <v>144098</v>
      </c>
      <c r="K21" s="708">
        <f>'[2]51.1'!Q15</f>
        <v>144098</v>
      </c>
      <c r="L21" s="709">
        <f>'[2]51.1'!R15</f>
        <v>144098</v>
      </c>
      <c r="N21" s="687"/>
    </row>
    <row r="22" spans="1:14" ht="17.25" hidden="1" customHeight="1">
      <c r="A22" s="705"/>
      <c r="B22" s="706" t="s">
        <v>868</v>
      </c>
      <c r="C22" s="707" t="s">
        <v>869</v>
      </c>
      <c r="D22" s="708"/>
      <c r="E22" s="708"/>
      <c r="F22" s="708">
        <f t="shared" si="6"/>
        <v>0</v>
      </c>
      <c r="G22" s="708">
        <f t="shared" si="7"/>
        <v>0</v>
      </c>
      <c r="H22" s="708"/>
      <c r="I22" s="708"/>
      <c r="J22" s="708"/>
      <c r="K22" s="708"/>
      <c r="L22" s="709"/>
      <c r="N22" s="687"/>
    </row>
    <row r="23" spans="1:14" ht="17.25" hidden="1" customHeight="1">
      <c r="A23" s="705"/>
      <c r="B23" s="706" t="s">
        <v>870</v>
      </c>
      <c r="C23" s="707" t="s">
        <v>871</v>
      </c>
      <c r="D23" s="708"/>
      <c r="E23" s="708"/>
      <c r="F23" s="708">
        <f t="shared" si="6"/>
        <v>0</v>
      </c>
      <c r="G23" s="708">
        <f t="shared" si="7"/>
        <v>0</v>
      </c>
      <c r="H23" s="708"/>
      <c r="I23" s="708"/>
      <c r="J23" s="708"/>
      <c r="K23" s="708"/>
      <c r="L23" s="709"/>
      <c r="N23" s="687"/>
    </row>
    <row r="24" spans="1:14" ht="17.25" hidden="1" customHeight="1">
      <c r="A24" s="705"/>
      <c r="B24" s="706" t="s">
        <v>872</v>
      </c>
      <c r="C24" s="707" t="s">
        <v>873</v>
      </c>
      <c r="D24" s="714"/>
      <c r="E24" s="714"/>
      <c r="F24" s="708">
        <f t="shared" si="6"/>
        <v>0</v>
      </c>
      <c r="G24" s="708">
        <f t="shared" si="7"/>
        <v>0</v>
      </c>
      <c r="H24" s="708"/>
      <c r="I24" s="708"/>
      <c r="J24" s="708"/>
      <c r="K24" s="708"/>
      <c r="L24" s="709"/>
      <c r="N24" s="687"/>
    </row>
    <row r="25" spans="1:14" ht="17.25" hidden="1" customHeight="1">
      <c r="A25" s="705"/>
      <c r="B25" s="706" t="s">
        <v>874</v>
      </c>
      <c r="C25" s="707" t="s">
        <v>875</v>
      </c>
      <c r="D25" s="714"/>
      <c r="E25" s="714"/>
      <c r="F25" s="708">
        <f t="shared" si="6"/>
        <v>0</v>
      </c>
      <c r="G25" s="708">
        <f t="shared" si="7"/>
        <v>0</v>
      </c>
      <c r="H25" s="708"/>
      <c r="I25" s="708"/>
      <c r="J25" s="708"/>
      <c r="K25" s="708"/>
      <c r="L25" s="709"/>
      <c r="N25" s="687"/>
    </row>
    <row r="26" spans="1:14" ht="14.25" hidden="1" customHeight="1">
      <c r="A26" s="705"/>
      <c r="B26" s="706" t="s">
        <v>876</v>
      </c>
      <c r="C26" s="707" t="s">
        <v>877</v>
      </c>
      <c r="D26" s="714"/>
      <c r="E26" s="714"/>
      <c r="F26" s="708">
        <f t="shared" si="6"/>
        <v>0</v>
      </c>
      <c r="G26" s="708">
        <f t="shared" si="7"/>
        <v>0</v>
      </c>
      <c r="H26" s="708"/>
      <c r="I26" s="708"/>
      <c r="J26" s="708"/>
      <c r="K26" s="708"/>
      <c r="L26" s="709"/>
      <c r="N26" s="687"/>
    </row>
    <row r="27" spans="1:14" ht="17.25" hidden="1" customHeight="1">
      <c r="A27" s="705"/>
      <c r="B27" s="706" t="s">
        <v>878</v>
      </c>
      <c r="C27" s="707" t="s">
        <v>879</v>
      </c>
      <c r="D27" s="715"/>
      <c r="E27" s="715"/>
      <c r="F27" s="708">
        <f t="shared" si="6"/>
        <v>0</v>
      </c>
      <c r="G27" s="708">
        <f t="shared" si="7"/>
        <v>0</v>
      </c>
      <c r="H27" s="708"/>
      <c r="I27" s="708"/>
      <c r="J27" s="708"/>
      <c r="K27" s="708"/>
      <c r="L27" s="709"/>
      <c r="N27" s="687"/>
    </row>
    <row r="28" spans="1:14" ht="17.25" hidden="1" customHeight="1">
      <c r="A28" s="705"/>
      <c r="B28" s="706" t="s">
        <v>880</v>
      </c>
      <c r="C28" s="707" t="s">
        <v>881</v>
      </c>
      <c r="D28" s="715"/>
      <c r="E28" s="715"/>
      <c r="F28" s="708">
        <f t="shared" si="6"/>
        <v>0</v>
      </c>
      <c r="G28" s="708">
        <f t="shared" si="7"/>
        <v>0</v>
      </c>
      <c r="H28" s="708"/>
      <c r="I28" s="708"/>
      <c r="J28" s="708"/>
      <c r="K28" s="708"/>
      <c r="L28" s="709"/>
      <c r="N28" s="687"/>
    </row>
    <row r="29" spans="1:14" ht="27.75" customHeight="1">
      <c r="A29" s="705"/>
      <c r="B29" s="716" t="s">
        <v>882</v>
      </c>
      <c r="C29" s="707" t="s">
        <v>883</v>
      </c>
      <c r="D29" s="715"/>
      <c r="E29" s="715"/>
      <c r="F29" s="708">
        <f>'[2]51.1'!N12</f>
        <v>580000</v>
      </c>
      <c r="G29" s="708">
        <f>'[2]51.1'!O12</f>
        <v>470000</v>
      </c>
      <c r="H29" s="708">
        <f>'[2]51.1'!P12</f>
        <v>469064</v>
      </c>
      <c r="I29" s="708">
        <f>'[2]51.1'!Q12</f>
        <v>469064</v>
      </c>
      <c r="J29" s="708">
        <f>'[2]51.1'!R12</f>
        <v>469064</v>
      </c>
      <c r="K29" s="708">
        <f>'[2]51.1'!S12</f>
        <v>0</v>
      </c>
      <c r="L29" s="709">
        <f>'[2]51.1'!T12</f>
        <v>475094</v>
      </c>
      <c r="N29" s="687"/>
    </row>
    <row r="30" spans="1:14" ht="15" customHeight="1">
      <c r="A30" s="717"/>
      <c r="B30" s="718" t="s">
        <v>884</v>
      </c>
      <c r="C30" s="707" t="s">
        <v>885</v>
      </c>
      <c r="D30" s="715"/>
      <c r="E30" s="715"/>
      <c r="F30" s="708">
        <f>'[2]51.1'!N13</f>
        <v>38000</v>
      </c>
      <c r="G30" s="708">
        <f>'[2]51.1'!O13</f>
        <v>38000</v>
      </c>
      <c r="H30" s="708">
        <f>'[2]51.1'!P13</f>
        <v>26424</v>
      </c>
      <c r="I30" s="708">
        <f>'[2]51.1'!Q13</f>
        <v>26424</v>
      </c>
      <c r="J30" s="708">
        <f>'[2]51.1'!R13</f>
        <v>26424</v>
      </c>
      <c r="K30" s="708">
        <f>'[2]51.1'!S13</f>
        <v>0</v>
      </c>
      <c r="L30" s="709">
        <f>'[2]51.1'!T13</f>
        <v>26424</v>
      </c>
      <c r="N30" s="687"/>
    </row>
    <row r="31" spans="1:14" ht="15" hidden="1" customHeight="1">
      <c r="A31" s="717"/>
      <c r="B31" s="718" t="s">
        <v>886</v>
      </c>
      <c r="C31" s="707" t="s">
        <v>887</v>
      </c>
      <c r="D31" s="715"/>
      <c r="E31" s="715"/>
      <c r="F31" s="708">
        <f t="shared" si="6"/>
        <v>0</v>
      </c>
      <c r="G31" s="708">
        <f t="shared" si="7"/>
        <v>0</v>
      </c>
      <c r="H31" s="708"/>
      <c r="I31" s="708"/>
      <c r="J31" s="708"/>
      <c r="K31" s="708"/>
      <c r="L31" s="709"/>
      <c r="N31" s="687"/>
    </row>
    <row r="32" spans="1:14" ht="15" hidden="1" customHeight="1">
      <c r="A32" s="717"/>
      <c r="B32" s="718" t="s">
        <v>888</v>
      </c>
      <c r="C32" s="707" t="s">
        <v>889</v>
      </c>
      <c r="D32" s="715"/>
      <c r="E32" s="715"/>
      <c r="F32" s="708">
        <f t="shared" si="6"/>
        <v>0</v>
      </c>
      <c r="G32" s="708">
        <f t="shared" si="7"/>
        <v>0</v>
      </c>
      <c r="H32" s="708"/>
      <c r="I32" s="708"/>
      <c r="J32" s="708"/>
      <c r="K32" s="708"/>
      <c r="L32" s="709"/>
      <c r="N32" s="687"/>
    </row>
    <row r="33" spans="1:14" ht="15" hidden="1" customHeight="1">
      <c r="A33" s="717"/>
      <c r="B33" s="718" t="s">
        <v>890</v>
      </c>
      <c r="C33" s="707" t="s">
        <v>891</v>
      </c>
      <c r="D33" s="715"/>
      <c r="E33" s="715"/>
      <c r="F33" s="708">
        <f t="shared" si="6"/>
        <v>0</v>
      </c>
      <c r="G33" s="708">
        <f t="shared" si="7"/>
        <v>0</v>
      </c>
      <c r="H33" s="708"/>
      <c r="I33" s="708"/>
      <c r="J33" s="708"/>
      <c r="K33" s="708"/>
      <c r="L33" s="709"/>
      <c r="N33" s="687"/>
    </row>
    <row r="34" spans="1:14" ht="15" customHeight="1">
      <c r="A34" s="717"/>
      <c r="B34" s="718" t="s">
        <v>892</v>
      </c>
      <c r="C34" s="707" t="s">
        <v>893</v>
      </c>
      <c r="D34" s="715"/>
      <c r="E34" s="715"/>
      <c r="F34" s="708">
        <f>'[2]51.1'!N14</f>
        <v>940000</v>
      </c>
      <c r="G34" s="708">
        <f>'[2]51.1'!O14</f>
        <v>820000</v>
      </c>
      <c r="H34" s="708">
        <f>'[2]51.1'!P14</f>
        <v>815638</v>
      </c>
      <c r="I34" s="708">
        <f>'[2]51.1'!Q14</f>
        <v>815638</v>
      </c>
      <c r="J34" s="708">
        <f>'[2]51.1'!R14</f>
        <v>815638</v>
      </c>
      <c r="K34" s="708">
        <f>'[2]51.1'!S14</f>
        <v>0</v>
      </c>
      <c r="L34" s="709">
        <f>'[2]51.1'!T14</f>
        <v>794680</v>
      </c>
      <c r="N34" s="687"/>
    </row>
    <row r="35" spans="1:14" ht="15" customHeight="1">
      <c r="A35" s="717"/>
      <c r="B35" s="706" t="s">
        <v>894</v>
      </c>
      <c r="C35" s="707" t="s">
        <v>895</v>
      </c>
      <c r="D35" s="715"/>
      <c r="E35" s="715"/>
      <c r="F35" s="708">
        <f>'[2]51.1'!N15</f>
        <v>100000</v>
      </c>
      <c r="G35" s="708">
        <f>'[2]51.1'!O15</f>
        <v>150000</v>
      </c>
      <c r="H35" s="708">
        <f>'[2]51.1'!P15</f>
        <v>144098</v>
      </c>
      <c r="I35" s="708">
        <f>'[2]51.1'!Q15</f>
        <v>144098</v>
      </c>
      <c r="J35" s="708">
        <f>'[2]51.1'!R15</f>
        <v>144098</v>
      </c>
      <c r="K35" s="708">
        <f>'[2]51.1'!S15</f>
        <v>0</v>
      </c>
      <c r="L35" s="709">
        <f>'[2]51.1'!T15</f>
        <v>141809</v>
      </c>
      <c r="N35" s="687"/>
    </row>
    <row r="36" spans="1:14" ht="17.25" customHeight="1">
      <c r="A36" s="700" t="s">
        <v>896</v>
      </c>
      <c r="B36" s="719"/>
      <c r="C36" s="702" t="s">
        <v>897</v>
      </c>
      <c r="D36" s="720"/>
      <c r="E36" s="720"/>
      <c r="F36" s="720">
        <f t="shared" ref="F36:L36" si="8">F37+F38+F39+F40+F41+F42+F43</f>
        <v>0</v>
      </c>
      <c r="G36" s="720">
        <f t="shared" si="8"/>
        <v>0</v>
      </c>
      <c r="H36" s="720">
        <f t="shared" si="8"/>
        <v>0</v>
      </c>
      <c r="I36" s="720">
        <f t="shared" si="8"/>
        <v>0</v>
      </c>
      <c r="J36" s="720">
        <f t="shared" si="8"/>
        <v>0</v>
      </c>
      <c r="K36" s="720">
        <f t="shared" si="8"/>
        <v>0</v>
      </c>
      <c r="L36" s="721">
        <f t="shared" si="8"/>
        <v>0</v>
      </c>
      <c r="N36" s="687"/>
    </row>
    <row r="37" spans="1:14" ht="13.5" hidden="1" customHeight="1">
      <c r="A37" s="717"/>
      <c r="B37" s="706" t="s">
        <v>898</v>
      </c>
      <c r="C37" s="707" t="s">
        <v>899</v>
      </c>
      <c r="D37" s="715"/>
      <c r="E37" s="715"/>
      <c r="F37" s="715">
        <f>G37</f>
        <v>0</v>
      </c>
      <c r="G37" s="714"/>
      <c r="H37" s="714"/>
      <c r="I37" s="714"/>
      <c r="J37" s="715"/>
      <c r="K37" s="715">
        <f>H37-J37</f>
        <v>0</v>
      </c>
      <c r="L37" s="722"/>
      <c r="N37" s="687"/>
    </row>
    <row r="38" spans="1:14" ht="13.5" hidden="1" customHeight="1">
      <c r="A38" s="717"/>
      <c r="B38" s="706" t="s">
        <v>900</v>
      </c>
      <c r="C38" s="707" t="s">
        <v>901</v>
      </c>
      <c r="D38" s="715"/>
      <c r="E38" s="715"/>
      <c r="F38" s="715">
        <f t="shared" ref="F38:F43" si="9">G38</f>
        <v>0</v>
      </c>
      <c r="G38" s="714"/>
      <c r="H38" s="714"/>
      <c r="I38" s="714"/>
      <c r="J38" s="715"/>
      <c r="K38" s="715">
        <f t="shared" ref="K38:K43" si="10">H38-J38</f>
        <v>0</v>
      </c>
      <c r="L38" s="722"/>
      <c r="N38" s="687"/>
    </row>
    <row r="39" spans="1:14" ht="17.25" hidden="1" customHeight="1">
      <c r="A39" s="717"/>
      <c r="B39" s="706" t="s">
        <v>902</v>
      </c>
      <c r="C39" s="707" t="s">
        <v>903</v>
      </c>
      <c r="D39" s="715"/>
      <c r="E39" s="715"/>
      <c r="F39" s="715">
        <f t="shared" si="9"/>
        <v>0</v>
      </c>
      <c r="G39" s="714"/>
      <c r="H39" s="714"/>
      <c r="I39" s="714"/>
      <c r="J39" s="715"/>
      <c r="K39" s="715">
        <f t="shared" si="10"/>
        <v>0</v>
      </c>
      <c r="L39" s="722"/>
      <c r="N39" s="687"/>
    </row>
    <row r="40" spans="1:14" ht="15.75" hidden="1" customHeight="1">
      <c r="A40" s="717"/>
      <c r="B40" s="706" t="s">
        <v>904</v>
      </c>
      <c r="C40" s="707" t="s">
        <v>905</v>
      </c>
      <c r="D40" s="715"/>
      <c r="E40" s="715"/>
      <c r="F40" s="715">
        <f t="shared" si="9"/>
        <v>0</v>
      </c>
      <c r="G40" s="714"/>
      <c r="H40" s="714"/>
      <c r="I40" s="714"/>
      <c r="J40" s="715"/>
      <c r="K40" s="715">
        <f t="shared" si="10"/>
        <v>0</v>
      </c>
      <c r="L40" s="722"/>
      <c r="N40" s="687"/>
    </row>
    <row r="41" spans="1:14" ht="15.75" hidden="1" customHeight="1">
      <c r="A41" s="717"/>
      <c r="B41" s="718" t="s">
        <v>906</v>
      </c>
      <c r="C41" s="707" t="s">
        <v>907</v>
      </c>
      <c r="D41" s="715"/>
      <c r="E41" s="715"/>
      <c r="F41" s="715">
        <f t="shared" si="9"/>
        <v>0</v>
      </c>
      <c r="G41" s="714"/>
      <c r="H41" s="714"/>
      <c r="I41" s="714"/>
      <c r="J41" s="715"/>
      <c r="K41" s="715">
        <f t="shared" si="10"/>
        <v>0</v>
      </c>
      <c r="L41" s="722"/>
      <c r="N41" s="687"/>
    </row>
    <row r="42" spans="1:14" ht="15.75" hidden="1" customHeight="1">
      <c r="A42" s="717"/>
      <c r="B42" s="718" t="s">
        <v>908</v>
      </c>
      <c r="C42" s="707" t="s">
        <v>909</v>
      </c>
      <c r="D42" s="715"/>
      <c r="E42" s="715"/>
      <c r="F42" s="715">
        <v>0</v>
      </c>
      <c r="G42" s="715">
        <v>0</v>
      </c>
      <c r="H42" s="715">
        <v>0</v>
      </c>
      <c r="I42" s="715">
        <v>0</v>
      </c>
      <c r="J42" s="715">
        <v>0</v>
      </c>
      <c r="K42" s="715">
        <v>0</v>
      </c>
      <c r="L42" s="722">
        <f>'[2]51.1'!T16</f>
        <v>0</v>
      </c>
      <c r="N42" s="687"/>
    </row>
    <row r="43" spans="1:14" ht="13.5" hidden="1" customHeight="1">
      <c r="A43" s="705"/>
      <c r="B43" s="706" t="s">
        <v>910</v>
      </c>
      <c r="C43" s="707" t="s">
        <v>911</v>
      </c>
      <c r="D43" s="715"/>
      <c r="E43" s="715"/>
      <c r="F43" s="715">
        <f t="shared" si="9"/>
        <v>0</v>
      </c>
      <c r="G43" s="714"/>
      <c r="H43" s="714"/>
      <c r="I43" s="714"/>
      <c r="J43" s="715"/>
      <c r="K43" s="715">
        <f t="shared" si="10"/>
        <v>0</v>
      </c>
      <c r="L43" s="722"/>
      <c r="N43" s="687"/>
    </row>
    <row r="44" spans="1:14" ht="16.5" customHeight="1">
      <c r="A44" s="723" t="s">
        <v>912</v>
      </c>
      <c r="B44" s="724"/>
      <c r="C44" s="702" t="s">
        <v>913</v>
      </c>
      <c r="D44" s="720"/>
      <c r="E44" s="720"/>
      <c r="F44" s="720">
        <f t="shared" ref="F44:L44" si="11">F45+F46+F47+F48+F49+F50+F51</f>
        <v>590000</v>
      </c>
      <c r="G44" s="720">
        <f t="shared" si="11"/>
        <v>750000</v>
      </c>
      <c r="H44" s="720">
        <f t="shared" si="11"/>
        <v>748795</v>
      </c>
      <c r="I44" s="720">
        <f t="shared" si="11"/>
        <v>748795</v>
      </c>
      <c r="J44" s="720">
        <f t="shared" si="11"/>
        <v>748795</v>
      </c>
      <c r="K44" s="720">
        <f t="shared" si="11"/>
        <v>0</v>
      </c>
      <c r="L44" s="721">
        <f t="shared" si="11"/>
        <v>764917</v>
      </c>
      <c r="N44" s="687"/>
    </row>
    <row r="45" spans="1:14" ht="16.5" hidden="1" customHeight="1">
      <c r="A45" s="717"/>
      <c r="B45" s="725" t="s">
        <v>914</v>
      </c>
      <c r="C45" s="707" t="s">
        <v>915</v>
      </c>
      <c r="D45" s="715"/>
      <c r="E45" s="715"/>
      <c r="F45" s="715">
        <f t="shared" ref="F45:F50" si="12">G45</f>
        <v>0</v>
      </c>
      <c r="G45" s="715">
        <f t="shared" ref="G45:G50" si="13">J45</f>
        <v>0</v>
      </c>
      <c r="H45" s="715"/>
      <c r="I45" s="715"/>
      <c r="J45" s="715"/>
      <c r="K45" s="715"/>
      <c r="L45" s="722"/>
      <c r="N45" s="687"/>
    </row>
    <row r="46" spans="1:14" ht="16.5" hidden="1" customHeight="1">
      <c r="A46" s="726"/>
      <c r="B46" s="718" t="s">
        <v>916</v>
      </c>
      <c r="C46" s="707" t="s">
        <v>917</v>
      </c>
      <c r="D46" s="715"/>
      <c r="E46" s="715"/>
      <c r="F46" s="715">
        <f t="shared" si="12"/>
        <v>0</v>
      </c>
      <c r="G46" s="715">
        <f t="shared" si="13"/>
        <v>0</v>
      </c>
      <c r="H46" s="715"/>
      <c r="I46" s="715"/>
      <c r="J46" s="715"/>
      <c r="K46" s="715"/>
      <c r="L46" s="722"/>
      <c r="N46" s="687"/>
    </row>
    <row r="47" spans="1:14" ht="16.5" hidden="1" customHeight="1">
      <c r="A47" s="726"/>
      <c r="B47" s="718" t="s">
        <v>918</v>
      </c>
      <c r="C47" s="707" t="s">
        <v>919</v>
      </c>
      <c r="D47" s="715"/>
      <c r="E47" s="715"/>
      <c r="F47" s="715">
        <f t="shared" si="12"/>
        <v>0</v>
      </c>
      <c r="G47" s="715">
        <f t="shared" si="13"/>
        <v>0</v>
      </c>
      <c r="H47" s="715"/>
      <c r="I47" s="715"/>
      <c r="J47" s="715"/>
      <c r="K47" s="715"/>
      <c r="L47" s="722"/>
      <c r="N47" s="687"/>
    </row>
    <row r="48" spans="1:14" ht="16.5" hidden="1" customHeight="1">
      <c r="A48" s="726"/>
      <c r="B48" s="727" t="s">
        <v>920</v>
      </c>
      <c r="C48" s="707" t="s">
        <v>921</v>
      </c>
      <c r="D48" s="715"/>
      <c r="E48" s="715"/>
      <c r="F48" s="715">
        <f t="shared" si="12"/>
        <v>0</v>
      </c>
      <c r="G48" s="715">
        <f t="shared" si="13"/>
        <v>0</v>
      </c>
      <c r="H48" s="715"/>
      <c r="I48" s="715"/>
      <c r="J48" s="715"/>
      <c r="K48" s="715"/>
      <c r="L48" s="722"/>
      <c r="N48" s="687"/>
    </row>
    <row r="49" spans="1:14" ht="16.5" hidden="1" customHeight="1">
      <c r="A49" s="726"/>
      <c r="B49" s="727" t="s">
        <v>922</v>
      </c>
      <c r="C49" s="707" t="s">
        <v>923</v>
      </c>
      <c r="D49" s="715"/>
      <c r="E49" s="715"/>
      <c r="F49" s="715">
        <f t="shared" si="12"/>
        <v>0</v>
      </c>
      <c r="G49" s="715">
        <f t="shared" si="13"/>
        <v>0</v>
      </c>
      <c r="H49" s="728"/>
      <c r="I49" s="728"/>
      <c r="J49" s="728"/>
      <c r="K49" s="728"/>
      <c r="L49" s="729"/>
      <c r="N49" s="687"/>
    </row>
    <row r="50" spans="1:14" ht="16.5" hidden="1" customHeight="1">
      <c r="A50" s="726"/>
      <c r="B50" s="718" t="s">
        <v>924</v>
      </c>
      <c r="C50" s="707" t="s">
        <v>925</v>
      </c>
      <c r="D50" s="715"/>
      <c r="E50" s="715"/>
      <c r="F50" s="715">
        <f t="shared" si="12"/>
        <v>0</v>
      </c>
      <c r="G50" s="715">
        <f t="shared" si="13"/>
        <v>0</v>
      </c>
      <c r="H50" s="715"/>
      <c r="I50" s="715"/>
      <c r="J50" s="715"/>
      <c r="K50" s="715"/>
      <c r="L50" s="722"/>
      <c r="N50" s="687"/>
    </row>
    <row r="51" spans="1:14" ht="14.25" customHeight="1">
      <c r="A51" s="726"/>
      <c r="B51" s="706" t="s">
        <v>926</v>
      </c>
      <c r="C51" s="730" t="s">
        <v>927</v>
      </c>
      <c r="D51" s="715"/>
      <c r="E51" s="715"/>
      <c r="F51" s="715">
        <f>'[2]51.1'!N20</f>
        <v>590000</v>
      </c>
      <c r="G51" s="715">
        <f>'[2]51.1'!O20</f>
        <v>750000</v>
      </c>
      <c r="H51" s="715">
        <f>'[2]51.1'!P20</f>
        <v>748795</v>
      </c>
      <c r="I51" s="715">
        <f>'[2]51.1'!Q20</f>
        <v>748795</v>
      </c>
      <c r="J51" s="715">
        <f>'[2]51.1'!R20</f>
        <v>748795</v>
      </c>
      <c r="K51" s="715">
        <f>'[2]51.1'!S20</f>
        <v>0</v>
      </c>
      <c r="L51" s="722">
        <f>'[2]51.1'!T20</f>
        <v>764917</v>
      </c>
      <c r="N51" s="687"/>
    </row>
    <row r="52" spans="1:14" s="699" customFormat="1" ht="48" customHeight="1">
      <c r="A52" s="1147" t="s">
        <v>928</v>
      </c>
      <c r="B52" s="1148"/>
      <c r="C52" s="731" t="s">
        <v>929</v>
      </c>
      <c r="D52" s="732"/>
      <c r="E52" s="732"/>
      <c r="F52" s="732">
        <f t="shared" ref="F52:L52" si="14">F53+F64+F65+F68+F73+F77+F80+F81+F82+F83+F84+F85+F86+F87+F88+F89+F90+F91+F92+F93+F94+F98+F99+F100</f>
        <v>4000000</v>
      </c>
      <c r="G52" s="732">
        <f>G53+G64+G65+G68+G73+G77+G80+G81+G82+G83+G84+G85+G86+G87+G88+G89+G90+G91+G92+G93+G94+G98+G99+G100</f>
        <v>4507167</v>
      </c>
      <c r="H52" s="732">
        <f t="shared" si="14"/>
        <v>4333008</v>
      </c>
      <c r="I52" s="732">
        <f t="shared" si="14"/>
        <v>4333008</v>
      </c>
      <c r="J52" s="732">
        <f t="shared" si="14"/>
        <v>4333008</v>
      </c>
      <c r="K52" s="732">
        <f t="shared" si="14"/>
        <v>0</v>
      </c>
      <c r="L52" s="733">
        <f t="shared" si="14"/>
        <v>4235941</v>
      </c>
      <c r="N52" s="687"/>
    </row>
    <row r="53" spans="1:14" ht="14.25" customHeight="1">
      <c r="A53" s="734" t="s">
        <v>930</v>
      </c>
      <c r="B53" s="719"/>
      <c r="C53" s="702" t="s">
        <v>931</v>
      </c>
      <c r="D53" s="720"/>
      <c r="E53" s="720"/>
      <c r="F53" s="720">
        <f t="shared" ref="F53:L53" si="15">F54+F55+F56+F57+F58+F59+F61+F60+F62+F63</f>
        <v>2770000</v>
      </c>
      <c r="G53" s="720">
        <f t="shared" si="15"/>
        <v>3261200</v>
      </c>
      <c r="H53" s="720">
        <f t="shared" si="15"/>
        <v>3150980</v>
      </c>
      <c r="I53" s="720">
        <f t="shared" si="15"/>
        <v>3150980</v>
      </c>
      <c r="J53" s="720">
        <f t="shared" si="15"/>
        <v>3150980</v>
      </c>
      <c r="K53" s="720">
        <f t="shared" si="15"/>
        <v>0</v>
      </c>
      <c r="L53" s="721">
        <f t="shared" si="15"/>
        <v>3101265</v>
      </c>
      <c r="N53" s="687"/>
    </row>
    <row r="54" spans="1:14" ht="17.100000000000001" customHeight="1">
      <c r="A54" s="726"/>
      <c r="B54" s="718" t="s">
        <v>932</v>
      </c>
      <c r="C54" s="707" t="s">
        <v>933</v>
      </c>
      <c r="D54" s="715"/>
      <c r="E54" s="715"/>
      <c r="F54" s="715">
        <f>'[2]51.1'!N24</f>
        <v>250000</v>
      </c>
      <c r="G54" s="715">
        <f>'[2]51.1'!O24</f>
        <v>288000</v>
      </c>
      <c r="H54" s="715">
        <f>'[2]51.1'!P24</f>
        <v>286787</v>
      </c>
      <c r="I54" s="715">
        <f>'[2]51.1'!Q24</f>
        <v>286787</v>
      </c>
      <c r="J54" s="715">
        <f>'[2]51.1'!R24</f>
        <v>286787</v>
      </c>
      <c r="K54" s="715">
        <f>'[2]51.1'!S24</f>
        <v>0</v>
      </c>
      <c r="L54" s="722">
        <f>'[2]51.1'!T24</f>
        <v>265971</v>
      </c>
      <c r="N54" s="687"/>
    </row>
    <row r="55" spans="1:14" ht="17.25" customHeight="1">
      <c r="A55" s="726"/>
      <c r="B55" s="718" t="s">
        <v>934</v>
      </c>
      <c r="C55" s="707" t="s">
        <v>935</v>
      </c>
      <c r="D55" s="715"/>
      <c r="E55" s="715"/>
      <c r="F55" s="715">
        <f>'[2]51.1'!N25</f>
        <v>40000</v>
      </c>
      <c r="G55" s="715">
        <f>'[2]51.1'!O25</f>
        <v>46000</v>
      </c>
      <c r="H55" s="715">
        <f>'[2]51.1'!P25</f>
        <v>45800</v>
      </c>
      <c r="I55" s="715">
        <f>'[2]51.1'!Q25</f>
        <v>45800</v>
      </c>
      <c r="J55" s="715">
        <f>'[2]51.1'!R25</f>
        <v>45800</v>
      </c>
      <c r="K55" s="715">
        <f>'[2]51.1'!S25</f>
        <v>0</v>
      </c>
      <c r="L55" s="722">
        <f>'[2]51.1'!T25</f>
        <v>45800</v>
      </c>
      <c r="N55" s="687"/>
    </row>
    <row r="56" spans="1:14" ht="17.25" customHeight="1">
      <c r="A56" s="726"/>
      <c r="B56" s="718" t="s">
        <v>936</v>
      </c>
      <c r="C56" s="707" t="s">
        <v>937</v>
      </c>
      <c r="D56" s="715"/>
      <c r="E56" s="715"/>
      <c r="F56" s="715">
        <f>'[2]51.1'!N26</f>
        <v>500000</v>
      </c>
      <c r="G56" s="715">
        <f>'[2]51.1'!O26</f>
        <v>630200</v>
      </c>
      <c r="H56" s="715">
        <f>'[2]51.1'!P26</f>
        <v>621609</v>
      </c>
      <c r="I56" s="715">
        <f>'[2]51.1'!Q26</f>
        <v>621609</v>
      </c>
      <c r="J56" s="715">
        <f>'[2]51.1'!R26</f>
        <v>621609</v>
      </c>
      <c r="K56" s="715">
        <f>'[2]51.1'!S26</f>
        <v>0</v>
      </c>
      <c r="L56" s="722">
        <f>'[2]51.1'!T26</f>
        <v>621609</v>
      </c>
      <c r="N56" s="687"/>
    </row>
    <row r="57" spans="1:14" ht="17.25" customHeight="1">
      <c r="A57" s="726"/>
      <c r="B57" s="718" t="s">
        <v>938</v>
      </c>
      <c r="C57" s="707" t="s">
        <v>939</v>
      </c>
      <c r="D57" s="715"/>
      <c r="E57" s="715"/>
      <c r="F57" s="715">
        <f>'[2]51.1'!N27</f>
        <v>40000</v>
      </c>
      <c r="G57" s="715">
        <f>'[2]51.1'!O27</f>
        <v>48000</v>
      </c>
      <c r="H57" s="715">
        <f>'[2]51.1'!P27</f>
        <v>46465</v>
      </c>
      <c r="I57" s="715">
        <f>'[2]51.1'!Q27</f>
        <v>46465</v>
      </c>
      <c r="J57" s="715">
        <f>'[2]51.1'!R27</f>
        <v>46465</v>
      </c>
      <c r="K57" s="715">
        <f>'[2]51.1'!S27</f>
        <v>0</v>
      </c>
      <c r="L57" s="722">
        <f>'[2]51.1'!T27</f>
        <v>46465</v>
      </c>
      <c r="N57" s="687"/>
    </row>
    <row r="58" spans="1:14" ht="17.25" customHeight="1">
      <c r="A58" s="726"/>
      <c r="B58" s="718" t="s">
        <v>940</v>
      </c>
      <c r="C58" s="707" t="s">
        <v>941</v>
      </c>
      <c r="D58" s="715"/>
      <c r="E58" s="715"/>
      <c r="F58" s="715">
        <f>'[2]51.1'!N28</f>
        <v>140000</v>
      </c>
      <c r="G58" s="715">
        <f>'[2]51.1'!O28</f>
        <v>64000</v>
      </c>
      <c r="H58" s="715">
        <f>'[2]51.1'!P28</f>
        <v>53172</v>
      </c>
      <c r="I58" s="715">
        <f>'[2]51.1'!Q28</f>
        <v>53172</v>
      </c>
      <c r="J58" s="715">
        <f>'[2]51.1'!R28</f>
        <v>53172</v>
      </c>
      <c r="K58" s="715">
        <f>'[2]51.1'!S28</f>
        <v>0</v>
      </c>
      <c r="L58" s="722">
        <f>'[2]51.1'!T28</f>
        <v>53172</v>
      </c>
      <c r="N58" s="687"/>
    </row>
    <row r="59" spans="1:14" ht="17.25" customHeight="1">
      <c r="A59" s="726"/>
      <c r="B59" s="718" t="s">
        <v>942</v>
      </c>
      <c r="C59" s="707" t="s">
        <v>943</v>
      </c>
      <c r="D59" s="715"/>
      <c r="E59" s="715"/>
      <c r="F59" s="715">
        <f>'[2]51.1'!N29</f>
        <v>100000</v>
      </c>
      <c r="G59" s="715">
        <f>'[2]51.1'!O29</f>
        <v>86000</v>
      </c>
      <c r="H59" s="715">
        <f>'[2]51.1'!P29</f>
        <v>84977</v>
      </c>
      <c r="I59" s="715">
        <f>'[2]51.1'!Q29</f>
        <v>84977</v>
      </c>
      <c r="J59" s="715">
        <f>'[2]51.1'!R29</f>
        <v>84977</v>
      </c>
      <c r="K59" s="715">
        <f>'[2]51.1'!S29</f>
        <v>0</v>
      </c>
      <c r="L59" s="722">
        <f>'[2]51.1'!T29</f>
        <v>82383</v>
      </c>
      <c r="N59" s="687"/>
    </row>
    <row r="60" spans="1:14" ht="17.25" customHeight="1">
      <c r="A60" s="726"/>
      <c r="B60" s="718" t="s">
        <v>944</v>
      </c>
      <c r="C60" s="707" t="s">
        <v>945</v>
      </c>
      <c r="D60" s="715"/>
      <c r="E60" s="715"/>
      <c r="F60" s="715">
        <v>0</v>
      </c>
      <c r="G60" s="715">
        <v>0</v>
      </c>
      <c r="H60" s="715">
        <v>0</v>
      </c>
      <c r="I60" s="715">
        <v>0</v>
      </c>
      <c r="J60" s="715">
        <v>0</v>
      </c>
      <c r="K60" s="715">
        <v>0</v>
      </c>
      <c r="L60" s="722">
        <v>0</v>
      </c>
      <c r="N60" s="687"/>
    </row>
    <row r="61" spans="1:14" ht="15" customHeight="1">
      <c r="A61" s="726"/>
      <c r="B61" s="718" t="s">
        <v>946</v>
      </c>
      <c r="C61" s="707" t="s">
        <v>947</v>
      </c>
      <c r="D61" s="715"/>
      <c r="E61" s="715"/>
      <c r="F61" s="715">
        <f>'[2]51.1'!N30</f>
        <v>850000</v>
      </c>
      <c r="G61" s="715">
        <f>'[2]51.1'!O30</f>
        <v>632000</v>
      </c>
      <c r="H61" s="715">
        <f>'[2]51.1'!P30</f>
        <v>556122</v>
      </c>
      <c r="I61" s="715">
        <f>'[2]51.1'!Q30</f>
        <v>556122</v>
      </c>
      <c r="J61" s="715">
        <f>'[2]51.1'!R30</f>
        <v>556122</v>
      </c>
      <c r="K61" s="715">
        <f>'[2]51.1'!S30</f>
        <v>0</v>
      </c>
      <c r="L61" s="722">
        <f>'[2]51.1'!T30</f>
        <v>554209</v>
      </c>
      <c r="N61" s="687"/>
    </row>
    <row r="62" spans="1:14" ht="15" customHeight="1">
      <c r="A62" s="726"/>
      <c r="B62" s="716" t="s">
        <v>948</v>
      </c>
      <c r="C62" s="707" t="s">
        <v>949</v>
      </c>
      <c r="D62" s="715"/>
      <c r="E62" s="715"/>
      <c r="F62" s="715">
        <f>'[2]51.1'!N31</f>
        <v>450000</v>
      </c>
      <c r="G62" s="715">
        <f>'[2]51.1'!O31</f>
        <v>740000</v>
      </c>
      <c r="H62" s="715">
        <f>'[2]51.1'!P31</f>
        <v>732264</v>
      </c>
      <c r="I62" s="715">
        <f>'[2]51.1'!Q31</f>
        <v>732264</v>
      </c>
      <c r="J62" s="715">
        <f>'[2]51.1'!R31</f>
        <v>732264</v>
      </c>
      <c r="K62" s="715">
        <f>'[2]51.1'!S31</f>
        <v>0</v>
      </c>
      <c r="L62" s="722">
        <f>'[2]51.1'!T31</f>
        <v>728549</v>
      </c>
      <c r="N62" s="687"/>
    </row>
    <row r="63" spans="1:14" ht="15" customHeight="1">
      <c r="A63" s="726"/>
      <c r="B63" s="718" t="s">
        <v>950</v>
      </c>
      <c r="C63" s="707" t="s">
        <v>951</v>
      </c>
      <c r="D63" s="715"/>
      <c r="E63" s="715"/>
      <c r="F63" s="715">
        <f>'[2]51.1'!N32</f>
        <v>400000</v>
      </c>
      <c r="G63" s="715">
        <f>'[2]51.1'!O32</f>
        <v>727000</v>
      </c>
      <c r="H63" s="715">
        <f>'[2]51.1'!P32</f>
        <v>723784</v>
      </c>
      <c r="I63" s="715">
        <f>'[2]51.1'!Q32</f>
        <v>723784</v>
      </c>
      <c r="J63" s="715">
        <f>'[2]51.1'!R32</f>
        <v>723784</v>
      </c>
      <c r="K63" s="715">
        <f>'[2]51.1'!S32</f>
        <v>0</v>
      </c>
      <c r="L63" s="722">
        <f>'[2]51.1'!T32</f>
        <v>703107</v>
      </c>
      <c r="N63" s="687"/>
    </row>
    <row r="64" spans="1:14" ht="15" customHeight="1">
      <c r="A64" s="700" t="s">
        <v>952</v>
      </c>
      <c r="B64" s="719"/>
      <c r="C64" s="702" t="s">
        <v>953</v>
      </c>
      <c r="D64" s="720"/>
      <c r="E64" s="720"/>
      <c r="F64" s="720">
        <f>'[2]51.1'!N33</f>
        <v>350000</v>
      </c>
      <c r="G64" s="720">
        <f>'[2]51.1'!O33</f>
        <v>365000</v>
      </c>
      <c r="H64" s="720">
        <f>'[2]51.1'!P33</f>
        <v>364643</v>
      </c>
      <c r="I64" s="720">
        <f>'[2]51.1'!Q33</f>
        <v>364643</v>
      </c>
      <c r="J64" s="720">
        <f>'[2]51.1'!R33</f>
        <v>364643</v>
      </c>
      <c r="K64" s="720">
        <f>'[2]51.1'!S33</f>
        <v>0</v>
      </c>
      <c r="L64" s="721">
        <f>'[2]51.1'!T33</f>
        <v>364643</v>
      </c>
      <c r="N64" s="687"/>
    </row>
    <row r="65" spans="1:14" ht="17.25" hidden="1" customHeight="1">
      <c r="A65" s="700" t="s">
        <v>954</v>
      </c>
      <c r="B65" s="735"/>
      <c r="C65" s="702" t="s">
        <v>955</v>
      </c>
      <c r="D65" s="720"/>
      <c r="E65" s="720"/>
      <c r="F65" s="720"/>
      <c r="G65" s="720"/>
      <c r="H65" s="720"/>
      <c r="I65" s="720"/>
      <c r="J65" s="720"/>
      <c r="K65" s="736">
        <f t="shared" ref="K65:K71" si="16">H65-J65</f>
        <v>0</v>
      </c>
      <c r="L65" s="721">
        <f>L66+L67</f>
        <v>0</v>
      </c>
      <c r="N65" s="687"/>
    </row>
    <row r="66" spans="1:14" ht="17.25" hidden="1" customHeight="1">
      <c r="A66" s="717"/>
      <c r="B66" s="716" t="s">
        <v>956</v>
      </c>
      <c r="C66" s="707" t="s">
        <v>957</v>
      </c>
      <c r="D66" s="715"/>
      <c r="E66" s="715"/>
      <c r="F66" s="715"/>
      <c r="G66" s="736"/>
      <c r="H66" s="736"/>
      <c r="I66" s="736"/>
      <c r="J66" s="736"/>
      <c r="K66" s="736">
        <f t="shared" si="16"/>
        <v>0</v>
      </c>
      <c r="L66" s="737"/>
      <c r="N66" s="687"/>
    </row>
    <row r="67" spans="1:14" ht="17.25" hidden="1" customHeight="1">
      <c r="A67" s="717"/>
      <c r="B67" s="716" t="s">
        <v>958</v>
      </c>
      <c r="C67" s="707" t="s">
        <v>959</v>
      </c>
      <c r="D67" s="715"/>
      <c r="E67" s="715"/>
      <c r="F67" s="715"/>
      <c r="G67" s="736"/>
      <c r="H67" s="736"/>
      <c r="I67" s="736"/>
      <c r="J67" s="736"/>
      <c r="K67" s="736">
        <f t="shared" si="16"/>
        <v>0</v>
      </c>
      <c r="L67" s="737"/>
      <c r="N67" s="687"/>
    </row>
    <row r="68" spans="1:14" ht="15" customHeight="1">
      <c r="A68" s="700" t="s">
        <v>960</v>
      </c>
      <c r="B68" s="735"/>
      <c r="C68" s="702" t="s">
        <v>961</v>
      </c>
      <c r="D68" s="720"/>
      <c r="E68" s="720"/>
      <c r="F68" s="720">
        <f>F69+F70+F71+F72</f>
        <v>10000</v>
      </c>
      <c r="G68" s="720">
        <f t="shared" ref="G68:L68" si="17">G69+G70+G71+G72</f>
        <v>0</v>
      </c>
      <c r="H68" s="720">
        <f t="shared" si="17"/>
        <v>0</v>
      </c>
      <c r="I68" s="720">
        <f t="shared" si="17"/>
        <v>0</v>
      </c>
      <c r="J68" s="720">
        <f t="shared" si="17"/>
        <v>0</v>
      </c>
      <c r="K68" s="720">
        <f t="shared" si="17"/>
        <v>0</v>
      </c>
      <c r="L68" s="721">
        <f t="shared" si="17"/>
        <v>0</v>
      </c>
      <c r="N68" s="687"/>
    </row>
    <row r="69" spans="1:14" ht="12.75" customHeight="1">
      <c r="A69" s="726"/>
      <c r="B69" s="718" t="s">
        <v>962</v>
      </c>
      <c r="C69" s="707" t="s">
        <v>963</v>
      </c>
      <c r="D69" s="715"/>
      <c r="E69" s="715"/>
      <c r="F69" s="715"/>
      <c r="G69" s="736"/>
      <c r="H69" s="736"/>
      <c r="I69" s="736"/>
      <c r="J69" s="736"/>
      <c r="K69" s="736">
        <f t="shared" si="16"/>
        <v>0</v>
      </c>
      <c r="L69" s="737"/>
      <c r="N69" s="687"/>
    </row>
    <row r="70" spans="1:14" ht="17.25" customHeight="1">
      <c r="A70" s="726"/>
      <c r="B70" s="718" t="s">
        <v>964</v>
      </c>
      <c r="C70" s="707" t="s">
        <v>965</v>
      </c>
      <c r="D70" s="715"/>
      <c r="E70" s="715"/>
      <c r="F70" s="715">
        <f>'[2]51.1'!N35</f>
        <v>5000</v>
      </c>
      <c r="G70" s="715">
        <f>'[2]51.1'!O35</f>
        <v>0</v>
      </c>
      <c r="H70" s="715">
        <f>'[2]51.1'!P35</f>
        <v>0</v>
      </c>
      <c r="I70" s="715">
        <f>'[2]51.1'!Q35</f>
        <v>0</v>
      </c>
      <c r="J70" s="715">
        <f>'[2]51.1'!R35</f>
        <v>0</v>
      </c>
      <c r="K70" s="715">
        <f>'[2]51.1'!S35</f>
        <v>0</v>
      </c>
      <c r="L70" s="722">
        <f>'[2]51.1'!T35</f>
        <v>0</v>
      </c>
      <c r="N70" s="687"/>
    </row>
    <row r="71" spans="1:14" ht="16.5" customHeight="1">
      <c r="A71" s="726"/>
      <c r="B71" s="718" t="s">
        <v>966</v>
      </c>
      <c r="C71" s="707" t="s">
        <v>967</v>
      </c>
      <c r="D71" s="715"/>
      <c r="E71" s="715"/>
      <c r="F71" s="715"/>
      <c r="G71" s="736"/>
      <c r="H71" s="736"/>
      <c r="I71" s="736"/>
      <c r="J71" s="736"/>
      <c r="K71" s="736">
        <f t="shared" si="16"/>
        <v>0</v>
      </c>
      <c r="L71" s="737"/>
      <c r="N71" s="687"/>
    </row>
    <row r="72" spans="1:14" ht="14.25" customHeight="1">
      <c r="A72" s="726"/>
      <c r="B72" s="718" t="s">
        <v>968</v>
      </c>
      <c r="C72" s="707" t="s">
        <v>969</v>
      </c>
      <c r="D72" s="715"/>
      <c r="E72" s="715"/>
      <c r="F72" s="715">
        <f>'[2]51.1'!N36</f>
        <v>5000</v>
      </c>
      <c r="G72" s="715">
        <f>'[2]51.1'!O36</f>
        <v>0</v>
      </c>
      <c r="H72" s="715">
        <f>'[2]51.1'!P36</f>
        <v>0</v>
      </c>
      <c r="I72" s="715">
        <f>'[2]51.1'!Q36</f>
        <v>0</v>
      </c>
      <c r="J72" s="715">
        <f>'[2]51.1'!R36</f>
        <v>0</v>
      </c>
      <c r="K72" s="715">
        <f>'[2]51.1'!S36</f>
        <v>0</v>
      </c>
      <c r="L72" s="722">
        <f>'[2]51.1'!T36</f>
        <v>0</v>
      </c>
      <c r="N72" s="687"/>
    </row>
    <row r="73" spans="1:14" ht="17.25" customHeight="1">
      <c r="A73" s="738" t="s">
        <v>970</v>
      </c>
      <c r="B73" s="735"/>
      <c r="C73" s="702" t="s">
        <v>971</v>
      </c>
      <c r="D73" s="720"/>
      <c r="E73" s="720"/>
      <c r="F73" s="720">
        <f>F74+F75+F76</f>
        <v>215000</v>
      </c>
      <c r="G73" s="720">
        <f t="shared" ref="G73:L73" si="18">G74+G75+G76</f>
        <v>230000</v>
      </c>
      <c r="H73" s="720">
        <f t="shared" si="18"/>
        <v>228197</v>
      </c>
      <c r="I73" s="720">
        <f t="shared" si="18"/>
        <v>228197</v>
      </c>
      <c r="J73" s="720">
        <f t="shared" si="18"/>
        <v>228197</v>
      </c>
      <c r="K73" s="720">
        <f t="shared" si="18"/>
        <v>0</v>
      </c>
      <c r="L73" s="721">
        <f t="shared" si="18"/>
        <v>181882</v>
      </c>
      <c r="N73" s="687"/>
    </row>
    <row r="74" spans="1:14" ht="17.25" customHeight="1">
      <c r="A74" s="726"/>
      <c r="B74" s="718" t="s">
        <v>972</v>
      </c>
      <c r="C74" s="707" t="s">
        <v>973</v>
      </c>
      <c r="D74" s="715"/>
      <c r="E74" s="715"/>
      <c r="F74" s="715">
        <f>'[2]51.1'!N38</f>
        <v>15000</v>
      </c>
      <c r="G74" s="715">
        <f>'[2]51.1'!O38</f>
        <v>45000</v>
      </c>
      <c r="H74" s="715">
        <f>'[2]51.1'!P38</f>
        <v>44110</v>
      </c>
      <c r="I74" s="715">
        <f>'[2]51.1'!Q38</f>
        <v>44110</v>
      </c>
      <c r="J74" s="715">
        <f>'[2]51.1'!R38</f>
        <v>44110</v>
      </c>
      <c r="K74" s="715">
        <f>'[2]51.1'!S38</f>
        <v>0</v>
      </c>
      <c r="L74" s="722">
        <f>'[2]51.1'!T38</f>
        <v>0</v>
      </c>
      <c r="N74" s="687"/>
    </row>
    <row r="75" spans="1:14" ht="17.25" customHeight="1">
      <c r="A75" s="726"/>
      <c r="B75" s="718" t="s">
        <v>974</v>
      </c>
      <c r="C75" s="707" t="s">
        <v>975</v>
      </c>
      <c r="D75" s="715"/>
      <c r="E75" s="715"/>
      <c r="F75" s="715">
        <f>G75</f>
        <v>0</v>
      </c>
      <c r="G75" s="715">
        <f>J75</f>
        <v>0</v>
      </c>
      <c r="H75" s="736"/>
      <c r="I75" s="736">
        <f>H75</f>
        <v>0</v>
      </c>
      <c r="J75" s="736"/>
      <c r="K75" s="736">
        <f>H75-J75</f>
        <v>0</v>
      </c>
      <c r="L75" s="737"/>
      <c r="N75" s="687"/>
    </row>
    <row r="76" spans="1:14" ht="17.25" customHeight="1">
      <c r="A76" s="726"/>
      <c r="B76" s="718" t="s">
        <v>976</v>
      </c>
      <c r="C76" s="707" t="s">
        <v>977</v>
      </c>
      <c r="D76" s="715"/>
      <c r="E76" s="715"/>
      <c r="F76" s="715">
        <f>'[2]51.1'!N39</f>
        <v>200000</v>
      </c>
      <c r="G76" s="715">
        <f>'[2]51.1'!O39</f>
        <v>185000</v>
      </c>
      <c r="H76" s="715">
        <f>'[2]51.1'!P39</f>
        <v>184087</v>
      </c>
      <c r="I76" s="715">
        <f>'[2]51.1'!Q39</f>
        <v>184087</v>
      </c>
      <c r="J76" s="715">
        <f>'[2]51.1'!R39</f>
        <v>184087</v>
      </c>
      <c r="K76" s="715">
        <f>'[2]51.1'!S39</f>
        <v>0</v>
      </c>
      <c r="L76" s="722">
        <f>'[2]51.1'!T39</f>
        <v>181882</v>
      </c>
      <c r="N76" s="687"/>
    </row>
    <row r="77" spans="1:14" ht="17.25" customHeight="1">
      <c r="A77" s="739" t="s">
        <v>978</v>
      </c>
      <c r="B77" s="735"/>
      <c r="C77" s="702" t="s">
        <v>979</v>
      </c>
      <c r="D77" s="720"/>
      <c r="E77" s="720"/>
      <c r="F77" s="720">
        <f t="shared" ref="F77:L77" si="19">F78+F79</f>
        <v>80000</v>
      </c>
      <c r="G77" s="720">
        <f t="shared" si="19"/>
        <v>115000</v>
      </c>
      <c r="H77" s="720">
        <f t="shared" si="19"/>
        <v>94068</v>
      </c>
      <c r="I77" s="720">
        <f t="shared" si="19"/>
        <v>94068</v>
      </c>
      <c r="J77" s="720">
        <f t="shared" si="19"/>
        <v>94068</v>
      </c>
      <c r="K77" s="720">
        <f t="shared" si="19"/>
        <v>0</v>
      </c>
      <c r="L77" s="721">
        <f t="shared" si="19"/>
        <v>94068</v>
      </c>
      <c r="N77" s="687"/>
    </row>
    <row r="78" spans="1:14" ht="17.25" customHeight="1">
      <c r="A78" s="726"/>
      <c r="B78" s="718" t="s">
        <v>980</v>
      </c>
      <c r="C78" s="707" t="s">
        <v>981</v>
      </c>
      <c r="D78" s="715"/>
      <c r="E78" s="715"/>
      <c r="F78" s="715">
        <f>'[2]51.1'!N41</f>
        <v>40000</v>
      </c>
      <c r="G78" s="715">
        <f>'[2]51.1'!O41</f>
        <v>50000</v>
      </c>
      <c r="H78" s="715">
        <f>'[2]51.1'!P41</f>
        <v>37335</v>
      </c>
      <c r="I78" s="715">
        <f>'[2]51.1'!Q41</f>
        <v>37335</v>
      </c>
      <c r="J78" s="715">
        <f>'[2]51.1'!R41</f>
        <v>37335</v>
      </c>
      <c r="K78" s="715">
        <f>'[2]51.1'!S41</f>
        <v>0</v>
      </c>
      <c r="L78" s="722">
        <f>'[2]51.1'!T41</f>
        <v>37335</v>
      </c>
      <c r="N78" s="687"/>
    </row>
    <row r="79" spans="1:14" ht="17.25" customHeight="1">
      <c r="A79" s="726"/>
      <c r="B79" s="718" t="s">
        <v>982</v>
      </c>
      <c r="C79" s="707" t="s">
        <v>983</v>
      </c>
      <c r="D79" s="715"/>
      <c r="E79" s="715"/>
      <c r="F79" s="715">
        <f>'[2]51.1'!N42</f>
        <v>40000</v>
      </c>
      <c r="G79" s="715">
        <f>'[2]51.1'!O42</f>
        <v>65000</v>
      </c>
      <c r="H79" s="715">
        <f>'[2]51.1'!P42</f>
        <v>56733</v>
      </c>
      <c r="I79" s="715">
        <f>'[2]51.1'!Q42</f>
        <v>56733</v>
      </c>
      <c r="J79" s="715">
        <f>'[2]51.1'!R42</f>
        <v>56733</v>
      </c>
      <c r="K79" s="715">
        <f>'[2]51.1'!S42</f>
        <v>0</v>
      </c>
      <c r="L79" s="722">
        <f>'[2]51.1'!T42</f>
        <v>56733</v>
      </c>
      <c r="N79" s="687"/>
    </row>
    <row r="80" spans="1:14" ht="17.25" customHeight="1">
      <c r="A80" s="1127" t="s">
        <v>984</v>
      </c>
      <c r="B80" s="1128"/>
      <c r="C80" s="702" t="s">
        <v>985</v>
      </c>
      <c r="D80" s="720"/>
      <c r="E80" s="720"/>
      <c r="F80" s="720">
        <f>G80</f>
        <v>0</v>
      </c>
      <c r="G80" s="740">
        <f>J80</f>
        <v>0</v>
      </c>
      <c r="H80" s="740"/>
      <c r="I80" s="740">
        <f>H80</f>
        <v>0</v>
      </c>
      <c r="J80" s="740"/>
      <c r="K80" s="740">
        <f>H80-J80</f>
        <v>0</v>
      </c>
      <c r="L80" s="741"/>
      <c r="N80" s="687"/>
    </row>
    <row r="81" spans="1:14" ht="17.25" customHeight="1">
      <c r="A81" s="1127" t="s">
        <v>986</v>
      </c>
      <c r="B81" s="1128"/>
      <c r="C81" s="702" t="s">
        <v>987</v>
      </c>
      <c r="D81" s="720"/>
      <c r="E81" s="720"/>
      <c r="F81" s="720">
        <f t="shared" ref="F81:L99" si="20">G81</f>
        <v>0</v>
      </c>
      <c r="G81" s="740">
        <f t="shared" ref="G81:G97" si="21">J81</f>
        <v>0</v>
      </c>
      <c r="H81" s="740"/>
      <c r="I81" s="740">
        <f t="shared" ref="I81:I100" si="22">H81</f>
        <v>0</v>
      </c>
      <c r="J81" s="740"/>
      <c r="K81" s="740">
        <f>H81-J81</f>
        <v>0</v>
      </c>
      <c r="L81" s="741">
        <f>J81</f>
        <v>0</v>
      </c>
      <c r="N81" s="687"/>
    </row>
    <row r="82" spans="1:14" ht="17.25" customHeight="1">
      <c r="A82" s="700" t="s">
        <v>988</v>
      </c>
      <c r="B82" s="735"/>
      <c r="C82" s="702" t="s">
        <v>989</v>
      </c>
      <c r="D82" s="720"/>
      <c r="E82" s="720"/>
      <c r="F82" s="720">
        <f>'[2]51.1'!N43</f>
        <v>5000</v>
      </c>
      <c r="G82" s="720">
        <f>'[2]51.1'!O43</f>
        <v>2000</v>
      </c>
      <c r="H82" s="720">
        <f>'[2]51.1'!P43</f>
        <v>1951</v>
      </c>
      <c r="I82" s="720">
        <f>'[2]51.1'!Q43</f>
        <v>1951</v>
      </c>
      <c r="J82" s="720">
        <f>'[2]51.1'!R43</f>
        <v>1951</v>
      </c>
      <c r="K82" s="720">
        <f>'[2]51.1'!S43</f>
        <v>0</v>
      </c>
      <c r="L82" s="721">
        <f>'[2]51.1'!T43</f>
        <v>0</v>
      </c>
      <c r="N82" s="687"/>
    </row>
    <row r="83" spans="1:14" ht="17.25" customHeight="1">
      <c r="A83" s="700" t="s">
        <v>990</v>
      </c>
      <c r="B83" s="735"/>
      <c r="C83" s="702" t="s">
        <v>991</v>
      </c>
      <c r="D83" s="720"/>
      <c r="E83" s="720"/>
      <c r="F83" s="720">
        <f t="shared" si="20"/>
        <v>0</v>
      </c>
      <c r="G83" s="740">
        <f t="shared" si="21"/>
        <v>0</v>
      </c>
      <c r="H83" s="740"/>
      <c r="I83" s="740">
        <f t="shared" si="22"/>
        <v>0</v>
      </c>
      <c r="J83" s="740"/>
      <c r="K83" s="740">
        <f>H83-J83</f>
        <v>0</v>
      </c>
      <c r="L83" s="741"/>
      <c r="N83" s="687"/>
    </row>
    <row r="84" spans="1:14" ht="17.25" customHeight="1">
      <c r="A84" s="700" t="s">
        <v>992</v>
      </c>
      <c r="B84" s="735"/>
      <c r="C84" s="702" t="s">
        <v>993</v>
      </c>
      <c r="D84" s="720"/>
      <c r="E84" s="720"/>
      <c r="F84" s="720">
        <f>'[2]51.1'!N44</f>
        <v>20000</v>
      </c>
      <c r="G84" s="720">
        <f>'[2]51.1'!O44</f>
        <v>14000</v>
      </c>
      <c r="H84" s="720">
        <f>'[2]51.1'!P44</f>
        <v>13090</v>
      </c>
      <c r="I84" s="720">
        <f>'[2]51.1'!Q44</f>
        <v>13090</v>
      </c>
      <c r="J84" s="720">
        <f>'[2]51.1'!R44</f>
        <v>13090</v>
      </c>
      <c r="K84" s="720">
        <f>'[2]51.1'!S44</f>
        <v>0</v>
      </c>
      <c r="L84" s="721">
        <f>'[2]51.1'!T44</f>
        <v>13090</v>
      </c>
      <c r="N84" s="687"/>
    </row>
    <row r="85" spans="1:14" ht="13.5" hidden="1" customHeight="1">
      <c r="A85" s="700" t="s">
        <v>994</v>
      </c>
      <c r="B85" s="735"/>
      <c r="C85" s="702" t="s">
        <v>995</v>
      </c>
      <c r="D85" s="720"/>
      <c r="E85" s="720"/>
      <c r="F85" s="720">
        <f t="shared" si="20"/>
        <v>0</v>
      </c>
      <c r="G85" s="740">
        <f t="shared" si="21"/>
        <v>0</v>
      </c>
      <c r="H85" s="740"/>
      <c r="I85" s="740">
        <f t="shared" si="22"/>
        <v>0</v>
      </c>
      <c r="J85" s="740"/>
      <c r="K85" s="740">
        <f t="shared" ref="K85:K93" si="23">H85-J85</f>
        <v>0</v>
      </c>
      <c r="L85" s="741"/>
      <c r="N85" s="687"/>
    </row>
    <row r="86" spans="1:14" ht="13.5" hidden="1" customHeight="1">
      <c r="A86" s="700" t="s">
        <v>996</v>
      </c>
      <c r="B86" s="735"/>
      <c r="C86" s="702" t="s">
        <v>997</v>
      </c>
      <c r="D86" s="720"/>
      <c r="E86" s="720"/>
      <c r="F86" s="720">
        <f t="shared" si="20"/>
        <v>0</v>
      </c>
      <c r="G86" s="740">
        <f t="shared" si="21"/>
        <v>0</v>
      </c>
      <c r="H86" s="740"/>
      <c r="I86" s="740">
        <f t="shared" si="22"/>
        <v>0</v>
      </c>
      <c r="J86" s="740"/>
      <c r="K86" s="740">
        <f t="shared" si="23"/>
        <v>0</v>
      </c>
      <c r="L86" s="741"/>
      <c r="N86" s="687"/>
    </row>
    <row r="87" spans="1:14" ht="16.5" hidden="1" customHeight="1">
      <c r="A87" s="700" t="s">
        <v>998</v>
      </c>
      <c r="B87" s="735"/>
      <c r="C87" s="702" t="s">
        <v>999</v>
      </c>
      <c r="D87" s="720"/>
      <c r="E87" s="720"/>
      <c r="F87" s="720">
        <f t="shared" si="20"/>
        <v>0</v>
      </c>
      <c r="G87" s="740">
        <f t="shared" si="21"/>
        <v>0</v>
      </c>
      <c r="H87" s="740"/>
      <c r="I87" s="740">
        <f t="shared" si="22"/>
        <v>0</v>
      </c>
      <c r="J87" s="740"/>
      <c r="K87" s="740">
        <f t="shared" si="23"/>
        <v>0</v>
      </c>
      <c r="L87" s="741"/>
      <c r="N87" s="687"/>
    </row>
    <row r="88" spans="1:14" ht="16.5" hidden="1" customHeight="1">
      <c r="A88" s="700" t="s">
        <v>1000</v>
      </c>
      <c r="B88" s="735"/>
      <c r="C88" s="702" t="s">
        <v>1001</v>
      </c>
      <c r="D88" s="720"/>
      <c r="E88" s="720"/>
      <c r="F88" s="720">
        <f t="shared" si="20"/>
        <v>0</v>
      </c>
      <c r="G88" s="740">
        <f t="shared" si="21"/>
        <v>0</v>
      </c>
      <c r="H88" s="740"/>
      <c r="I88" s="740">
        <f t="shared" si="22"/>
        <v>0</v>
      </c>
      <c r="J88" s="740"/>
      <c r="K88" s="740">
        <f t="shared" si="23"/>
        <v>0</v>
      </c>
      <c r="L88" s="741"/>
      <c r="N88" s="687"/>
    </row>
    <row r="89" spans="1:14" ht="41.25" hidden="1" customHeight="1">
      <c r="A89" s="1129" t="s">
        <v>1002</v>
      </c>
      <c r="B89" s="1130"/>
      <c r="C89" s="702" t="s">
        <v>1003</v>
      </c>
      <c r="D89" s="720"/>
      <c r="E89" s="720"/>
      <c r="F89" s="720">
        <f t="shared" si="20"/>
        <v>0</v>
      </c>
      <c r="G89" s="740">
        <f t="shared" si="21"/>
        <v>0</v>
      </c>
      <c r="H89" s="740"/>
      <c r="I89" s="740">
        <f t="shared" si="22"/>
        <v>0</v>
      </c>
      <c r="J89" s="740"/>
      <c r="K89" s="740">
        <f t="shared" si="23"/>
        <v>0</v>
      </c>
      <c r="L89" s="741"/>
      <c r="N89" s="687"/>
    </row>
    <row r="90" spans="1:14" ht="14.25" hidden="1" customHeight="1">
      <c r="A90" s="700" t="s">
        <v>1004</v>
      </c>
      <c r="B90" s="735"/>
      <c r="C90" s="702" t="s">
        <v>1005</v>
      </c>
      <c r="D90" s="720"/>
      <c r="E90" s="720"/>
      <c r="F90" s="720">
        <f t="shared" si="20"/>
        <v>0</v>
      </c>
      <c r="G90" s="740">
        <f t="shared" si="21"/>
        <v>0</v>
      </c>
      <c r="H90" s="740"/>
      <c r="I90" s="740">
        <f t="shared" si="22"/>
        <v>0</v>
      </c>
      <c r="J90" s="740"/>
      <c r="K90" s="740">
        <f t="shared" si="23"/>
        <v>0</v>
      </c>
      <c r="L90" s="741"/>
      <c r="N90" s="687"/>
    </row>
    <row r="91" spans="1:14" ht="14.25" hidden="1" customHeight="1">
      <c r="A91" s="700" t="s">
        <v>1006</v>
      </c>
      <c r="B91" s="735"/>
      <c r="C91" s="702" t="s">
        <v>1007</v>
      </c>
      <c r="D91" s="720"/>
      <c r="E91" s="720"/>
      <c r="F91" s="720">
        <f t="shared" si="20"/>
        <v>0</v>
      </c>
      <c r="G91" s="740">
        <f t="shared" si="21"/>
        <v>0</v>
      </c>
      <c r="H91" s="740"/>
      <c r="I91" s="740">
        <f t="shared" si="22"/>
        <v>0</v>
      </c>
      <c r="J91" s="740"/>
      <c r="K91" s="740">
        <f t="shared" si="23"/>
        <v>0</v>
      </c>
      <c r="L91" s="741"/>
      <c r="N91" s="687"/>
    </row>
    <row r="92" spans="1:14" ht="14.25" hidden="1" customHeight="1">
      <c r="A92" s="700" t="s">
        <v>1008</v>
      </c>
      <c r="B92" s="735"/>
      <c r="C92" s="702" t="s">
        <v>1009</v>
      </c>
      <c r="D92" s="720"/>
      <c r="E92" s="720"/>
      <c r="F92" s="720">
        <f t="shared" si="20"/>
        <v>0</v>
      </c>
      <c r="G92" s="740">
        <f t="shared" si="21"/>
        <v>0</v>
      </c>
      <c r="H92" s="740"/>
      <c r="I92" s="740">
        <f t="shared" si="22"/>
        <v>0</v>
      </c>
      <c r="J92" s="740"/>
      <c r="K92" s="740">
        <f t="shared" si="23"/>
        <v>0</v>
      </c>
      <c r="L92" s="741"/>
      <c r="N92" s="687"/>
    </row>
    <row r="93" spans="1:14" ht="14.25" hidden="1" customHeight="1">
      <c r="A93" s="700" t="s">
        <v>1010</v>
      </c>
      <c r="B93" s="735"/>
      <c r="C93" s="702" t="s">
        <v>1011</v>
      </c>
      <c r="D93" s="720"/>
      <c r="E93" s="720"/>
      <c r="F93" s="720">
        <f t="shared" si="20"/>
        <v>0</v>
      </c>
      <c r="G93" s="740">
        <f t="shared" si="21"/>
        <v>0</v>
      </c>
      <c r="H93" s="740"/>
      <c r="I93" s="740">
        <f t="shared" si="22"/>
        <v>0</v>
      </c>
      <c r="J93" s="740"/>
      <c r="K93" s="740">
        <f t="shared" si="23"/>
        <v>0</v>
      </c>
      <c r="L93" s="741"/>
      <c r="N93" s="687"/>
    </row>
    <row r="94" spans="1:14" ht="13.5" hidden="1" customHeight="1">
      <c r="A94" s="700" t="s">
        <v>1012</v>
      </c>
      <c r="B94" s="735"/>
      <c r="C94" s="702" t="s">
        <v>1013</v>
      </c>
      <c r="D94" s="720"/>
      <c r="E94" s="720"/>
      <c r="F94" s="720">
        <f t="shared" si="20"/>
        <v>0</v>
      </c>
      <c r="G94" s="740">
        <f t="shared" si="21"/>
        <v>0</v>
      </c>
      <c r="H94" s="720"/>
      <c r="I94" s="740">
        <f t="shared" si="22"/>
        <v>0</v>
      </c>
      <c r="J94" s="720"/>
      <c r="K94" s="720">
        <f>K95+K96+K97</f>
        <v>0</v>
      </c>
      <c r="L94" s="741"/>
      <c r="N94" s="687"/>
    </row>
    <row r="95" spans="1:14" ht="13.5" hidden="1" customHeight="1">
      <c r="A95" s="717"/>
      <c r="B95" s="718" t="s">
        <v>1014</v>
      </c>
      <c r="C95" s="707" t="s">
        <v>1015</v>
      </c>
      <c r="D95" s="720"/>
      <c r="E95" s="720"/>
      <c r="F95" s="720">
        <f t="shared" si="20"/>
        <v>0</v>
      </c>
      <c r="G95" s="740">
        <f t="shared" si="21"/>
        <v>0</v>
      </c>
      <c r="H95" s="736"/>
      <c r="I95" s="740">
        <f t="shared" si="22"/>
        <v>0</v>
      </c>
      <c r="J95" s="736"/>
      <c r="K95" s="736">
        <f>H95-J95</f>
        <v>0</v>
      </c>
      <c r="L95" s="741"/>
      <c r="N95" s="687"/>
    </row>
    <row r="96" spans="1:14" ht="13.5" hidden="1" customHeight="1">
      <c r="A96" s="717"/>
      <c r="B96" s="718" t="s">
        <v>1016</v>
      </c>
      <c r="C96" s="707" t="s">
        <v>1017</v>
      </c>
      <c r="D96" s="720"/>
      <c r="E96" s="720"/>
      <c r="F96" s="720">
        <f t="shared" si="20"/>
        <v>0</v>
      </c>
      <c r="G96" s="740">
        <f t="shared" si="21"/>
        <v>0</v>
      </c>
      <c r="H96" s="736"/>
      <c r="I96" s="740">
        <f t="shared" si="22"/>
        <v>0</v>
      </c>
      <c r="J96" s="736"/>
      <c r="K96" s="736">
        <f>H96-J96</f>
        <v>0</v>
      </c>
      <c r="L96" s="741"/>
      <c r="N96" s="687"/>
    </row>
    <row r="97" spans="1:14" ht="13.5" hidden="1" customHeight="1">
      <c r="A97" s="717"/>
      <c r="B97" s="718" t="s">
        <v>1018</v>
      </c>
      <c r="C97" s="707" t="s">
        <v>1019</v>
      </c>
      <c r="D97" s="720"/>
      <c r="E97" s="720"/>
      <c r="F97" s="720">
        <f t="shared" si="20"/>
        <v>0</v>
      </c>
      <c r="G97" s="740">
        <f t="shared" si="21"/>
        <v>0</v>
      </c>
      <c r="H97" s="736"/>
      <c r="I97" s="740">
        <f t="shared" si="22"/>
        <v>0</v>
      </c>
      <c r="J97" s="736"/>
      <c r="K97" s="736">
        <f>H97-J97</f>
        <v>0</v>
      </c>
      <c r="L97" s="741"/>
      <c r="N97" s="687"/>
    </row>
    <row r="98" spans="1:14" ht="33" customHeight="1">
      <c r="A98" s="1131" t="s">
        <v>1020</v>
      </c>
      <c r="B98" s="1132"/>
      <c r="C98" s="702" t="s">
        <v>1021</v>
      </c>
      <c r="D98" s="720"/>
      <c r="E98" s="720"/>
      <c r="F98" s="720">
        <f>'[2]51.1'!N45</f>
        <v>20000</v>
      </c>
      <c r="G98" s="720">
        <f>'[2]51.1'!O45</f>
        <v>0</v>
      </c>
      <c r="H98" s="720">
        <f>'[2]51.1'!P45</f>
        <v>0</v>
      </c>
      <c r="I98" s="720">
        <f>'[2]51.1'!Q45</f>
        <v>0</v>
      </c>
      <c r="J98" s="720">
        <f>'[2]51.1'!R45</f>
        <v>0</v>
      </c>
      <c r="K98" s="720">
        <f>'[2]51.1'!S45</f>
        <v>0</v>
      </c>
      <c r="L98" s="721">
        <f>'[2]51.1'!T45</f>
        <v>0</v>
      </c>
      <c r="N98" s="687"/>
    </row>
    <row r="99" spans="1:14" ht="16.5" customHeight="1">
      <c r="A99" s="700" t="s">
        <v>1022</v>
      </c>
      <c r="B99" s="701"/>
      <c r="C99" s="702" t="s">
        <v>1023</v>
      </c>
      <c r="D99" s="720"/>
      <c r="E99" s="720"/>
      <c r="F99" s="720">
        <f t="shared" si="20"/>
        <v>0</v>
      </c>
      <c r="G99" s="720">
        <f t="shared" si="20"/>
        <v>0</v>
      </c>
      <c r="H99" s="720">
        <f t="shared" si="20"/>
        <v>0</v>
      </c>
      <c r="I99" s="720">
        <f t="shared" si="20"/>
        <v>0</v>
      </c>
      <c r="J99" s="720">
        <f t="shared" si="20"/>
        <v>0</v>
      </c>
      <c r="K99" s="720">
        <f t="shared" si="20"/>
        <v>0</v>
      </c>
      <c r="L99" s="721">
        <f t="shared" si="20"/>
        <v>0</v>
      </c>
      <c r="N99" s="687"/>
    </row>
    <row r="100" spans="1:14" ht="13.5" customHeight="1">
      <c r="A100" s="700" t="s">
        <v>1024</v>
      </c>
      <c r="B100" s="735"/>
      <c r="C100" s="702" t="s">
        <v>1025</v>
      </c>
      <c r="D100" s="720"/>
      <c r="E100" s="720"/>
      <c r="F100" s="720">
        <f>F101+F102+F103+F104+F105+F106+F107+F108</f>
        <v>530000</v>
      </c>
      <c r="G100" s="720">
        <f t="shared" ref="G100:L100" si="24">G101+G102+G103+G104+G105+G106+G107+G108</f>
        <v>519967</v>
      </c>
      <c r="H100" s="720">
        <f>H101+H102+H103+H104+H105+H106+H107+H108</f>
        <v>480079</v>
      </c>
      <c r="I100" s="740">
        <f t="shared" si="22"/>
        <v>480079</v>
      </c>
      <c r="J100" s="720">
        <f t="shared" si="24"/>
        <v>480079</v>
      </c>
      <c r="K100" s="720">
        <f t="shared" si="24"/>
        <v>0</v>
      </c>
      <c r="L100" s="721">
        <f t="shared" si="24"/>
        <v>480993</v>
      </c>
      <c r="N100" s="687"/>
    </row>
    <row r="101" spans="1:14" ht="13.5" customHeight="1">
      <c r="A101" s="717"/>
      <c r="B101" s="742" t="s">
        <v>1026</v>
      </c>
      <c r="C101" s="707" t="s">
        <v>1027</v>
      </c>
      <c r="D101" s="715"/>
      <c r="E101" s="715"/>
      <c r="F101" s="715">
        <f>'[2]51.1'!N47</f>
        <v>150000</v>
      </c>
      <c r="G101" s="715">
        <f>'[2]51.1'!O47</f>
        <v>43000</v>
      </c>
      <c r="H101" s="715">
        <f>'[2]51.1'!P47</f>
        <v>42025</v>
      </c>
      <c r="I101" s="715">
        <f>'[2]51.1'!Q47</f>
        <v>42025</v>
      </c>
      <c r="J101" s="715">
        <f>'[2]51.1'!R47</f>
        <v>42025</v>
      </c>
      <c r="K101" s="715">
        <f>'[2]51.1'!S47</f>
        <v>0</v>
      </c>
      <c r="L101" s="722">
        <f>'[2]51.1'!T47</f>
        <v>42026</v>
      </c>
      <c r="N101" s="687"/>
    </row>
    <row r="102" spans="1:14" ht="13.5" customHeight="1">
      <c r="A102" s="726"/>
      <c r="B102" s="742" t="s">
        <v>1028</v>
      </c>
      <c r="C102" s="707" t="s">
        <v>1029</v>
      </c>
      <c r="D102" s="715"/>
      <c r="E102" s="715"/>
      <c r="F102" s="715">
        <f>'[2]51.1'!N48</f>
        <v>70000</v>
      </c>
      <c r="G102" s="715">
        <f>'[2]51.1'!O48</f>
        <v>10000</v>
      </c>
      <c r="H102" s="715">
        <f>'[2]51.1'!P48</f>
        <v>8360</v>
      </c>
      <c r="I102" s="715">
        <f>'[2]51.1'!Q48</f>
        <v>8360</v>
      </c>
      <c r="J102" s="715">
        <f>'[2]51.1'!R48</f>
        <v>8360</v>
      </c>
      <c r="K102" s="715">
        <f>'[2]51.1'!S48</f>
        <v>0</v>
      </c>
      <c r="L102" s="722">
        <f>'[2]51.1'!T48</f>
        <v>8360</v>
      </c>
      <c r="N102" s="687"/>
    </row>
    <row r="103" spans="1:14" ht="13.5" customHeight="1">
      <c r="A103" s="726"/>
      <c r="B103" s="742" t="s">
        <v>1030</v>
      </c>
      <c r="C103" s="707" t="s">
        <v>1031</v>
      </c>
      <c r="D103" s="715"/>
      <c r="E103" s="715"/>
      <c r="F103" s="715">
        <f>'[2]51.1'!N49</f>
        <v>30000</v>
      </c>
      <c r="G103" s="715">
        <f>'[2]51.1'!O49</f>
        <v>38000</v>
      </c>
      <c r="H103" s="715">
        <f>'[2]51.1'!P49</f>
        <v>37825</v>
      </c>
      <c r="I103" s="715">
        <f>'[2]51.1'!Q49</f>
        <v>37825</v>
      </c>
      <c r="J103" s="715">
        <f>'[2]51.1'!R49</f>
        <v>37825</v>
      </c>
      <c r="K103" s="715">
        <f>'[2]51.1'!S49</f>
        <v>0</v>
      </c>
      <c r="L103" s="722">
        <f>'[2]51.1'!T49</f>
        <v>35124</v>
      </c>
      <c r="N103" s="687"/>
    </row>
    <row r="104" spans="1:14" ht="13.5" customHeight="1">
      <c r="A104" s="726"/>
      <c r="B104" s="742" t="s">
        <v>1032</v>
      </c>
      <c r="C104" s="707" t="s">
        <v>1033</v>
      </c>
      <c r="D104" s="715"/>
      <c r="E104" s="715"/>
      <c r="F104" s="715">
        <v>0</v>
      </c>
      <c r="G104" s="715">
        <f>J104</f>
        <v>0</v>
      </c>
      <c r="H104" s="736"/>
      <c r="I104" s="736">
        <f t="shared" ref="I104:I109" si="25">H104</f>
        <v>0</v>
      </c>
      <c r="J104" s="736"/>
      <c r="K104" s="736">
        <f>H104-J104</f>
        <v>0</v>
      </c>
      <c r="L104" s="737"/>
      <c r="N104" s="687"/>
    </row>
    <row r="105" spans="1:14" ht="13.5" customHeight="1">
      <c r="A105" s="726"/>
      <c r="B105" s="742" t="s">
        <v>1034</v>
      </c>
      <c r="C105" s="707" t="s">
        <v>1035</v>
      </c>
      <c r="D105" s="715"/>
      <c r="E105" s="715"/>
      <c r="F105" s="715">
        <f>G105</f>
        <v>0</v>
      </c>
      <c r="G105" s="715">
        <f>J105</f>
        <v>0</v>
      </c>
      <c r="H105" s="736"/>
      <c r="I105" s="736">
        <f t="shared" si="25"/>
        <v>0</v>
      </c>
      <c r="J105" s="736"/>
      <c r="K105" s="736">
        <f>H105-J105</f>
        <v>0</v>
      </c>
      <c r="L105" s="737"/>
      <c r="N105" s="687"/>
    </row>
    <row r="106" spans="1:14" ht="13.5" customHeight="1">
      <c r="A106" s="726"/>
      <c r="B106" s="742" t="s">
        <v>1036</v>
      </c>
      <c r="C106" s="707" t="s">
        <v>1037</v>
      </c>
      <c r="D106" s="715"/>
      <c r="E106" s="715"/>
      <c r="F106" s="715">
        <f>G106</f>
        <v>0</v>
      </c>
      <c r="G106" s="715">
        <f>J106</f>
        <v>0</v>
      </c>
      <c r="H106" s="736"/>
      <c r="I106" s="736">
        <f t="shared" si="25"/>
        <v>0</v>
      </c>
      <c r="J106" s="736"/>
      <c r="K106" s="736">
        <f>H106-J106</f>
        <v>0</v>
      </c>
      <c r="L106" s="737"/>
      <c r="N106" s="687"/>
    </row>
    <row r="107" spans="1:14" ht="13.5" customHeight="1">
      <c r="A107" s="726"/>
      <c r="B107" s="742" t="s">
        <v>1038</v>
      </c>
      <c r="C107" s="707" t="s">
        <v>1039</v>
      </c>
      <c r="D107" s="715"/>
      <c r="E107" s="715"/>
      <c r="F107" s="715">
        <f>G107</f>
        <v>0</v>
      </c>
      <c r="G107" s="715">
        <f>J107</f>
        <v>0</v>
      </c>
      <c r="H107" s="736"/>
      <c r="I107" s="736">
        <f t="shared" si="25"/>
        <v>0</v>
      </c>
      <c r="J107" s="736"/>
      <c r="K107" s="736">
        <f>H107-J107</f>
        <v>0</v>
      </c>
      <c r="L107" s="737"/>
      <c r="N107" s="687"/>
    </row>
    <row r="108" spans="1:14" ht="13.5" customHeight="1">
      <c r="A108" s="717"/>
      <c r="B108" s="742" t="s">
        <v>1040</v>
      </c>
      <c r="C108" s="707" t="s">
        <v>1041</v>
      </c>
      <c r="D108" s="715"/>
      <c r="E108" s="715"/>
      <c r="F108" s="715">
        <f>'[2]51.1'!N50</f>
        <v>280000</v>
      </c>
      <c r="G108" s="715">
        <f>'[2]51.1'!O50</f>
        <v>428967</v>
      </c>
      <c r="H108" s="715">
        <f>'[2]51.1'!P50</f>
        <v>391869</v>
      </c>
      <c r="I108" s="715">
        <f>'[2]51.1'!Q50</f>
        <v>391869</v>
      </c>
      <c r="J108" s="715">
        <f>'[2]51.1'!R50</f>
        <v>391869</v>
      </c>
      <c r="K108" s="715">
        <f>'[2]51.1'!S50</f>
        <v>0</v>
      </c>
      <c r="L108" s="722">
        <f>'[2]51.1'!T50</f>
        <v>395483</v>
      </c>
      <c r="N108" s="687"/>
    </row>
    <row r="109" spans="1:14" ht="12" hidden="1" customHeight="1">
      <c r="A109" s="717"/>
      <c r="B109" s="718"/>
      <c r="C109" s="743"/>
      <c r="D109" s="715"/>
      <c r="E109" s="715"/>
      <c r="F109" s="715"/>
      <c r="G109" s="736"/>
      <c r="H109" s="736"/>
      <c r="I109" s="736">
        <f t="shared" si="25"/>
        <v>0</v>
      </c>
      <c r="J109" s="736"/>
      <c r="K109" s="736">
        <f>H109-J109</f>
        <v>0</v>
      </c>
      <c r="L109" s="737"/>
      <c r="N109" s="687"/>
    </row>
    <row r="110" spans="1:14" s="699" customFormat="1" ht="23.25" hidden="1" customHeight="1">
      <c r="A110" s="744" t="s">
        <v>1042</v>
      </c>
      <c r="B110" s="745"/>
      <c r="C110" s="696" t="s">
        <v>1043</v>
      </c>
      <c r="D110" s="746"/>
      <c r="E110" s="746"/>
      <c r="F110" s="732">
        <f t="shared" ref="F110:L110" si="26">F111+F114+F119</f>
        <v>0</v>
      </c>
      <c r="G110" s="732">
        <f t="shared" si="26"/>
        <v>0</v>
      </c>
      <c r="H110" s="732">
        <f t="shared" si="26"/>
        <v>0</v>
      </c>
      <c r="I110" s="732">
        <f t="shared" si="26"/>
        <v>0</v>
      </c>
      <c r="J110" s="732">
        <f t="shared" si="26"/>
        <v>0</v>
      </c>
      <c r="K110" s="732">
        <f t="shared" si="26"/>
        <v>0</v>
      </c>
      <c r="L110" s="733">
        <f t="shared" si="26"/>
        <v>0</v>
      </c>
      <c r="N110" s="687"/>
    </row>
    <row r="111" spans="1:14" ht="23.25" hidden="1" customHeight="1">
      <c r="A111" s="739" t="s">
        <v>1044</v>
      </c>
      <c r="B111" s="735"/>
      <c r="C111" s="702" t="s">
        <v>1045</v>
      </c>
      <c r="D111" s="747"/>
      <c r="E111" s="747"/>
      <c r="F111" s="720">
        <f t="shared" ref="F111:L111" si="27">F112+F113</f>
        <v>0</v>
      </c>
      <c r="G111" s="720">
        <f t="shared" si="27"/>
        <v>0</v>
      </c>
      <c r="H111" s="720">
        <f t="shared" si="27"/>
        <v>0</v>
      </c>
      <c r="I111" s="720">
        <f t="shared" si="27"/>
        <v>0</v>
      </c>
      <c r="J111" s="720">
        <f t="shared" si="27"/>
        <v>0</v>
      </c>
      <c r="K111" s="720">
        <f t="shared" si="27"/>
        <v>0</v>
      </c>
      <c r="L111" s="721">
        <f t="shared" si="27"/>
        <v>0</v>
      </c>
      <c r="N111" s="687"/>
    </row>
    <row r="112" spans="1:14" ht="23.25" hidden="1" customHeight="1">
      <c r="A112" s="717"/>
      <c r="B112" s="706" t="s">
        <v>1046</v>
      </c>
      <c r="C112" s="707" t="s">
        <v>1047</v>
      </c>
      <c r="D112" s="715"/>
      <c r="E112" s="715"/>
      <c r="F112" s="715"/>
      <c r="G112" s="736"/>
      <c r="H112" s="736"/>
      <c r="I112" s="736"/>
      <c r="J112" s="736"/>
      <c r="K112" s="736">
        <f t="shared" ref="K112:K173" si="28">H112-J112</f>
        <v>0</v>
      </c>
      <c r="L112" s="737"/>
      <c r="N112" s="687"/>
    </row>
    <row r="113" spans="1:14" ht="23.25" hidden="1" customHeight="1">
      <c r="A113" s="717"/>
      <c r="B113" s="706" t="s">
        <v>1048</v>
      </c>
      <c r="C113" s="707" t="s">
        <v>1049</v>
      </c>
      <c r="D113" s="715"/>
      <c r="E113" s="715"/>
      <c r="F113" s="715"/>
      <c r="G113" s="736"/>
      <c r="H113" s="736"/>
      <c r="I113" s="736"/>
      <c r="J113" s="736"/>
      <c r="K113" s="736">
        <f t="shared" si="28"/>
        <v>0</v>
      </c>
      <c r="L113" s="737"/>
      <c r="N113" s="687"/>
    </row>
    <row r="114" spans="1:14" ht="23.25" hidden="1" customHeight="1">
      <c r="A114" s="739" t="s">
        <v>1050</v>
      </c>
      <c r="B114" s="735"/>
      <c r="C114" s="702" t="s">
        <v>138</v>
      </c>
      <c r="D114" s="747"/>
      <c r="E114" s="747"/>
      <c r="F114" s="720">
        <f t="shared" ref="F114:L114" si="29">F115+F116+F117+F118</f>
        <v>0</v>
      </c>
      <c r="G114" s="720">
        <f t="shared" si="29"/>
        <v>0</v>
      </c>
      <c r="H114" s="720">
        <f t="shared" si="29"/>
        <v>0</v>
      </c>
      <c r="I114" s="720">
        <f t="shared" si="29"/>
        <v>0</v>
      </c>
      <c r="J114" s="720">
        <f t="shared" si="29"/>
        <v>0</v>
      </c>
      <c r="K114" s="720">
        <f t="shared" si="29"/>
        <v>0</v>
      </c>
      <c r="L114" s="721">
        <f t="shared" si="29"/>
        <v>0</v>
      </c>
      <c r="N114" s="687"/>
    </row>
    <row r="115" spans="1:14" ht="23.25" hidden="1" customHeight="1">
      <c r="A115" s="705"/>
      <c r="B115" s="706" t="s">
        <v>1051</v>
      </c>
      <c r="C115" s="707" t="s">
        <v>140</v>
      </c>
      <c r="D115" s="715"/>
      <c r="E115" s="715"/>
      <c r="F115" s="715"/>
      <c r="G115" s="736"/>
      <c r="H115" s="736"/>
      <c r="I115" s="736"/>
      <c r="J115" s="736"/>
      <c r="K115" s="736">
        <f t="shared" si="28"/>
        <v>0</v>
      </c>
      <c r="L115" s="737"/>
      <c r="N115" s="687"/>
    </row>
    <row r="116" spans="1:14" ht="23.25" hidden="1" customHeight="1">
      <c r="A116" s="717"/>
      <c r="B116" s="716" t="s">
        <v>1052</v>
      </c>
      <c r="C116" s="707" t="s">
        <v>1053</v>
      </c>
      <c r="D116" s="715"/>
      <c r="E116" s="715"/>
      <c r="F116" s="715"/>
      <c r="G116" s="736"/>
      <c r="H116" s="736"/>
      <c r="I116" s="736"/>
      <c r="J116" s="736"/>
      <c r="K116" s="736">
        <f t="shared" si="28"/>
        <v>0</v>
      </c>
      <c r="L116" s="737"/>
      <c r="N116" s="687"/>
    </row>
    <row r="117" spans="1:14" ht="23.25" hidden="1" customHeight="1">
      <c r="A117" s="717"/>
      <c r="B117" s="706" t="s">
        <v>1054</v>
      </c>
      <c r="C117" s="707" t="s">
        <v>142</v>
      </c>
      <c r="D117" s="715"/>
      <c r="E117" s="715"/>
      <c r="F117" s="715"/>
      <c r="G117" s="736"/>
      <c r="H117" s="736"/>
      <c r="I117" s="736"/>
      <c r="J117" s="736"/>
      <c r="K117" s="736">
        <f t="shared" si="28"/>
        <v>0</v>
      </c>
      <c r="L117" s="737"/>
      <c r="N117" s="687"/>
    </row>
    <row r="118" spans="1:14" ht="23.25" hidden="1" customHeight="1">
      <c r="A118" s="717"/>
      <c r="B118" s="706" t="s">
        <v>1055</v>
      </c>
      <c r="C118" s="707" t="s">
        <v>144</v>
      </c>
      <c r="D118" s="715"/>
      <c r="E118" s="715"/>
      <c r="F118" s="715"/>
      <c r="G118" s="736"/>
      <c r="H118" s="736"/>
      <c r="I118" s="736"/>
      <c r="J118" s="736"/>
      <c r="K118" s="736">
        <f t="shared" si="28"/>
        <v>0</v>
      </c>
      <c r="L118" s="737"/>
      <c r="N118" s="687"/>
    </row>
    <row r="119" spans="1:14" ht="23.25" hidden="1" customHeight="1">
      <c r="A119" s="748" t="s">
        <v>1056</v>
      </c>
      <c r="B119" s="749"/>
      <c r="C119" s="702" t="s">
        <v>1057</v>
      </c>
      <c r="D119" s="747"/>
      <c r="E119" s="747"/>
      <c r="F119" s="720">
        <f t="shared" ref="F119:L119" si="30">F120+F121+F122+F123+F124</f>
        <v>0</v>
      </c>
      <c r="G119" s="720">
        <f t="shared" si="30"/>
        <v>0</v>
      </c>
      <c r="H119" s="720">
        <f t="shared" si="30"/>
        <v>0</v>
      </c>
      <c r="I119" s="720">
        <f t="shared" si="30"/>
        <v>0</v>
      </c>
      <c r="J119" s="720">
        <f t="shared" si="30"/>
        <v>0</v>
      </c>
      <c r="K119" s="720">
        <f t="shared" si="30"/>
        <v>0</v>
      </c>
      <c r="L119" s="721">
        <f t="shared" si="30"/>
        <v>0</v>
      </c>
      <c r="N119" s="687"/>
    </row>
    <row r="120" spans="1:14" ht="23.25" hidden="1" customHeight="1">
      <c r="A120" s="750"/>
      <c r="B120" s="706" t="s">
        <v>1058</v>
      </c>
      <c r="C120" s="707" t="s">
        <v>1059</v>
      </c>
      <c r="D120" s="715"/>
      <c r="E120" s="715"/>
      <c r="F120" s="715"/>
      <c r="G120" s="736"/>
      <c r="H120" s="736"/>
      <c r="I120" s="736"/>
      <c r="J120" s="736"/>
      <c r="K120" s="736">
        <f t="shared" si="28"/>
        <v>0</v>
      </c>
      <c r="L120" s="737"/>
      <c r="N120" s="687"/>
    </row>
    <row r="121" spans="1:14" ht="23.25" hidden="1" customHeight="1">
      <c r="A121" s="717"/>
      <c r="B121" s="706" t="s">
        <v>1060</v>
      </c>
      <c r="C121" s="707" t="s">
        <v>1061</v>
      </c>
      <c r="D121" s="715"/>
      <c r="E121" s="715"/>
      <c r="F121" s="715"/>
      <c r="G121" s="736"/>
      <c r="H121" s="736"/>
      <c r="I121" s="736"/>
      <c r="J121" s="736"/>
      <c r="K121" s="736">
        <f t="shared" si="28"/>
        <v>0</v>
      </c>
      <c r="L121" s="737"/>
      <c r="N121" s="687"/>
    </row>
    <row r="122" spans="1:14" ht="23.25" hidden="1" customHeight="1">
      <c r="A122" s="717"/>
      <c r="B122" s="716" t="s">
        <v>1062</v>
      </c>
      <c r="C122" s="707" t="s">
        <v>1063</v>
      </c>
      <c r="D122" s="715"/>
      <c r="E122" s="715"/>
      <c r="F122" s="715"/>
      <c r="G122" s="736"/>
      <c r="H122" s="736"/>
      <c r="I122" s="736"/>
      <c r="J122" s="736"/>
      <c r="K122" s="736">
        <f t="shared" si="28"/>
        <v>0</v>
      </c>
      <c r="L122" s="737"/>
      <c r="N122" s="687"/>
    </row>
    <row r="123" spans="1:14" ht="23.25" hidden="1" customHeight="1">
      <c r="A123" s="717"/>
      <c r="B123" s="716" t="s">
        <v>1064</v>
      </c>
      <c r="C123" s="707" t="s">
        <v>1065</v>
      </c>
      <c r="D123" s="715"/>
      <c r="E123" s="715"/>
      <c r="F123" s="715"/>
      <c r="G123" s="736"/>
      <c r="H123" s="736"/>
      <c r="I123" s="736"/>
      <c r="J123" s="736"/>
      <c r="K123" s="736">
        <f t="shared" si="28"/>
        <v>0</v>
      </c>
      <c r="L123" s="737"/>
      <c r="N123" s="687"/>
    </row>
    <row r="124" spans="1:14" ht="23.25" hidden="1" customHeight="1">
      <c r="A124" s="717"/>
      <c r="B124" s="716" t="s">
        <v>1066</v>
      </c>
      <c r="C124" s="707" t="s">
        <v>1067</v>
      </c>
      <c r="D124" s="715"/>
      <c r="E124" s="715"/>
      <c r="F124" s="715"/>
      <c r="G124" s="736"/>
      <c r="H124" s="736"/>
      <c r="I124" s="736"/>
      <c r="J124" s="736"/>
      <c r="K124" s="736">
        <f t="shared" si="28"/>
        <v>0</v>
      </c>
      <c r="L124" s="737"/>
      <c r="N124" s="687"/>
    </row>
    <row r="125" spans="1:14" ht="23.25" hidden="1" customHeight="1">
      <c r="A125" s="717"/>
      <c r="B125" s="751"/>
      <c r="C125" s="752"/>
      <c r="D125" s="715"/>
      <c r="E125" s="715"/>
      <c r="F125" s="715"/>
      <c r="G125" s="736"/>
      <c r="H125" s="736"/>
      <c r="I125" s="736"/>
      <c r="J125" s="736"/>
      <c r="K125" s="736">
        <f t="shared" si="28"/>
        <v>0</v>
      </c>
      <c r="L125" s="737"/>
      <c r="N125" s="687"/>
    </row>
    <row r="126" spans="1:14" s="699" customFormat="1" ht="17.25" hidden="1" customHeight="1">
      <c r="A126" s="744" t="s">
        <v>1068</v>
      </c>
      <c r="B126" s="753"/>
      <c r="C126" s="696" t="s">
        <v>1069</v>
      </c>
      <c r="D126" s="746"/>
      <c r="E126" s="746"/>
      <c r="F126" s="732">
        <f t="shared" ref="F126:L126" si="31">F127+F128+F129</f>
        <v>0</v>
      </c>
      <c r="G126" s="732">
        <f t="shared" si="31"/>
        <v>0</v>
      </c>
      <c r="H126" s="732">
        <f t="shared" si="31"/>
        <v>0</v>
      </c>
      <c r="I126" s="732">
        <f t="shared" si="31"/>
        <v>0</v>
      </c>
      <c r="J126" s="732">
        <f t="shared" si="31"/>
        <v>0</v>
      </c>
      <c r="K126" s="732">
        <f t="shared" si="31"/>
        <v>0</v>
      </c>
      <c r="L126" s="733">
        <f t="shared" si="31"/>
        <v>0</v>
      </c>
      <c r="N126" s="687"/>
    </row>
    <row r="127" spans="1:14" ht="17.25" hidden="1" customHeight="1">
      <c r="A127" s="717"/>
      <c r="B127" s="754" t="s">
        <v>1070</v>
      </c>
      <c r="C127" s="755" t="s">
        <v>1071</v>
      </c>
      <c r="D127" s="715"/>
      <c r="E127" s="715"/>
      <c r="F127" s="715"/>
      <c r="G127" s="736"/>
      <c r="H127" s="736"/>
      <c r="I127" s="736"/>
      <c r="J127" s="736"/>
      <c r="K127" s="736">
        <f t="shared" si="28"/>
        <v>0</v>
      </c>
      <c r="L127" s="737"/>
      <c r="N127" s="687"/>
    </row>
    <row r="128" spans="1:14" ht="34.5" hidden="1" customHeight="1">
      <c r="A128" s="717"/>
      <c r="B128" s="756" t="s">
        <v>1072</v>
      </c>
      <c r="C128" s="755" t="s">
        <v>1073</v>
      </c>
      <c r="D128" s="715"/>
      <c r="E128" s="715"/>
      <c r="F128" s="715"/>
      <c r="G128" s="736"/>
      <c r="H128" s="736"/>
      <c r="I128" s="736"/>
      <c r="J128" s="736"/>
      <c r="K128" s="736">
        <f t="shared" si="28"/>
        <v>0</v>
      </c>
      <c r="L128" s="737"/>
      <c r="N128" s="687"/>
    </row>
    <row r="129" spans="1:14" ht="17.25" hidden="1" customHeight="1">
      <c r="A129" s="717"/>
      <c r="B129" s="757" t="s">
        <v>1074</v>
      </c>
      <c r="C129" s="755" t="s">
        <v>1075</v>
      </c>
      <c r="D129" s="715"/>
      <c r="E129" s="715"/>
      <c r="F129" s="715"/>
      <c r="G129" s="736"/>
      <c r="H129" s="736"/>
      <c r="I129" s="736"/>
      <c r="J129" s="736"/>
      <c r="K129" s="736">
        <f t="shared" si="28"/>
        <v>0</v>
      </c>
      <c r="L129" s="737"/>
      <c r="N129" s="687"/>
    </row>
    <row r="130" spans="1:14" ht="21.75" hidden="1" customHeight="1">
      <c r="A130" s="758" t="s">
        <v>1076</v>
      </c>
      <c r="B130" s="759"/>
      <c r="C130" s="760" t="s">
        <v>1077</v>
      </c>
      <c r="D130" s="715"/>
      <c r="E130" s="715"/>
      <c r="F130" s="761">
        <f t="shared" ref="F130:L130" si="32">F131</f>
        <v>0</v>
      </c>
      <c r="G130" s="761">
        <f t="shared" si="32"/>
        <v>0</v>
      </c>
      <c r="H130" s="761">
        <f t="shared" si="32"/>
        <v>0</v>
      </c>
      <c r="I130" s="761">
        <f t="shared" si="32"/>
        <v>0</v>
      </c>
      <c r="J130" s="761">
        <f t="shared" si="32"/>
        <v>0</v>
      </c>
      <c r="K130" s="761">
        <f t="shared" si="32"/>
        <v>0</v>
      </c>
      <c r="L130" s="762">
        <f t="shared" si="32"/>
        <v>0</v>
      </c>
      <c r="N130" s="687"/>
    </row>
    <row r="131" spans="1:14" ht="16.5" hidden="1" customHeight="1">
      <c r="A131" s="717" t="s">
        <v>1078</v>
      </c>
      <c r="B131" s="718"/>
      <c r="C131" s="763" t="s">
        <v>1079</v>
      </c>
      <c r="D131" s="715"/>
      <c r="E131" s="715"/>
      <c r="F131" s="715"/>
      <c r="G131" s="736"/>
      <c r="H131" s="736"/>
      <c r="I131" s="736"/>
      <c r="J131" s="736"/>
      <c r="K131" s="736">
        <f t="shared" si="28"/>
        <v>0</v>
      </c>
      <c r="L131" s="737"/>
      <c r="N131" s="687"/>
    </row>
    <row r="132" spans="1:14" hidden="1">
      <c r="A132" s="717"/>
      <c r="B132" s="706"/>
      <c r="C132" s="763"/>
      <c r="D132" s="715"/>
      <c r="E132" s="715"/>
      <c r="F132" s="715"/>
      <c r="G132" s="714"/>
      <c r="H132" s="714"/>
      <c r="I132" s="714"/>
      <c r="J132" s="714"/>
      <c r="K132" s="736">
        <f t="shared" si="28"/>
        <v>0</v>
      </c>
      <c r="L132" s="764"/>
      <c r="N132" s="687"/>
    </row>
    <row r="133" spans="1:14" s="699" customFormat="1" ht="33" customHeight="1">
      <c r="A133" s="1133" t="s">
        <v>1080</v>
      </c>
      <c r="B133" s="1134"/>
      <c r="C133" s="696" t="s">
        <v>1081</v>
      </c>
      <c r="D133" s="732"/>
      <c r="E133" s="732"/>
      <c r="F133" s="732">
        <f t="shared" ref="F133:L133" si="33">F134</f>
        <v>0</v>
      </c>
      <c r="G133" s="732">
        <f t="shared" si="33"/>
        <v>50000</v>
      </c>
      <c r="H133" s="732">
        <f t="shared" si="33"/>
        <v>50000</v>
      </c>
      <c r="I133" s="732">
        <f t="shared" si="33"/>
        <v>50000</v>
      </c>
      <c r="J133" s="732">
        <f t="shared" si="33"/>
        <v>50000</v>
      </c>
      <c r="K133" s="732">
        <f t="shared" si="33"/>
        <v>0</v>
      </c>
      <c r="L133" s="733">
        <f t="shared" si="33"/>
        <v>50000</v>
      </c>
      <c r="N133" s="687"/>
    </row>
    <row r="134" spans="1:14" ht="39.75" customHeight="1">
      <c r="A134" s="1135" t="s">
        <v>1082</v>
      </c>
      <c r="B134" s="1136"/>
      <c r="C134" s="702" t="s">
        <v>1083</v>
      </c>
      <c r="D134" s="720"/>
      <c r="E134" s="720"/>
      <c r="F134" s="720">
        <f t="shared" ref="F134:L134" si="34">F135+F136+F137+F138+F139+F140+F141+F142+F143+F144+F145+F146</f>
        <v>0</v>
      </c>
      <c r="G134" s="720">
        <f t="shared" si="34"/>
        <v>50000</v>
      </c>
      <c r="H134" s="720">
        <f t="shared" si="34"/>
        <v>50000</v>
      </c>
      <c r="I134" s="720">
        <f t="shared" si="34"/>
        <v>50000</v>
      </c>
      <c r="J134" s="720">
        <f t="shared" si="34"/>
        <v>50000</v>
      </c>
      <c r="K134" s="720">
        <f t="shared" si="34"/>
        <v>0</v>
      </c>
      <c r="L134" s="721">
        <f t="shared" si="34"/>
        <v>50000</v>
      </c>
      <c r="N134" s="687"/>
    </row>
    <row r="135" spans="1:14" ht="15.75" hidden="1" customHeight="1">
      <c r="A135" s="717"/>
      <c r="B135" s="718" t="s">
        <v>1084</v>
      </c>
      <c r="C135" s="707" t="s">
        <v>1085</v>
      </c>
      <c r="D135" s="715"/>
      <c r="E135" s="715"/>
      <c r="F135" s="715"/>
      <c r="G135" s="736"/>
      <c r="H135" s="736"/>
      <c r="I135" s="736"/>
      <c r="J135" s="736"/>
      <c r="K135" s="736">
        <f t="shared" si="28"/>
        <v>0</v>
      </c>
      <c r="L135" s="737"/>
      <c r="N135" s="687"/>
    </row>
    <row r="136" spans="1:14" ht="18" hidden="1" customHeight="1">
      <c r="A136" s="717"/>
      <c r="B136" s="706" t="s">
        <v>1086</v>
      </c>
      <c r="C136" s="707" t="s">
        <v>1087</v>
      </c>
      <c r="D136" s="715"/>
      <c r="E136" s="715"/>
      <c r="F136" s="715"/>
      <c r="G136" s="736"/>
      <c r="H136" s="736"/>
      <c r="I136" s="736"/>
      <c r="J136" s="736"/>
      <c r="K136" s="736">
        <f t="shared" si="28"/>
        <v>0</v>
      </c>
      <c r="L136" s="737"/>
      <c r="N136" s="687"/>
    </row>
    <row r="137" spans="1:14" ht="24.75" hidden="1" customHeight="1">
      <c r="A137" s="717"/>
      <c r="B137" s="716" t="s">
        <v>1088</v>
      </c>
      <c r="C137" s="707" t="s">
        <v>1089</v>
      </c>
      <c r="D137" s="715"/>
      <c r="E137" s="715"/>
      <c r="F137" s="715"/>
      <c r="G137" s="736"/>
      <c r="H137" s="736"/>
      <c r="I137" s="736"/>
      <c r="J137" s="736"/>
      <c r="K137" s="736">
        <f t="shared" si="28"/>
        <v>0</v>
      </c>
      <c r="L137" s="737"/>
      <c r="N137" s="687"/>
    </row>
    <row r="138" spans="1:14" ht="9" hidden="1" customHeight="1">
      <c r="A138" s="717"/>
      <c r="B138" s="716" t="s">
        <v>1090</v>
      </c>
      <c r="C138" s="707" t="s">
        <v>1091</v>
      </c>
      <c r="D138" s="715"/>
      <c r="E138" s="715"/>
      <c r="F138" s="715"/>
      <c r="G138" s="736"/>
      <c r="H138" s="736"/>
      <c r="I138" s="736"/>
      <c r="J138" s="736"/>
      <c r="K138" s="736">
        <f t="shared" si="28"/>
        <v>0</v>
      </c>
      <c r="L138" s="737"/>
      <c r="N138" s="687"/>
    </row>
    <row r="139" spans="1:14" ht="42.75" customHeight="1">
      <c r="A139" s="1117" t="s">
        <v>1092</v>
      </c>
      <c r="B139" s="1118"/>
      <c r="C139" s="707" t="s">
        <v>1093</v>
      </c>
      <c r="D139" s="715"/>
      <c r="E139" s="715"/>
      <c r="F139" s="715">
        <f>'[2]51.1'!N53</f>
        <v>0</v>
      </c>
      <c r="G139" s="715">
        <f>'[2]51.1'!O53</f>
        <v>50000</v>
      </c>
      <c r="H139" s="715">
        <f>'[2]51.1'!P53</f>
        <v>50000</v>
      </c>
      <c r="I139" s="715">
        <f>'[2]51.1'!Q53</f>
        <v>50000</v>
      </c>
      <c r="J139" s="715">
        <f>'[2]51.1'!R53</f>
        <v>50000</v>
      </c>
      <c r="K139" s="715">
        <f>'[2]51.1'!S53</f>
        <v>0</v>
      </c>
      <c r="L139" s="722">
        <f>'[2]51.1'!T53</f>
        <v>50000</v>
      </c>
      <c r="N139" s="687"/>
    </row>
    <row r="140" spans="1:14" ht="30.75" hidden="1" customHeight="1">
      <c r="A140" s="765"/>
      <c r="B140" s="716" t="s">
        <v>1094</v>
      </c>
      <c r="C140" s="707" t="s">
        <v>1095</v>
      </c>
      <c r="D140" s="715"/>
      <c r="E140" s="715"/>
      <c r="F140" s="715"/>
      <c r="G140" s="736"/>
      <c r="H140" s="736"/>
      <c r="I140" s="736"/>
      <c r="J140" s="736"/>
      <c r="K140" s="736">
        <f t="shared" si="28"/>
        <v>0</v>
      </c>
      <c r="L140" s="737"/>
      <c r="N140" s="687"/>
    </row>
    <row r="141" spans="1:14" ht="26.25" hidden="1" customHeight="1">
      <c r="A141" s="765"/>
      <c r="B141" s="716" t="s">
        <v>1096</v>
      </c>
      <c r="C141" s="707" t="s">
        <v>1097</v>
      </c>
      <c r="D141" s="715"/>
      <c r="E141" s="715"/>
      <c r="F141" s="715"/>
      <c r="G141" s="736"/>
      <c r="H141" s="736"/>
      <c r="I141" s="736"/>
      <c r="J141" s="736"/>
      <c r="K141" s="736">
        <f t="shared" si="28"/>
        <v>0</v>
      </c>
      <c r="L141" s="737"/>
      <c r="N141" s="687"/>
    </row>
    <row r="142" spans="1:14" ht="26.25" hidden="1" customHeight="1">
      <c r="A142" s="765"/>
      <c r="B142" s="716" t="s">
        <v>1098</v>
      </c>
      <c r="C142" s="707" t="s">
        <v>1099</v>
      </c>
      <c r="D142" s="715"/>
      <c r="E142" s="715"/>
      <c r="F142" s="715"/>
      <c r="G142" s="736"/>
      <c r="H142" s="736"/>
      <c r="I142" s="736"/>
      <c r="J142" s="736"/>
      <c r="K142" s="736">
        <f t="shared" si="28"/>
        <v>0</v>
      </c>
      <c r="L142" s="737"/>
      <c r="N142" s="687"/>
    </row>
    <row r="143" spans="1:14" ht="19.5" hidden="1" customHeight="1">
      <c r="A143" s="765"/>
      <c r="B143" s="716" t="s">
        <v>1100</v>
      </c>
      <c r="C143" s="707" t="s">
        <v>1101</v>
      </c>
      <c r="D143" s="715"/>
      <c r="E143" s="715"/>
      <c r="F143" s="715"/>
      <c r="G143" s="736"/>
      <c r="H143" s="736"/>
      <c r="I143" s="736"/>
      <c r="J143" s="736"/>
      <c r="K143" s="736">
        <f t="shared" si="28"/>
        <v>0</v>
      </c>
      <c r="L143" s="737"/>
      <c r="N143" s="687"/>
    </row>
    <row r="144" spans="1:14" s="771" customFormat="1" ht="24" hidden="1" customHeight="1">
      <c r="A144" s="766"/>
      <c r="B144" s="767" t="s">
        <v>1102</v>
      </c>
      <c r="C144" s="768" t="s">
        <v>1103</v>
      </c>
      <c r="D144" s="715"/>
      <c r="E144" s="715"/>
      <c r="F144" s="715"/>
      <c r="G144" s="769"/>
      <c r="H144" s="769"/>
      <c r="I144" s="769"/>
      <c r="J144" s="769"/>
      <c r="K144" s="736">
        <f t="shared" si="28"/>
        <v>0</v>
      </c>
      <c r="L144" s="770"/>
      <c r="N144" s="687"/>
    </row>
    <row r="145" spans="1:14" s="771" customFormat="1" ht="20.25" hidden="1" customHeight="1">
      <c r="A145" s="766"/>
      <c r="B145" s="767" t="s">
        <v>1104</v>
      </c>
      <c r="C145" s="768" t="s">
        <v>1105</v>
      </c>
      <c r="D145" s="715"/>
      <c r="E145" s="715"/>
      <c r="F145" s="715"/>
      <c r="G145" s="769"/>
      <c r="H145" s="769"/>
      <c r="I145" s="769"/>
      <c r="J145" s="769"/>
      <c r="K145" s="736">
        <f t="shared" si="28"/>
        <v>0</v>
      </c>
      <c r="L145" s="770"/>
      <c r="N145" s="687"/>
    </row>
    <row r="146" spans="1:14" s="771" customFormat="1" ht="5.25" hidden="1" customHeight="1">
      <c r="A146" s="766"/>
      <c r="B146" s="767" t="s">
        <v>1106</v>
      </c>
      <c r="C146" s="768" t="s">
        <v>1107</v>
      </c>
      <c r="D146" s="715"/>
      <c r="E146" s="715"/>
      <c r="F146" s="715"/>
      <c r="G146" s="769"/>
      <c r="H146" s="769"/>
      <c r="I146" s="769"/>
      <c r="J146" s="769"/>
      <c r="K146" s="736">
        <f t="shared" si="28"/>
        <v>0</v>
      </c>
      <c r="L146" s="770"/>
      <c r="N146" s="687"/>
    </row>
    <row r="147" spans="1:14" s="699" customFormat="1" ht="17.25" customHeight="1">
      <c r="A147" s="1119" t="s">
        <v>1108</v>
      </c>
      <c r="B147" s="1120"/>
      <c r="C147" s="696" t="s">
        <v>1109</v>
      </c>
      <c r="D147" s="732"/>
      <c r="E147" s="732"/>
      <c r="F147" s="732">
        <f t="shared" ref="F147:L147" si="35">F148</f>
        <v>0</v>
      </c>
      <c r="G147" s="732">
        <f t="shared" si="35"/>
        <v>0</v>
      </c>
      <c r="H147" s="732">
        <f t="shared" si="35"/>
        <v>0</v>
      </c>
      <c r="I147" s="732">
        <f t="shared" si="35"/>
        <v>0</v>
      </c>
      <c r="J147" s="732">
        <f t="shared" si="35"/>
        <v>0</v>
      </c>
      <c r="K147" s="732">
        <f t="shared" si="35"/>
        <v>0</v>
      </c>
      <c r="L147" s="733">
        <f t="shared" si="35"/>
        <v>0</v>
      </c>
      <c r="N147" s="687"/>
    </row>
    <row r="148" spans="1:14" ht="13.5" customHeight="1">
      <c r="A148" s="700" t="s">
        <v>1110</v>
      </c>
      <c r="B148" s="701"/>
      <c r="C148" s="702" t="s">
        <v>1111</v>
      </c>
      <c r="D148" s="720"/>
      <c r="E148" s="720"/>
      <c r="F148" s="720">
        <f t="shared" ref="F148:L148" si="36">F149+F150</f>
        <v>0</v>
      </c>
      <c r="G148" s="720">
        <f t="shared" si="36"/>
        <v>0</v>
      </c>
      <c r="H148" s="720">
        <f t="shared" si="36"/>
        <v>0</v>
      </c>
      <c r="I148" s="720">
        <f t="shared" si="36"/>
        <v>0</v>
      </c>
      <c r="J148" s="720">
        <f t="shared" si="36"/>
        <v>0</v>
      </c>
      <c r="K148" s="720">
        <f t="shared" si="36"/>
        <v>0</v>
      </c>
      <c r="L148" s="721">
        <f t="shared" si="36"/>
        <v>0</v>
      </c>
      <c r="N148" s="687"/>
    </row>
    <row r="149" spans="1:14" ht="13.5" hidden="1" customHeight="1">
      <c r="A149" s="772"/>
      <c r="B149" s="718" t="s">
        <v>1112</v>
      </c>
      <c r="C149" s="707" t="s">
        <v>1113</v>
      </c>
      <c r="D149" s="715"/>
      <c r="E149" s="715"/>
      <c r="F149" s="715"/>
      <c r="G149" s="736"/>
      <c r="H149" s="736"/>
      <c r="I149" s="736"/>
      <c r="J149" s="736"/>
      <c r="K149" s="736">
        <f t="shared" si="28"/>
        <v>0</v>
      </c>
      <c r="L149" s="737"/>
      <c r="N149" s="687"/>
    </row>
    <row r="150" spans="1:14" ht="13.5" hidden="1" customHeight="1">
      <c r="A150" s="772"/>
      <c r="B150" s="718" t="s">
        <v>1114</v>
      </c>
      <c r="C150" s="707" t="s">
        <v>1115</v>
      </c>
      <c r="D150" s="715"/>
      <c r="E150" s="715"/>
      <c r="F150" s="715"/>
      <c r="G150" s="736"/>
      <c r="H150" s="736"/>
      <c r="I150" s="736"/>
      <c r="J150" s="736"/>
      <c r="K150" s="736">
        <f t="shared" si="28"/>
        <v>0</v>
      </c>
      <c r="L150" s="737"/>
      <c r="N150" s="687"/>
    </row>
    <row r="151" spans="1:14" ht="17.25" hidden="1" customHeight="1">
      <c r="A151" s="773" t="s">
        <v>1116</v>
      </c>
      <c r="B151" s="774"/>
      <c r="C151" s="775" t="s">
        <v>1117</v>
      </c>
      <c r="D151" s="715"/>
      <c r="E151" s="715"/>
      <c r="F151" s="761">
        <f t="shared" ref="F151:L151" si="37">F152</f>
        <v>0</v>
      </c>
      <c r="G151" s="761">
        <f t="shared" si="37"/>
        <v>0</v>
      </c>
      <c r="H151" s="761">
        <f t="shared" si="37"/>
        <v>0</v>
      </c>
      <c r="I151" s="761">
        <f t="shared" si="37"/>
        <v>0</v>
      </c>
      <c r="J151" s="761">
        <f t="shared" si="37"/>
        <v>0</v>
      </c>
      <c r="K151" s="761">
        <f t="shared" si="37"/>
        <v>0</v>
      </c>
      <c r="L151" s="762">
        <f t="shared" si="37"/>
        <v>0</v>
      </c>
      <c r="N151" s="687"/>
    </row>
    <row r="152" spans="1:14" hidden="1">
      <c r="A152" s="776" t="s">
        <v>1118</v>
      </c>
      <c r="B152" s="719"/>
      <c r="C152" s="702" t="s">
        <v>1119</v>
      </c>
      <c r="D152" s="747"/>
      <c r="E152" s="747"/>
      <c r="F152" s="720">
        <f t="shared" ref="F152:L152" si="38">F153+F154+F155+F156</f>
        <v>0</v>
      </c>
      <c r="G152" s="720">
        <f t="shared" si="38"/>
        <v>0</v>
      </c>
      <c r="H152" s="720">
        <f t="shared" si="38"/>
        <v>0</v>
      </c>
      <c r="I152" s="720">
        <f t="shared" si="38"/>
        <v>0</v>
      </c>
      <c r="J152" s="720">
        <f t="shared" si="38"/>
        <v>0</v>
      </c>
      <c r="K152" s="720">
        <f t="shared" si="38"/>
        <v>0</v>
      </c>
      <c r="L152" s="721">
        <f t="shared" si="38"/>
        <v>0</v>
      </c>
      <c r="N152" s="687"/>
    </row>
    <row r="153" spans="1:14" hidden="1">
      <c r="A153" s="717"/>
      <c r="B153" s="777" t="s">
        <v>1120</v>
      </c>
      <c r="C153" s="707" t="s">
        <v>1121</v>
      </c>
      <c r="D153" s="715"/>
      <c r="E153" s="715"/>
      <c r="F153" s="715"/>
      <c r="G153" s="736"/>
      <c r="H153" s="736"/>
      <c r="I153" s="736"/>
      <c r="J153" s="736"/>
      <c r="K153" s="736">
        <f t="shared" si="28"/>
        <v>0</v>
      </c>
      <c r="L153" s="737"/>
      <c r="N153" s="687"/>
    </row>
    <row r="154" spans="1:14" hidden="1">
      <c r="A154" s="726"/>
      <c r="B154" s="777" t="s">
        <v>1122</v>
      </c>
      <c r="C154" s="707" t="s">
        <v>1123</v>
      </c>
      <c r="D154" s="715"/>
      <c r="E154" s="715"/>
      <c r="F154" s="715"/>
      <c r="G154" s="736"/>
      <c r="H154" s="736"/>
      <c r="I154" s="736"/>
      <c r="J154" s="736"/>
      <c r="K154" s="736">
        <f t="shared" si="28"/>
        <v>0</v>
      </c>
      <c r="L154" s="737"/>
      <c r="N154" s="687"/>
    </row>
    <row r="155" spans="1:14" ht="15" hidden="1" customHeight="1">
      <c r="A155" s="726"/>
      <c r="B155" s="777" t="s">
        <v>1124</v>
      </c>
      <c r="C155" s="707" t="s">
        <v>1125</v>
      </c>
      <c r="D155" s="715"/>
      <c r="E155" s="715"/>
      <c r="F155" s="715"/>
      <c r="G155" s="736"/>
      <c r="H155" s="736"/>
      <c r="I155" s="736"/>
      <c r="J155" s="736"/>
      <c r="K155" s="736">
        <f t="shared" si="28"/>
        <v>0</v>
      </c>
      <c r="L155" s="737"/>
      <c r="N155" s="687"/>
    </row>
    <row r="156" spans="1:14" hidden="1">
      <c r="A156" s="726"/>
      <c r="B156" s="777" t="s">
        <v>1126</v>
      </c>
      <c r="C156" s="707" t="s">
        <v>1127</v>
      </c>
      <c r="D156" s="715"/>
      <c r="E156" s="715"/>
      <c r="F156" s="715"/>
      <c r="G156" s="736"/>
      <c r="H156" s="736"/>
      <c r="I156" s="736"/>
      <c r="J156" s="736"/>
      <c r="K156" s="736">
        <f t="shared" si="28"/>
        <v>0</v>
      </c>
      <c r="L156" s="737"/>
      <c r="N156" s="687"/>
    </row>
    <row r="157" spans="1:14">
      <c r="A157" s="726"/>
      <c r="B157" s="777"/>
      <c r="C157" s="778"/>
      <c r="D157" s="715"/>
      <c r="E157" s="715"/>
      <c r="F157" s="715"/>
      <c r="G157" s="714"/>
      <c r="H157" s="714"/>
      <c r="I157" s="714"/>
      <c r="J157" s="714"/>
      <c r="K157" s="736">
        <f t="shared" si="28"/>
        <v>0</v>
      </c>
      <c r="L157" s="764"/>
      <c r="N157" s="687"/>
    </row>
    <row r="158" spans="1:14" s="699" customFormat="1" ht="21.75" customHeight="1">
      <c r="A158" s="1121" t="s">
        <v>1128</v>
      </c>
      <c r="B158" s="1122"/>
      <c r="C158" s="696" t="s">
        <v>1129</v>
      </c>
      <c r="D158" s="732"/>
      <c r="E158" s="732"/>
      <c r="F158" s="732">
        <f t="shared" ref="F158:L158" si="39">F159+F160+F161+F162+F163+F164+F165+F166+F167</f>
        <v>80000</v>
      </c>
      <c r="G158" s="732">
        <f t="shared" si="39"/>
        <v>55500</v>
      </c>
      <c r="H158" s="732">
        <f t="shared" si="39"/>
        <v>55440</v>
      </c>
      <c r="I158" s="732">
        <f t="shared" si="39"/>
        <v>55440</v>
      </c>
      <c r="J158" s="732">
        <f t="shared" si="39"/>
        <v>55440</v>
      </c>
      <c r="K158" s="732">
        <f t="shared" si="39"/>
        <v>0</v>
      </c>
      <c r="L158" s="733">
        <f t="shared" si="39"/>
        <v>63425</v>
      </c>
      <c r="N158" s="687"/>
    </row>
    <row r="159" spans="1:14" hidden="1">
      <c r="A159" s="717" t="s">
        <v>1130</v>
      </c>
      <c r="B159" s="751"/>
      <c r="C159" s="763" t="s">
        <v>1131</v>
      </c>
      <c r="D159" s="715"/>
      <c r="E159" s="715"/>
      <c r="F159" s="715"/>
      <c r="G159" s="736"/>
      <c r="H159" s="736"/>
      <c r="I159" s="736">
        <f>H159</f>
        <v>0</v>
      </c>
      <c r="J159" s="736"/>
      <c r="K159" s="736">
        <f t="shared" si="28"/>
        <v>0</v>
      </c>
      <c r="L159" s="737"/>
      <c r="N159" s="687"/>
    </row>
    <row r="160" spans="1:14" hidden="1">
      <c r="A160" s="705" t="s">
        <v>1132</v>
      </c>
      <c r="B160" s="751"/>
      <c r="C160" s="763" t="s">
        <v>559</v>
      </c>
      <c r="D160" s="715"/>
      <c r="E160" s="715"/>
      <c r="F160" s="715"/>
      <c r="G160" s="736"/>
      <c r="H160" s="736"/>
      <c r="I160" s="736">
        <f t="shared" ref="I160:I166" si="40">H160</f>
        <v>0</v>
      </c>
      <c r="J160" s="736"/>
      <c r="K160" s="736">
        <f t="shared" si="28"/>
        <v>0</v>
      </c>
      <c r="L160" s="737"/>
      <c r="N160" s="687"/>
    </row>
    <row r="161" spans="1:14" ht="15" hidden="1" customHeight="1">
      <c r="A161" s="1123" t="s">
        <v>1133</v>
      </c>
      <c r="B161" s="1124"/>
      <c r="C161" s="763" t="s">
        <v>1134</v>
      </c>
      <c r="D161" s="715"/>
      <c r="E161" s="715"/>
      <c r="F161" s="715"/>
      <c r="G161" s="736"/>
      <c r="H161" s="736"/>
      <c r="I161" s="736">
        <f t="shared" si="40"/>
        <v>0</v>
      </c>
      <c r="J161" s="736"/>
      <c r="K161" s="736">
        <f t="shared" si="28"/>
        <v>0</v>
      </c>
      <c r="L161" s="737"/>
      <c r="N161" s="687"/>
    </row>
    <row r="162" spans="1:14" ht="15" hidden="1" customHeight="1">
      <c r="A162" s="1123" t="s">
        <v>1135</v>
      </c>
      <c r="B162" s="1124"/>
      <c r="C162" s="763" t="s">
        <v>1136</v>
      </c>
      <c r="D162" s="715"/>
      <c r="E162" s="715"/>
      <c r="F162" s="715"/>
      <c r="G162" s="736"/>
      <c r="H162" s="736"/>
      <c r="I162" s="736">
        <f t="shared" si="40"/>
        <v>0</v>
      </c>
      <c r="J162" s="736"/>
      <c r="K162" s="736">
        <f t="shared" si="28"/>
        <v>0</v>
      </c>
      <c r="L162" s="737"/>
      <c r="N162" s="687"/>
    </row>
    <row r="163" spans="1:14" hidden="1">
      <c r="A163" s="705" t="s">
        <v>1137</v>
      </c>
      <c r="B163" s="751"/>
      <c r="C163" s="763" t="s">
        <v>1138</v>
      </c>
      <c r="D163" s="715"/>
      <c r="E163" s="715"/>
      <c r="F163" s="715"/>
      <c r="G163" s="736"/>
      <c r="H163" s="736"/>
      <c r="I163" s="736">
        <f t="shared" si="40"/>
        <v>0</v>
      </c>
      <c r="J163" s="736"/>
      <c r="K163" s="736">
        <f t="shared" si="28"/>
        <v>0</v>
      </c>
      <c r="L163" s="737"/>
      <c r="N163" s="687"/>
    </row>
    <row r="164" spans="1:14" hidden="1">
      <c r="A164" s="705" t="s">
        <v>1139</v>
      </c>
      <c r="B164" s="751"/>
      <c r="C164" s="763" t="s">
        <v>1140</v>
      </c>
      <c r="D164" s="715"/>
      <c r="E164" s="715"/>
      <c r="F164" s="715"/>
      <c r="G164" s="736"/>
      <c r="H164" s="736"/>
      <c r="I164" s="736">
        <f t="shared" si="40"/>
        <v>0</v>
      </c>
      <c r="J164" s="736"/>
      <c r="K164" s="736">
        <f t="shared" si="28"/>
        <v>0</v>
      </c>
      <c r="L164" s="737"/>
      <c r="N164" s="687"/>
    </row>
    <row r="165" spans="1:14" hidden="1">
      <c r="A165" s="705" t="s">
        <v>1141</v>
      </c>
      <c r="B165" s="751"/>
      <c r="C165" s="763" t="s">
        <v>1142</v>
      </c>
      <c r="D165" s="715"/>
      <c r="E165" s="715"/>
      <c r="F165" s="715"/>
      <c r="G165" s="736"/>
      <c r="H165" s="736"/>
      <c r="I165" s="736">
        <f t="shared" si="40"/>
        <v>0</v>
      </c>
      <c r="J165" s="736"/>
      <c r="K165" s="736">
        <f t="shared" si="28"/>
        <v>0</v>
      </c>
      <c r="L165" s="737"/>
      <c r="N165" s="687"/>
    </row>
    <row r="166" spans="1:14" hidden="1">
      <c r="A166" s="705" t="s">
        <v>1143</v>
      </c>
      <c r="B166" s="751"/>
      <c r="C166" s="763" t="s">
        <v>1144</v>
      </c>
      <c r="D166" s="715"/>
      <c r="E166" s="715"/>
      <c r="F166" s="715"/>
      <c r="G166" s="736"/>
      <c r="H166" s="736"/>
      <c r="I166" s="736">
        <f t="shared" si="40"/>
        <v>0</v>
      </c>
      <c r="J166" s="736"/>
      <c r="K166" s="736">
        <f t="shared" si="28"/>
        <v>0</v>
      </c>
      <c r="L166" s="737"/>
      <c r="N166" s="687"/>
    </row>
    <row r="167" spans="1:14">
      <c r="A167" s="705" t="s">
        <v>1145</v>
      </c>
      <c r="B167" s="751"/>
      <c r="C167" s="763" t="s">
        <v>1146</v>
      </c>
      <c r="D167" s="715"/>
      <c r="E167" s="715"/>
      <c r="F167" s="715">
        <f>'[2]51.1'!N55</f>
        <v>80000</v>
      </c>
      <c r="G167" s="715">
        <f>'[2]51.1'!O55</f>
        <v>55500</v>
      </c>
      <c r="H167" s="715">
        <f>'[2]51.1'!P55</f>
        <v>55440</v>
      </c>
      <c r="I167" s="715">
        <f>'[2]51.1'!Q55</f>
        <v>55440</v>
      </c>
      <c r="J167" s="715">
        <f>'[2]51.1'!R55</f>
        <v>55440</v>
      </c>
      <c r="K167" s="715">
        <f>'[2]51.1'!S55</f>
        <v>0</v>
      </c>
      <c r="L167" s="722">
        <f>'[2]51.1'!T55</f>
        <v>63425</v>
      </c>
      <c r="N167" s="687"/>
    </row>
    <row r="168" spans="1:14" ht="14.25" hidden="1">
      <c r="A168" s="779" t="s">
        <v>1147</v>
      </c>
      <c r="B168" s="780"/>
      <c r="C168" s="702" t="s">
        <v>1148</v>
      </c>
      <c r="D168" s="720"/>
      <c r="E168" s="720"/>
      <c r="F168" s="720">
        <f t="shared" ref="F168:L168" si="41">F170+F174</f>
        <v>0</v>
      </c>
      <c r="G168" s="720">
        <f t="shared" si="41"/>
        <v>0</v>
      </c>
      <c r="H168" s="720">
        <f t="shared" si="41"/>
        <v>0</v>
      </c>
      <c r="I168" s="720">
        <f t="shared" si="41"/>
        <v>0</v>
      </c>
      <c r="J168" s="720">
        <f t="shared" si="41"/>
        <v>0</v>
      </c>
      <c r="K168" s="720">
        <f t="shared" si="41"/>
        <v>0</v>
      </c>
      <c r="L168" s="721">
        <f t="shared" si="41"/>
        <v>0</v>
      </c>
      <c r="N168" s="687"/>
    </row>
    <row r="169" spans="1:14" hidden="1">
      <c r="A169" s="781"/>
      <c r="B169" s="782"/>
      <c r="C169" s="707"/>
      <c r="D169" s="715"/>
      <c r="E169" s="715"/>
      <c r="F169" s="715"/>
      <c r="G169" s="714"/>
      <c r="H169" s="714"/>
      <c r="I169" s="714"/>
      <c r="J169" s="714"/>
      <c r="K169" s="736">
        <f t="shared" si="28"/>
        <v>0</v>
      </c>
      <c r="L169" s="764"/>
      <c r="N169" s="687"/>
    </row>
    <row r="170" spans="1:14" s="699" customFormat="1" ht="15" hidden="1">
      <c r="A170" s="783" t="s">
        <v>1149</v>
      </c>
      <c r="B170" s="745"/>
      <c r="C170" s="696" t="s">
        <v>1150</v>
      </c>
      <c r="D170" s="746"/>
      <c r="E170" s="746"/>
      <c r="F170" s="732">
        <f t="shared" ref="F170:L170" si="42">F171+F172</f>
        <v>0</v>
      </c>
      <c r="G170" s="732">
        <f t="shared" si="42"/>
        <v>0</v>
      </c>
      <c r="H170" s="732">
        <f t="shared" si="42"/>
        <v>0</v>
      </c>
      <c r="I170" s="732">
        <f t="shared" si="42"/>
        <v>0</v>
      </c>
      <c r="J170" s="732">
        <f t="shared" si="42"/>
        <v>0</v>
      </c>
      <c r="K170" s="732">
        <f t="shared" si="42"/>
        <v>0</v>
      </c>
      <c r="L170" s="733">
        <f t="shared" si="42"/>
        <v>0</v>
      </c>
      <c r="N170" s="687"/>
    </row>
    <row r="171" spans="1:14" ht="25.5" hidden="1" customHeight="1">
      <c r="A171" s="1125" t="s">
        <v>1151</v>
      </c>
      <c r="B171" s="1126"/>
      <c r="C171" s="763" t="s">
        <v>1152</v>
      </c>
      <c r="D171" s="715"/>
      <c r="E171" s="715"/>
      <c r="F171" s="715"/>
      <c r="G171" s="736"/>
      <c r="H171" s="736"/>
      <c r="I171" s="736"/>
      <c r="J171" s="736"/>
      <c r="K171" s="736">
        <f t="shared" si="28"/>
        <v>0</v>
      </c>
      <c r="L171" s="737"/>
      <c r="N171" s="687"/>
    </row>
    <row r="172" spans="1:14" hidden="1">
      <c r="A172" s="705" t="s">
        <v>1153</v>
      </c>
      <c r="B172" s="751"/>
      <c r="C172" s="763" t="s">
        <v>1154</v>
      </c>
      <c r="D172" s="715"/>
      <c r="E172" s="715"/>
      <c r="F172" s="715"/>
      <c r="G172" s="736"/>
      <c r="H172" s="736"/>
      <c r="I172" s="736"/>
      <c r="J172" s="736"/>
      <c r="K172" s="736">
        <f t="shared" si="28"/>
        <v>0</v>
      </c>
      <c r="L172" s="737"/>
      <c r="N172" s="687"/>
    </row>
    <row r="173" spans="1:14" hidden="1">
      <c r="A173" s="705"/>
      <c r="B173" s="751"/>
      <c r="C173" s="752"/>
      <c r="D173" s="715"/>
      <c r="E173" s="715"/>
      <c r="F173" s="715"/>
      <c r="G173" s="714"/>
      <c r="H173" s="714"/>
      <c r="I173" s="714"/>
      <c r="J173" s="714"/>
      <c r="K173" s="736">
        <f t="shared" si="28"/>
        <v>0</v>
      </c>
      <c r="L173" s="764"/>
      <c r="N173" s="687"/>
    </row>
    <row r="174" spans="1:14" s="699" customFormat="1" ht="15" hidden="1">
      <c r="A174" s="784" t="s">
        <v>1155</v>
      </c>
      <c r="B174" s="745"/>
      <c r="C174" s="696" t="s">
        <v>1156</v>
      </c>
      <c r="D174" s="746"/>
      <c r="E174" s="746"/>
      <c r="F174" s="732">
        <f t="shared" ref="F174:L174" si="43">F175+F180</f>
        <v>0</v>
      </c>
      <c r="G174" s="732">
        <f t="shared" si="43"/>
        <v>0</v>
      </c>
      <c r="H174" s="732">
        <f t="shared" si="43"/>
        <v>0</v>
      </c>
      <c r="I174" s="732">
        <f t="shared" si="43"/>
        <v>0</v>
      </c>
      <c r="J174" s="732">
        <f t="shared" si="43"/>
        <v>0</v>
      </c>
      <c r="K174" s="732">
        <f t="shared" si="43"/>
        <v>0</v>
      </c>
      <c r="L174" s="733">
        <f t="shared" si="43"/>
        <v>0</v>
      </c>
      <c r="N174" s="687"/>
    </row>
    <row r="175" spans="1:14" hidden="1">
      <c r="A175" s="739" t="s">
        <v>1157</v>
      </c>
      <c r="B175" s="735"/>
      <c r="C175" s="702" t="s">
        <v>1158</v>
      </c>
      <c r="D175" s="747"/>
      <c r="E175" s="747"/>
      <c r="F175" s="720">
        <f t="shared" ref="F175:L175" si="44">F176+F177+F178+F179</f>
        <v>0</v>
      </c>
      <c r="G175" s="720">
        <f t="shared" si="44"/>
        <v>0</v>
      </c>
      <c r="H175" s="720">
        <f t="shared" si="44"/>
        <v>0</v>
      </c>
      <c r="I175" s="720">
        <f t="shared" si="44"/>
        <v>0</v>
      </c>
      <c r="J175" s="720">
        <f t="shared" si="44"/>
        <v>0</v>
      </c>
      <c r="K175" s="720">
        <f t="shared" si="44"/>
        <v>0</v>
      </c>
      <c r="L175" s="721">
        <f t="shared" si="44"/>
        <v>0</v>
      </c>
      <c r="N175" s="687"/>
    </row>
    <row r="176" spans="1:14" ht="25.5" hidden="1">
      <c r="A176" s="717"/>
      <c r="B176" s="716" t="s">
        <v>1159</v>
      </c>
      <c r="C176" s="707" t="s">
        <v>1160</v>
      </c>
      <c r="D176" s="715"/>
      <c r="E176" s="715"/>
      <c r="F176" s="715"/>
      <c r="G176" s="736"/>
      <c r="H176" s="736"/>
      <c r="I176" s="736"/>
      <c r="J176" s="736"/>
      <c r="K176" s="736">
        <f t="shared" ref="K176:K238" si="45">H176-J176</f>
        <v>0</v>
      </c>
      <c r="L176" s="737"/>
      <c r="N176" s="687"/>
    </row>
    <row r="177" spans="1:14" ht="25.5" hidden="1">
      <c r="A177" s="717"/>
      <c r="B177" s="716" t="s">
        <v>1161</v>
      </c>
      <c r="C177" s="707" t="s">
        <v>1162</v>
      </c>
      <c r="D177" s="715"/>
      <c r="E177" s="715"/>
      <c r="F177" s="715"/>
      <c r="G177" s="736"/>
      <c r="H177" s="736"/>
      <c r="I177" s="736"/>
      <c r="J177" s="736"/>
      <c r="K177" s="736">
        <f t="shared" si="45"/>
        <v>0</v>
      </c>
      <c r="L177" s="737"/>
      <c r="N177" s="687"/>
    </row>
    <row r="178" spans="1:14" ht="15.75" hidden="1" customHeight="1">
      <c r="A178" s="717"/>
      <c r="B178" s="716" t="s">
        <v>1163</v>
      </c>
      <c r="C178" s="707" t="s">
        <v>1164</v>
      </c>
      <c r="D178" s="715"/>
      <c r="E178" s="715"/>
      <c r="F178" s="715"/>
      <c r="G178" s="736"/>
      <c r="H178" s="736"/>
      <c r="I178" s="736"/>
      <c r="J178" s="736"/>
      <c r="K178" s="736">
        <f t="shared" si="45"/>
        <v>0</v>
      </c>
      <c r="L178" s="737"/>
      <c r="N178" s="687"/>
    </row>
    <row r="179" spans="1:14" hidden="1">
      <c r="A179" s="717"/>
      <c r="B179" s="706" t="s">
        <v>1165</v>
      </c>
      <c r="C179" s="707" t="s">
        <v>1166</v>
      </c>
      <c r="D179" s="715"/>
      <c r="E179" s="715"/>
      <c r="F179" s="715"/>
      <c r="G179" s="736"/>
      <c r="H179" s="736"/>
      <c r="I179" s="736"/>
      <c r="J179" s="736"/>
      <c r="K179" s="736">
        <f t="shared" si="45"/>
        <v>0</v>
      </c>
      <c r="L179" s="737"/>
      <c r="N179" s="687"/>
    </row>
    <row r="180" spans="1:14" hidden="1">
      <c r="A180" s="739" t="s">
        <v>1167</v>
      </c>
      <c r="B180" s="735"/>
      <c r="C180" s="702" t="s">
        <v>733</v>
      </c>
      <c r="D180" s="747"/>
      <c r="E180" s="747"/>
      <c r="F180" s="720">
        <f t="shared" ref="F180:L180" si="46">F181+F182+F183</f>
        <v>0</v>
      </c>
      <c r="G180" s="720">
        <f t="shared" si="46"/>
        <v>0</v>
      </c>
      <c r="H180" s="720">
        <f t="shared" si="46"/>
        <v>0</v>
      </c>
      <c r="I180" s="720">
        <f t="shared" si="46"/>
        <v>0</v>
      </c>
      <c r="J180" s="720">
        <f t="shared" si="46"/>
        <v>0</v>
      </c>
      <c r="K180" s="720">
        <f t="shared" si="46"/>
        <v>0</v>
      </c>
      <c r="L180" s="721">
        <f t="shared" si="46"/>
        <v>0</v>
      </c>
      <c r="N180" s="687"/>
    </row>
    <row r="181" spans="1:14" hidden="1">
      <c r="A181" s="717"/>
      <c r="B181" s="706" t="s">
        <v>1168</v>
      </c>
      <c r="C181" s="707" t="s">
        <v>1169</v>
      </c>
      <c r="D181" s="715"/>
      <c r="E181" s="715"/>
      <c r="F181" s="715"/>
      <c r="G181" s="736"/>
      <c r="H181" s="736"/>
      <c r="I181" s="736"/>
      <c r="J181" s="736"/>
      <c r="K181" s="736">
        <f t="shared" si="45"/>
        <v>0</v>
      </c>
      <c r="L181" s="737"/>
      <c r="N181" s="687"/>
    </row>
    <row r="182" spans="1:14" hidden="1">
      <c r="A182" s="717"/>
      <c r="B182" s="706" t="s">
        <v>1170</v>
      </c>
      <c r="C182" s="707" t="s">
        <v>1171</v>
      </c>
      <c r="D182" s="715"/>
      <c r="E182" s="715"/>
      <c r="F182" s="715"/>
      <c r="G182" s="736"/>
      <c r="H182" s="736"/>
      <c r="I182" s="736"/>
      <c r="J182" s="736"/>
      <c r="K182" s="736">
        <f t="shared" si="45"/>
        <v>0</v>
      </c>
      <c r="L182" s="737"/>
      <c r="N182" s="687"/>
    </row>
    <row r="183" spans="1:14" hidden="1">
      <c r="A183" s="717"/>
      <c r="B183" s="706" t="s">
        <v>1172</v>
      </c>
      <c r="C183" s="707" t="s">
        <v>1173</v>
      </c>
      <c r="D183" s="715"/>
      <c r="E183" s="715"/>
      <c r="F183" s="715"/>
      <c r="G183" s="736"/>
      <c r="H183" s="736"/>
      <c r="I183" s="736"/>
      <c r="J183" s="736"/>
      <c r="K183" s="736">
        <f t="shared" si="45"/>
        <v>0</v>
      </c>
      <c r="L183" s="737"/>
      <c r="N183" s="687"/>
    </row>
    <row r="184" spans="1:14" s="699" customFormat="1" ht="33.75" customHeight="1">
      <c r="A184" s="1105" t="s">
        <v>1174</v>
      </c>
      <c r="B184" s="1106"/>
      <c r="C184" s="696" t="s">
        <v>1175</v>
      </c>
      <c r="D184" s="732"/>
      <c r="E184" s="732"/>
      <c r="F184" s="732">
        <f t="shared" ref="F184:L184" si="47">F186</f>
        <v>0</v>
      </c>
      <c r="G184" s="732">
        <f t="shared" si="47"/>
        <v>-71944</v>
      </c>
      <c r="H184" s="732">
        <f t="shared" si="47"/>
        <v>-71944</v>
      </c>
      <c r="I184" s="732">
        <f t="shared" si="47"/>
        <v>-71944</v>
      </c>
      <c r="J184" s="732">
        <f t="shared" si="47"/>
        <v>-71944</v>
      </c>
      <c r="K184" s="732">
        <f t="shared" si="47"/>
        <v>0</v>
      </c>
      <c r="L184" s="733">
        <f t="shared" si="47"/>
        <v>0</v>
      </c>
      <c r="N184" s="687"/>
    </row>
    <row r="185" spans="1:14" s="699" customFormat="1" ht="27" customHeight="1">
      <c r="A185" s="1107" t="s">
        <v>1176</v>
      </c>
      <c r="B185" s="1108"/>
      <c r="C185" s="785" t="s">
        <v>1177</v>
      </c>
      <c r="D185" s="786"/>
      <c r="E185" s="786"/>
      <c r="F185" s="786">
        <f t="shared" ref="F185:L186" si="48">F186</f>
        <v>0</v>
      </c>
      <c r="G185" s="786">
        <f t="shared" si="48"/>
        <v>-71944</v>
      </c>
      <c r="H185" s="786">
        <f t="shared" si="48"/>
        <v>-71944</v>
      </c>
      <c r="I185" s="786">
        <f t="shared" si="48"/>
        <v>-71944</v>
      </c>
      <c r="J185" s="786">
        <f t="shared" si="48"/>
        <v>-71944</v>
      </c>
      <c r="K185" s="786">
        <f t="shared" si="48"/>
        <v>0</v>
      </c>
      <c r="L185" s="787">
        <f t="shared" si="48"/>
        <v>0</v>
      </c>
      <c r="N185" s="687"/>
    </row>
    <row r="186" spans="1:14">
      <c r="A186" s="717" t="s">
        <v>1176</v>
      </c>
      <c r="B186" s="706"/>
      <c r="C186" s="763" t="s">
        <v>1178</v>
      </c>
      <c r="D186" s="715"/>
      <c r="E186" s="715"/>
      <c r="F186" s="736">
        <f t="shared" si="48"/>
        <v>0</v>
      </c>
      <c r="G186" s="736">
        <f t="shared" si="48"/>
        <v>-71944</v>
      </c>
      <c r="H186" s="736">
        <f t="shared" si="48"/>
        <v>-71944</v>
      </c>
      <c r="I186" s="736">
        <f t="shared" si="48"/>
        <v>-71944</v>
      </c>
      <c r="J186" s="736">
        <f t="shared" si="48"/>
        <v>-71944</v>
      </c>
      <c r="K186" s="736">
        <f t="shared" si="48"/>
        <v>0</v>
      </c>
      <c r="L186" s="737">
        <f t="shared" si="48"/>
        <v>0</v>
      </c>
      <c r="N186" s="687"/>
    </row>
    <row r="187" spans="1:14">
      <c r="A187" s="717"/>
      <c r="B187" s="706"/>
      <c r="C187" s="763" t="s">
        <v>1179</v>
      </c>
      <c r="D187" s="715"/>
      <c r="E187" s="715"/>
      <c r="F187" s="714">
        <f>'[2]51.1'!N58</f>
        <v>0</v>
      </c>
      <c r="G187" s="714">
        <f>'[2]51.1'!O58</f>
        <v>-71944</v>
      </c>
      <c r="H187" s="714">
        <f>'[2]51.1'!P58</f>
        <v>-71944</v>
      </c>
      <c r="I187" s="714">
        <f>'[2]51.1'!Q58</f>
        <v>-71944</v>
      </c>
      <c r="J187" s="714">
        <f>'[2]51.1'!R58</f>
        <v>-71944</v>
      </c>
      <c r="K187" s="714">
        <f>'[2]51.1'!S58</f>
        <v>0</v>
      </c>
      <c r="L187" s="764">
        <f>'[2]51.1'!T58</f>
        <v>0</v>
      </c>
      <c r="N187" s="687"/>
    </row>
    <row r="188" spans="1:14" s="771" customFormat="1" ht="35.1" customHeight="1">
      <c r="A188" s="1109" t="s">
        <v>1180</v>
      </c>
      <c r="B188" s="1110"/>
      <c r="C188" s="788"/>
      <c r="D188" s="789">
        <f>D189+D200+D214+D259+D276</f>
        <v>1050000</v>
      </c>
      <c r="E188" s="789">
        <f t="shared" ref="E188:L188" si="49">E189+E200+E214+E259+E276</f>
        <v>806000</v>
      </c>
      <c r="F188" s="789">
        <f t="shared" si="49"/>
        <v>1050000</v>
      </c>
      <c r="G188" s="789">
        <f t="shared" si="49"/>
        <v>1481000</v>
      </c>
      <c r="H188" s="789">
        <f t="shared" si="49"/>
        <v>1473442</v>
      </c>
      <c r="I188" s="789">
        <f t="shared" si="49"/>
        <v>1473442</v>
      </c>
      <c r="J188" s="789">
        <f t="shared" si="49"/>
        <v>1473442</v>
      </c>
      <c r="K188" s="789">
        <f t="shared" si="49"/>
        <v>0</v>
      </c>
      <c r="L188" s="790">
        <f t="shared" si="49"/>
        <v>1285059</v>
      </c>
      <c r="N188" s="687"/>
    </row>
    <row r="189" spans="1:14" s="771" customFormat="1" ht="26.25" customHeight="1">
      <c r="A189" s="1111" t="s">
        <v>1181</v>
      </c>
      <c r="B189" s="1112"/>
      <c r="C189" s="775" t="s">
        <v>1182</v>
      </c>
      <c r="D189" s="732"/>
      <c r="E189" s="732"/>
      <c r="F189" s="732">
        <f t="shared" ref="F189:L189" si="50">F190</f>
        <v>0</v>
      </c>
      <c r="G189" s="732">
        <f t="shared" si="50"/>
        <v>675000</v>
      </c>
      <c r="H189" s="732">
        <f t="shared" si="50"/>
        <v>674241</v>
      </c>
      <c r="I189" s="732">
        <f t="shared" si="50"/>
        <v>674241</v>
      </c>
      <c r="J189" s="732">
        <f t="shared" si="50"/>
        <v>674241</v>
      </c>
      <c r="K189" s="732">
        <f t="shared" si="50"/>
        <v>0</v>
      </c>
      <c r="L189" s="733">
        <f t="shared" si="50"/>
        <v>674241</v>
      </c>
      <c r="N189" s="687"/>
    </row>
    <row r="190" spans="1:14" ht="18" customHeight="1">
      <c r="A190" s="700" t="s">
        <v>1183</v>
      </c>
      <c r="B190" s="719"/>
      <c r="C190" s="702" t="s">
        <v>1111</v>
      </c>
      <c r="D190" s="720"/>
      <c r="E190" s="720"/>
      <c r="F190" s="720">
        <f>F213</f>
        <v>0</v>
      </c>
      <c r="G190" s="720">
        <f t="shared" ref="G190:L190" si="51">G213</f>
        <v>675000</v>
      </c>
      <c r="H190" s="720">
        <f t="shared" si="51"/>
        <v>674241</v>
      </c>
      <c r="I190" s="720">
        <f t="shared" si="51"/>
        <v>674241</v>
      </c>
      <c r="J190" s="720">
        <f t="shared" si="51"/>
        <v>674241</v>
      </c>
      <c r="K190" s="720">
        <f t="shared" si="51"/>
        <v>0</v>
      </c>
      <c r="L190" s="721">
        <f t="shared" si="51"/>
        <v>674241</v>
      </c>
      <c r="N190" s="687"/>
    </row>
    <row r="191" spans="1:14" s="794" customFormat="1" ht="15" hidden="1" customHeight="1">
      <c r="A191" s="791"/>
      <c r="B191" s="718" t="s">
        <v>1184</v>
      </c>
      <c r="C191" s="707" t="s">
        <v>1185</v>
      </c>
      <c r="D191" s="715"/>
      <c r="E191" s="715"/>
      <c r="F191" s="715"/>
      <c r="G191" s="792"/>
      <c r="H191" s="792"/>
      <c r="I191" s="792"/>
      <c r="J191" s="792"/>
      <c r="K191" s="736">
        <f t="shared" si="45"/>
        <v>0</v>
      </c>
      <c r="L191" s="793"/>
      <c r="N191" s="687"/>
    </row>
    <row r="192" spans="1:14" s="799" customFormat="1" ht="32.25" hidden="1" customHeight="1">
      <c r="A192" s="795"/>
      <c r="B192" s="796" t="s">
        <v>1186</v>
      </c>
      <c r="C192" s="768" t="s">
        <v>1187</v>
      </c>
      <c r="D192" s="715"/>
      <c r="E192" s="715"/>
      <c r="F192" s="715"/>
      <c r="G192" s="797"/>
      <c r="H192" s="797"/>
      <c r="I192" s="797"/>
      <c r="J192" s="797"/>
      <c r="K192" s="736">
        <f t="shared" si="45"/>
        <v>0</v>
      </c>
      <c r="L192" s="798"/>
      <c r="N192" s="687"/>
    </row>
    <row r="193" spans="1:14" s="799" customFormat="1" ht="28.5" hidden="1" customHeight="1">
      <c r="A193" s="795"/>
      <c r="B193" s="796" t="s">
        <v>1188</v>
      </c>
      <c r="C193" s="768" t="s">
        <v>1189</v>
      </c>
      <c r="D193" s="715"/>
      <c r="E193" s="715"/>
      <c r="F193" s="715"/>
      <c r="G193" s="797"/>
      <c r="H193" s="797"/>
      <c r="I193" s="797"/>
      <c r="J193" s="797"/>
      <c r="K193" s="736">
        <f t="shared" si="45"/>
        <v>0</v>
      </c>
      <c r="L193" s="798"/>
      <c r="N193" s="687"/>
    </row>
    <row r="194" spans="1:14" s="799" customFormat="1" ht="29.25" hidden="1" customHeight="1">
      <c r="A194" s="795"/>
      <c r="B194" s="796" t="s">
        <v>1190</v>
      </c>
      <c r="C194" s="768" t="s">
        <v>1191</v>
      </c>
      <c r="D194" s="715"/>
      <c r="E194" s="715"/>
      <c r="F194" s="715"/>
      <c r="G194" s="797"/>
      <c r="H194" s="797"/>
      <c r="I194" s="797"/>
      <c r="J194" s="797"/>
      <c r="K194" s="736">
        <f t="shared" si="45"/>
        <v>0</v>
      </c>
      <c r="L194" s="798"/>
      <c r="N194" s="687"/>
    </row>
    <row r="195" spans="1:14" s="799" customFormat="1" ht="29.25" hidden="1" customHeight="1">
      <c r="A195" s="795"/>
      <c r="B195" s="796" t="s">
        <v>1192</v>
      </c>
      <c r="C195" s="768" t="s">
        <v>1193</v>
      </c>
      <c r="D195" s="715"/>
      <c r="E195" s="715"/>
      <c r="F195" s="715"/>
      <c r="G195" s="797"/>
      <c r="H195" s="797"/>
      <c r="I195" s="797"/>
      <c r="J195" s="797"/>
      <c r="K195" s="736">
        <f t="shared" si="45"/>
        <v>0</v>
      </c>
      <c r="L195" s="798"/>
      <c r="N195" s="687"/>
    </row>
    <row r="196" spans="1:14" s="799" customFormat="1" ht="30" hidden="1" customHeight="1">
      <c r="A196" s="795"/>
      <c r="B196" s="796" t="s">
        <v>1194</v>
      </c>
      <c r="C196" s="768" t="s">
        <v>1195</v>
      </c>
      <c r="D196" s="715"/>
      <c r="E196" s="715"/>
      <c r="F196" s="715"/>
      <c r="G196" s="797"/>
      <c r="H196" s="797"/>
      <c r="I196" s="797"/>
      <c r="J196" s="797"/>
      <c r="K196" s="736">
        <f t="shared" si="45"/>
        <v>0</v>
      </c>
      <c r="L196" s="798"/>
      <c r="N196" s="687"/>
    </row>
    <row r="197" spans="1:14" s="799" customFormat="1" ht="29.25" hidden="1" customHeight="1">
      <c r="A197" s="795"/>
      <c r="B197" s="796" t="s">
        <v>1196</v>
      </c>
      <c r="C197" s="768" t="s">
        <v>1197</v>
      </c>
      <c r="D197" s="715"/>
      <c r="E197" s="715"/>
      <c r="F197" s="715"/>
      <c r="G197" s="797"/>
      <c r="H197" s="797"/>
      <c r="I197" s="797"/>
      <c r="J197" s="797"/>
      <c r="K197" s="736">
        <f t="shared" si="45"/>
        <v>0</v>
      </c>
      <c r="L197" s="798"/>
      <c r="N197" s="687"/>
    </row>
    <row r="198" spans="1:14" s="799" customFormat="1" ht="32.25" hidden="1" customHeight="1">
      <c r="A198" s="795"/>
      <c r="B198" s="796" t="s">
        <v>1198</v>
      </c>
      <c r="C198" s="768" t="s">
        <v>1199</v>
      </c>
      <c r="D198" s="715"/>
      <c r="E198" s="715"/>
      <c r="F198" s="715"/>
      <c r="G198" s="797"/>
      <c r="H198" s="797"/>
      <c r="I198" s="797"/>
      <c r="J198" s="797"/>
      <c r="K198" s="736">
        <f t="shared" si="45"/>
        <v>0</v>
      </c>
      <c r="L198" s="798"/>
      <c r="N198" s="687"/>
    </row>
    <row r="199" spans="1:14" s="799" customFormat="1" ht="12.75" hidden="1" customHeight="1">
      <c r="A199" s="795"/>
      <c r="B199" s="796"/>
      <c r="C199" s="768"/>
      <c r="D199" s="715"/>
      <c r="E199" s="715"/>
      <c r="F199" s="715"/>
      <c r="G199" s="800"/>
      <c r="H199" s="800"/>
      <c r="I199" s="800"/>
      <c r="J199" s="800"/>
      <c r="K199" s="736">
        <f t="shared" si="45"/>
        <v>0</v>
      </c>
      <c r="L199" s="801"/>
      <c r="N199" s="687"/>
    </row>
    <row r="200" spans="1:14" ht="17.25" hidden="1" customHeight="1">
      <c r="A200" s="773" t="s">
        <v>1200</v>
      </c>
      <c r="B200" s="802"/>
      <c r="C200" s="775" t="s">
        <v>1182</v>
      </c>
      <c r="D200" s="761"/>
      <c r="E200" s="761"/>
      <c r="F200" s="761">
        <f t="shared" ref="F200:L200" si="52">F201</f>
        <v>0</v>
      </c>
      <c r="G200" s="761">
        <f t="shared" si="52"/>
        <v>0</v>
      </c>
      <c r="H200" s="761">
        <f t="shared" si="52"/>
        <v>0</v>
      </c>
      <c r="I200" s="761">
        <f t="shared" si="52"/>
        <v>0</v>
      </c>
      <c r="J200" s="761">
        <f t="shared" si="52"/>
        <v>0</v>
      </c>
      <c r="K200" s="761">
        <f t="shared" si="52"/>
        <v>0</v>
      </c>
      <c r="L200" s="762">
        <f t="shared" si="52"/>
        <v>0</v>
      </c>
      <c r="N200" s="687"/>
    </row>
    <row r="201" spans="1:14" ht="26.25" hidden="1" customHeight="1">
      <c r="A201" s="1113" t="s">
        <v>1201</v>
      </c>
      <c r="B201" s="1114"/>
      <c r="C201" s="702" t="s">
        <v>1111</v>
      </c>
      <c r="D201" s="720"/>
      <c r="E201" s="720"/>
      <c r="F201" s="720">
        <f t="shared" ref="F201:L201" si="53">F202+F203+F204+F205+F206+F207+F208+F209+F210+F211+F212</f>
        <v>0</v>
      </c>
      <c r="G201" s="720">
        <f t="shared" si="53"/>
        <v>0</v>
      </c>
      <c r="H201" s="720">
        <f t="shared" si="53"/>
        <v>0</v>
      </c>
      <c r="I201" s="720">
        <f t="shared" si="53"/>
        <v>0</v>
      </c>
      <c r="J201" s="720">
        <f t="shared" si="53"/>
        <v>0</v>
      </c>
      <c r="K201" s="720">
        <f t="shared" si="53"/>
        <v>0</v>
      </c>
      <c r="L201" s="721">
        <f t="shared" si="53"/>
        <v>0</v>
      </c>
      <c r="N201" s="687"/>
    </row>
    <row r="202" spans="1:14" ht="13.5" hidden="1" customHeight="1">
      <c r="A202" s="717"/>
      <c r="B202" s="706" t="s">
        <v>1202</v>
      </c>
      <c r="C202" s="707" t="s">
        <v>1203</v>
      </c>
      <c r="D202" s="715"/>
      <c r="E202" s="715"/>
      <c r="F202" s="715"/>
      <c r="G202" s="736"/>
      <c r="H202" s="736"/>
      <c r="I202" s="736"/>
      <c r="J202" s="736"/>
      <c r="K202" s="736">
        <f t="shared" si="45"/>
        <v>0</v>
      </c>
      <c r="L202" s="737"/>
      <c r="N202" s="687"/>
    </row>
    <row r="203" spans="1:14" ht="15.75" hidden="1" customHeight="1">
      <c r="A203" s="717"/>
      <c r="B203" s="706" t="s">
        <v>1204</v>
      </c>
      <c r="C203" s="707" t="s">
        <v>1205</v>
      </c>
      <c r="D203" s="715"/>
      <c r="E203" s="715"/>
      <c r="F203" s="715"/>
      <c r="G203" s="736"/>
      <c r="H203" s="736"/>
      <c r="I203" s="736"/>
      <c r="J203" s="736"/>
      <c r="K203" s="736">
        <f t="shared" si="45"/>
        <v>0</v>
      </c>
      <c r="L203" s="737"/>
      <c r="N203" s="687"/>
    </row>
    <row r="204" spans="1:14" ht="15.75" hidden="1" customHeight="1">
      <c r="A204" s="717"/>
      <c r="B204" s="706" t="s">
        <v>1206</v>
      </c>
      <c r="C204" s="707" t="s">
        <v>1207</v>
      </c>
      <c r="D204" s="715"/>
      <c r="E204" s="715"/>
      <c r="F204" s="715"/>
      <c r="G204" s="736"/>
      <c r="H204" s="736"/>
      <c r="I204" s="736"/>
      <c r="J204" s="736"/>
      <c r="K204" s="736">
        <f t="shared" si="45"/>
        <v>0</v>
      </c>
      <c r="L204" s="737"/>
      <c r="N204" s="687"/>
    </row>
    <row r="205" spans="1:14" ht="15.75" hidden="1" customHeight="1">
      <c r="A205" s="717"/>
      <c r="B205" s="706" t="s">
        <v>1208</v>
      </c>
      <c r="C205" s="707" t="s">
        <v>1209</v>
      </c>
      <c r="D205" s="715"/>
      <c r="E205" s="715"/>
      <c r="F205" s="715"/>
      <c r="G205" s="736"/>
      <c r="H205" s="736"/>
      <c r="I205" s="736"/>
      <c r="J205" s="736"/>
      <c r="K205" s="736">
        <f t="shared" si="45"/>
        <v>0</v>
      </c>
      <c r="L205" s="737"/>
      <c r="N205" s="687"/>
    </row>
    <row r="206" spans="1:14" ht="26.25" hidden="1" customHeight="1">
      <c r="A206" s="717"/>
      <c r="B206" s="716" t="s">
        <v>1210</v>
      </c>
      <c r="C206" s="707" t="s">
        <v>1211</v>
      </c>
      <c r="D206" s="715"/>
      <c r="E206" s="715"/>
      <c r="F206" s="715"/>
      <c r="G206" s="736"/>
      <c r="H206" s="736"/>
      <c r="I206" s="736"/>
      <c r="J206" s="736"/>
      <c r="K206" s="736">
        <f t="shared" si="45"/>
        <v>0</v>
      </c>
      <c r="L206" s="737"/>
      <c r="N206" s="687"/>
    </row>
    <row r="207" spans="1:14" ht="13.5" hidden="1" customHeight="1">
      <c r="A207" s="803"/>
      <c r="B207" s="706" t="s">
        <v>1212</v>
      </c>
      <c r="C207" s="707" t="s">
        <v>1213</v>
      </c>
      <c r="D207" s="715"/>
      <c r="E207" s="715"/>
      <c r="F207" s="715"/>
      <c r="G207" s="736"/>
      <c r="H207" s="736"/>
      <c r="I207" s="736"/>
      <c r="J207" s="736"/>
      <c r="K207" s="736">
        <f t="shared" si="45"/>
        <v>0</v>
      </c>
      <c r="L207" s="737"/>
      <c r="N207" s="687"/>
    </row>
    <row r="208" spans="1:14" ht="13.5" hidden="1" customHeight="1">
      <c r="A208" s="803"/>
      <c r="B208" s="706" t="s">
        <v>1214</v>
      </c>
      <c r="C208" s="707" t="s">
        <v>1215</v>
      </c>
      <c r="D208" s="715"/>
      <c r="E208" s="715"/>
      <c r="F208" s="715"/>
      <c r="G208" s="736"/>
      <c r="H208" s="736"/>
      <c r="I208" s="736"/>
      <c r="J208" s="736"/>
      <c r="K208" s="736">
        <f t="shared" si="45"/>
        <v>0</v>
      </c>
      <c r="L208" s="737"/>
      <c r="N208" s="687"/>
    </row>
    <row r="209" spans="1:14" ht="13.5" hidden="1" customHeight="1">
      <c r="A209" s="803"/>
      <c r="B209" s="718" t="s">
        <v>1114</v>
      </c>
      <c r="C209" s="707" t="s">
        <v>1115</v>
      </c>
      <c r="D209" s="715"/>
      <c r="E209" s="715"/>
      <c r="F209" s="715"/>
      <c r="G209" s="736"/>
      <c r="H209" s="736"/>
      <c r="I209" s="736"/>
      <c r="J209" s="736"/>
      <c r="K209" s="736">
        <f t="shared" si="45"/>
        <v>0</v>
      </c>
      <c r="L209" s="737"/>
      <c r="N209" s="687"/>
    </row>
    <row r="210" spans="1:14" ht="13.5" hidden="1" customHeight="1">
      <c r="A210" s="803"/>
      <c r="B210" s="718" t="s">
        <v>1216</v>
      </c>
      <c r="C210" s="707" t="s">
        <v>1217</v>
      </c>
      <c r="D210" s="715"/>
      <c r="E210" s="715"/>
      <c r="F210" s="715"/>
      <c r="G210" s="736"/>
      <c r="H210" s="736"/>
      <c r="I210" s="736"/>
      <c r="J210" s="736"/>
      <c r="K210" s="736">
        <f t="shared" si="45"/>
        <v>0</v>
      </c>
      <c r="L210" s="737"/>
      <c r="N210" s="687"/>
    </row>
    <row r="211" spans="1:14" ht="13.5" hidden="1" customHeight="1">
      <c r="A211" s="803"/>
      <c r="B211" s="718" t="s">
        <v>1218</v>
      </c>
      <c r="C211" s="707" t="s">
        <v>1219</v>
      </c>
      <c r="D211" s="715"/>
      <c r="E211" s="715"/>
      <c r="F211" s="715"/>
      <c r="G211" s="736"/>
      <c r="H211" s="736"/>
      <c r="I211" s="736"/>
      <c r="J211" s="736"/>
      <c r="K211" s="736">
        <f t="shared" si="45"/>
        <v>0</v>
      </c>
      <c r="L211" s="737"/>
      <c r="N211" s="687"/>
    </row>
    <row r="212" spans="1:14" ht="28.5" hidden="1" customHeight="1">
      <c r="A212" s="803"/>
      <c r="B212" s="767" t="s">
        <v>1220</v>
      </c>
      <c r="C212" s="707" t="s">
        <v>1221</v>
      </c>
      <c r="D212" s="715"/>
      <c r="E212" s="715"/>
      <c r="F212" s="715"/>
      <c r="G212" s="736"/>
      <c r="H212" s="736"/>
      <c r="I212" s="736"/>
      <c r="J212" s="736"/>
      <c r="K212" s="736">
        <f t="shared" si="45"/>
        <v>0</v>
      </c>
      <c r="L212" s="737"/>
      <c r="N212" s="687"/>
    </row>
    <row r="213" spans="1:14" ht="13.5" customHeight="1">
      <c r="A213" s="803"/>
      <c r="B213" s="718"/>
      <c r="C213" s="707" t="s">
        <v>1213</v>
      </c>
      <c r="D213" s="715"/>
      <c r="E213" s="715"/>
      <c r="F213" s="715">
        <f>'[2]51.1'!N63</f>
        <v>0</v>
      </c>
      <c r="G213" s="715">
        <f>'[2]51.1'!O63</f>
        <v>675000</v>
      </c>
      <c r="H213" s="715">
        <f>'[2]51.1'!P63</f>
        <v>674241</v>
      </c>
      <c r="I213" s="715">
        <f>'[2]51.1'!Q63</f>
        <v>674241</v>
      </c>
      <c r="J213" s="715">
        <f>'[2]51.1'!R63</f>
        <v>674241</v>
      </c>
      <c r="K213" s="715">
        <f>'[2]51.1'!S63</f>
        <v>0</v>
      </c>
      <c r="L213" s="722">
        <f>'[2]51.1'!T63</f>
        <v>674241</v>
      </c>
      <c r="N213" s="687"/>
    </row>
    <row r="214" spans="1:14" ht="31.5" customHeight="1">
      <c r="A214" s="1115" t="s">
        <v>1222</v>
      </c>
      <c r="B214" s="1116"/>
      <c r="C214" s="804">
        <v>58</v>
      </c>
      <c r="D214" s="761">
        <f t="shared" ref="D214:L214" si="54">D215+D219+D223+D227+D231+D235+D239+D243+D247+D251+D255</f>
        <v>0</v>
      </c>
      <c r="E214" s="761">
        <f t="shared" si="54"/>
        <v>0</v>
      </c>
      <c r="F214" s="761">
        <f t="shared" si="54"/>
        <v>0</v>
      </c>
      <c r="G214" s="761">
        <f t="shared" si="54"/>
        <v>0</v>
      </c>
      <c r="H214" s="761">
        <f t="shared" si="54"/>
        <v>0</v>
      </c>
      <c r="I214" s="761">
        <f t="shared" si="54"/>
        <v>0</v>
      </c>
      <c r="J214" s="761">
        <f t="shared" si="54"/>
        <v>0</v>
      </c>
      <c r="K214" s="761">
        <f t="shared" si="54"/>
        <v>0</v>
      </c>
      <c r="L214" s="762">
        <f t="shared" si="54"/>
        <v>102198</v>
      </c>
      <c r="N214" s="687"/>
    </row>
    <row r="215" spans="1:14" ht="13.5" hidden="1" customHeight="1">
      <c r="A215" s="1103" t="s">
        <v>1223</v>
      </c>
      <c r="B215" s="1104"/>
      <c r="C215" s="702" t="s">
        <v>1224</v>
      </c>
      <c r="D215" s="720"/>
      <c r="E215" s="720"/>
      <c r="F215" s="720">
        <f t="shared" ref="F215:L215" si="55">F216+F217+F218</f>
        <v>0</v>
      </c>
      <c r="G215" s="720">
        <f t="shared" si="55"/>
        <v>0</v>
      </c>
      <c r="H215" s="720">
        <f t="shared" si="55"/>
        <v>0</v>
      </c>
      <c r="I215" s="720">
        <f t="shared" si="55"/>
        <v>0</v>
      </c>
      <c r="J215" s="720">
        <f t="shared" si="55"/>
        <v>0</v>
      </c>
      <c r="K215" s="720">
        <f t="shared" si="55"/>
        <v>0</v>
      </c>
      <c r="L215" s="721">
        <f t="shared" si="55"/>
        <v>0</v>
      </c>
      <c r="N215" s="687"/>
    </row>
    <row r="216" spans="1:14" ht="13.5" hidden="1" customHeight="1">
      <c r="A216" s="772"/>
      <c r="B216" s="805" t="s">
        <v>1225</v>
      </c>
      <c r="C216" s="806" t="s">
        <v>1226</v>
      </c>
      <c r="D216" s="715"/>
      <c r="E216" s="715"/>
      <c r="F216" s="715"/>
      <c r="G216" s="736"/>
      <c r="H216" s="736"/>
      <c r="I216" s="736"/>
      <c r="J216" s="736"/>
      <c r="K216" s="736">
        <f t="shared" si="45"/>
        <v>0</v>
      </c>
      <c r="L216" s="737"/>
      <c r="N216" s="687"/>
    </row>
    <row r="217" spans="1:14" ht="13.5" hidden="1" customHeight="1">
      <c r="A217" s="772"/>
      <c r="B217" s="805" t="s">
        <v>1227</v>
      </c>
      <c r="C217" s="806" t="s">
        <v>1228</v>
      </c>
      <c r="D217" s="715"/>
      <c r="E217" s="715"/>
      <c r="F217" s="715"/>
      <c r="G217" s="736"/>
      <c r="H217" s="736"/>
      <c r="I217" s="736"/>
      <c r="J217" s="736"/>
      <c r="K217" s="736">
        <f t="shared" si="45"/>
        <v>0</v>
      </c>
      <c r="L217" s="737"/>
      <c r="N217" s="687"/>
    </row>
    <row r="218" spans="1:14" ht="13.5" hidden="1" customHeight="1">
      <c r="A218" s="772"/>
      <c r="B218" s="805" t="s">
        <v>1229</v>
      </c>
      <c r="C218" s="806" t="s">
        <v>1230</v>
      </c>
      <c r="D218" s="715"/>
      <c r="E218" s="715"/>
      <c r="F218" s="715"/>
      <c r="G218" s="736"/>
      <c r="H218" s="736"/>
      <c r="I218" s="736"/>
      <c r="J218" s="736"/>
      <c r="K218" s="736">
        <f t="shared" si="45"/>
        <v>0</v>
      </c>
      <c r="L218" s="737"/>
      <c r="N218" s="687"/>
    </row>
    <row r="219" spans="1:14" ht="13.5" hidden="1" customHeight="1">
      <c r="A219" s="1095" t="s">
        <v>1231</v>
      </c>
      <c r="B219" s="1096"/>
      <c r="C219" s="807" t="s">
        <v>550</v>
      </c>
      <c r="D219" s="720"/>
      <c r="E219" s="720"/>
      <c r="F219" s="720">
        <f t="shared" ref="F219:L219" si="56">F220+F221+F222</f>
        <v>0</v>
      </c>
      <c r="G219" s="720">
        <f t="shared" si="56"/>
        <v>0</v>
      </c>
      <c r="H219" s="720">
        <f t="shared" si="56"/>
        <v>0</v>
      </c>
      <c r="I219" s="720">
        <f t="shared" si="56"/>
        <v>0</v>
      </c>
      <c r="J219" s="720">
        <f t="shared" si="56"/>
        <v>0</v>
      </c>
      <c r="K219" s="720">
        <f t="shared" si="56"/>
        <v>0</v>
      </c>
      <c r="L219" s="721">
        <f t="shared" si="56"/>
        <v>0</v>
      </c>
      <c r="N219" s="687"/>
    </row>
    <row r="220" spans="1:14" ht="13.5" hidden="1" customHeight="1">
      <c r="A220" s="772"/>
      <c r="B220" s="805" t="s">
        <v>1225</v>
      </c>
      <c r="C220" s="806" t="s">
        <v>1232</v>
      </c>
      <c r="D220" s="715"/>
      <c r="E220" s="715"/>
      <c r="F220" s="715"/>
      <c r="G220" s="736"/>
      <c r="H220" s="736"/>
      <c r="I220" s="736"/>
      <c r="J220" s="736"/>
      <c r="K220" s="736">
        <f t="shared" si="45"/>
        <v>0</v>
      </c>
      <c r="L220" s="737"/>
      <c r="N220" s="687"/>
    </row>
    <row r="221" spans="1:14" ht="13.5" hidden="1" customHeight="1">
      <c r="A221" s="772"/>
      <c r="B221" s="805" t="s">
        <v>1227</v>
      </c>
      <c r="C221" s="806" t="s">
        <v>1233</v>
      </c>
      <c r="D221" s="715"/>
      <c r="E221" s="715"/>
      <c r="F221" s="715"/>
      <c r="G221" s="736"/>
      <c r="H221" s="736"/>
      <c r="I221" s="736"/>
      <c r="J221" s="736"/>
      <c r="K221" s="736">
        <f t="shared" si="45"/>
        <v>0</v>
      </c>
      <c r="L221" s="737"/>
      <c r="N221" s="687"/>
    </row>
    <row r="222" spans="1:14" ht="13.5" hidden="1" customHeight="1">
      <c r="A222" s="772"/>
      <c r="B222" s="805" t="s">
        <v>1229</v>
      </c>
      <c r="C222" s="806" t="s">
        <v>1234</v>
      </c>
      <c r="D222" s="715"/>
      <c r="E222" s="715"/>
      <c r="F222" s="715"/>
      <c r="G222" s="736"/>
      <c r="H222" s="736"/>
      <c r="I222" s="736"/>
      <c r="J222" s="736"/>
      <c r="K222" s="736">
        <f t="shared" si="45"/>
        <v>0</v>
      </c>
      <c r="L222" s="737"/>
      <c r="N222" s="687"/>
    </row>
    <row r="223" spans="1:14" ht="13.5" hidden="1" customHeight="1">
      <c r="A223" s="1095" t="s">
        <v>1235</v>
      </c>
      <c r="B223" s="1096"/>
      <c r="C223" s="807" t="s">
        <v>1236</v>
      </c>
      <c r="D223" s="720"/>
      <c r="E223" s="720"/>
      <c r="F223" s="720">
        <f t="shared" ref="F223:L223" si="57">F224+F225+F226</f>
        <v>0</v>
      </c>
      <c r="G223" s="720">
        <f t="shared" si="57"/>
        <v>0</v>
      </c>
      <c r="H223" s="720">
        <f t="shared" si="57"/>
        <v>0</v>
      </c>
      <c r="I223" s="720">
        <f t="shared" si="57"/>
        <v>0</v>
      </c>
      <c r="J223" s="720">
        <f t="shared" si="57"/>
        <v>0</v>
      </c>
      <c r="K223" s="720">
        <f t="shared" si="57"/>
        <v>0</v>
      </c>
      <c r="L223" s="721">
        <f t="shared" si="57"/>
        <v>0</v>
      </c>
      <c r="N223" s="687"/>
    </row>
    <row r="224" spans="1:14" ht="13.5" hidden="1" customHeight="1">
      <c r="A224" s="772"/>
      <c r="B224" s="805" t="s">
        <v>1225</v>
      </c>
      <c r="C224" s="806" t="s">
        <v>1237</v>
      </c>
      <c r="D224" s="715"/>
      <c r="E224" s="715"/>
      <c r="F224" s="715"/>
      <c r="G224" s="736"/>
      <c r="H224" s="736"/>
      <c r="I224" s="736"/>
      <c r="J224" s="736"/>
      <c r="K224" s="736">
        <f t="shared" si="45"/>
        <v>0</v>
      </c>
      <c r="L224" s="737"/>
      <c r="N224" s="687"/>
    </row>
    <row r="225" spans="1:14" ht="13.5" hidden="1" customHeight="1">
      <c r="A225" s="772"/>
      <c r="B225" s="805" t="s">
        <v>1227</v>
      </c>
      <c r="C225" s="806" t="s">
        <v>1238</v>
      </c>
      <c r="D225" s="715"/>
      <c r="E225" s="715"/>
      <c r="F225" s="715"/>
      <c r="G225" s="736"/>
      <c r="H225" s="736"/>
      <c r="I225" s="736"/>
      <c r="J225" s="736"/>
      <c r="K225" s="736">
        <f t="shared" si="45"/>
        <v>0</v>
      </c>
      <c r="L225" s="737"/>
      <c r="N225" s="687"/>
    </row>
    <row r="226" spans="1:14" ht="13.5" hidden="1" customHeight="1">
      <c r="A226" s="772"/>
      <c r="B226" s="805" t="s">
        <v>1229</v>
      </c>
      <c r="C226" s="806" t="s">
        <v>1239</v>
      </c>
      <c r="D226" s="715"/>
      <c r="E226" s="715"/>
      <c r="F226" s="715"/>
      <c r="G226" s="736"/>
      <c r="H226" s="736"/>
      <c r="I226" s="736"/>
      <c r="J226" s="736"/>
      <c r="K226" s="736">
        <f t="shared" si="45"/>
        <v>0</v>
      </c>
      <c r="L226" s="737"/>
      <c r="N226" s="687"/>
    </row>
    <row r="227" spans="1:14" ht="13.5" hidden="1" customHeight="1">
      <c r="A227" s="1095" t="s">
        <v>1240</v>
      </c>
      <c r="B227" s="1096"/>
      <c r="C227" s="807" t="s">
        <v>1241</v>
      </c>
      <c r="D227" s="720"/>
      <c r="E227" s="720"/>
      <c r="F227" s="720">
        <f t="shared" ref="F227:L227" si="58">F228+F229+F230</f>
        <v>0</v>
      </c>
      <c r="G227" s="720">
        <f t="shared" si="58"/>
        <v>0</v>
      </c>
      <c r="H227" s="720">
        <f t="shared" si="58"/>
        <v>0</v>
      </c>
      <c r="I227" s="720">
        <f t="shared" si="58"/>
        <v>0</v>
      </c>
      <c r="J227" s="720">
        <f t="shared" si="58"/>
        <v>0</v>
      </c>
      <c r="K227" s="720">
        <f t="shared" si="58"/>
        <v>0</v>
      </c>
      <c r="L227" s="721">
        <f t="shared" si="58"/>
        <v>0</v>
      </c>
      <c r="N227" s="687"/>
    </row>
    <row r="228" spans="1:14" ht="13.5" hidden="1" customHeight="1">
      <c r="A228" s="772"/>
      <c r="B228" s="805" t="s">
        <v>1225</v>
      </c>
      <c r="C228" s="806" t="s">
        <v>1242</v>
      </c>
      <c r="D228" s="715"/>
      <c r="E228" s="715"/>
      <c r="F228" s="715"/>
      <c r="G228" s="736"/>
      <c r="H228" s="736"/>
      <c r="I228" s="736"/>
      <c r="J228" s="736"/>
      <c r="K228" s="736">
        <f t="shared" si="45"/>
        <v>0</v>
      </c>
      <c r="L228" s="737"/>
      <c r="N228" s="687"/>
    </row>
    <row r="229" spans="1:14" ht="13.5" hidden="1" customHeight="1">
      <c r="A229" s="772"/>
      <c r="B229" s="805" t="s">
        <v>1227</v>
      </c>
      <c r="C229" s="806" t="s">
        <v>1243</v>
      </c>
      <c r="D229" s="715"/>
      <c r="E229" s="715"/>
      <c r="F229" s="715"/>
      <c r="G229" s="736"/>
      <c r="H229" s="736"/>
      <c r="I229" s="736"/>
      <c r="J229" s="736"/>
      <c r="K229" s="736">
        <f t="shared" si="45"/>
        <v>0</v>
      </c>
      <c r="L229" s="737"/>
      <c r="N229" s="687"/>
    </row>
    <row r="230" spans="1:14" ht="13.5" hidden="1" customHeight="1">
      <c r="A230" s="772"/>
      <c r="B230" s="805" t="s">
        <v>1229</v>
      </c>
      <c r="C230" s="806" t="s">
        <v>1244</v>
      </c>
      <c r="D230" s="715"/>
      <c r="E230" s="715"/>
      <c r="F230" s="715"/>
      <c r="G230" s="736"/>
      <c r="H230" s="736"/>
      <c r="I230" s="736"/>
      <c r="J230" s="736"/>
      <c r="K230" s="736">
        <f t="shared" si="45"/>
        <v>0</v>
      </c>
      <c r="L230" s="737"/>
      <c r="N230" s="687"/>
    </row>
    <row r="231" spans="1:14" ht="13.5" hidden="1" customHeight="1">
      <c r="A231" s="1095" t="s">
        <v>1245</v>
      </c>
      <c r="B231" s="1096"/>
      <c r="C231" s="807" t="s">
        <v>1246</v>
      </c>
      <c r="D231" s="720"/>
      <c r="E231" s="720"/>
      <c r="F231" s="720">
        <f t="shared" ref="F231:L231" si="59">F232+F233+F234</f>
        <v>0</v>
      </c>
      <c r="G231" s="720">
        <f t="shared" si="59"/>
        <v>0</v>
      </c>
      <c r="H231" s="720">
        <f t="shared" si="59"/>
        <v>0</v>
      </c>
      <c r="I231" s="720">
        <f t="shared" si="59"/>
        <v>0</v>
      </c>
      <c r="J231" s="720">
        <f t="shared" si="59"/>
        <v>0</v>
      </c>
      <c r="K231" s="720">
        <f t="shared" si="59"/>
        <v>0</v>
      </c>
      <c r="L231" s="721">
        <f t="shared" si="59"/>
        <v>0</v>
      </c>
      <c r="N231" s="687"/>
    </row>
    <row r="232" spans="1:14" ht="13.5" hidden="1" customHeight="1">
      <c r="A232" s="772"/>
      <c r="B232" s="805" t="s">
        <v>1225</v>
      </c>
      <c r="C232" s="806" t="s">
        <v>1247</v>
      </c>
      <c r="D232" s="715"/>
      <c r="E232" s="715"/>
      <c r="F232" s="715"/>
      <c r="G232" s="736"/>
      <c r="H232" s="736"/>
      <c r="I232" s="736"/>
      <c r="J232" s="736"/>
      <c r="K232" s="736">
        <f t="shared" si="45"/>
        <v>0</v>
      </c>
      <c r="L232" s="737"/>
      <c r="N232" s="687"/>
    </row>
    <row r="233" spans="1:14" ht="13.5" hidden="1" customHeight="1">
      <c r="A233" s="772"/>
      <c r="B233" s="805" t="s">
        <v>1227</v>
      </c>
      <c r="C233" s="806" t="s">
        <v>1248</v>
      </c>
      <c r="D233" s="715"/>
      <c r="E233" s="715"/>
      <c r="F233" s="715"/>
      <c r="G233" s="736"/>
      <c r="H233" s="736"/>
      <c r="I233" s="736"/>
      <c r="J233" s="736"/>
      <c r="K233" s="736">
        <f t="shared" si="45"/>
        <v>0</v>
      </c>
      <c r="L233" s="737"/>
      <c r="N233" s="687"/>
    </row>
    <row r="234" spans="1:14" ht="13.5" hidden="1" customHeight="1">
      <c r="A234" s="772"/>
      <c r="B234" s="805" t="s">
        <v>1229</v>
      </c>
      <c r="C234" s="806" t="s">
        <v>1249</v>
      </c>
      <c r="D234" s="715"/>
      <c r="E234" s="715"/>
      <c r="F234" s="715"/>
      <c r="G234" s="736"/>
      <c r="H234" s="736"/>
      <c r="I234" s="736"/>
      <c r="J234" s="736"/>
      <c r="K234" s="736">
        <f t="shared" si="45"/>
        <v>0</v>
      </c>
      <c r="L234" s="737"/>
      <c r="N234" s="687"/>
    </row>
    <row r="235" spans="1:14" ht="13.5" hidden="1" customHeight="1">
      <c r="A235" s="1095" t="s">
        <v>1250</v>
      </c>
      <c r="B235" s="1096"/>
      <c r="C235" s="807" t="s">
        <v>1251</v>
      </c>
      <c r="D235" s="720"/>
      <c r="E235" s="720"/>
      <c r="F235" s="720">
        <f t="shared" ref="F235:L235" si="60">F236+F237+F238</f>
        <v>0</v>
      </c>
      <c r="G235" s="720">
        <f t="shared" si="60"/>
        <v>0</v>
      </c>
      <c r="H235" s="720">
        <f t="shared" si="60"/>
        <v>0</v>
      </c>
      <c r="I235" s="720">
        <f t="shared" si="60"/>
        <v>0</v>
      </c>
      <c r="J235" s="720">
        <f t="shared" si="60"/>
        <v>0</v>
      </c>
      <c r="K235" s="720">
        <f t="shared" si="60"/>
        <v>0</v>
      </c>
      <c r="L235" s="721">
        <f t="shared" si="60"/>
        <v>0</v>
      </c>
      <c r="N235" s="687"/>
    </row>
    <row r="236" spans="1:14" ht="13.5" hidden="1" customHeight="1">
      <c r="A236" s="772"/>
      <c r="B236" s="805" t="s">
        <v>1225</v>
      </c>
      <c r="C236" s="806" t="s">
        <v>1252</v>
      </c>
      <c r="D236" s="715"/>
      <c r="E236" s="715"/>
      <c r="F236" s="715"/>
      <c r="G236" s="736"/>
      <c r="H236" s="736"/>
      <c r="I236" s="736"/>
      <c r="J236" s="736"/>
      <c r="K236" s="736">
        <f t="shared" si="45"/>
        <v>0</v>
      </c>
      <c r="L236" s="737"/>
      <c r="N236" s="687"/>
    </row>
    <row r="237" spans="1:14" ht="13.5" hidden="1" customHeight="1">
      <c r="A237" s="772"/>
      <c r="B237" s="805" t="s">
        <v>1227</v>
      </c>
      <c r="C237" s="806" t="s">
        <v>1253</v>
      </c>
      <c r="D237" s="715"/>
      <c r="E237" s="715"/>
      <c r="F237" s="715"/>
      <c r="G237" s="736"/>
      <c r="H237" s="736"/>
      <c r="I237" s="736"/>
      <c r="J237" s="736"/>
      <c r="K237" s="736">
        <f t="shared" si="45"/>
        <v>0</v>
      </c>
      <c r="L237" s="737"/>
      <c r="N237" s="687"/>
    </row>
    <row r="238" spans="1:14" ht="13.5" hidden="1" customHeight="1">
      <c r="A238" s="772"/>
      <c r="B238" s="805" t="s">
        <v>1229</v>
      </c>
      <c r="C238" s="806" t="s">
        <v>1254</v>
      </c>
      <c r="D238" s="715"/>
      <c r="E238" s="715"/>
      <c r="F238" s="715"/>
      <c r="G238" s="736"/>
      <c r="H238" s="736"/>
      <c r="I238" s="736"/>
      <c r="J238" s="736"/>
      <c r="K238" s="736">
        <f t="shared" si="45"/>
        <v>0</v>
      </c>
      <c r="L238" s="737"/>
      <c r="N238" s="687"/>
    </row>
    <row r="239" spans="1:14" ht="13.5" hidden="1" customHeight="1">
      <c r="A239" s="1095" t="s">
        <v>1255</v>
      </c>
      <c r="B239" s="1096"/>
      <c r="C239" s="807" t="s">
        <v>1256</v>
      </c>
      <c r="D239" s="720"/>
      <c r="E239" s="720"/>
      <c r="F239" s="720">
        <f t="shared" ref="F239:L239" si="61">F240+F241+F242</f>
        <v>0</v>
      </c>
      <c r="G239" s="720">
        <f t="shared" si="61"/>
        <v>0</v>
      </c>
      <c r="H239" s="720">
        <f t="shared" si="61"/>
        <v>0</v>
      </c>
      <c r="I239" s="720">
        <f t="shared" si="61"/>
        <v>0</v>
      </c>
      <c r="J239" s="720">
        <f t="shared" si="61"/>
        <v>0</v>
      </c>
      <c r="K239" s="720">
        <f t="shared" si="61"/>
        <v>0</v>
      </c>
      <c r="L239" s="721">
        <f t="shared" si="61"/>
        <v>0</v>
      </c>
      <c r="N239" s="687"/>
    </row>
    <row r="240" spans="1:14" ht="13.5" hidden="1" customHeight="1">
      <c r="A240" s="772"/>
      <c r="B240" s="805" t="s">
        <v>1225</v>
      </c>
      <c r="C240" s="806" t="s">
        <v>1257</v>
      </c>
      <c r="D240" s="715"/>
      <c r="E240" s="715"/>
      <c r="F240" s="715"/>
      <c r="G240" s="736"/>
      <c r="H240" s="736"/>
      <c r="I240" s="736"/>
      <c r="J240" s="736"/>
      <c r="K240" s="736">
        <f t="shared" ref="K240:K277" si="62">H240-J240</f>
        <v>0</v>
      </c>
      <c r="L240" s="737"/>
      <c r="N240" s="687"/>
    </row>
    <row r="241" spans="1:14" ht="13.5" hidden="1" customHeight="1">
      <c r="A241" s="772"/>
      <c r="B241" s="805" t="s">
        <v>1227</v>
      </c>
      <c r="C241" s="806" t="s">
        <v>1258</v>
      </c>
      <c r="D241" s="715"/>
      <c r="E241" s="715"/>
      <c r="F241" s="715"/>
      <c r="G241" s="736"/>
      <c r="H241" s="736"/>
      <c r="I241" s="736"/>
      <c r="J241" s="736"/>
      <c r="K241" s="736">
        <f t="shared" si="62"/>
        <v>0</v>
      </c>
      <c r="L241" s="737"/>
      <c r="N241" s="687"/>
    </row>
    <row r="242" spans="1:14" ht="13.5" hidden="1" customHeight="1">
      <c r="A242" s="772"/>
      <c r="B242" s="805" t="s">
        <v>1229</v>
      </c>
      <c r="C242" s="806" t="s">
        <v>1259</v>
      </c>
      <c r="D242" s="715"/>
      <c r="E242" s="715"/>
      <c r="F242" s="715"/>
      <c r="G242" s="736"/>
      <c r="H242" s="736"/>
      <c r="I242" s="736"/>
      <c r="J242" s="736"/>
      <c r="K242" s="736">
        <f t="shared" si="62"/>
        <v>0</v>
      </c>
      <c r="L242" s="737"/>
      <c r="N242" s="687"/>
    </row>
    <row r="243" spans="1:14" ht="13.5" hidden="1" customHeight="1">
      <c r="A243" s="1097" t="s">
        <v>1260</v>
      </c>
      <c r="B243" s="1098"/>
      <c r="C243" s="807" t="s">
        <v>1261</v>
      </c>
      <c r="D243" s="720"/>
      <c r="E243" s="720"/>
      <c r="F243" s="720">
        <f t="shared" ref="F243:L243" si="63">F244+F245+F246</f>
        <v>0</v>
      </c>
      <c r="G243" s="720">
        <f t="shared" si="63"/>
        <v>0</v>
      </c>
      <c r="H243" s="720">
        <f t="shared" si="63"/>
        <v>0</v>
      </c>
      <c r="I243" s="720">
        <f t="shared" si="63"/>
        <v>0</v>
      </c>
      <c r="J243" s="720">
        <f t="shared" si="63"/>
        <v>0</v>
      </c>
      <c r="K243" s="720">
        <f t="shared" si="63"/>
        <v>0</v>
      </c>
      <c r="L243" s="721">
        <f t="shared" si="63"/>
        <v>0</v>
      </c>
      <c r="N243" s="687"/>
    </row>
    <row r="244" spans="1:14" ht="13.5" hidden="1" customHeight="1">
      <c r="A244" s="808"/>
      <c r="B244" s="809" t="s">
        <v>1262</v>
      </c>
      <c r="C244" s="810" t="s">
        <v>1263</v>
      </c>
      <c r="D244" s="715"/>
      <c r="E244" s="715"/>
      <c r="F244" s="715"/>
      <c r="G244" s="736"/>
      <c r="H244" s="736"/>
      <c r="I244" s="736"/>
      <c r="J244" s="736"/>
      <c r="K244" s="736">
        <f t="shared" si="62"/>
        <v>0</v>
      </c>
      <c r="L244" s="737"/>
      <c r="N244" s="687"/>
    </row>
    <row r="245" spans="1:14" ht="13.5" hidden="1" customHeight="1">
      <c r="A245" s="808"/>
      <c r="B245" s="809" t="s">
        <v>1264</v>
      </c>
      <c r="C245" s="810" t="s">
        <v>1265</v>
      </c>
      <c r="D245" s="715"/>
      <c r="E245" s="715"/>
      <c r="F245" s="715"/>
      <c r="G245" s="736"/>
      <c r="H245" s="736"/>
      <c r="I245" s="736"/>
      <c r="J245" s="736"/>
      <c r="K245" s="736">
        <f t="shared" si="62"/>
        <v>0</v>
      </c>
      <c r="L245" s="737"/>
      <c r="N245" s="687"/>
    </row>
    <row r="246" spans="1:14" ht="13.5" hidden="1" customHeight="1">
      <c r="A246" s="808"/>
      <c r="B246" s="809" t="s">
        <v>1266</v>
      </c>
      <c r="C246" s="810" t="s">
        <v>1267</v>
      </c>
      <c r="D246" s="715"/>
      <c r="E246" s="715"/>
      <c r="F246" s="715"/>
      <c r="G246" s="736"/>
      <c r="H246" s="736"/>
      <c r="I246" s="736"/>
      <c r="J246" s="736"/>
      <c r="K246" s="736">
        <f t="shared" si="62"/>
        <v>0</v>
      </c>
      <c r="L246" s="737"/>
      <c r="N246" s="687"/>
    </row>
    <row r="247" spans="1:14" ht="13.5" hidden="1" customHeight="1">
      <c r="A247" s="1097" t="s">
        <v>1268</v>
      </c>
      <c r="B247" s="1098"/>
      <c r="C247" s="807" t="s">
        <v>1269</v>
      </c>
      <c r="D247" s="720"/>
      <c r="E247" s="720"/>
      <c r="F247" s="720">
        <f t="shared" ref="F247:L247" si="64">F248+F249+F250</f>
        <v>0</v>
      </c>
      <c r="G247" s="720">
        <f t="shared" si="64"/>
        <v>0</v>
      </c>
      <c r="H247" s="720">
        <f t="shared" si="64"/>
        <v>0</v>
      </c>
      <c r="I247" s="720">
        <f t="shared" si="64"/>
        <v>0</v>
      </c>
      <c r="J247" s="720">
        <f t="shared" si="64"/>
        <v>0</v>
      </c>
      <c r="K247" s="720">
        <f t="shared" si="64"/>
        <v>0</v>
      </c>
      <c r="L247" s="721">
        <f t="shared" si="64"/>
        <v>0</v>
      </c>
      <c r="N247" s="687"/>
    </row>
    <row r="248" spans="1:14" ht="13.5" hidden="1" customHeight="1">
      <c r="A248" s="808"/>
      <c r="B248" s="809" t="s">
        <v>1262</v>
      </c>
      <c r="C248" s="810" t="s">
        <v>1270</v>
      </c>
      <c r="D248" s="715"/>
      <c r="E248" s="715"/>
      <c r="F248" s="715"/>
      <c r="G248" s="736"/>
      <c r="H248" s="736"/>
      <c r="I248" s="736"/>
      <c r="J248" s="736"/>
      <c r="K248" s="736">
        <f t="shared" si="62"/>
        <v>0</v>
      </c>
      <c r="L248" s="737"/>
      <c r="N248" s="687"/>
    </row>
    <row r="249" spans="1:14" ht="13.5" hidden="1" customHeight="1">
      <c r="A249" s="808"/>
      <c r="B249" s="809" t="s">
        <v>1271</v>
      </c>
      <c r="C249" s="810" t="s">
        <v>1272</v>
      </c>
      <c r="D249" s="715"/>
      <c r="E249" s="715"/>
      <c r="F249" s="715"/>
      <c r="G249" s="736"/>
      <c r="H249" s="736"/>
      <c r="I249" s="736"/>
      <c r="J249" s="736"/>
      <c r="K249" s="736">
        <f t="shared" si="62"/>
        <v>0</v>
      </c>
      <c r="L249" s="737"/>
      <c r="N249" s="687"/>
    </row>
    <row r="250" spans="1:14" ht="13.5" hidden="1" customHeight="1">
      <c r="A250" s="808"/>
      <c r="B250" s="809" t="s">
        <v>1266</v>
      </c>
      <c r="C250" s="810" t="s">
        <v>1273</v>
      </c>
      <c r="D250" s="715"/>
      <c r="E250" s="715"/>
      <c r="F250" s="715"/>
      <c r="G250" s="736"/>
      <c r="H250" s="736"/>
      <c r="I250" s="736"/>
      <c r="J250" s="736"/>
      <c r="K250" s="736">
        <f t="shared" si="62"/>
        <v>0</v>
      </c>
      <c r="L250" s="737"/>
      <c r="N250" s="687"/>
    </row>
    <row r="251" spans="1:14" ht="13.5" hidden="1" customHeight="1">
      <c r="A251" s="1099" t="s">
        <v>1274</v>
      </c>
      <c r="B251" s="1100"/>
      <c r="C251" s="807" t="s">
        <v>1275</v>
      </c>
      <c r="D251" s="720"/>
      <c r="E251" s="720"/>
      <c r="F251" s="720">
        <f t="shared" ref="F251:L251" si="65">F252+F253+F254</f>
        <v>0</v>
      </c>
      <c r="G251" s="720">
        <f t="shared" si="65"/>
        <v>0</v>
      </c>
      <c r="H251" s="720">
        <f t="shared" si="65"/>
        <v>0</v>
      </c>
      <c r="I251" s="720">
        <f t="shared" si="65"/>
        <v>0</v>
      </c>
      <c r="J251" s="720">
        <f t="shared" si="65"/>
        <v>0</v>
      </c>
      <c r="K251" s="720">
        <f t="shared" si="65"/>
        <v>0</v>
      </c>
      <c r="L251" s="721">
        <f t="shared" si="65"/>
        <v>0</v>
      </c>
      <c r="N251" s="687"/>
    </row>
    <row r="252" spans="1:14" ht="13.5" hidden="1" customHeight="1">
      <c r="A252" s="811"/>
      <c r="B252" s="809" t="s">
        <v>1262</v>
      </c>
      <c r="C252" s="810" t="s">
        <v>1276</v>
      </c>
      <c r="D252" s="715"/>
      <c r="E252" s="715"/>
      <c r="F252" s="715"/>
      <c r="G252" s="736"/>
      <c r="H252" s="736"/>
      <c r="I252" s="736"/>
      <c r="J252" s="736"/>
      <c r="K252" s="736">
        <f t="shared" si="62"/>
        <v>0</v>
      </c>
      <c r="L252" s="737"/>
      <c r="N252" s="687"/>
    </row>
    <row r="253" spans="1:14" ht="13.5" hidden="1" customHeight="1">
      <c r="A253" s="811"/>
      <c r="B253" s="809" t="s">
        <v>1271</v>
      </c>
      <c r="C253" s="810" t="s">
        <v>1277</v>
      </c>
      <c r="D253" s="715"/>
      <c r="E253" s="715"/>
      <c r="F253" s="715"/>
      <c r="G253" s="736"/>
      <c r="H253" s="736"/>
      <c r="I253" s="736"/>
      <c r="J253" s="736"/>
      <c r="K253" s="736">
        <f t="shared" si="62"/>
        <v>0</v>
      </c>
      <c r="L253" s="737"/>
      <c r="N253" s="687"/>
    </row>
    <row r="254" spans="1:14" ht="13.5" hidden="1" customHeight="1">
      <c r="A254" s="811"/>
      <c r="B254" s="809" t="s">
        <v>1266</v>
      </c>
      <c r="C254" s="810" t="s">
        <v>1278</v>
      </c>
      <c r="D254" s="715"/>
      <c r="E254" s="715"/>
      <c r="F254" s="715"/>
      <c r="G254" s="736"/>
      <c r="H254" s="736"/>
      <c r="I254" s="736"/>
      <c r="J254" s="736"/>
      <c r="K254" s="736">
        <f t="shared" si="62"/>
        <v>0</v>
      </c>
      <c r="L254" s="737"/>
      <c r="N254" s="687"/>
    </row>
    <row r="255" spans="1:14" ht="13.5" customHeight="1">
      <c r="A255" s="1099"/>
      <c r="B255" s="1100"/>
      <c r="C255" s="807">
        <v>58.02</v>
      </c>
      <c r="D255" s="720">
        <f t="shared" ref="D255:L255" si="66">D256+D257+D258</f>
        <v>0</v>
      </c>
      <c r="E255" s="720">
        <f t="shared" si="66"/>
        <v>0</v>
      </c>
      <c r="F255" s="720">
        <f t="shared" si="66"/>
        <v>0</v>
      </c>
      <c r="G255" s="720">
        <f t="shared" si="66"/>
        <v>0</v>
      </c>
      <c r="H255" s="720">
        <f t="shared" si="66"/>
        <v>0</v>
      </c>
      <c r="I255" s="720">
        <f t="shared" si="66"/>
        <v>0</v>
      </c>
      <c r="J255" s="720">
        <f t="shared" si="66"/>
        <v>0</v>
      </c>
      <c r="K255" s="720">
        <f t="shared" si="66"/>
        <v>0</v>
      </c>
      <c r="L255" s="721">
        <f t="shared" si="66"/>
        <v>102198</v>
      </c>
      <c r="N255" s="687"/>
    </row>
    <row r="256" spans="1:14" ht="13.5" customHeight="1">
      <c r="A256" s="811"/>
      <c r="B256" s="809" t="s">
        <v>1262</v>
      </c>
      <c r="C256" s="810" t="s">
        <v>1279</v>
      </c>
      <c r="D256" s="715">
        <f t="shared" ref="D256:E258" si="67">F256</f>
        <v>0</v>
      </c>
      <c r="E256" s="715">
        <f t="shared" si="67"/>
        <v>0</v>
      </c>
      <c r="F256" s="715">
        <f>'[2]51,01,03,035'!N13+'[2]51,01,03,035'!N23</f>
        <v>0</v>
      </c>
      <c r="G256" s="715">
        <f>'[2]51,01,03,035'!O13+'[2]51,01,03,035'!O23</f>
        <v>0</v>
      </c>
      <c r="H256" s="715">
        <f>'[2]51,01,03,035'!P13+'[2]51,01,03,035'!P23</f>
        <v>0</v>
      </c>
      <c r="I256" s="715">
        <f>'[2]51,01,03,035'!Q13+'[2]51,01,03,035'!Q23</f>
        <v>0</v>
      </c>
      <c r="J256" s="715">
        <f>'[2]51,01,03,035'!R13+'[2]51,01,03,035'!R23</f>
        <v>0</v>
      </c>
      <c r="K256" s="715">
        <f>'[2]51,01,03,035'!S13+'[2]51,01,03,035'!S23</f>
        <v>0</v>
      </c>
      <c r="L256" s="722">
        <f>'[2]51,01,03,035'!T13+'[2]51,01,03,035'!T23</f>
        <v>33856</v>
      </c>
      <c r="N256" s="687"/>
    </row>
    <row r="257" spans="1:14" ht="13.5" customHeight="1">
      <c r="A257" s="811"/>
      <c r="B257" s="809" t="s">
        <v>1271</v>
      </c>
      <c r="C257" s="810" t="s">
        <v>1280</v>
      </c>
      <c r="D257" s="715">
        <f t="shared" si="67"/>
        <v>0</v>
      </c>
      <c r="E257" s="715">
        <f t="shared" si="67"/>
        <v>0</v>
      </c>
      <c r="F257" s="715">
        <f>'[2]51.1'!N66+'[2]51,01,03,035'!N14+'[2]51,01,03,035'!N24</f>
        <v>0</v>
      </c>
      <c r="G257" s="715">
        <f>'[2]51.1'!O66+'[2]51,01,03,035'!O14+'[2]51,01,03,035'!O24</f>
        <v>0</v>
      </c>
      <c r="H257" s="715">
        <f>'[2]51.1'!P66+'[2]51,01,03,035'!P14+'[2]51,01,03,035'!P24</f>
        <v>0</v>
      </c>
      <c r="I257" s="715">
        <f>'[2]51.1'!Q66+'[2]51,01,03,035'!Q14+'[2]51,01,03,035'!Q24</f>
        <v>0</v>
      </c>
      <c r="J257" s="715">
        <f>'[2]51.1'!R66+'[2]51,01,03,035'!R14+'[2]51,01,03,035'!R24</f>
        <v>0</v>
      </c>
      <c r="K257" s="715">
        <f>'[2]51.1'!S66+'[2]51,01,03,035'!S14+'[2]51,01,03,035'!S24</f>
        <v>0</v>
      </c>
      <c r="L257" s="722">
        <f>'[2]51.1'!T66+'[2]51,01,03,035'!T14+'[2]51,01,03,035'!T24</f>
        <v>68342</v>
      </c>
      <c r="N257" s="687"/>
    </row>
    <row r="258" spans="1:14" ht="13.5" customHeight="1">
      <c r="A258" s="811"/>
      <c r="B258" s="809" t="s">
        <v>1266</v>
      </c>
      <c r="C258" s="810" t="s">
        <v>1281</v>
      </c>
      <c r="D258" s="715">
        <f t="shared" si="67"/>
        <v>0</v>
      </c>
      <c r="E258" s="715">
        <f t="shared" si="67"/>
        <v>0</v>
      </c>
      <c r="F258" s="715">
        <f>'[2]51,01,03,035'!N15+'[2]51,01,03,035'!N25</f>
        <v>0</v>
      </c>
      <c r="G258" s="715">
        <f>'[2]51,01,03,035'!O15+'[2]51,01,03,035'!O25</f>
        <v>0</v>
      </c>
      <c r="H258" s="715">
        <f>'[2]51,01,03,035'!P15+'[2]51,01,03,035'!P25</f>
        <v>0</v>
      </c>
      <c r="I258" s="715">
        <f>'[2]51,01,03,035'!Q15+'[2]51,01,03,035'!Q25</f>
        <v>0</v>
      </c>
      <c r="J258" s="715">
        <f>'[2]51,01,03,035'!R15+'[2]51,01,03,035'!R25</f>
        <v>0</v>
      </c>
      <c r="K258" s="715">
        <f>'[2]51,01,03,035'!S15+'[2]51,01,03,035'!S25</f>
        <v>0</v>
      </c>
      <c r="L258" s="722">
        <f>'[2]51,01,03,035'!T15+'[2]51,01,03,035'!T25</f>
        <v>0</v>
      </c>
      <c r="N258" s="687"/>
    </row>
    <row r="259" spans="1:14" ht="15.75" customHeight="1">
      <c r="A259" s="812" t="s">
        <v>1282</v>
      </c>
      <c r="B259" s="813"/>
      <c r="C259" s="691" t="s">
        <v>1283</v>
      </c>
      <c r="D259" s="814">
        <f t="shared" ref="D259:L259" si="68">D260+D270+D274</f>
        <v>1050000</v>
      </c>
      <c r="E259" s="814">
        <f t="shared" si="68"/>
        <v>806000</v>
      </c>
      <c r="F259" s="814">
        <f t="shared" si="68"/>
        <v>1050000</v>
      </c>
      <c r="G259" s="814">
        <f t="shared" si="68"/>
        <v>806000</v>
      </c>
      <c r="H259" s="814">
        <f t="shared" si="68"/>
        <v>799201</v>
      </c>
      <c r="I259" s="814">
        <f t="shared" si="68"/>
        <v>799201</v>
      </c>
      <c r="J259" s="814">
        <f t="shared" si="68"/>
        <v>799201</v>
      </c>
      <c r="K259" s="814">
        <f t="shared" si="68"/>
        <v>0</v>
      </c>
      <c r="L259" s="815">
        <f t="shared" si="68"/>
        <v>508620</v>
      </c>
      <c r="N259" s="687"/>
    </row>
    <row r="260" spans="1:14">
      <c r="A260" s="816" t="s">
        <v>1284</v>
      </c>
      <c r="B260" s="817"/>
      <c r="C260" s="818">
        <v>71</v>
      </c>
      <c r="D260" s="761">
        <f t="shared" ref="D260:L260" si="69">D261+D266+D268</f>
        <v>1050000</v>
      </c>
      <c r="E260" s="761">
        <f t="shared" si="69"/>
        <v>806000</v>
      </c>
      <c r="F260" s="761">
        <f t="shared" si="69"/>
        <v>1050000</v>
      </c>
      <c r="G260" s="761">
        <f t="shared" si="69"/>
        <v>806000</v>
      </c>
      <c r="H260" s="761">
        <f t="shared" si="69"/>
        <v>799201</v>
      </c>
      <c r="I260" s="761">
        <f t="shared" si="69"/>
        <v>799201</v>
      </c>
      <c r="J260" s="761">
        <f t="shared" si="69"/>
        <v>799201</v>
      </c>
      <c r="K260" s="761">
        <f t="shared" si="69"/>
        <v>0</v>
      </c>
      <c r="L260" s="762">
        <f t="shared" si="69"/>
        <v>508620</v>
      </c>
      <c r="N260" s="687"/>
    </row>
    <row r="261" spans="1:14">
      <c r="A261" s="700" t="s">
        <v>1285</v>
      </c>
      <c r="B261" s="724"/>
      <c r="C261" s="819" t="s">
        <v>1286</v>
      </c>
      <c r="D261" s="720">
        <f t="shared" ref="D261:L261" si="70">D262+D263+D264+D265</f>
        <v>1050000</v>
      </c>
      <c r="E261" s="720">
        <f t="shared" si="70"/>
        <v>806000</v>
      </c>
      <c r="F261" s="720">
        <f t="shared" si="70"/>
        <v>1050000</v>
      </c>
      <c r="G261" s="720">
        <f t="shared" si="70"/>
        <v>806000</v>
      </c>
      <c r="H261" s="720">
        <f t="shared" si="70"/>
        <v>799201</v>
      </c>
      <c r="I261" s="720">
        <f>H261</f>
        <v>799201</v>
      </c>
      <c r="J261" s="720">
        <f t="shared" si="70"/>
        <v>799201</v>
      </c>
      <c r="K261" s="720">
        <f t="shared" si="70"/>
        <v>0</v>
      </c>
      <c r="L261" s="721">
        <f t="shared" si="70"/>
        <v>508620</v>
      </c>
      <c r="N261" s="687"/>
    </row>
    <row r="262" spans="1:14">
      <c r="A262" s="717"/>
      <c r="B262" s="718" t="s">
        <v>1287</v>
      </c>
      <c r="C262" s="752" t="s">
        <v>1288</v>
      </c>
      <c r="D262" s="715">
        <f>F262</f>
        <v>0</v>
      </c>
      <c r="E262" s="715"/>
      <c r="F262" s="715">
        <f>G262</f>
        <v>0</v>
      </c>
      <c r="G262" s="736"/>
      <c r="H262" s="736"/>
      <c r="I262" s="715">
        <f>'[2]51.1'!O78</f>
        <v>0</v>
      </c>
      <c r="J262" s="736"/>
      <c r="K262" s="736">
        <f t="shared" si="62"/>
        <v>0</v>
      </c>
      <c r="L262" s="737"/>
      <c r="N262" s="687"/>
    </row>
    <row r="263" spans="1:14" ht="25.5">
      <c r="A263" s="820"/>
      <c r="B263" s="716" t="s">
        <v>1289</v>
      </c>
      <c r="C263" s="752" t="s">
        <v>1290</v>
      </c>
      <c r="D263" s="715">
        <f>F263</f>
        <v>1050000</v>
      </c>
      <c r="E263" s="715">
        <f>G263</f>
        <v>806000</v>
      </c>
      <c r="F263" s="715">
        <f>'[2]51.1'!N70</f>
        <v>1050000</v>
      </c>
      <c r="G263" s="715">
        <f>'[2]51.1'!O70</f>
        <v>806000</v>
      </c>
      <c r="H263" s="715">
        <f>'[2]51.1'!P70</f>
        <v>799201</v>
      </c>
      <c r="I263" s="715">
        <f>'[2]51.1'!Q70</f>
        <v>799201</v>
      </c>
      <c r="J263" s="715">
        <f>'[2]51.1'!R70</f>
        <v>799201</v>
      </c>
      <c r="K263" s="715">
        <f>'[2]51.1'!S70</f>
        <v>0</v>
      </c>
      <c r="L263" s="722">
        <f>'[2]51.1'!T70</f>
        <v>475282</v>
      </c>
      <c r="N263" s="687"/>
    </row>
    <row r="264" spans="1:14">
      <c r="A264" s="717"/>
      <c r="B264" s="706" t="s">
        <v>1291</v>
      </c>
      <c r="C264" s="752" t="s">
        <v>1292</v>
      </c>
      <c r="D264" s="715">
        <f>F264</f>
        <v>0</v>
      </c>
      <c r="E264" s="715"/>
      <c r="F264" s="715">
        <f>G264</f>
        <v>0</v>
      </c>
      <c r="G264" s="715">
        <f>'[2]51.1'!M80</f>
        <v>0</v>
      </c>
      <c r="H264" s="715">
        <f>'[2]51.1'!N80</f>
        <v>0</v>
      </c>
      <c r="I264" s="715">
        <f>'[2]51.1'!O80</f>
        <v>0</v>
      </c>
      <c r="J264" s="715">
        <f>'[2]51.1'!P80</f>
        <v>0</v>
      </c>
      <c r="K264" s="715">
        <f>'[2]51.1'!Q80</f>
        <v>0</v>
      </c>
      <c r="L264" s="722">
        <f>'[2]51.1'!R80</f>
        <v>0</v>
      </c>
      <c r="N264" s="687"/>
    </row>
    <row r="265" spans="1:14">
      <c r="A265" s="717"/>
      <c r="B265" s="706" t="s">
        <v>1293</v>
      </c>
      <c r="C265" s="752" t="s">
        <v>1294</v>
      </c>
      <c r="D265" s="715">
        <f>F265</f>
        <v>0</v>
      </c>
      <c r="E265" s="715"/>
      <c r="F265" s="715">
        <f>'[2]51.1'!N71</f>
        <v>0</v>
      </c>
      <c r="G265" s="715">
        <f>'[2]51.1'!O71</f>
        <v>0</v>
      </c>
      <c r="H265" s="715">
        <f>'[2]51.1'!P71</f>
        <v>0</v>
      </c>
      <c r="I265" s="715">
        <f>'[2]51.1'!Q71</f>
        <v>0</v>
      </c>
      <c r="J265" s="715">
        <f>'[2]51.1'!R71</f>
        <v>0</v>
      </c>
      <c r="K265" s="715">
        <f>'[2]51.1'!S71</f>
        <v>0</v>
      </c>
      <c r="L265" s="722">
        <f>'[2]51.1'!T71</f>
        <v>33338</v>
      </c>
      <c r="N265" s="687"/>
    </row>
    <row r="266" spans="1:14" hidden="1">
      <c r="A266" s="700" t="s">
        <v>1295</v>
      </c>
      <c r="B266" s="701"/>
      <c r="C266" s="819" t="s">
        <v>1296</v>
      </c>
      <c r="D266" s="720"/>
      <c r="E266" s="720"/>
      <c r="F266" s="720">
        <f t="shared" ref="F266:L266" si="71">F267</f>
        <v>0</v>
      </c>
      <c r="G266" s="720">
        <f t="shared" si="71"/>
        <v>0</v>
      </c>
      <c r="H266" s="720">
        <f t="shared" si="71"/>
        <v>0</v>
      </c>
      <c r="I266" s="720">
        <f t="shared" si="71"/>
        <v>0</v>
      </c>
      <c r="J266" s="720">
        <f t="shared" si="71"/>
        <v>0</v>
      </c>
      <c r="K266" s="720">
        <f t="shared" si="71"/>
        <v>0</v>
      </c>
      <c r="L266" s="721">
        <f t="shared" si="71"/>
        <v>0</v>
      </c>
      <c r="N266" s="687"/>
    </row>
    <row r="267" spans="1:14" hidden="1">
      <c r="A267" s="717"/>
      <c r="B267" s="706" t="s">
        <v>1297</v>
      </c>
      <c r="C267" s="752" t="s">
        <v>1298</v>
      </c>
      <c r="D267" s="715">
        <f>F267</f>
        <v>0</v>
      </c>
      <c r="E267" s="715"/>
      <c r="F267" s="715"/>
      <c r="G267" s="736"/>
      <c r="H267" s="736"/>
      <c r="I267" s="736"/>
      <c r="J267" s="736"/>
      <c r="K267" s="736">
        <f t="shared" si="62"/>
        <v>0</v>
      </c>
      <c r="L267" s="737"/>
      <c r="N267" s="687"/>
    </row>
    <row r="268" spans="1:14" hidden="1">
      <c r="A268" s="700" t="s">
        <v>1299</v>
      </c>
      <c r="B268" s="719"/>
      <c r="C268" s="819" t="s">
        <v>1300</v>
      </c>
      <c r="D268" s="720"/>
      <c r="E268" s="720"/>
      <c r="F268" s="720"/>
      <c r="G268" s="720"/>
      <c r="H268" s="720"/>
      <c r="I268" s="720"/>
      <c r="J268" s="720"/>
      <c r="K268" s="720"/>
      <c r="L268" s="721"/>
      <c r="N268" s="687"/>
    </row>
    <row r="269" spans="1:14" ht="13.5" hidden="1" thickBot="1">
      <c r="A269" s="821"/>
      <c r="B269" s="822"/>
      <c r="C269" s="823"/>
      <c r="D269" s="824"/>
      <c r="E269" s="824"/>
      <c r="F269" s="824"/>
      <c r="G269" s="825"/>
      <c r="H269" s="825"/>
      <c r="I269" s="825"/>
      <c r="J269" s="825"/>
      <c r="K269" s="826">
        <f t="shared" si="62"/>
        <v>0</v>
      </c>
      <c r="L269" s="827"/>
      <c r="N269" s="687"/>
    </row>
    <row r="270" spans="1:14" hidden="1">
      <c r="A270" s="828" t="s">
        <v>1301</v>
      </c>
      <c r="B270" s="829"/>
      <c r="C270" s="830">
        <v>72</v>
      </c>
      <c r="D270" s="831"/>
      <c r="E270" s="831"/>
      <c r="F270" s="831">
        <f t="shared" ref="F270:L271" si="72">F271</f>
        <v>0</v>
      </c>
      <c r="G270" s="831">
        <f t="shared" si="72"/>
        <v>0</v>
      </c>
      <c r="H270" s="831">
        <f t="shared" si="72"/>
        <v>0</v>
      </c>
      <c r="I270" s="831">
        <f t="shared" si="72"/>
        <v>0</v>
      </c>
      <c r="J270" s="831">
        <f t="shared" si="72"/>
        <v>0</v>
      </c>
      <c r="K270" s="831">
        <f t="shared" si="72"/>
        <v>0</v>
      </c>
      <c r="L270" s="832">
        <f t="shared" si="72"/>
        <v>0</v>
      </c>
      <c r="N270" s="687"/>
    </row>
    <row r="271" spans="1:14" hidden="1">
      <c r="A271" s="833" t="s">
        <v>1302</v>
      </c>
      <c r="B271" s="834"/>
      <c r="C271" s="819" t="s">
        <v>1303</v>
      </c>
      <c r="D271" s="720"/>
      <c r="E271" s="720"/>
      <c r="F271" s="720">
        <f t="shared" si="72"/>
        <v>0</v>
      </c>
      <c r="G271" s="720">
        <f t="shared" si="72"/>
        <v>0</v>
      </c>
      <c r="H271" s="720">
        <f t="shared" si="72"/>
        <v>0</v>
      </c>
      <c r="I271" s="720">
        <f t="shared" si="72"/>
        <v>0</v>
      </c>
      <c r="J271" s="720">
        <f t="shared" si="72"/>
        <v>0</v>
      </c>
      <c r="K271" s="720">
        <f t="shared" si="72"/>
        <v>0</v>
      </c>
      <c r="L271" s="721">
        <f t="shared" si="72"/>
        <v>0</v>
      </c>
      <c r="N271" s="687"/>
    </row>
    <row r="272" spans="1:14" hidden="1">
      <c r="A272" s="835"/>
      <c r="B272" s="706" t="s">
        <v>1304</v>
      </c>
      <c r="C272" s="707" t="s">
        <v>1305</v>
      </c>
      <c r="D272" s="715"/>
      <c r="E272" s="715"/>
      <c r="F272" s="715"/>
      <c r="G272" s="736"/>
      <c r="H272" s="736"/>
      <c r="I272" s="736"/>
      <c r="J272" s="736"/>
      <c r="K272" s="736">
        <f t="shared" si="62"/>
        <v>0</v>
      </c>
      <c r="L272" s="737"/>
      <c r="N272" s="687"/>
    </row>
    <row r="273" spans="1:14" hidden="1">
      <c r="A273" s="835"/>
      <c r="B273" s="706"/>
      <c r="C273" s="707"/>
      <c r="D273" s="715"/>
      <c r="E273" s="715"/>
      <c r="F273" s="715"/>
      <c r="G273" s="714"/>
      <c r="H273" s="714"/>
      <c r="I273" s="714"/>
      <c r="J273" s="714"/>
      <c r="K273" s="736">
        <f t="shared" si="62"/>
        <v>0</v>
      </c>
      <c r="L273" s="764"/>
      <c r="N273" s="687"/>
    </row>
    <row r="274" spans="1:14" hidden="1">
      <c r="A274" s="836" t="s">
        <v>1306</v>
      </c>
      <c r="B274" s="837"/>
      <c r="C274" s="838">
        <v>75</v>
      </c>
      <c r="D274" s="761"/>
      <c r="E274" s="761"/>
      <c r="F274" s="761">
        <f>H274+I274+J274+K274</f>
        <v>0</v>
      </c>
      <c r="G274" s="839"/>
      <c r="H274" s="839"/>
      <c r="I274" s="839"/>
      <c r="J274" s="839"/>
      <c r="K274" s="840">
        <f t="shared" si="62"/>
        <v>0</v>
      </c>
      <c r="L274" s="841"/>
      <c r="N274" s="687"/>
    </row>
    <row r="275" spans="1:14" hidden="1">
      <c r="A275" s="835"/>
      <c r="B275" s="842"/>
      <c r="C275" s="778"/>
      <c r="D275" s="715"/>
      <c r="E275" s="715"/>
      <c r="F275" s="715"/>
      <c r="G275" s="714"/>
      <c r="H275" s="714"/>
      <c r="I275" s="714"/>
      <c r="J275" s="714"/>
      <c r="K275" s="736">
        <f t="shared" si="62"/>
        <v>0</v>
      </c>
      <c r="L275" s="764"/>
      <c r="N275" s="687"/>
    </row>
    <row r="276" spans="1:14" ht="35.25" hidden="1" customHeight="1">
      <c r="A276" s="1101" t="s">
        <v>1174</v>
      </c>
      <c r="B276" s="1102"/>
      <c r="C276" s="775" t="s">
        <v>1175</v>
      </c>
      <c r="D276" s="761"/>
      <c r="E276" s="761"/>
      <c r="F276" s="761">
        <f t="shared" ref="F276:L276" si="73">F277</f>
        <v>0</v>
      </c>
      <c r="G276" s="761">
        <f t="shared" si="73"/>
        <v>0</v>
      </c>
      <c r="H276" s="761">
        <f t="shared" si="73"/>
        <v>0</v>
      </c>
      <c r="I276" s="761">
        <f t="shared" si="73"/>
        <v>0</v>
      </c>
      <c r="J276" s="761">
        <f t="shared" si="73"/>
        <v>0</v>
      </c>
      <c r="K276" s="761">
        <f t="shared" si="73"/>
        <v>0</v>
      </c>
      <c r="L276" s="762">
        <f t="shared" si="73"/>
        <v>0</v>
      </c>
      <c r="N276" s="687"/>
    </row>
    <row r="277" spans="1:14" ht="13.5" thickBot="1">
      <c r="A277" s="821" t="s">
        <v>1176</v>
      </c>
      <c r="B277" s="843"/>
      <c r="C277" s="844" t="s">
        <v>1178</v>
      </c>
      <c r="D277" s="824"/>
      <c r="E277" s="824"/>
      <c r="F277" s="824"/>
      <c r="G277" s="826"/>
      <c r="H277" s="826"/>
      <c r="I277" s="826"/>
      <c r="J277" s="826"/>
      <c r="K277" s="826">
        <f t="shared" si="62"/>
        <v>0</v>
      </c>
      <c r="L277" s="845"/>
      <c r="N277" s="687"/>
    </row>
    <row r="278" spans="1:14" hidden="1">
      <c r="A278" s="846"/>
      <c r="B278" s="847"/>
      <c r="C278" s="848"/>
      <c r="D278" s="849"/>
      <c r="E278" s="849"/>
      <c r="F278" s="849"/>
      <c r="G278" s="849"/>
      <c r="H278" s="849"/>
      <c r="I278" s="849"/>
      <c r="J278" s="849"/>
      <c r="K278" s="849"/>
      <c r="L278" s="849"/>
      <c r="N278" s="687"/>
    </row>
    <row r="279" spans="1:14">
      <c r="N279" s="687"/>
    </row>
    <row r="280" spans="1:14">
      <c r="A280" s="851"/>
      <c r="B280" s="852"/>
    </row>
    <row r="281" spans="1:14">
      <c r="A281" s="658"/>
      <c r="B281" s="659" t="s">
        <v>835</v>
      </c>
      <c r="C281" s="658"/>
      <c r="D281" s="658"/>
      <c r="E281" s="658"/>
      <c r="F281" s="658" t="s">
        <v>509</v>
      </c>
      <c r="G281" s="658"/>
      <c r="H281" s="658"/>
      <c r="I281" s="658"/>
      <c r="J281" s="658" t="s">
        <v>510</v>
      </c>
      <c r="K281" s="658"/>
    </row>
    <row r="282" spans="1:14">
      <c r="A282" s="1070" t="s">
        <v>511</v>
      </c>
      <c r="B282" s="1070"/>
      <c r="C282" s="658"/>
      <c r="D282" s="658"/>
      <c r="E282" s="658"/>
      <c r="F282" s="1070" t="s">
        <v>512</v>
      </c>
      <c r="G282" s="1070"/>
      <c r="H282" s="661"/>
      <c r="I282" s="658"/>
      <c r="J282" s="658" t="s">
        <v>513</v>
      </c>
      <c r="K282" s="658"/>
    </row>
    <row r="283" spans="1:14">
      <c r="A283" s="1093"/>
      <c r="B283" s="1093"/>
    </row>
    <row r="284" spans="1:14">
      <c r="A284" s="1093"/>
      <c r="B284" s="1093"/>
    </row>
    <row r="285" spans="1:14" ht="29.25" customHeight="1">
      <c r="A285" s="1094"/>
      <c r="B285" s="1094"/>
      <c r="F285" s="853"/>
      <c r="G285" s="853"/>
      <c r="H285" s="853"/>
      <c r="I285" s="853"/>
      <c r="J285" s="853"/>
    </row>
    <row r="286" spans="1:14" hidden="1">
      <c r="A286" s="1093"/>
      <c r="B286" s="1093"/>
      <c r="C286" s="853"/>
      <c r="D286" s="853"/>
      <c r="E286" s="853"/>
      <c r="F286" s="853"/>
      <c r="G286" s="853"/>
      <c r="H286" s="853"/>
      <c r="I286" s="853"/>
      <c r="J286" s="853"/>
    </row>
    <row r="287" spans="1:14" hidden="1">
      <c r="C287" s="1091" t="s">
        <v>1307</v>
      </c>
      <c r="D287" s="1091"/>
      <c r="E287" s="1091"/>
      <c r="F287" s="1091"/>
      <c r="G287" s="1091"/>
      <c r="H287" s="1091"/>
      <c r="I287" s="1091"/>
      <c r="J287" s="1092"/>
    </row>
    <row r="288" spans="1:1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</sheetData>
  <mergeCells count="49">
    <mergeCell ref="B8:K8"/>
    <mergeCell ref="A1:B1"/>
    <mergeCell ref="K1:L1"/>
    <mergeCell ref="A2:B2"/>
    <mergeCell ref="A4:L4"/>
    <mergeCell ref="B7:K7"/>
    <mergeCell ref="A134:B134"/>
    <mergeCell ref="A11:B11"/>
    <mergeCell ref="A12:B12"/>
    <mergeCell ref="A13:B13"/>
    <mergeCell ref="A14:B14"/>
    <mergeCell ref="A15:B15"/>
    <mergeCell ref="A52:B52"/>
    <mergeCell ref="A80:B80"/>
    <mergeCell ref="A81:B81"/>
    <mergeCell ref="A89:B89"/>
    <mergeCell ref="A98:B98"/>
    <mergeCell ref="A133:B133"/>
    <mergeCell ref="A214:B214"/>
    <mergeCell ref="A139:B139"/>
    <mergeCell ref="A147:B147"/>
    <mergeCell ref="A158:B158"/>
    <mergeCell ref="A161:B161"/>
    <mergeCell ref="A162:B162"/>
    <mergeCell ref="A171:B171"/>
    <mergeCell ref="A184:B184"/>
    <mergeCell ref="A185:B185"/>
    <mergeCell ref="A188:B188"/>
    <mergeCell ref="A189:B189"/>
    <mergeCell ref="A201:B201"/>
    <mergeCell ref="A276:B276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1:B251"/>
    <mergeCell ref="A255:B255"/>
    <mergeCell ref="C287:J287"/>
    <mergeCell ref="A282:B282"/>
    <mergeCell ref="F282:G282"/>
    <mergeCell ref="A283:B283"/>
    <mergeCell ref="A284:B284"/>
    <mergeCell ref="A285:B285"/>
    <mergeCell ref="A286:B286"/>
  </mergeCells>
  <pageMargins left="0.19685039370078741" right="0" top="0.77" bottom="0.68" header="1.0236220472440944" footer="0.98425196850393704"/>
  <pageSetup paperSize="9" scale="97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71E8-5A46-4A8D-B686-8CA7A57C3257}">
  <sheetPr>
    <tabColor indexed="34"/>
  </sheetPr>
  <dimension ref="A1:L286"/>
  <sheetViews>
    <sheetView zoomScaleNormal="100" zoomScaleSheetLayoutView="100" workbookViewId="0">
      <selection activeCell="O3" sqref="O3"/>
    </sheetView>
  </sheetViews>
  <sheetFormatPr defaultRowHeight="12.75"/>
  <cols>
    <col min="1" max="1" width="5.140625" style="662" customWidth="1"/>
    <col min="2" max="2" width="50.42578125" style="850" customWidth="1"/>
    <col min="3" max="3" width="8.85546875" style="662" customWidth="1"/>
    <col min="4" max="5" width="8.7109375" style="662" customWidth="1"/>
    <col min="6" max="6" width="10.85546875" style="662" customWidth="1"/>
    <col min="7" max="7" width="10.42578125" style="662" customWidth="1"/>
    <col min="8" max="8" width="10.85546875" style="662" customWidth="1"/>
    <col min="9" max="9" width="10.5703125" style="662" customWidth="1"/>
    <col min="10" max="12" width="10.28515625" style="662" customWidth="1"/>
    <col min="13" max="213" width="9.140625" style="662"/>
    <col min="214" max="214" width="5.140625" style="662" customWidth="1"/>
    <col min="215" max="215" width="52.42578125" style="662" customWidth="1"/>
    <col min="216" max="216" width="7.85546875" style="662" customWidth="1"/>
    <col min="217" max="218" width="8.7109375" style="662" customWidth="1"/>
    <col min="219" max="219" width="10.85546875" style="662" customWidth="1"/>
    <col min="220" max="220" width="10.42578125" style="662" customWidth="1"/>
    <col min="221" max="221" width="10.85546875" style="662" customWidth="1"/>
    <col min="222" max="222" width="10.5703125" style="662" customWidth="1"/>
    <col min="223" max="225" width="10.28515625" style="662" customWidth="1"/>
    <col min="226" max="226" width="12" style="662" customWidth="1"/>
    <col min="227" max="469" width="9.140625" style="662"/>
    <col min="470" max="470" width="5.140625" style="662" customWidth="1"/>
    <col min="471" max="471" width="52.42578125" style="662" customWidth="1"/>
    <col min="472" max="472" width="7.85546875" style="662" customWidth="1"/>
    <col min="473" max="474" width="8.7109375" style="662" customWidth="1"/>
    <col min="475" max="475" width="10.85546875" style="662" customWidth="1"/>
    <col min="476" max="476" width="10.42578125" style="662" customWidth="1"/>
    <col min="477" max="477" width="10.85546875" style="662" customWidth="1"/>
    <col min="478" max="478" width="10.5703125" style="662" customWidth="1"/>
    <col min="479" max="481" width="10.28515625" style="662" customWidth="1"/>
    <col min="482" max="482" width="12" style="662" customWidth="1"/>
    <col min="483" max="725" width="9.140625" style="662"/>
    <col min="726" max="726" width="5.140625" style="662" customWidth="1"/>
    <col min="727" max="727" width="52.42578125" style="662" customWidth="1"/>
    <col min="728" max="728" width="7.85546875" style="662" customWidth="1"/>
    <col min="729" max="730" width="8.7109375" style="662" customWidth="1"/>
    <col min="731" max="731" width="10.85546875" style="662" customWidth="1"/>
    <col min="732" max="732" width="10.42578125" style="662" customWidth="1"/>
    <col min="733" max="733" width="10.85546875" style="662" customWidth="1"/>
    <col min="734" max="734" width="10.5703125" style="662" customWidth="1"/>
    <col min="735" max="737" width="10.28515625" style="662" customWidth="1"/>
    <col min="738" max="738" width="12" style="662" customWidth="1"/>
    <col min="739" max="981" width="9.140625" style="662"/>
    <col min="982" max="982" width="5.140625" style="662" customWidth="1"/>
    <col min="983" max="983" width="52.42578125" style="662" customWidth="1"/>
    <col min="984" max="984" width="7.85546875" style="662" customWidth="1"/>
    <col min="985" max="986" width="8.7109375" style="662" customWidth="1"/>
    <col min="987" max="987" width="10.85546875" style="662" customWidth="1"/>
    <col min="988" max="988" width="10.42578125" style="662" customWidth="1"/>
    <col min="989" max="989" width="10.85546875" style="662" customWidth="1"/>
    <col min="990" max="990" width="10.5703125" style="662" customWidth="1"/>
    <col min="991" max="993" width="10.28515625" style="662" customWidth="1"/>
    <col min="994" max="994" width="12" style="662" customWidth="1"/>
    <col min="995" max="1237" width="9.140625" style="662"/>
    <col min="1238" max="1238" width="5.140625" style="662" customWidth="1"/>
    <col min="1239" max="1239" width="52.42578125" style="662" customWidth="1"/>
    <col min="1240" max="1240" width="7.85546875" style="662" customWidth="1"/>
    <col min="1241" max="1242" width="8.7109375" style="662" customWidth="1"/>
    <col min="1243" max="1243" width="10.85546875" style="662" customWidth="1"/>
    <col min="1244" max="1244" width="10.42578125" style="662" customWidth="1"/>
    <col min="1245" max="1245" width="10.85546875" style="662" customWidth="1"/>
    <col min="1246" max="1246" width="10.5703125" style="662" customWidth="1"/>
    <col min="1247" max="1249" width="10.28515625" style="662" customWidth="1"/>
    <col min="1250" max="1250" width="12" style="662" customWidth="1"/>
    <col min="1251" max="1493" width="9.140625" style="662"/>
    <col min="1494" max="1494" width="5.140625" style="662" customWidth="1"/>
    <col min="1495" max="1495" width="52.42578125" style="662" customWidth="1"/>
    <col min="1496" max="1496" width="7.85546875" style="662" customWidth="1"/>
    <col min="1497" max="1498" width="8.7109375" style="662" customWidth="1"/>
    <col min="1499" max="1499" width="10.85546875" style="662" customWidth="1"/>
    <col min="1500" max="1500" width="10.42578125" style="662" customWidth="1"/>
    <col min="1501" max="1501" width="10.85546875" style="662" customWidth="1"/>
    <col min="1502" max="1502" width="10.5703125" style="662" customWidth="1"/>
    <col min="1503" max="1505" width="10.28515625" style="662" customWidth="1"/>
    <col min="1506" max="1506" width="12" style="662" customWidth="1"/>
    <col min="1507" max="1749" width="9.140625" style="662"/>
    <col min="1750" max="1750" width="5.140625" style="662" customWidth="1"/>
    <col min="1751" max="1751" width="52.42578125" style="662" customWidth="1"/>
    <col min="1752" max="1752" width="7.85546875" style="662" customWidth="1"/>
    <col min="1753" max="1754" width="8.7109375" style="662" customWidth="1"/>
    <col min="1755" max="1755" width="10.85546875" style="662" customWidth="1"/>
    <col min="1756" max="1756" width="10.42578125" style="662" customWidth="1"/>
    <col min="1757" max="1757" width="10.85546875" style="662" customWidth="1"/>
    <col min="1758" max="1758" width="10.5703125" style="662" customWidth="1"/>
    <col min="1759" max="1761" width="10.28515625" style="662" customWidth="1"/>
    <col min="1762" max="1762" width="12" style="662" customWidth="1"/>
    <col min="1763" max="2005" width="9.140625" style="662"/>
    <col min="2006" max="2006" width="5.140625" style="662" customWidth="1"/>
    <col min="2007" max="2007" width="52.42578125" style="662" customWidth="1"/>
    <col min="2008" max="2008" width="7.85546875" style="662" customWidth="1"/>
    <col min="2009" max="2010" width="8.7109375" style="662" customWidth="1"/>
    <col min="2011" max="2011" width="10.85546875" style="662" customWidth="1"/>
    <col min="2012" max="2012" width="10.42578125" style="662" customWidth="1"/>
    <col min="2013" max="2013" width="10.85546875" style="662" customWidth="1"/>
    <col min="2014" max="2014" width="10.5703125" style="662" customWidth="1"/>
    <col min="2015" max="2017" width="10.28515625" style="662" customWidth="1"/>
    <col min="2018" max="2018" width="12" style="662" customWidth="1"/>
    <col min="2019" max="2261" width="9.140625" style="662"/>
    <col min="2262" max="2262" width="5.140625" style="662" customWidth="1"/>
    <col min="2263" max="2263" width="52.42578125" style="662" customWidth="1"/>
    <col min="2264" max="2264" width="7.85546875" style="662" customWidth="1"/>
    <col min="2265" max="2266" width="8.7109375" style="662" customWidth="1"/>
    <col min="2267" max="2267" width="10.85546875" style="662" customWidth="1"/>
    <col min="2268" max="2268" width="10.42578125" style="662" customWidth="1"/>
    <col min="2269" max="2269" width="10.85546875" style="662" customWidth="1"/>
    <col min="2270" max="2270" width="10.5703125" style="662" customWidth="1"/>
    <col min="2271" max="2273" width="10.28515625" style="662" customWidth="1"/>
    <col min="2274" max="2274" width="12" style="662" customWidth="1"/>
    <col min="2275" max="2517" width="9.140625" style="662"/>
    <col min="2518" max="2518" width="5.140625" style="662" customWidth="1"/>
    <col min="2519" max="2519" width="52.42578125" style="662" customWidth="1"/>
    <col min="2520" max="2520" width="7.85546875" style="662" customWidth="1"/>
    <col min="2521" max="2522" width="8.7109375" style="662" customWidth="1"/>
    <col min="2523" max="2523" width="10.85546875" style="662" customWidth="1"/>
    <col min="2524" max="2524" width="10.42578125" style="662" customWidth="1"/>
    <col min="2525" max="2525" width="10.85546875" style="662" customWidth="1"/>
    <col min="2526" max="2526" width="10.5703125" style="662" customWidth="1"/>
    <col min="2527" max="2529" width="10.28515625" style="662" customWidth="1"/>
    <col min="2530" max="2530" width="12" style="662" customWidth="1"/>
    <col min="2531" max="2773" width="9.140625" style="662"/>
    <col min="2774" max="2774" width="5.140625" style="662" customWidth="1"/>
    <col min="2775" max="2775" width="52.42578125" style="662" customWidth="1"/>
    <col min="2776" max="2776" width="7.85546875" style="662" customWidth="1"/>
    <col min="2777" max="2778" width="8.7109375" style="662" customWidth="1"/>
    <col min="2779" max="2779" width="10.85546875" style="662" customWidth="1"/>
    <col min="2780" max="2780" width="10.42578125" style="662" customWidth="1"/>
    <col min="2781" max="2781" width="10.85546875" style="662" customWidth="1"/>
    <col min="2782" max="2782" width="10.5703125" style="662" customWidth="1"/>
    <col min="2783" max="2785" width="10.28515625" style="662" customWidth="1"/>
    <col min="2786" max="2786" width="12" style="662" customWidth="1"/>
    <col min="2787" max="3029" width="9.140625" style="662"/>
    <col min="3030" max="3030" width="5.140625" style="662" customWidth="1"/>
    <col min="3031" max="3031" width="52.42578125" style="662" customWidth="1"/>
    <col min="3032" max="3032" width="7.85546875" style="662" customWidth="1"/>
    <col min="3033" max="3034" width="8.7109375" style="662" customWidth="1"/>
    <col min="3035" max="3035" width="10.85546875" style="662" customWidth="1"/>
    <col min="3036" max="3036" width="10.42578125" style="662" customWidth="1"/>
    <col min="3037" max="3037" width="10.85546875" style="662" customWidth="1"/>
    <col min="3038" max="3038" width="10.5703125" style="662" customWidth="1"/>
    <col min="3039" max="3041" width="10.28515625" style="662" customWidth="1"/>
    <col min="3042" max="3042" width="12" style="662" customWidth="1"/>
    <col min="3043" max="3285" width="9.140625" style="662"/>
    <col min="3286" max="3286" width="5.140625" style="662" customWidth="1"/>
    <col min="3287" max="3287" width="52.42578125" style="662" customWidth="1"/>
    <col min="3288" max="3288" width="7.85546875" style="662" customWidth="1"/>
    <col min="3289" max="3290" width="8.7109375" style="662" customWidth="1"/>
    <col min="3291" max="3291" width="10.85546875" style="662" customWidth="1"/>
    <col min="3292" max="3292" width="10.42578125" style="662" customWidth="1"/>
    <col min="3293" max="3293" width="10.85546875" style="662" customWidth="1"/>
    <col min="3294" max="3294" width="10.5703125" style="662" customWidth="1"/>
    <col min="3295" max="3297" width="10.28515625" style="662" customWidth="1"/>
    <col min="3298" max="3298" width="12" style="662" customWidth="1"/>
    <col min="3299" max="3541" width="9.140625" style="662"/>
    <col min="3542" max="3542" width="5.140625" style="662" customWidth="1"/>
    <col min="3543" max="3543" width="52.42578125" style="662" customWidth="1"/>
    <col min="3544" max="3544" width="7.85546875" style="662" customWidth="1"/>
    <col min="3545" max="3546" width="8.7109375" style="662" customWidth="1"/>
    <col min="3547" max="3547" width="10.85546875" style="662" customWidth="1"/>
    <col min="3548" max="3548" width="10.42578125" style="662" customWidth="1"/>
    <col min="3549" max="3549" width="10.85546875" style="662" customWidth="1"/>
    <col min="3550" max="3550" width="10.5703125" style="662" customWidth="1"/>
    <col min="3551" max="3553" width="10.28515625" style="662" customWidth="1"/>
    <col min="3554" max="3554" width="12" style="662" customWidth="1"/>
    <col min="3555" max="3797" width="9.140625" style="662"/>
    <col min="3798" max="3798" width="5.140625" style="662" customWidth="1"/>
    <col min="3799" max="3799" width="52.42578125" style="662" customWidth="1"/>
    <col min="3800" max="3800" width="7.85546875" style="662" customWidth="1"/>
    <col min="3801" max="3802" width="8.7109375" style="662" customWidth="1"/>
    <col min="3803" max="3803" width="10.85546875" style="662" customWidth="1"/>
    <col min="3804" max="3804" width="10.42578125" style="662" customWidth="1"/>
    <col min="3805" max="3805" width="10.85546875" style="662" customWidth="1"/>
    <col min="3806" max="3806" width="10.5703125" style="662" customWidth="1"/>
    <col min="3807" max="3809" width="10.28515625" style="662" customWidth="1"/>
    <col min="3810" max="3810" width="12" style="662" customWidth="1"/>
    <col min="3811" max="4053" width="9.140625" style="662"/>
    <col min="4054" max="4054" width="5.140625" style="662" customWidth="1"/>
    <col min="4055" max="4055" width="52.42578125" style="662" customWidth="1"/>
    <col min="4056" max="4056" width="7.85546875" style="662" customWidth="1"/>
    <col min="4057" max="4058" width="8.7109375" style="662" customWidth="1"/>
    <col min="4059" max="4059" width="10.85546875" style="662" customWidth="1"/>
    <col min="4060" max="4060" width="10.42578125" style="662" customWidth="1"/>
    <col min="4061" max="4061" width="10.85546875" style="662" customWidth="1"/>
    <col min="4062" max="4062" width="10.5703125" style="662" customWidth="1"/>
    <col min="4063" max="4065" width="10.28515625" style="662" customWidth="1"/>
    <col min="4066" max="4066" width="12" style="662" customWidth="1"/>
    <col min="4067" max="4309" width="9.140625" style="662"/>
    <col min="4310" max="4310" width="5.140625" style="662" customWidth="1"/>
    <col min="4311" max="4311" width="52.42578125" style="662" customWidth="1"/>
    <col min="4312" max="4312" width="7.85546875" style="662" customWidth="1"/>
    <col min="4313" max="4314" width="8.7109375" style="662" customWidth="1"/>
    <col min="4315" max="4315" width="10.85546875" style="662" customWidth="1"/>
    <col min="4316" max="4316" width="10.42578125" style="662" customWidth="1"/>
    <col min="4317" max="4317" width="10.85546875" style="662" customWidth="1"/>
    <col min="4318" max="4318" width="10.5703125" style="662" customWidth="1"/>
    <col min="4319" max="4321" width="10.28515625" style="662" customWidth="1"/>
    <col min="4322" max="4322" width="12" style="662" customWidth="1"/>
    <col min="4323" max="4565" width="9.140625" style="662"/>
    <col min="4566" max="4566" width="5.140625" style="662" customWidth="1"/>
    <col min="4567" max="4567" width="52.42578125" style="662" customWidth="1"/>
    <col min="4568" max="4568" width="7.85546875" style="662" customWidth="1"/>
    <col min="4569" max="4570" width="8.7109375" style="662" customWidth="1"/>
    <col min="4571" max="4571" width="10.85546875" style="662" customWidth="1"/>
    <col min="4572" max="4572" width="10.42578125" style="662" customWidth="1"/>
    <col min="4573" max="4573" width="10.85546875" style="662" customWidth="1"/>
    <col min="4574" max="4574" width="10.5703125" style="662" customWidth="1"/>
    <col min="4575" max="4577" width="10.28515625" style="662" customWidth="1"/>
    <col min="4578" max="4578" width="12" style="662" customWidth="1"/>
    <col min="4579" max="4821" width="9.140625" style="662"/>
    <col min="4822" max="4822" width="5.140625" style="662" customWidth="1"/>
    <col min="4823" max="4823" width="52.42578125" style="662" customWidth="1"/>
    <col min="4824" max="4824" width="7.85546875" style="662" customWidth="1"/>
    <col min="4825" max="4826" width="8.7109375" style="662" customWidth="1"/>
    <col min="4827" max="4827" width="10.85546875" style="662" customWidth="1"/>
    <col min="4828" max="4828" width="10.42578125" style="662" customWidth="1"/>
    <col min="4829" max="4829" width="10.85546875" style="662" customWidth="1"/>
    <col min="4830" max="4830" width="10.5703125" style="662" customWidth="1"/>
    <col min="4831" max="4833" width="10.28515625" style="662" customWidth="1"/>
    <col min="4834" max="4834" width="12" style="662" customWidth="1"/>
    <col min="4835" max="5077" width="9.140625" style="662"/>
    <col min="5078" max="5078" width="5.140625" style="662" customWidth="1"/>
    <col min="5079" max="5079" width="52.42578125" style="662" customWidth="1"/>
    <col min="5080" max="5080" width="7.85546875" style="662" customWidth="1"/>
    <col min="5081" max="5082" width="8.7109375" style="662" customWidth="1"/>
    <col min="5083" max="5083" width="10.85546875" style="662" customWidth="1"/>
    <col min="5084" max="5084" width="10.42578125" style="662" customWidth="1"/>
    <col min="5085" max="5085" width="10.85546875" style="662" customWidth="1"/>
    <col min="5086" max="5086" width="10.5703125" style="662" customWidth="1"/>
    <col min="5087" max="5089" width="10.28515625" style="662" customWidth="1"/>
    <col min="5090" max="5090" width="12" style="662" customWidth="1"/>
    <col min="5091" max="5333" width="9.140625" style="662"/>
    <col min="5334" max="5334" width="5.140625" style="662" customWidth="1"/>
    <col min="5335" max="5335" width="52.42578125" style="662" customWidth="1"/>
    <col min="5336" max="5336" width="7.85546875" style="662" customWidth="1"/>
    <col min="5337" max="5338" width="8.7109375" style="662" customWidth="1"/>
    <col min="5339" max="5339" width="10.85546875" style="662" customWidth="1"/>
    <col min="5340" max="5340" width="10.42578125" style="662" customWidth="1"/>
    <col min="5341" max="5341" width="10.85546875" style="662" customWidth="1"/>
    <col min="5342" max="5342" width="10.5703125" style="662" customWidth="1"/>
    <col min="5343" max="5345" width="10.28515625" style="662" customWidth="1"/>
    <col min="5346" max="5346" width="12" style="662" customWidth="1"/>
    <col min="5347" max="5589" width="9.140625" style="662"/>
    <col min="5590" max="5590" width="5.140625" style="662" customWidth="1"/>
    <col min="5591" max="5591" width="52.42578125" style="662" customWidth="1"/>
    <col min="5592" max="5592" width="7.85546875" style="662" customWidth="1"/>
    <col min="5593" max="5594" width="8.7109375" style="662" customWidth="1"/>
    <col min="5595" max="5595" width="10.85546875" style="662" customWidth="1"/>
    <col min="5596" max="5596" width="10.42578125" style="662" customWidth="1"/>
    <col min="5597" max="5597" width="10.85546875" style="662" customWidth="1"/>
    <col min="5598" max="5598" width="10.5703125" style="662" customWidth="1"/>
    <col min="5599" max="5601" width="10.28515625" style="662" customWidth="1"/>
    <col min="5602" max="5602" width="12" style="662" customWidth="1"/>
    <col min="5603" max="5845" width="9.140625" style="662"/>
    <col min="5846" max="5846" width="5.140625" style="662" customWidth="1"/>
    <col min="5847" max="5847" width="52.42578125" style="662" customWidth="1"/>
    <col min="5848" max="5848" width="7.85546875" style="662" customWidth="1"/>
    <col min="5849" max="5850" width="8.7109375" style="662" customWidth="1"/>
    <col min="5851" max="5851" width="10.85546875" style="662" customWidth="1"/>
    <col min="5852" max="5852" width="10.42578125" style="662" customWidth="1"/>
    <col min="5853" max="5853" width="10.85546875" style="662" customWidth="1"/>
    <col min="5854" max="5854" width="10.5703125" style="662" customWidth="1"/>
    <col min="5855" max="5857" width="10.28515625" style="662" customWidth="1"/>
    <col min="5858" max="5858" width="12" style="662" customWidth="1"/>
    <col min="5859" max="6101" width="9.140625" style="662"/>
    <col min="6102" max="6102" width="5.140625" style="662" customWidth="1"/>
    <col min="6103" max="6103" width="52.42578125" style="662" customWidth="1"/>
    <col min="6104" max="6104" width="7.85546875" style="662" customWidth="1"/>
    <col min="6105" max="6106" width="8.7109375" style="662" customWidth="1"/>
    <col min="6107" max="6107" width="10.85546875" style="662" customWidth="1"/>
    <col min="6108" max="6108" width="10.42578125" style="662" customWidth="1"/>
    <col min="6109" max="6109" width="10.85546875" style="662" customWidth="1"/>
    <col min="6110" max="6110" width="10.5703125" style="662" customWidth="1"/>
    <col min="6111" max="6113" width="10.28515625" style="662" customWidth="1"/>
    <col min="6114" max="6114" width="12" style="662" customWidth="1"/>
    <col min="6115" max="6357" width="9.140625" style="662"/>
    <col min="6358" max="6358" width="5.140625" style="662" customWidth="1"/>
    <col min="6359" max="6359" width="52.42578125" style="662" customWidth="1"/>
    <col min="6360" max="6360" width="7.85546875" style="662" customWidth="1"/>
    <col min="6361" max="6362" width="8.7109375" style="662" customWidth="1"/>
    <col min="6363" max="6363" width="10.85546875" style="662" customWidth="1"/>
    <col min="6364" max="6364" width="10.42578125" style="662" customWidth="1"/>
    <col min="6365" max="6365" width="10.85546875" style="662" customWidth="1"/>
    <col min="6366" max="6366" width="10.5703125" style="662" customWidth="1"/>
    <col min="6367" max="6369" width="10.28515625" style="662" customWidth="1"/>
    <col min="6370" max="6370" width="12" style="662" customWidth="1"/>
    <col min="6371" max="6613" width="9.140625" style="662"/>
    <col min="6614" max="6614" width="5.140625" style="662" customWidth="1"/>
    <col min="6615" max="6615" width="52.42578125" style="662" customWidth="1"/>
    <col min="6616" max="6616" width="7.85546875" style="662" customWidth="1"/>
    <col min="6617" max="6618" width="8.7109375" style="662" customWidth="1"/>
    <col min="6619" max="6619" width="10.85546875" style="662" customWidth="1"/>
    <col min="6620" max="6620" width="10.42578125" style="662" customWidth="1"/>
    <col min="6621" max="6621" width="10.85546875" style="662" customWidth="1"/>
    <col min="6622" max="6622" width="10.5703125" style="662" customWidth="1"/>
    <col min="6623" max="6625" width="10.28515625" style="662" customWidth="1"/>
    <col min="6626" max="6626" width="12" style="662" customWidth="1"/>
    <col min="6627" max="6869" width="9.140625" style="662"/>
    <col min="6870" max="6870" width="5.140625" style="662" customWidth="1"/>
    <col min="6871" max="6871" width="52.42578125" style="662" customWidth="1"/>
    <col min="6872" max="6872" width="7.85546875" style="662" customWidth="1"/>
    <col min="6873" max="6874" width="8.7109375" style="662" customWidth="1"/>
    <col min="6875" max="6875" width="10.85546875" style="662" customWidth="1"/>
    <col min="6876" max="6876" width="10.42578125" style="662" customWidth="1"/>
    <col min="6877" max="6877" width="10.85546875" style="662" customWidth="1"/>
    <col min="6878" max="6878" width="10.5703125" style="662" customWidth="1"/>
    <col min="6879" max="6881" width="10.28515625" style="662" customWidth="1"/>
    <col min="6882" max="6882" width="12" style="662" customWidth="1"/>
    <col min="6883" max="7125" width="9.140625" style="662"/>
    <col min="7126" max="7126" width="5.140625" style="662" customWidth="1"/>
    <col min="7127" max="7127" width="52.42578125" style="662" customWidth="1"/>
    <col min="7128" max="7128" width="7.85546875" style="662" customWidth="1"/>
    <col min="7129" max="7130" width="8.7109375" style="662" customWidth="1"/>
    <col min="7131" max="7131" width="10.85546875" style="662" customWidth="1"/>
    <col min="7132" max="7132" width="10.42578125" style="662" customWidth="1"/>
    <col min="7133" max="7133" width="10.85546875" style="662" customWidth="1"/>
    <col min="7134" max="7134" width="10.5703125" style="662" customWidth="1"/>
    <col min="7135" max="7137" width="10.28515625" style="662" customWidth="1"/>
    <col min="7138" max="7138" width="12" style="662" customWidth="1"/>
    <col min="7139" max="7381" width="9.140625" style="662"/>
    <col min="7382" max="7382" width="5.140625" style="662" customWidth="1"/>
    <col min="7383" max="7383" width="52.42578125" style="662" customWidth="1"/>
    <col min="7384" max="7384" width="7.85546875" style="662" customWidth="1"/>
    <col min="7385" max="7386" width="8.7109375" style="662" customWidth="1"/>
    <col min="7387" max="7387" width="10.85546875" style="662" customWidth="1"/>
    <col min="7388" max="7388" width="10.42578125" style="662" customWidth="1"/>
    <col min="7389" max="7389" width="10.85546875" style="662" customWidth="1"/>
    <col min="7390" max="7390" width="10.5703125" style="662" customWidth="1"/>
    <col min="7391" max="7393" width="10.28515625" style="662" customWidth="1"/>
    <col min="7394" max="7394" width="12" style="662" customWidth="1"/>
    <col min="7395" max="7637" width="9.140625" style="662"/>
    <col min="7638" max="7638" width="5.140625" style="662" customWidth="1"/>
    <col min="7639" max="7639" width="52.42578125" style="662" customWidth="1"/>
    <col min="7640" max="7640" width="7.85546875" style="662" customWidth="1"/>
    <col min="7641" max="7642" width="8.7109375" style="662" customWidth="1"/>
    <col min="7643" max="7643" width="10.85546875" style="662" customWidth="1"/>
    <col min="7644" max="7644" width="10.42578125" style="662" customWidth="1"/>
    <col min="7645" max="7645" width="10.85546875" style="662" customWidth="1"/>
    <col min="7646" max="7646" width="10.5703125" style="662" customWidth="1"/>
    <col min="7647" max="7649" width="10.28515625" style="662" customWidth="1"/>
    <col min="7650" max="7650" width="12" style="662" customWidth="1"/>
    <col min="7651" max="7893" width="9.140625" style="662"/>
    <col min="7894" max="7894" width="5.140625" style="662" customWidth="1"/>
    <col min="7895" max="7895" width="52.42578125" style="662" customWidth="1"/>
    <col min="7896" max="7896" width="7.85546875" style="662" customWidth="1"/>
    <col min="7897" max="7898" width="8.7109375" style="662" customWidth="1"/>
    <col min="7899" max="7899" width="10.85546875" style="662" customWidth="1"/>
    <col min="7900" max="7900" width="10.42578125" style="662" customWidth="1"/>
    <col min="7901" max="7901" width="10.85546875" style="662" customWidth="1"/>
    <col min="7902" max="7902" width="10.5703125" style="662" customWidth="1"/>
    <col min="7903" max="7905" width="10.28515625" style="662" customWidth="1"/>
    <col min="7906" max="7906" width="12" style="662" customWidth="1"/>
    <col min="7907" max="8149" width="9.140625" style="662"/>
    <col min="8150" max="8150" width="5.140625" style="662" customWidth="1"/>
    <col min="8151" max="8151" width="52.42578125" style="662" customWidth="1"/>
    <col min="8152" max="8152" width="7.85546875" style="662" customWidth="1"/>
    <col min="8153" max="8154" width="8.7109375" style="662" customWidth="1"/>
    <col min="8155" max="8155" width="10.85546875" style="662" customWidth="1"/>
    <col min="8156" max="8156" width="10.42578125" style="662" customWidth="1"/>
    <col min="8157" max="8157" width="10.85546875" style="662" customWidth="1"/>
    <col min="8158" max="8158" width="10.5703125" style="662" customWidth="1"/>
    <col min="8159" max="8161" width="10.28515625" style="662" customWidth="1"/>
    <col min="8162" max="8162" width="12" style="662" customWidth="1"/>
    <col min="8163" max="8405" width="9.140625" style="662"/>
    <col min="8406" max="8406" width="5.140625" style="662" customWidth="1"/>
    <col min="8407" max="8407" width="52.42578125" style="662" customWidth="1"/>
    <col min="8408" max="8408" width="7.85546875" style="662" customWidth="1"/>
    <col min="8409" max="8410" width="8.7109375" style="662" customWidth="1"/>
    <col min="8411" max="8411" width="10.85546875" style="662" customWidth="1"/>
    <col min="8412" max="8412" width="10.42578125" style="662" customWidth="1"/>
    <col min="8413" max="8413" width="10.85546875" style="662" customWidth="1"/>
    <col min="8414" max="8414" width="10.5703125" style="662" customWidth="1"/>
    <col min="8415" max="8417" width="10.28515625" style="662" customWidth="1"/>
    <col min="8418" max="8418" width="12" style="662" customWidth="1"/>
    <col min="8419" max="8661" width="9.140625" style="662"/>
    <col min="8662" max="8662" width="5.140625" style="662" customWidth="1"/>
    <col min="8663" max="8663" width="52.42578125" style="662" customWidth="1"/>
    <col min="8664" max="8664" width="7.85546875" style="662" customWidth="1"/>
    <col min="8665" max="8666" width="8.7109375" style="662" customWidth="1"/>
    <col min="8667" max="8667" width="10.85546875" style="662" customWidth="1"/>
    <col min="8668" max="8668" width="10.42578125" style="662" customWidth="1"/>
    <col min="8669" max="8669" width="10.85546875" style="662" customWidth="1"/>
    <col min="8670" max="8670" width="10.5703125" style="662" customWidth="1"/>
    <col min="8671" max="8673" width="10.28515625" style="662" customWidth="1"/>
    <col min="8674" max="8674" width="12" style="662" customWidth="1"/>
    <col min="8675" max="8917" width="9.140625" style="662"/>
    <col min="8918" max="8918" width="5.140625" style="662" customWidth="1"/>
    <col min="8919" max="8919" width="52.42578125" style="662" customWidth="1"/>
    <col min="8920" max="8920" width="7.85546875" style="662" customWidth="1"/>
    <col min="8921" max="8922" width="8.7109375" style="662" customWidth="1"/>
    <col min="8923" max="8923" width="10.85546875" style="662" customWidth="1"/>
    <col min="8924" max="8924" width="10.42578125" style="662" customWidth="1"/>
    <col min="8925" max="8925" width="10.85546875" style="662" customWidth="1"/>
    <col min="8926" max="8926" width="10.5703125" style="662" customWidth="1"/>
    <col min="8927" max="8929" width="10.28515625" style="662" customWidth="1"/>
    <col min="8930" max="8930" width="12" style="662" customWidth="1"/>
    <col min="8931" max="9173" width="9.140625" style="662"/>
    <col min="9174" max="9174" width="5.140625" style="662" customWidth="1"/>
    <col min="9175" max="9175" width="52.42578125" style="662" customWidth="1"/>
    <col min="9176" max="9176" width="7.85546875" style="662" customWidth="1"/>
    <col min="9177" max="9178" width="8.7109375" style="662" customWidth="1"/>
    <col min="9179" max="9179" width="10.85546875" style="662" customWidth="1"/>
    <col min="9180" max="9180" width="10.42578125" style="662" customWidth="1"/>
    <col min="9181" max="9181" width="10.85546875" style="662" customWidth="1"/>
    <col min="9182" max="9182" width="10.5703125" style="662" customWidth="1"/>
    <col min="9183" max="9185" width="10.28515625" style="662" customWidth="1"/>
    <col min="9186" max="9186" width="12" style="662" customWidth="1"/>
    <col min="9187" max="9429" width="9.140625" style="662"/>
    <col min="9430" max="9430" width="5.140625" style="662" customWidth="1"/>
    <col min="9431" max="9431" width="52.42578125" style="662" customWidth="1"/>
    <col min="9432" max="9432" width="7.85546875" style="662" customWidth="1"/>
    <col min="9433" max="9434" width="8.7109375" style="662" customWidth="1"/>
    <col min="9435" max="9435" width="10.85546875" style="662" customWidth="1"/>
    <col min="9436" max="9436" width="10.42578125" style="662" customWidth="1"/>
    <col min="9437" max="9437" width="10.85546875" style="662" customWidth="1"/>
    <col min="9438" max="9438" width="10.5703125" style="662" customWidth="1"/>
    <col min="9439" max="9441" width="10.28515625" style="662" customWidth="1"/>
    <col min="9442" max="9442" width="12" style="662" customWidth="1"/>
    <col min="9443" max="9685" width="9.140625" style="662"/>
    <col min="9686" max="9686" width="5.140625" style="662" customWidth="1"/>
    <col min="9687" max="9687" width="52.42578125" style="662" customWidth="1"/>
    <col min="9688" max="9688" width="7.85546875" style="662" customWidth="1"/>
    <col min="9689" max="9690" width="8.7109375" style="662" customWidth="1"/>
    <col min="9691" max="9691" width="10.85546875" style="662" customWidth="1"/>
    <col min="9692" max="9692" width="10.42578125" style="662" customWidth="1"/>
    <col min="9693" max="9693" width="10.85546875" style="662" customWidth="1"/>
    <col min="9694" max="9694" width="10.5703125" style="662" customWidth="1"/>
    <col min="9695" max="9697" width="10.28515625" style="662" customWidth="1"/>
    <col min="9698" max="9698" width="12" style="662" customWidth="1"/>
    <col min="9699" max="9941" width="9.140625" style="662"/>
    <col min="9942" max="9942" width="5.140625" style="662" customWidth="1"/>
    <col min="9943" max="9943" width="52.42578125" style="662" customWidth="1"/>
    <col min="9944" max="9944" width="7.85546875" style="662" customWidth="1"/>
    <col min="9945" max="9946" width="8.7109375" style="662" customWidth="1"/>
    <col min="9947" max="9947" width="10.85546875" style="662" customWidth="1"/>
    <col min="9948" max="9948" width="10.42578125" style="662" customWidth="1"/>
    <col min="9949" max="9949" width="10.85546875" style="662" customWidth="1"/>
    <col min="9950" max="9950" width="10.5703125" style="662" customWidth="1"/>
    <col min="9951" max="9953" width="10.28515625" style="662" customWidth="1"/>
    <col min="9954" max="9954" width="12" style="662" customWidth="1"/>
    <col min="9955" max="10197" width="9.140625" style="662"/>
    <col min="10198" max="10198" width="5.140625" style="662" customWidth="1"/>
    <col min="10199" max="10199" width="52.42578125" style="662" customWidth="1"/>
    <col min="10200" max="10200" width="7.85546875" style="662" customWidth="1"/>
    <col min="10201" max="10202" width="8.7109375" style="662" customWidth="1"/>
    <col min="10203" max="10203" width="10.85546875" style="662" customWidth="1"/>
    <col min="10204" max="10204" width="10.42578125" style="662" customWidth="1"/>
    <col min="10205" max="10205" width="10.85546875" style="662" customWidth="1"/>
    <col min="10206" max="10206" width="10.5703125" style="662" customWidth="1"/>
    <col min="10207" max="10209" width="10.28515625" style="662" customWidth="1"/>
    <col min="10210" max="10210" width="12" style="662" customWidth="1"/>
    <col min="10211" max="10453" width="9.140625" style="662"/>
    <col min="10454" max="10454" width="5.140625" style="662" customWidth="1"/>
    <col min="10455" max="10455" width="52.42578125" style="662" customWidth="1"/>
    <col min="10456" max="10456" width="7.85546875" style="662" customWidth="1"/>
    <col min="10457" max="10458" width="8.7109375" style="662" customWidth="1"/>
    <col min="10459" max="10459" width="10.85546875" style="662" customWidth="1"/>
    <col min="10460" max="10460" width="10.42578125" style="662" customWidth="1"/>
    <col min="10461" max="10461" width="10.85546875" style="662" customWidth="1"/>
    <col min="10462" max="10462" width="10.5703125" style="662" customWidth="1"/>
    <col min="10463" max="10465" width="10.28515625" style="662" customWidth="1"/>
    <col min="10466" max="10466" width="12" style="662" customWidth="1"/>
    <col min="10467" max="10709" width="9.140625" style="662"/>
    <col min="10710" max="10710" width="5.140625" style="662" customWidth="1"/>
    <col min="10711" max="10711" width="52.42578125" style="662" customWidth="1"/>
    <col min="10712" max="10712" width="7.85546875" style="662" customWidth="1"/>
    <col min="10713" max="10714" width="8.7109375" style="662" customWidth="1"/>
    <col min="10715" max="10715" width="10.85546875" style="662" customWidth="1"/>
    <col min="10716" max="10716" width="10.42578125" style="662" customWidth="1"/>
    <col min="10717" max="10717" width="10.85546875" style="662" customWidth="1"/>
    <col min="10718" max="10718" width="10.5703125" style="662" customWidth="1"/>
    <col min="10719" max="10721" width="10.28515625" style="662" customWidth="1"/>
    <col min="10722" max="10722" width="12" style="662" customWidth="1"/>
    <col min="10723" max="10965" width="9.140625" style="662"/>
    <col min="10966" max="10966" width="5.140625" style="662" customWidth="1"/>
    <col min="10967" max="10967" width="52.42578125" style="662" customWidth="1"/>
    <col min="10968" max="10968" width="7.85546875" style="662" customWidth="1"/>
    <col min="10969" max="10970" width="8.7109375" style="662" customWidth="1"/>
    <col min="10971" max="10971" width="10.85546875" style="662" customWidth="1"/>
    <col min="10972" max="10972" width="10.42578125" style="662" customWidth="1"/>
    <col min="10973" max="10973" width="10.85546875" style="662" customWidth="1"/>
    <col min="10974" max="10974" width="10.5703125" style="662" customWidth="1"/>
    <col min="10975" max="10977" width="10.28515625" style="662" customWidth="1"/>
    <col min="10978" max="10978" width="12" style="662" customWidth="1"/>
    <col min="10979" max="11221" width="9.140625" style="662"/>
    <col min="11222" max="11222" width="5.140625" style="662" customWidth="1"/>
    <col min="11223" max="11223" width="52.42578125" style="662" customWidth="1"/>
    <col min="11224" max="11224" width="7.85546875" style="662" customWidth="1"/>
    <col min="11225" max="11226" width="8.7109375" style="662" customWidth="1"/>
    <col min="11227" max="11227" width="10.85546875" style="662" customWidth="1"/>
    <col min="11228" max="11228" width="10.42578125" style="662" customWidth="1"/>
    <col min="11229" max="11229" width="10.85546875" style="662" customWidth="1"/>
    <col min="11230" max="11230" width="10.5703125" style="662" customWidth="1"/>
    <col min="11231" max="11233" width="10.28515625" style="662" customWidth="1"/>
    <col min="11234" max="11234" width="12" style="662" customWidth="1"/>
    <col min="11235" max="11477" width="9.140625" style="662"/>
    <col min="11478" max="11478" width="5.140625" style="662" customWidth="1"/>
    <col min="11479" max="11479" width="52.42578125" style="662" customWidth="1"/>
    <col min="11480" max="11480" width="7.85546875" style="662" customWidth="1"/>
    <col min="11481" max="11482" width="8.7109375" style="662" customWidth="1"/>
    <col min="11483" max="11483" width="10.85546875" style="662" customWidth="1"/>
    <col min="11484" max="11484" width="10.42578125" style="662" customWidth="1"/>
    <col min="11485" max="11485" width="10.85546875" style="662" customWidth="1"/>
    <col min="11486" max="11486" width="10.5703125" style="662" customWidth="1"/>
    <col min="11487" max="11489" width="10.28515625" style="662" customWidth="1"/>
    <col min="11490" max="11490" width="12" style="662" customWidth="1"/>
    <col min="11491" max="11733" width="9.140625" style="662"/>
    <col min="11734" max="11734" width="5.140625" style="662" customWidth="1"/>
    <col min="11735" max="11735" width="52.42578125" style="662" customWidth="1"/>
    <col min="11736" max="11736" width="7.85546875" style="662" customWidth="1"/>
    <col min="11737" max="11738" width="8.7109375" style="662" customWidth="1"/>
    <col min="11739" max="11739" width="10.85546875" style="662" customWidth="1"/>
    <col min="11740" max="11740" width="10.42578125" style="662" customWidth="1"/>
    <col min="11741" max="11741" width="10.85546875" style="662" customWidth="1"/>
    <col min="11742" max="11742" width="10.5703125" style="662" customWidth="1"/>
    <col min="11743" max="11745" width="10.28515625" style="662" customWidth="1"/>
    <col min="11746" max="11746" width="12" style="662" customWidth="1"/>
    <col min="11747" max="11989" width="9.140625" style="662"/>
    <col min="11990" max="11990" width="5.140625" style="662" customWidth="1"/>
    <col min="11991" max="11991" width="52.42578125" style="662" customWidth="1"/>
    <col min="11992" max="11992" width="7.85546875" style="662" customWidth="1"/>
    <col min="11993" max="11994" width="8.7109375" style="662" customWidth="1"/>
    <col min="11995" max="11995" width="10.85546875" style="662" customWidth="1"/>
    <col min="11996" max="11996" width="10.42578125" style="662" customWidth="1"/>
    <col min="11997" max="11997" width="10.85546875" style="662" customWidth="1"/>
    <col min="11998" max="11998" width="10.5703125" style="662" customWidth="1"/>
    <col min="11999" max="12001" width="10.28515625" style="662" customWidth="1"/>
    <col min="12002" max="12002" width="12" style="662" customWidth="1"/>
    <col min="12003" max="12245" width="9.140625" style="662"/>
    <col min="12246" max="12246" width="5.140625" style="662" customWidth="1"/>
    <col min="12247" max="12247" width="52.42578125" style="662" customWidth="1"/>
    <col min="12248" max="12248" width="7.85546875" style="662" customWidth="1"/>
    <col min="12249" max="12250" width="8.7109375" style="662" customWidth="1"/>
    <col min="12251" max="12251" width="10.85546875" style="662" customWidth="1"/>
    <col min="12252" max="12252" width="10.42578125" style="662" customWidth="1"/>
    <col min="12253" max="12253" width="10.85546875" style="662" customWidth="1"/>
    <col min="12254" max="12254" width="10.5703125" style="662" customWidth="1"/>
    <col min="12255" max="12257" width="10.28515625" style="662" customWidth="1"/>
    <col min="12258" max="12258" width="12" style="662" customWidth="1"/>
    <col min="12259" max="12501" width="9.140625" style="662"/>
    <col min="12502" max="12502" width="5.140625" style="662" customWidth="1"/>
    <col min="12503" max="12503" width="52.42578125" style="662" customWidth="1"/>
    <col min="12504" max="12504" width="7.85546875" style="662" customWidth="1"/>
    <col min="12505" max="12506" width="8.7109375" style="662" customWidth="1"/>
    <col min="12507" max="12507" width="10.85546875" style="662" customWidth="1"/>
    <col min="12508" max="12508" width="10.42578125" style="662" customWidth="1"/>
    <col min="12509" max="12509" width="10.85546875" style="662" customWidth="1"/>
    <col min="12510" max="12510" width="10.5703125" style="662" customWidth="1"/>
    <col min="12511" max="12513" width="10.28515625" style="662" customWidth="1"/>
    <col min="12514" max="12514" width="12" style="662" customWidth="1"/>
    <col min="12515" max="12757" width="9.140625" style="662"/>
    <col min="12758" max="12758" width="5.140625" style="662" customWidth="1"/>
    <col min="12759" max="12759" width="52.42578125" style="662" customWidth="1"/>
    <col min="12760" max="12760" width="7.85546875" style="662" customWidth="1"/>
    <col min="12761" max="12762" width="8.7109375" style="662" customWidth="1"/>
    <col min="12763" max="12763" width="10.85546875" style="662" customWidth="1"/>
    <col min="12764" max="12764" width="10.42578125" style="662" customWidth="1"/>
    <col min="12765" max="12765" width="10.85546875" style="662" customWidth="1"/>
    <col min="12766" max="12766" width="10.5703125" style="662" customWidth="1"/>
    <col min="12767" max="12769" width="10.28515625" style="662" customWidth="1"/>
    <col min="12770" max="12770" width="12" style="662" customWidth="1"/>
    <col min="12771" max="13013" width="9.140625" style="662"/>
    <col min="13014" max="13014" width="5.140625" style="662" customWidth="1"/>
    <col min="13015" max="13015" width="52.42578125" style="662" customWidth="1"/>
    <col min="13016" max="13016" width="7.85546875" style="662" customWidth="1"/>
    <col min="13017" max="13018" width="8.7109375" style="662" customWidth="1"/>
    <col min="13019" max="13019" width="10.85546875" style="662" customWidth="1"/>
    <col min="13020" max="13020" width="10.42578125" style="662" customWidth="1"/>
    <col min="13021" max="13021" width="10.85546875" style="662" customWidth="1"/>
    <col min="13022" max="13022" width="10.5703125" style="662" customWidth="1"/>
    <col min="13023" max="13025" width="10.28515625" style="662" customWidth="1"/>
    <col min="13026" max="13026" width="12" style="662" customWidth="1"/>
    <col min="13027" max="13269" width="9.140625" style="662"/>
    <col min="13270" max="13270" width="5.140625" style="662" customWidth="1"/>
    <col min="13271" max="13271" width="52.42578125" style="662" customWidth="1"/>
    <col min="13272" max="13272" width="7.85546875" style="662" customWidth="1"/>
    <col min="13273" max="13274" width="8.7109375" style="662" customWidth="1"/>
    <col min="13275" max="13275" width="10.85546875" style="662" customWidth="1"/>
    <col min="13276" max="13276" width="10.42578125" style="662" customWidth="1"/>
    <col min="13277" max="13277" width="10.85546875" style="662" customWidth="1"/>
    <col min="13278" max="13278" width="10.5703125" style="662" customWidth="1"/>
    <col min="13279" max="13281" width="10.28515625" style="662" customWidth="1"/>
    <col min="13282" max="13282" width="12" style="662" customWidth="1"/>
    <col min="13283" max="13525" width="9.140625" style="662"/>
    <col min="13526" max="13526" width="5.140625" style="662" customWidth="1"/>
    <col min="13527" max="13527" width="52.42578125" style="662" customWidth="1"/>
    <col min="13528" max="13528" width="7.85546875" style="662" customWidth="1"/>
    <col min="13529" max="13530" width="8.7109375" style="662" customWidth="1"/>
    <col min="13531" max="13531" width="10.85546875" style="662" customWidth="1"/>
    <col min="13532" max="13532" width="10.42578125" style="662" customWidth="1"/>
    <col min="13533" max="13533" width="10.85546875" style="662" customWidth="1"/>
    <col min="13534" max="13534" width="10.5703125" style="662" customWidth="1"/>
    <col min="13535" max="13537" width="10.28515625" style="662" customWidth="1"/>
    <col min="13538" max="13538" width="12" style="662" customWidth="1"/>
    <col min="13539" max="13781" width="9.140625" style="662"/>
    <col min="13782" max="13782" width="5.140625" style="662" customWidth="1"/>
    <col min="13783" max="13783" width="52.42578125" style="662" customWidth="1"/>
    <col min="13784" max="13784" width="7.85546875" style="662" customWidth="1"/>
    <col min="13785" max="13786" width="8.7109375" style="662" customWidth="1"/>
    <col min="13787" max="13787" width="10.85546875" style="662" customWidth="1"/>
    <col min="13788" max="13788" width="10.42578125" style="662" customWidth="1"/>
    <col min="13789" max="13789" width="10.85546875" style="662" customWidth="1"/>
    <col min="13790" max="13790" width="10.5703125" style="662" customWidth="1"/>
    <col min="13791" max="13793" width="10.28515625" style="662" customWidth="1"/>
    <col min="13794" max="13794" width="12" style="662" customWidth="1"/>
    <col min="13795" max="14037" width="9.140625" style="662"/>
    <col min="14038" max="14038" width="5.140625" style="662" customWidth="1"/>
    <col min="14039" max="14039" width="52.42578125" style="662" customWidth="1"/>
    <col min="14040" max="14040" width="7.85546875" style="662" customWidth="1"/>
    <col min="14041" max="14042" width="8.7109375" style="662" customWidth="1"/>
    <col min="14043" max="14043" width="10.85546875" style="662" customWidth="1"/>
    <col min="14044" max="14044" width="10.42578125" style="662" customWidth="1"/>
    <col min="14045" max="14045" width="10.85546875" style="662" customWidth="1"/>
    <col min="14046" max="14046" width="10.5703125" style="662" customWidth="1"/>
    <col min="14047" max="14049" width="10.28515625" style="662" customWidth="1"/>
    <col min="14050" max="14050" width="12" style="662" customWidth="1"/>
    <col min="14051" max="14293" width="9.140625" style="662"/>
    <col min="14294" max="14294" width="5.140625" style="662" customWidth="1"/>
    <col min="14295" max="14295" width="52.42578125" style="662" customWidth="1"/>
    <col min="14296" max="14296" width="7.85546875" style="662" customWidth="1"/>
    <col min="14297" max="14298" width="8.7109375" style="662" customWidth="1"/>
    <col min="14299" max="14299" width="10.85546875" style="662" customWidth="1"/>
    <col min="14300" max="14300" width="10.42578125" style="662" customWidth="1"/>
    <col min="14301" max="14301" width="10.85546875" style="662" customWidth="1"/>
    <col min="14302" max="14302" width="10.5703125" style="662" customWidth="1"/>
    <col min="14303" max="14305" width="10.28515625" style="662" customWidth="1"/>
    <col min="14306" max="14306" width="12" style="662" customWidth="1"/>
    <col min="14307" max="14549" width="9.140625" style="662"/>
    <col min="14550" max="14550" width="5.140625" style="662" customWidth="1"/>
    <col min="14551" max="14551" width="52.42578125" style="662" customWidth="1"/>
    <col min="14552" max="14552" width="7.85546875" style="662" customWidth="1"/>
    <col min="14553" max="14554" width="8.7109375" style="662" customWidth="1"/>
    <col min="14555" max="14555" width="10.85546875" style="662" customWidth="1"/>
    <col min="14556" max="14556" width="10.42578125" style="662" customWidth="1"/>
    <col min="14557" max="14557" width="10.85546875" style="662" customWidth="1"/>
    <col min="14558" max="14558" width="10.5703125" style="662" customWidth="1"/>
    <col min="14559" max="14561" width="10.28515625" style="662" customWidth="1"/>
    <col min="14562" max="14562" width="12" style="662" customWidth="1"/>
    <col min="14563" max="14805" width="9.140625" style="662"/>
    <col min="14806" max="14806" width="5.140625" style="662" customWidth="1"/>
    <col min="14807" max="14807" width="52.42578125" style="662" customWidth="1"/>
    <col min="14808" max="14808" width="7.85546875" style="662" customWidth="1"/>
    <col min="14809" max="14810" width="8.7109375" style="662" customWidth="1"/>
    <col min="14811" max="14811" width="10.85546875" style="662" customWidth="1"/>
    <col min="14812" max="14812" width="10.42578125" style="662" customWidth="1"/>
    <col min="14813" max="14813" width="10.85546875" style="662" customWidth="1"/>
    <col min="14814" max="14814" width="10.5703125" style="662" customWidth="1"/>
    <col min="14815" max="14817" width="10.28515625" style="662" customWidth="1"/>
    <col min="14818" max="14818" width="12" style="662" customWidth="1"/>
    <col min="14819" max="15061" width="9.140625" style="662"/>
    <col min="15062" max="15062" width="5.140625" style="662" customWidth="1"/>
    <col min="15063" max="15063" width="52.42578125" style="662" customWidth="1"/>
    <col min="15064" max="15064" width="7.85546875" style="662" customWidth="1"/>
    <col min="15065" max="15066" width="8.7109375" style="662" customWidth="1"/>
    <col min="15067" max="15067" width="10.85546875" style="662" customWidth="1"/>
    <col min="15068" max="15068" width="10.42578125" style="662" customWidth="1"/>
    <col min="15069" max="15069" width="10.85546875" style="662" customWidth="1"/>
    <col min="15070" max="15070" width="10.5703125" style="662" customWidth="1"/>
    <col min="15071" max="15073" width="10.28515625" style="662" customWidth="1"/>
    <col min="15074" max="15074" width="12" style="662" customWidth="1"/>
    <col min="15075" max="15317" width="9.140625" style="662"/>
    <col min="15318" max="15318" width="5.140625" style="662" customWidth="1"/>
    <col min="15319" max="15319" width="52.42578125" style="662" customWidth="1"/>
    <col min="15320" max="15320" width="7.85546875" style="662" customWidth="1"/>
    <col min="15321" max="15322" width="8.7109375" style="662" customWidth="1"/>
    <col min="15323" max="15323" width="10.85546875" style="662" customWidth="1"/>
    <col min="15324" max="15324" width="10.42578125" style="662" customWidth="1"/>
    <col min="15325" max="15325" width="10.85546875" style="662" customWidth="1"/>
    <col min="15326" max="15326" width="10.5703125" style="662" customWidth="1"/>
    <col min="15327" max="15329" width="10.28515625" style="662" customWidth="1"/>
    <col min="15330" max="15330" width="12" style="662" customWidth="1"/>
    <col min="15331" max="15573" width="9.140625" style="662"/>
    <col min="15574" max="15574" width="5.140625" style="662" customWidth="1"/>
    <col min="15575" max="15575" width="52.42578125" style="662" customWidth="1"/>
    <col min="15576" max="15576" width="7.85546875" style="662" customWidth="1"/>
    <col min="15577" max="15578" width="8.7109375" style="662" customWidth="1"/>
    <col min="15579" max="15579" width="10.85546875" style="662" customWidth="1"/>
    <col min="15580" max="15580" width="10.42578125" style="662" customWidth="1"/>
    <col min="15581" max="15581" width="10.85546875" style="662" customWidth="1"/>
    <col min="15582" max="15582" width="10.5703125" style="662" customWidth="1"/>
    <col min="15583" max="15585" width="10.28515625" style="662" customWidth="1"/>
    <col min="15586" max="15586" width="12" style="662" customWidth="1"/>
    <col min="15587" max="15829" width="9.140625" style="662"/>
    <col min="15830" max="15830" width="5.140625" style="662" customWidth="1"/>
    <col min="15831" max="15831" width="52.42578125" style="662" customWidth="1"/>
    <col min="15832" max="15832" width="7.85546875" style="662" customWidth="1"/>
    <col min="15833" max="15834" width="8.7109375" style="662" customWidth="1"/>
    <col min="15835" max="15835" width="10.85546875" style="662" customWidth="1"/>
    <col min="15836" max="15836" width="10.42578125" style="662" customWidth="1"/>
    <col min="15837" max="15837" width="10.85546875" style="662" customWidth="1"/>
    <col min="15838" max="15838" width="10.5703125" style="662" customWidth="1"/>
    <col min="15839" max="15841" width="10.28515625" style="662" customWidth="1"/>
    <col min="15842" max="15842" width="12" style="662" customWidth="1"/>
    <col min="15843" max="16085" width="9.140625" style="662"/>
    <col min="16086" max="16086" width="5.140625" style="662" customWidth="1"/>
    <col min="16087" max="16087" width="52.42578125" style="662" customWidth="1"/>
    <col min="16088" max="16088" width="7.85546875" style="662" customWidth="1"/>
    <col min="16089" max="16090" width="8.7109375" style="662" customWidth="1"/>
    <col min="16091" max="16091" width="10.85546875" style="662" customWidth="1"/>
    <col min="16092" max="16092" width="10.42578125" style="662" customWidth="1"/>
    <col min="16093" max="16093" width="10.85546875" style="662" customWidth="1"/>
    <col min="16094" max="16094" width="10.5703125" style="662" customWidth="1"/>
    <col min="16095" max="16097" width="10.28515625" style="662" customWidth="1"/>
    <col min="16098" max="16098" width="12" style="662" customWidth="1"/>
    <col min="16099" max="16384" width="9.140625" style="662"/>
  </cols>
  <sheetData>
    <row r="1" spans="1:12">
      <c r="A1" s="1070" t="s">
        <v>515</v>
      </c>
      <c r="B1" s="1070"/>
    </row>
    <row r="2" spans="1:12">
      <c r="B2" s="659" t="s">
        <v>519</v>
      </c>
      <c r="K2" s="1070" t="s">
        <v>1308</v>
      </c>
      <c r="L2" s="1070"/>
    </row>
    <row r="3" spans="1:12">
      <c r="B3" s="663"/>
      <c r="C3" s="663"/>
      <c r="D3" s="663"/>
      <c r="E3" s="663"/>
      <c r="F3" s="663"/>
      <c r="G3" s="663"/>
      <c r="H3" s="663"/>
      <c r="I3" s="663"/>
    </row>
    <row r="4" spans="1:12" ht="15.75" customHeight="1">
      <c r="A4" s="1204" t="s">
        <v>1309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5"/>
    </row>
    <row r="5" spans="1:12" ht="15.75" customHeight="1">
      <c r="B5" s="664"/>
      <c r="C5" s="663"/>
      <c r="D5" s="663"/>
      <c r="E5" s="663"/>
      <c r="F5" s="663"/>
      <c r="G5" s="663"/>
      <c r="H5" s="663"/>
      <c r="I5" s="663"/>
    </row>
    <row r="6" spans="1:12" ht="17.25" hidden="1" customHeight="1">
      <c r="B6" s="663" t="s">
        <v>1310</v>
      </c>
      <c r="C6" s="663"/>
      <c r="D6" s="663"/>
      <c r="E6" s="663"/>
      <c r="F6" s="663"/>
      <c r="G6" s="663"/>
      <c r="H6" s="663"/>
      <c r="I6" s="663"/>
    </row>
    <row r="7" spans="1:12" ht="15.75">
      <c r="B7" s="1206" t="s">
        <v>838</v>
      </c>
      <c r="C7" s="1206"/>
      <c r="D7" s="1206"/>
      <c r="E7" s="1206"/>
      <c r="F7" s="1206"/>
      <c r="G7" s="1206"/>
      <c r="H7" s="1206"/>
      <c r="I7" s="1206"/>
      <c r="J7" s="1206"/>
      <c r="K7" s="1206"/>
    </row>
    <row r="8" spans="1:12" ht="15">
      <c r="B8" s="1154" t="str">
        <f>'[2]55'!B6:K6</f>
        <v>la data de  31.12.2023</v>
      </c>
      <c r="C8" s="1154"/>
      <c r="D8" s="1154"/>
      <c r="E8" s="1154"/>
      <c r="F8" s="1154"/>
      <c r="G8" s="1154"/>
      <c r="H8" s="1154"/>
      <c r="I8" s="1154"/>
      <c r="J8" s="1154"/>
      <c r="K8" s="1154"/>
    </row>
    <row r="9" spans="1:12" ht="12.75" hidden="1" customHeight="1">
      <c r="A9" s="667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667"/>
    </row>
    <row r="10" spans="1:12" ht="13.5" thickBot="1">
      <c r="A10" s="855"/>
      <c r="B10" s="856"/>
      <c r="C10" s="856">
        <f>'[2]54.1'!I8-C13</f>
        <v>0</v>
      </c>
      <c r="D10" s="856">
        <f>'[2]54.1'!J8-D13</f>
        <v>0</v>
      </c>
      <c r="E10" s="856">
        <f>'[2]54.1'!K8-E13</f>
        <v>0</v>
      </c>
      <c r="F10" s="856">
        <f>'[2]54.1'!L8-F13</f>
        <v>-10000</v>
      </c>
      <c r="G10" s="856">
        <f>'[2]54.1'!M8-G13</f>
        <v>0</v>
      </c>
      <c r="H10" s="856">
        <f>'[2]54.1'!N8-H13</f>
        <v>0</v>
      </c>
      <c r="I10" s="856">
        <f>'[2]54.1'!O8-I13</f>
        <v>0</v>
      </c>
      <c r="J10" s="856">
        <f>'[2]54.1'!P8-J13</f>
        <v>0</v>
      </c>
      <c r="K10" s="856">
        <f>'[2]54.1'!Q8-K13</f>
        <v>0</v>
      </c>
      <c r="L10" s="857" t="s">
        <v>840</v>
      </c>
    </row>
    <row r="11" spans="1:12" ht="82.5" customHeight="1" thickBot="1">
      <c r="A11" s="1207" t="s">
        <v>1311</v>
      </c>
      <c r="B11" s="1208"/>
      <c r="C11" s="858" t="str">
        <f>'[2]51'!C9</f>
        <v>Cod indica tor</v>
      </c>
      <c r="D11" s="859" t="str">
        <f>'[2]51'!D9</f>
        <v>Credite de angajament initiale</v>
      </c>
      <c r="E11" s="859" t="str">
        <f>'[2]51'!E9</f>
        <v xml:space="preserve">Credite de angajament  finale </v>
      </c>
      <c r="F11" s="859" t="str">
        <f>'[2]51'!F9</f>
        <v xml:space="preserve">Credite  bugetare  initiale </v>
      </c>
      <c r="G11" s="859" t="str">
        <f>'[2]51'!G9</f>
        <v>Credite bugetare  finale</v>
      </c>
      <c r="H11" s="859" t="str">
        <f>'[2]51'!H9</f>
        <v>Angajamente 
bugetare</v>
      </c>
      <c r="I11" s="859" t="str">
        <f>'[2]51'!I9</f>
        <v>Angajamente 
legale</v>
      </c>
      <c r="J11" s="859" t="str">
        <f>'[2]51'!J9</f>
        <v>Plati 
efectuate</v>
      </c>
      <c r="K11" s="859" t="str">
        <f>'[2]51'!K9</f>
        <v>Angajamente 
legale de platit</v>
      </c>
      <c r="L11" s="859" t="str">
        <f>'[2]51'!L9</f>
        <v>Cheltuieli efective</v>
      </c>
    </row>
    <row r="12" spans="1:12" ht="12" customHeight="1">
      <c r="A12" s="1193">
        <v>0</v>
      </c>
      <c r="B12" s="1194"/>
      <c r="C12" s="860">
        <v>1</v>
      </c>
      <c r="D12" s="860">
        <v>1</v>
      </c>
      <c r="E12" s="860">
        <v>2</v>
      </c>
      <c r="F12" s="860">
        <v>3</v>
      </c>
      <c r="G12" s="860">
        <v>4</v>
      </c>
      <c r="H12" s="860">
        <v>5</v>
      </c>
      <c r="I12" s="860">
        <v>6</v>
      </c>
      <c r="J12" s="860">
        <v>7</v>
      </c>
      <c r="K12" s="860">
        <v>8</v>
      </c>
      <c r="L12" s="861">
        <v>9</v>
      </c>
    </row>
    <row r="13" spans="1:12" ht="47.25" customHeight="1">
      <c r="A13" s="1195" t="s">
        <v>1312</v>
      </c>
      <c r="B13" s="1196"/>
      <c r="C13" s="862"/>
      <c r="D13" s="863">
        <f t="shared" ref="D13:L13" si="0">D14+D187</f>
        <v>0</v>
      </c>
      <c r="E13" s="863">
        <f>E258</f>
        <v>0</v>
      </c>
      <c r="F13" s="863">
        <f t="shared" si="0"/>
        <v>2756000</v>
      </c>
      <c r="G13" s="863">
        <f t="shared" si="0"/>
        <v>2751000</v>
      </c>
      <c r="H13" s="863">
        <f t="shared" si="0"/>
        <v>2743364</v>
      </c>
      <c r="I13" s="863">
        <f t="shared" si="0"/>
        <v>2743364</v>
      </c>
      <c r="J13" s="863">
        <f t="shared" si="0"/>
        <v>2743364</v>
      </c>
      <c r="K13" s="863">
        <f t="shared" si="0"/>
        <v>0</v>
      </c>
      <c r="L13" s="864">
        <f t="shared" si="0"/>
        <v>2804755</v>
      </c>
    </row>
    <row r="14" spans="1:12" ht="20.25" customHeight="1">
      <c r="A14" s="1161" t="s">
        <v>1313</v>
      </c>
      <c r="B14" s="1162"/>
      <c r="C14" s="865"/>
      <c r="D14" s="865"/>
      <c r="E14" s="865"/>
      <c r="F14" s="866">
        <f t="shared" ref="F14:L14" si="1">F15+F170+F174+F184</f>
        <v>2756000</v>
      </c>
      <c r="G14" s="866">
        <f t="shared" si="1"/>
        <v>2751000</v>
      </c>
      <c r="H14" s="866">
        <f t="shared" si="1"/>
        <v>2743364</v>
      </c>
      <c r="I14" s="866">
        <f t="shared" si="1"/>
        <v>2743364</v>
      </c>
      <c r="J14" s="866">
        <f t="shared" si="1"/>
        <v>2743364</v>
      </c>
      <c r="K14" s="866">
        <f t="shared" si="1"/>
        <v>0</v>
      </c>
      <c r="L14" s="867">
        <f t="shared" si="1"/>
        <v>2804564</v>
      </c>
    </row>
    <row r="15" spans="1:12" ht="31.5" customHeight="1">
      <c r="A15" s="1197" t="s">
        <v>1314</v>
      </c>
      <c r="B15" s="1198"/>
      <c r="C15" s="1199"/>
      <c r="D15" s="868">
        <f t="shared" ref="D15:L15" si="2">D16+D52+D130+D158</f>
        <v>0</v>
      </c>
      <c r="E15" s="868">
        <f t="shared" si="2"/>
        <v>0</v>
      </c>
      <c r="F15" s="868">
        <f t="shared" si="2"/>
        <v>2756000</v>
      </c>
      <c r="G15" s="868">
        <f t="shared" si="2"/>
        <v>2751000</v>
      </c>
      <c r="H15" s="868">
        <f t="shared" si="2"/>
        <v>2743364</v>
      </c>
      <c r="I15" s="868">
        <f t="shared" si="2"/>
        <v>2743364</v>
      </c>
      <c r="J15" s="868">
        <f t="shared" si="2"/>
        <v>2743364</v>
      </c>
      <c r="K15" s="868">
        <f t="shared" si="2"/>
        <v>0</v>
      </c>
      <c r="L15" s="869">
        <f t="shared" si="2"/>
        <v>2804564</v>
      </c>
    </row>
    <row r="16" spans="1:12" s="699" customFormat="1" ht="27.75" customHeight="1">
      <c r="A16" s="1200" t="s">
        <v>1315</v>
      </c>
      <c r="B16" s="1201"/>
      <c r="C16" s="870" t="s">
        <v>857</v>
      </c>
      <c r="D16" s="870"/>
      <c r="E16" s="870"/>
      <c r="F16" s="871">
        <f t="shared" ref="F16:L16" si="3">F17+F35+F43</f>
        <v>2700000</v>
      </c>
      <c r="G16" s="871">
        <f t="shared" si="3"/>
        <v>2680000</v>
      </c>
      <c r="H16" s="871">
        <f t="shared" si="3"/>
        <v>2677560</v>
      </c>
      <c r="I16" s="871">
        <f t="shared" si="3"/>
        <v>2677560</v>
      </c>
      <c r="J16" s="871">
        <f t="shared" si="3"/>
        <v>2677560</v>
      </c>
      <c r="K16" s="871">
        <f t="shared" si="3"/>
        <v>0</v>
      </c>
      <c r="L16" s="872">
        <f t="shared" si="3"/>
        <v>2716676</v>
      </c>
    </row>
    <row r="17" spans="1:12" ht="17.25" customHeight="1">
      <c r="A17" s="873" t="s">
        <v>858</v>
      </c>
      <c r="B17" s="874"/>
      <c r="C17" s="875" t="s">
        <v>859</v>
      </c>
      <c r="D17" s="875"/>
      <c r="E17" s="875"/>
      <c r="F17" s="876">
        <f t="shared" ref="F17:L17" si="4">F18+F22+F23+F27+F26+F28+F29+F30+F31+F32+F34+F33</f>
        <v>2613000</v>
      </c>
      <c r="G17" s="876">
        <f t="shared" si="4"/>
        <v>2621000</v>
      </c>
      <c r="H17" s="876">
        <f t="shared" si="4"/>
        <v>2619183</v>
      </c>
      <c r="I17" s="876">
        <f t="shared" si="4"/>
        <v>2619183</v>
      </c>
      <c r="J17" s="876">
        <f t="shared" si="4"/>
        <v>2619183</v>
      </c>
      <c r="K17" s="876">
        <f t="shared" si="4"/>
        <v>0</v>
      </c>
      <c r="L17" s="877">
        <f t="shared" si="4"/>
        <v>2656896</v>
      </c>
    </row>
    <row r="18" spans="1:12" ht="17.25" customHeight="1">
      <c r="A18" s="878"/>
      <c r="B18" s="879" t="s">
        <v>860</v>
      </c>
      <c r="C18" s="880" t="s">
        <v>861</v>
      </c>
      <c r="D18" s="880"/>
      <c r="E18" s="880"/>
      <c r="F18" s="881">
        <f>'[2]54.1'!L13</f>
        <v>2504000</v>
      </c>
      <c r="G18" s="881">
        <f>'[2]54.1'!M13</f>
        <v>2547000</v>
      </c>
      <c r="H18" s="881">
        <f>'[2]54.1'!N13</f>
        <v>2546054</v>
      </c>
      <c r="I18" s="881">
        <f>'[2]54.1'!O13</f>
        <v>2546054</v>
      </c>
      <c r="J18" s="881">
        <f>'[2]54.1'!P13</f>
        <v>2546054</v>
      </c>
      <c r="K18" s="881">
        <f>'[2]54.1'!Q13</f>
        <v>0</v>
      </c>
      <c r="L18" s="882">
        <f>'[2]54.1'!R13</f>
        <v>2584217</v>
      </c>
    </row>
    <row r="19" spans="1:12" s="713" customFormat="1" ht="16.5" hidden="1" customHeight="1">
      <c r="A19" s="883"/>
      <c r="B19" s="884" t="s">
        <v>862</v>
      </c>
      <c r="C19" s="885" t="s">
        <v>863</v>
      </c>
      <c r="D19" s="885"/>
      <c r="E19" s="885"/>
      <c r="F19" s="881">
        <f t="shared" ref="F19:F32" si="5">G19</f>
        <v>0</v>
      </c>
      <c r="G19" s="881">
        <f t="shared" ref="G19:G32" si="6">J19</f>
        <v>0</v>
      </c>
      <c r="H19" s="886"/>
      <c r="I19" s="887">
        <f t="shared" ref="I19:I27" si="7">H19</f>
        <v>0</v>
      </c>
      <c r="J19" s="886"/>
      <c r="K19" s="887">
        <f t="shared" ref="K19:K27" si="8">I19-J19</f>
        <v>0</v>
      </c>
      <c r="L19" s="888"/>
    </row>
    <row r="20" spans="1:12" s="713" customFormat="1" ht="17.25" hidden="1" customHeight="1">
      <c r="A20" s="883"/>
      <c r="B20" s="884" t="s">
        <v>864</v>
      </c>
      <c r="C20" s="885" t="s">
        <v>865</v>
      </c>
      <c r="D20" s="885"/>
      <c r="E20" s="885"/>
      <c r="F20" s="881">
        <f t="shared" si="5"/>
        <v>0</v>
      </c>
      <c r="G20" s="881">
        <f t="shared" si="6"/>
        <v>0</v>
      </c>
      <c r="H20" s="886"/>
      <c r="I20" s="887">
        <f t="shared" si="7"/>
        <v>0</v>
      </c>
      <c r="J20" s="886"/>
      <c r="K20" s="887">
        <f t="shared" si="8"/>
        <v>0</v>
      </c>
      <c r="L20" s="888"/>
    </row>
    <row r="21" spans="1:12" s="713" customFormat="1" ht="17.25" hidden="1" customHeight="1">
      <c r="A21" s="883"/>
      <c r="B21" s="884" t="s">
        <v>866</v>
      </c>
      <c r="C21" s="885" t="s">
        <v>867</v>
      </c>
      <c r="D21" s="885"/>
      <c r="E21" s="885"/>
      <c r="F21" s="881">
        <f t="shared" si="5"/>
        <v>0</v>
      </c>
      <c r="G21" s="881">
        <f t="shared" si="6"/>
        <v>0</v>
      </c>
      <c r="H21" s="886"/>
      <c r="I21" s="887">
        <f t="shared" si="7"/>
        <v>0</v>
      </c>
      <c r="J21" s="886"/>
      <c r="K21" s="887">
        <f t="shared" si="8"/>
        <v>0</v>
      </c>
      <c r="L21" s="888"/>
    </row>
    <row r="22" spans="1:12" ht="17.25" customHeight="1">
      <c r="A22" s="878"/>
      <c r="B22" s="879" t="s">
        <v>868</v>
      </c>
      <c r="C22" s="880" t="s">
        <v>869</v>
      </c>
      <c r="D22" s="880"/>
      <c r="E22" s="880"/>
      <c r="F22" s="881">
        <f t="shared" si="5"/>
        <v>0</v>
      </c>
      <c r="G22" s="881">
        <f t="shared" si="6"/>
        <v>0</v>
      </c>
      <c r="H22" s="889"/>
      <c r="I22" s="887">
        <f t="shared" si="7"/>
        <v>0</v>
      </c>
      <c r="J22" s="889"/>
      <c r="K22" s="887">
        <f t="shared" si="8"/>
        <v>0</v>
      </c>
      <c r="L22" s="890"/>
    </row>
    <row r="23" spans="1:12" ht="17.25" customHeight="1">
      <c r="A23" s="878"/>
      <c r="B23" s="879" t="s">
        <v>870</v>
      </c>
      <c r="C23" s="880" t="s">
        <v>871</v>
      </c>
      <c r="D23" s="880"/>
      <c r="E23" s="880"/>
      <c r="F23" s="881">
        <f t="shared" si="5"/>
        <v>0</v>
      </c>
      <c r="G23" s="881">
        <f t="shared" si="6"/>
        <v>0</v>
      </c>
      <c r="H23" s="889"/>
      <c r="I23" s="887">
        <f t="shared" si="7"/>
        <v>0</v>
      </c>
      <c r="J23" s="889"/>
      <c r="K23" s="887">
        <f t="shared" si="8"/>
        <v>0</v>
      </c>
      <c r="L23" s="890"/>
    </row>
    <row r="24" spans="1:12" ht="17.25" hidden="1" customHeight="1">
      <c r="A24" s="878"/>
      <c r="B24" s="879" t="s">
        <v>874</v>
      </c>
      <c r="C24" s="880" t="s">
        <v>875</v>
      </c>
      <c r="D24" s="880"/>
      <c r="E24" s="880"/>
      <c r="F24" s="881">
        <f t="shared" si="5"/>
        <v>0</v>
      </c>
      <c r="G24" s="881">
        <f t="shared" si="6"/>
        <v>0</v>
      </c>
      <c r="H24" s="889"/>
      <c r="I24" s="887">
        <f t="shared" si="7"/>
        <v>0</v>
      </c>
      <c r="J24" s="889"/>
      <c r="K24" s="887">
        <f t="shared" si="8"/>
        <v>0</v>
      </c>
      <c r="L24" s="890"/>
    </row>
    <row r="25" spans="1:12" ht="14.25" hidden="1" customHeight="1">
      <c r="A25" s="878"/>
      <c r="B25" s="879" t="s">
        <v>876</v>
      </c>
      <c r="C25" s="880" t="s">
        <v>877</v>
      </c>
      <c r="D25" s="880"/>
      <c r="E25" s="880"/>
      <c r="F25" s="881">
        <f t="shared" si="5"/>
        <v>0</v>
      </c>
      <c r="G25" s="881">
        <f t="shared" si="6"/>
        <v>0</v>
      </c>
      <c r="H25" s="887"/>
      <c r="I25" s="887">
        <f t="shared" si="7"/>
        <v>0</v>
      </c>
      <c r="J25" s="887"/>
      <c r="K25" s="887">
        <f t="shared" si="8"/>
        <v>0</v>
      </c>
      <c r="L25" s="891"/>
    </row>
    <row r="26" spans="1:12" ht="17.25" hidden="1" customHeight="1">
      <c r="A26" s="878"/>
      <c r="B26" s="879" t="s">
        <v>878</v>
      </c>
      <c r="C26" s="880" t="s">
        <v>879</v>
      </c>
      <c r="D26" s="880"/>
      <c r="E26" s="880"/>
      <c r="F26" s="881">
        <f t="shared" si="5"/>
        <v>0</v>
      </c>
      <c r="G26" s="881">
        <f t="shared" si="6"/>
        <v>0</v>
      </c>
      <c r="H26" s="887"/>
      <c r="I26" s="887">
        <f t="shared" si="7"/>
        <v>0</v>
      </c>
      <c r="J26" s="887"/>
      <c r="K26" s="887">
        <f t="shared" si="8"/>
        <v>0</v>
      </c>
      <c r="L26" s="891"/>
    </row>
    <row r="27" spans="1:12" ht="17.25" hidden="1" customHeight="1">
      <c r="A27" s="878"/>
      <c r="B27" s="879" t="s">
        <v>880</v>
      </c>
      <c r="C27" s="880" t="s">
        <v>881</v>
      </c>
      <c r="D27" s="880"/>
      <c r="E27" s="880"/>
      <c r="F27" s="881">
        <f t="shared" si="5"/>
        <v>0</v>
      </c>
      <c r="G27" s="881">
        <f t="shared" si="6"/>
        <v>0</v>
      </c>
      <c r="H27" s="887"/>
      <c r="I27" s="887">
        <f t="shared" si="7"/>
        <v>0</v>
      </c>
      <c r="J27" s="887"/>
      <c r="K27" s="887">
        <f t="shared" si="8"/>
        <v>0</v>
      </c>
      <c r="L27" s="891"/>
    </row>
    <row r="28" spans="1:12" ht="15" customHeight="1">
      <c r="A28" s="878"/>
      <c r="B28" s="879" t="s">
        <v>1316</v>
      </c>
      <c r="C28" s="880" t="s">
        <v>883</v>
      </c>
      <c r="D28" s="880"/>
      <c r="E28" s="880"/>
      <c r="F28" s="881">
        <f>'[2]54.1'!L14</f>
        <v>3000</v>
      </c>
      <c r="G28" s="881">
        <f>'[2]54.1'!M14</f>
        <v>0</v>
      </c>
      <c r="H28" s="881">
        <f>'[2]54.1'!N14</f>
        <v>0</v>
      </c>
      <c r="I28" s="881">
        <f>'[2]54.1'!O14</f>
        <v>0</v>
      </c>
      <c r="J28" s="881">
        <f>'[2]54.1'!P14</f>
        <v>0</v>
      </c>
      <c r="K28" s="881">
        <f>'[2]54.1'!Q14</f>
        <v>0</v>
      </c>
      <c r="L28" s="882">
        <f>'[2]54.1'!R14</f>
        <v>0</v>
      </c>
    </row>
    <row r="29" spans="1:12" ht="15" customHeight="1">
      <c r="A29" s="892"/>
      <c r="B29" s="893" t="s">
        <v>884</v>
      </c>
      <c r="C29" s="880" t="s">
        <v>885</v>
      </c>
      <c r="D29" s="880"/>
      <c r="E29" s="880"/>
      <c r="F29" s="881">
        <f>'[2]54.1'!L15</f>
        <v>2000</v>
      </c>
      <c r="G29" s="881">
        <f>'[2]54.1'!M15</f>
        <v>0</v>
      </c>
      <c r="H29" s="881">
        <f>'[2]54.1'!N15</f>
        <v>0</v>
      </c>
      <c r="I29" s="881">
        <f>'[2]54.1'!O15</f>
        <v>0</v>
      </c>
      <c r="J29" s="881">
        <f>'[2]54.1'!P15</f>
        <v>0</v>
      </c>
      <c r="K29" s="881">
        <f>'[2]54.1'!Q15</f>
        <v>0</v>
      </c>
      <c r="L29" s="882">
        <f>'[2]54.1'!R15</f>
        <v>0</v>
      </c>
    </row>
    <row r="30" spans="1:12" ht="15" customHeight="1">
      <c r="A30" s="892"/>
      <c r="B30" s="893" t="s">
        <v>886</v>
      </c>
      <c r="C30" s="880" t="s">
        <v>887</v>
      </c>
      <c r="D30" s="880"/>
      <c r="E30" s="880"/>
      <c r="F30" s="881">
        <f t="shared" si="5"/>
        <v>0</v>
      </c>
      <c r="G30" s="881">
        <f t="shared" si="6"/>
        <v>0</v>
      </c>
      <c r="H30" s="887"/>
      <c r="I30" s="887"/>
      <c r="J30" s="887"/>
      <c r="K30" s="887"/>
      <c r="L30" s="891"/>
    </row>
    <row r="31" spans="1:12" ht="15" hidden="1" customHeight="1">
      <c r="A31" s="892"/>
      <c r="B31" s="893" t="s">
        <v>888</v>
      </c>
      <c r="C31" s="880" t="s">
        <v>889</v>
      </c>
      <c r="D31" s="880"/>
      <c r="E31" s="880"/>
      <c r="F31" s="881">
        <f t="shared" si="5"/>
        <v>0</v>
      </c>
      <c r="G31" s="881">
        <f t="shared" si="6"/>
        <v>0</v>
      </c>
      <c r="H31" s="887"/>
      <c r="I31" s="887"/>
      <c r="J31" s="887"/>
      <c r="K31" s="887"/>
      <c r="L31" s="891"/>
    </row>
    <row r="32" spans="1:12" ht="15" customHeight="1">
      <c r="A32" s="892"/>
      <c r="B32" s="893" t="s">
        <v>890</v>
      </c>
      <c r="C32" s="880" t="s">
        <v>891</v>
      </c>
      <c r="D32" s="880"/>
      <c r="E32" s="880"/>
      <c r="F32" s="881">
        <f t="shared" si="5"/>
        <v>0</v>
      </c>
      <c r="G32" s="881">
        <f t="shared" si="6"/>
        <v>0</v>
      </c>
      <c r="H32" s="887"/>
      <c r="I32" s="887"/>
      <c r="J32" s="887"/>
      <c r="K32" s="887"/>
      <c r="L32" s="891"/>
    </row>
    <row r="33" spans="1:12" ht="15" customHeight="1">
      <c r="A33" s="892"/>
      <c r="B33" s="893" t="s">
        <v>892</v>
      </c>
      <c r="C33" s="880" t="s">
        <v>893</v>
      </c>
      <c r="D33" s="880"/>
      <c r="E33" s="880"/>
      <c r="F33" s="881">
        <f>'[2]54.1'!L16</f>
        <v>95000</v>
      </c>
      <c r="G33" s="881">
        <f>'[2]54.1'!M16</f>
        <v>73000</v>
      </c>
      <c r="H33" s="881">
        <f>'[2]54.1'!N16</f>
        <v>72620</v>
      </c>
      <c r="I33" s="881">
        <f>'[2]54.1'!O16</f>
        <v>72620</v>
      </c>
      <c r="J33" s="881">
        <f>'[2]54.1'!P16</f>
        <v>72620</v>
      </c>
      <c r="K33" s="881">
        <f>'[2]54.1'!Q16</f>
        <v>0</v>
      </c>
      <c r="L33" s="882">
        <f>'[2]54.1'!R16</f>
        <v>72170</v>
      </c>
    </row>
    <row r="34" spans="1:12" ht="15" customHeight="1">
      <c r="A34" s="892"/>
      <c r="B34" s="879" t="s">
        <v>894</v>
      </c>
      <c r="C34" s="880" t="s">
        <v>895</v>
      </c>
      <c r="D34" s="880"/>
      <c r="E34" s="880"/>
      <c r="F34" s="881">
        <f>'[2]54.1'!L17</f>
        <v>9000</v>
      </c>
      <c r="G34" s="881">
        <f>'[2]54.1'!M17</f>
        <v>1000</v>
      </c>
      <c r="H34" s="881">
        <f>'[2]54.1'!N17</f>
        <v>509</v>
      </c>
      <c r="I34" s="881">
        <f>'[2]54.1'!O17</f>
        <v>509</v>
      </c>
      <c r="J34" s="881">
        <f>'[2]54.1'!P17</f>
        <v>509</v>
      </c>
      <c r="K34" s="881">
        <f>'[2]54.1'!Q17</f>
        <v>0</v>
      </c>
      <c r="L34" s="882">
        <f>'[2]54.1'!R17</f>
        <v>509</v>
      </c>
    </row>
    <row r="35" spans="1:12" ht="17.25" customHeight="1">
      <c r="A35" s="873" t="s">
        <v>896</v>
      </c>
      <c r="B35" s="894"/>
      <c r="C35" s="875" t="s">
        <v>897</v>
      </c>
      <c r="D35" s="875"/>
      <c r="E35" s="875"/>
      <c r="F35" s="895">
        <f>F41+F42</f>
        <v>0</v>
      </c>
      <c r="G35" s="895">
        <f t="shared" ref="G35:L35" si="9">G41+G42</f>
        <v>0</v>
      </c>
      <c r="H35" s="895">
        <f t="shared" si="9"/>
        <v>0</v>
      </c>
      <c r="I35" s="895">
        <f t="shared" si="9"/>
        <v>0</v>
      </c>
      <c r="J35" s="895">
        <f t="shared" si="9"/>
        <v>0</v>
      </c>
      <c r="K35" s="895">
        <f t="shared" si="9"/>
        <v>0</v>
      </c>
      <c r="L35" s="896">
        <f t="shared" si="9"/>
        <v>0</v>
      </c>
    </row>
    <row r="36" spans="1:12" ht="13.5" hidden="1" customHeight="1">
      <c r="A36" s="892"/>
      <c r="B36" s="879" t="s">
        <v>898</v>
      </c>
      <c r="C36" s="880" t="s">
        <v>899</v>
      </c>
      <c r="D36" s="880"/>
      <c r="E36" s="880"/>
      <c r="F36" s="897"/>
      <c r="G36" s="898"/>
      <c r="H36" s="887"/>
      <c r="I36" s="898">
        <f>H36</f>
        <v>0</v>
      </c>
      <c r="J36" s="898"/>
      <c r="K36" s="897">
        <f>H36-J36</f>
        <v>0</v>
      </c>
      <c r="L36" s="899"/>
    </row>
    <row r="37" spans="1:12" ht="13.5" hidden="1" customHeight="1">
      <c r="A37" s="892"/>
      <c r="B37" s="879" t="s">
        <v>900</v>
      </c>
      <c r="C37" s="880" t="s">
        <v>901</v>
      </c>
      <c r="D37" s="880"/>
      <c r="E37" s="880"/>
      <c r="F37" s="897"/>
      <c r="G37" s="898"/>
      <c r="H37" s="887"/>
      <c r="I37" s="898">
        <f>H37</f>
        <v>0</v>
      </c>
      <c r="J37" s="898"/>
      <c r="K37" s="897">
        <f>H37-J37</f>
        <v>0</v>
      </c>
      <c r="L37" s="899"/>
    </row>
    <row r="38" spans="1:12" ht="17.25" hidden="1" customHeight="1">
      <c r="A38" s="892"/>
      <c r="B38" s="879" t="s">
        <v>902</v>
      </c>
      <c r="C38" s="880" t="s">
        <v>903</v>
      </c>
      <c r="D38" s="880"/>
      <c r="E38" s="880"/>
      <c r="F38" s="897"/>
      <c r="G38" s="898"/>
      <c r="H38" s="887"/>
      <c r="I38" s="898">
        <f>H38</f>
        <v>0</v>
      </c>
      <c r="J38" s="898"/>
      <c r="K38" s="897">
        <f>H38-J38</f>
        <v>0</v>
      </c>
      <c r="L38" s="899"/>
    </row>
    <row r="39" spans="1:12" ht="15.75" hidden="1" customHeight="1">
      <c r="A39" s="892"/>
      <c r="B39" s="879" t="s">
        <v>904</v>
      </c>
      <c r="C39" s="880" t="s">
        <v>905</v>
      </c>
      <c r="D39" s="880"/>
      <c r="E39" s="880"/>
      <c r="F39" s="897"/>
      <c r="G39" s="898"/>
      <c r="H39" s="887"/>
      <c r="I39" s="898">
        <f>H39</f>
        <v>0</v>
      </c>
      <c r="J39" s="898"/>
      <c r="K39" s="897">
        <f>H39-J39</f>
        <v>0</v>
      </c>
      <c r="L39" s="899"/>
    </row>
    <row r="40" spans="1:12" ht="15.75" hidden="1" customHeight="1">
      <c r="A40" s="892"/>
      <c r="B40" s="893" t="s">
        <v>906</v>
      </c>
      <c r="C40" s="880" t="s">
        <v>907</v>
      </c>
      <c r="D40" s="880"/>
      <c r="E40" s="880"/>
      <c r="F40" s="897"/>
      <c r="G40" s="898"/>
      <c r="H40" s="887"/>
      <c r="I40" s="898">
        <f>H40</f>
        <v>0</v>
      </c>
      <c r="J40" s="898"/>
      <c r="K40" s="897">
        <f>H40-J40</f>
        <v>0</v>
      </c>
      <c r="L40" s="899"/>
    </row>
    <row r="41" spans="1:12" ht="15.75" customHeight="1">
      <c r="A41" s="892"/>
      <c r="B41" s="893" t="s">
        <v>908</v>
      </c>
      <c r="C41" s="880" t="s">
        <v>909</v>
      </c>
      <c r="D41" s="880"/>
      <c r="E41" s="880"/>
      <c r="F41" s="898">
        <f>'[2]54.1'!L18</f>
        <v>0</v>
      </c>
      <c r="G41" s="898">
        <f>'[2]54.1'!M18</f>
        <v>0</v>
      </c>
      <c r="H41" s="898">
        <f>'[2]54.1'!N18</f>
        <v>0</v>
      </c>
      <c r="I41" s="898">
        <f>'[2]54.1'!O18</f>
        <v>0</v>
      </c>
      <c r="J41" s="898">
        <f>'[2]54.1'!P18</f>
        <v>0</v>
      </c>
      <c r="K41" s="898">
        <f>'[2]54.1'!Q18</f>
        <v>0</v>
      </c>
      <c r="L41" s="900">
        <f>'[2]54.1'!R18</f>
        <v>0</v>
      </c>
    </row>
    <row r="42" spans="1:12" ht="13.5" customHeight="1">
      <c r="A42" s="878"/>
      <c r="B42" s="879" t="s">
        <v>910</v>
      </c>
      <c r="C42" s="880" t="s">
        <v>911</v>
      </c>
      <c r="D42" s="880"/>
      <c r="E42" s="880"/>
      <c r="F42" s="898">
        <f>'[2]54.1'!L19</f>
        <v>0</v>
      </c>
      <c r="G42" s="898">
        <f>'[2]54.1'!M19</f>
        <v>0</v>
      </c>
      <c r="H42" s="898">
        <f>'[2]54.1'!N19</f>
        <v>0</v>
      </c>
      <c r="I42" s="898">
        <f>'[2]54.1'!O19</f>
        <v>0</v>
      </c>
      <c r="J42" s="898">
        <f>'[2]54.1'!P19</f>
        <v>0</v>
      </c>
      <c r="K42" s="898">
        <f>'[2]54.1'!Q19</f>
        <v>0</v>
      </c>
      <c r="L42" s="900">
        <f>'[2]54.1'!R19</f>
        <v>0</v>
      </c>
    </row>
    <row r="43" spans="1:12" ht="16.5" customHeight="1">
      <c r="A43" s="901" t="s">
        <v>912</v>
      </c>
      <c r="B43" s="902"/>
      <c r="C43" s="875" t="s">
        <v>913</v>
      </c>
      <c r="D43" s="875"/>
      <c r="E43" s="875"/>
      <c r="F43" s="895">
        <f t="shared" ref="F43:L43" si="10">F44+F45+F46+F47+F48+F50+F49</f>
        <v>87000</v>
      </c>
      <c r="G43" s="895">
        <f t="shared" si="10"/>
        <v>59000</v>
      </c>
      <c r="H43" s="895">
        <f t="shared" si="10"/>
        <v>58377</v>
      </c>
      <c r="I43" s="895">
        <f t="shared" si="10"/>
        <v>58377</v>
      </c>
      <c r="J43" s="895">
        <f t="shared" si="10"/>
        <v>58377</v>
      </c>
      <c r="K43" s="895">
        <f t="shared" si="10"/>
        <v>0</v>
      </c>
      <c r="L43" s="896">
        <f t="shared" si="10"/>
        <v>59780</v>
      </c>
    </row>
    <row r="44" spans="1:12" ht="16.5" hidden="1" customHeight="1">
      <c r="A44" s="892"/>
      <c r="B44" s="903" t="s">
        <v>914</v>
      </c>
      <c r="C44" s="880" t="s">
        <v>915</v>
      </c>
      <c r="D44" s="880"/>
      <c r="E44" s="880"/>
      <c r="F44" s="898">
        <f t="shared" ref="F44:F49" si="11">G44</f>
        <v>0</v>
      </c>
      <c r="G44" s="898">
        <f t="shared" ref="G44:G49" si="12">J44</f>
        <v>0</v>
      </c>
      <c r="H44" s="898"/>
      <c r="I44" s="898"/>
      <c r="J44" s="898"/>
      <c r="K44" s="898"/>
      <c r="L44" s="900"/>
    </row>
    <row r="45" spans="1:12" ht="16.5" hidden="1" customHeight="1">
      <c r="A45" s="904"/>
      <c r="B45" s="893" t="s">
        <v>916</v>
      </c>
      <c r="C45" s="880" t="s">
        <v>917</v>
      </c>
      <c r="D45" s="880"/>
      <c r="E45" s="880"/>
      <c r="F45" s="898">
        <f t="shared" si="11"/>
        <v>0</v>
      </c>
      <c r="G45" s="898">
        <f t="shared" si="12"/>
        <v>0</v>
      </c>
      <c r="H45" s="898"/>
      <c r="I45" s="898"/>
      <c r="J45" s="898"/>
      <c r="K45" s="898"/>
      <c r="L45" s="900"/>
    </row>
    <row r="46" spans="1:12" ht="16.5" hidden="1" customHeight="1">
      <c r="A46" s="904"/>
      <c r="B46" s="893" t="s">
        <v>918</v>
      </c>
      <c r="C46" s="880" t="s">
        <v>919</v>
      </c>
      <c r="D46" s="880"/>
      <c r="E46" s="880"/>
      <c r="F46" s="898">
        <f t="shared" si="11"/>
        <v>0</v>
      </c>
      <c r="G46" s="898">
        <f t="shared" si="12"/>
        <v>0</v>
      </c>
      <c r="H46" s="898"/>
      <c r="I46" s="898"/>
      <c r="J46" s="898"/>
      <c r="K46" s="898"/>
      <c r="L46" s="900"/>
    </row>
    <row r="47" spans="1:12" ht="16.5" hidden="1" customHeight="1">
      <c r="A47" s="904"/>
      <c r="B47" s="905" t="s">
        <v>920</v>
      </c>
      <c r="C47" s="880" t="s">
        <v>921</v>
      </c>
      <c r="D47" s="880"/>
      <c r="E47" s="880"/>
      <c r="F47" s="898">
        <f t="shared" si="11"/>
        <v>0</v>
      </c>
      <c r="G47" s="898">
        <f t="shared" si="12"/>
        <v>0</v>
      </c>
      <c r="H47" s="898"/>
      <c r="I47" s="898"/>
      <c r="J47" s="898"/>
      <c r="K47" s="898"/>
      <c r="L47" s="900"/>
    </row>
    <row r="48" spans="1:12" ht="16.5" hidden="1" customHeight="1">
      <c r="A48" s="904"/>
      <c r="B48" s="905" t="s">
        <v>922</v>
      </c>
      <c r="C48" s="880" t="s">
        <v>923</v>
      </c>
      <c r="D48" s="880"/>
      <c r="E48" s="880"/>
      <c r="F48" s="898">
        <f t="shared" si="11"/>
        <v>0</v>
      </c>
      <c r="G48" s="898">
        <f t="shared" si="12"/>
        <v>0</v>
      </c>
      <c r="H48" s="898"/>
      <c r="I48" s="898"/>
      <c r="J48" s="898"/>
      <c r="K48" s="898"/>
      <c r="L48" s="900"/>
    </row>
    <row r="49" spans="1:12" ht="16.5" hidden="1" customHeight="1">
      <c r="A49" s="904"/>
      <c r="B49" s="893" t="s">
        <v>924</v>
      </c>
      <c r="C49" s="880" t="s">
        <v>1317</v>
      </c>
      <c r="D49" s="880"/>
      <c r="E49" s="880"/>
      <c r="F49" s="898">
        <f t="shared" si="11"/>
        <v>0</v>
      </c>
      <c r="G49" s="898">
        <f t="shared" si="12"/>
        <v>0</v>
      </c>
      <c r="H49" s="898"/>
      <c r="I49" s="898"/>
      <c r="J49" s="898"/>
      <c r="K49" s="898"/>
      <c r="L49" s="900"/>
    </row>
    <row r="50" spans="1:12" ht="16.5" customHeight="1">
      <c r="A50" s="904"/>
      <c r="B50" s="893" t="s">
        <v>1318</v>
      </c>
      <c r="C50" s="880" t="s">
        <v>927</v>
      </c>
      <c r="D50" s="880"/>
      <c r="E50" s="880"/>
      <c r="F50" s="898">
        <f>'[2]54.1'!L21</f>
        <v>87000</v>
      </c>
      <c r="G50" s="898">
        <f>'[2]54.1'!M21</f>
        <v>59000</v>
      </c>
      <c r="H50" s="898">
        <f>'[2]54.1'!N21</f>
        <v>58377</v>
      </c>
      <c r="I50" s="898">
        <f>'[2]54.1'!O21</f>
        <v>58377</v>
      </c>
      <c r="J50" s="898">
        <f>'[2]54.1'!P21</f>
        <v>58377</v>
      </c>
      <c r="K50" s="898">
        <f>'[2]54.1'!Q21</f>
        <v>0</v>
      </c>
      <c r="L50" s="900">
        <f>'[2]54.1'!R21</f>
        <v>59780</v>
      </c>
    </row>
    <row r="51" spans="1:12" ht="14.25" hidden="1" customHeight="1">
      <c r="A51" s="904"/>
      <c r="B51" s="884"/>
      <c r="C51" s="906"/>
      <c r="D51" s="906"/>
      <c r="E51" s="906"/>
      <c r="F51" s="897"/>
      <c r="G51" s="907"/>
      <c r="H51" s="907"/>
      <c r="I51" s="887"/>
      <c r="J51" s="907"/>
      <c r="K51" s="887">
        <f>H51-J51</f>
        <v>0</v>
      </c>
      <c r="L51" s="908"/>
    </row>
    <row r="52" spans="1:12" s="699" customFormat="1" ht="33.75" customHeight="1">
      <c r="A52" s="1202" t="s">
        <v>1319</v>
      </c>
      <c r="B52" s="1203"/>
      <c r="C52" s="909" t="s">
        <v>929</v>
      </c>
      <c r="D52" s="909"/>
      <c r="E52" s="909"/>
      <c r="F52" s="910">
        <f t="shared" ref="F52:L52" si="13">F53+F64+F65+F68+F73+F77+F80+F81+F82+F83+F84+F85+F86+F87+F88+F89+F90+F91+F92+F93+F94+F98+F99+F100</f>
        <v>45000</v>
      </c>
      <c r="G52" s="910">
        <f t="shared" si="13"/>
        <v>70000</v>
      </c>
      <c r="H52" s="910">
        <f t="shared" si="13"/>
        <v>65804</v>
      </c>
      <c r="I52" s="910">
        <f t="shared" si="13"/>
        <v>65804</v>
      </c>
      <c r="J52" s="910">
        <f t="shared" si="13"/>
        <v>65804</v>
      </c>
      <c r="K52" s="910">
        <f t="shared" si="13"/>
        <v>0</v>
      </c>
      <c r="L52" s="911">
        <f t="shared" si="13"/>
        <v>87888</v>
      </c>
    </row>
    <row r="53" spans="1:12" ht="18" customHeight="1">
      <c r="A53" s="912" t="s">
        <v>1320</v>
      </c>
      <c r="B53" s="894"/>
      <c r="C53" s="875" t="s">
        <v>931</v>
      </c>
      <c r="D53" s="875"/>
      <c r="E53" s="875"/>
      <c r="F53" s="895">
        <f t="shared" ref="F53:K53" si="14">F54+F55+F56+F57+F58+F59+F61+F60+F62+F63</f>
        <v>41000</v>
      </c>
      <c r="G53" s="895">
        <f t="shared" si="14"/>
        <v>68982</v>
      </c>
      <c r="H53" s="895">
        <f t="shared" si="14"/>
        <v>64799</v>
      </c>
      <c r="I53" s="895">
        <f t="shared" si="14"/>
        <v>64799</v>
      </c>
      <c r="J53" s="895">
        <f t="shared" si="14"/>
        <v>64799</v>
      </c>
      <c r="K53" s="895">
        <f t="shared" si="14"/>
        <v>0</v>
      </c>
      <c r="L53" s="896">
        <f>L54+L55+L56+L57+L58+L59+L61+L60+L62+L63</f>
        <v>87888</v>
      </c>
    </row>
    <row r="54" spans="1:12" ht="20.100000000000001" customHeight="1">
      <c r="A54" s="904"/>
      <c r="B54" s="893" t="s">
        <v>932</v>
      </c>
      <c r="C54" s="880" t="s">
        <v>933</v>
      </c>
      <c r="D54" s="880"/>
      <c r="E54" s="880"/>
      <c r="F54" s="898">
        <f>'[2]54.1'!L24</f>
        <v>30000</v>
      </c>
      <c r="G54" s="898">
        <f>'[2]54.1'!M24</f>
        <v>41682</v>
      </c>
      <c r="H54" s="898">
        <f>'[2]54.1'!N24</f>
        <v>38158</v>
      </c>
      <c r="I54" s="898">
        <f>'[2]54.1'!O24</f>
        <v>38158</v>
      </c>
      <c r="J54" s="898">
        <f>'[2]54.1'!P24</f>
        <v>38158</v>
      </c>
      <c r="K54" s="898">
        <f>'[2]54.1'!Q24</f>
        <v>0</v>
      </c>
      <c r="L54" s="900">
        <f>'[2]54.1'!R24</f>
        <v>38753</v>
      </c>
    </row>
    <row r="55" spans="1:12" ht="17.25" customHeight="1">
      <c r="A55" s="904"/>
      <c r="B55" s="893" t="s">
        <v>934</v>
      </c>
      <c r="C55" s="880" t="s">
        <v>935</v>
      </c>
      <c r="D55" s="880"/>
      <c r="E55" s="880"/>
      <c r="F55" s="898">
        <f>'[2]54.1'!L25</f>
        <v>1000</v>
      </c>
      <c r="G55" s="898">
        <f>'[2]54.1'!M25</f>
        <v>0</v>
      </c>
      <c r="H55" s="898">
        <f>'[2]54.1'!N25</f>
        <v>0</v>
      </c>
      <c r="I55" s="898">
        <f>'[2]54.1'!O25</f>
        <v>0</v>
      </c>
      <c r="J55" s="898">
        <f>'[2]54.1'!P25</f>
        <v>0</v>
      </c>
      <c r="K55" s="898">
        <f>'[2]54.1'!Q25</f>
        <v>0</v>
      </c>
      <c r="L55" s="900">
        <f>'[2]54.1'!R25</f>
        <v>0</v>
      </c>
    </row>
    <row r="56" spans="1:12" ht="17.25" hidden="1" customHeight="1">
      <c r="A56" s="904"/>
      <c r="B56" s="893" t="s">
        <v>936</v>
      </c>
      <c r="C56" s="880" t="s">
        <v>937</v>
      </c>
      <c r="D56" s="880"/>
      <c r="E56" s="880"/>
      <c r="F56" s="898">
        <f>G56</f>
        <v>0</v>
      </c>
      <c r="G56" s="898">
        <f>J56</f>
        <v>0</v>
      </c>
      <c r="H56" s="898"/>
      <c r="I56" s="898"/>
      <c r="J56" s="898"/>
      <c r="K56" s="898"/>
      <c r="L56" s="900"/>
    </row>
    <row r="57" spans="1:12" ht="17.25" hidden="1" customHeight="1">
      <c r="A57" s="904"/>
      <c r="B57" s="893" t="s">
        <v>938</v>
      </c>
      <c r="C57" s="880" t="s">
        <v>939</v>
      </c>
      <c r="D57" s="880"/>
      <c r="E57" s="880"/>
      <c r="F57" s="898">
        <f>G57</f>
        <v>0</v>
      </c>
      <c r="G57" s="898">
        <f>J57</f>
        <v>0</v>
      </c>
      <c r="H57" s="898"/>
      <c r="I57" s="898"/>
      <c r="J57" s="898"/>
      <c r="K57" s="898"/>
      <c r="L57" s="900"/>
    </row>
    <row r="58" spans="1:12" ht="17.25" hidden="1" customHeight="1">
      <c r="A58" s="904"/>
      <c r="B58" s="893" t="s">
        <v>940</v>
      </c>
      <c r="C58" s="880" t="s">
        <v>941</v>
      </c>
      <c r="D58" s="880"/>
      <c r="E58" s="880"/>
      <c r="F58" s="898">
        <f>G58</f>
        <v>0</v>
      </c>
      <c r="G58" s="898">
        <f>J58</f>
        <v>0</v>
      </c>
      <c r="H58" s="898"/>
      <c r="I58" s="898"/>
      <c r="J58" s="898"/>
      <c r="K58" s="898"/>
      <c r="L58" s="900"/>
    </row>
    <row r="59" spans="1:12" ht="17.25" customHeight="1">
      <c r="A59" s="904"/>
      <c r="B59" s="893" t="s">
        <v>942</v>
      </c>
      <c r="C59" s="880" t="s">
        <v>943</v>
      </c>
      <c r="D59" s="880"/>
      <c r="E59" s="880"/>
      <c r="F59" s="898">
        <f>'[2]54.1'!L26</f>
        <v>0</v>
      </c>
      <c r="G59" s="898">
        <f>'[2]54.1'!M26</f>
        <v>4300</v>
      </c>
      <c r="H59" s="898">
        <f>'[2]54.1'!N26</f>
        <v>3732</v>
      </c>
      <c r="I59" s="898">
        <f>'[2]54.1'!O26</f>
        <v>3732</v>
      </c>
      <c r="J59" s="898">
        <f>'[2]54.1'!P26</f>
        <v>3732</v>
      </c>
      <c r="K59" s="898">
        <f>'[2]54.1'!Q26</f>
        <v>0</v>
      </c>
      <c r="L59" s="900">
        <f>'[2]54.1'!R26</f>
        <v>3732</v>
      </c>
    </row>
    <row r="60" spans="1:12" ht="17.25" customHeight="1">
      <c r="A60" s="904"/>
      <c r="B60" s="893" t="s">
        <v>944</v>
      </c>
      <c r="C60" s="880" t="s">
        <v>945</v>
      </c>
      <c r="D60" s="880"/>
      <c r="E60" s="880"/>
      <c r="F60" s="898">
        <f>G60</f>
        <v>0</v>
      </c>
      <c r="G60" s="898">
        <f>J60</f>
        <v>0</v>
      </c>
      <c r="H60" s="887"/>
      <c r="I60" s="887"/>
      <c r="J60" s="887"/>
      <c r="K60" s="887"/>
      <c r="L60" s="891"/>
    </row>
    <row r="61" spans="1:12" ht="15" customHeight="1">
      <c r="A61" s="904"/>
      <c r="B61" s="893" t="s">
        <v>946</v>
      </c>
      <c r="C61" s="880" t="s">
        <v>947</v>
      </c>
      <c r="D61" s="880"/>
      <c r="E61" s="880"/>
      <c r="F61" s="898">
        <f>'[2]54.1'!L27</f>
        <v>4000</v>
      </c>
      <c r="G61" s="898">
        <f>'[2]54.1'!M27</f>
        <v>0</v>
      </c>
      <c r="H61" s="898">
        <f>'[2]54.1'!N27</f>
        <v>0</v>
      </c>
      <c r="I61" s="898">
        <f>'[2]54.1'!O27</f>
        <v>0</v>
      </c>
      <c r="J61" s="898">
        <f>'[2]54.1'!P27</f>
        <v>0</v>
      </c>
      <c r="K61" s="898">
        <f>'[2]54.1'!Q27</f>
        <v>0</v>
      </c>
      <c r="L61" s="900">
        <f>'[2]54.1'!R27</f>
        <v>0</v>
      </c>
    </row>
    <row r="62" spans="1:12" ht="15" customHeight="1">
      <c r="A62" s="904"/>
      <c r="B62" s="913" t="s">
        <v>948</v>
      </c>
      <c r="C62" s="880" t="s">
        <v>949</v>
      </c>
      <c r="D62" s="880"/>
      <c r="E62" s="880"/>
      <c r="F62" s="898">
        <f>'[2]54.1'!L28</f>
        <v>0</v>
      </c>
      <c r="G62" s="898">
        <f>'[2]54.1'!M28</f>
        <v>0</v>
      </c>
      <c r="H62" s="898">
        <f>'[2]54.1'!N28</f>
        <v>0</v>
      </c>
      <c r="I62" s="898">
        <f>'[2]54.1'!O28</f>
        <v>0</v>
      </c>
      <c r="J62" s="898">
        <f>'[2]54.1'!P28</f>
        <v>0</v>
      </c>
      <c r="K62" s="898">
        <f>'[2]54.1'!Q28</f>
        <v>0</v>
      </c>
      <c r="L62" s="900">
        <f>'[2]54.1'!R28</f>
        <v>22494</v>
      </c>
    </row>
    <row r="63" spans="1:12" ht="15" customHeight="1">
      <c r="A63" s="904"/>
      <c r="B63" s="893" t="s">
        <v>950</v>
      </c>
      <c r="C63" s="880" t="s">
        <v>951</v>
      </c>
      <c r="D63" s="880"/>
      <c r="E63" s="880"/>
      <c r="F63" s="898">
        <f>'[2]54.1'!L29</f>
        <v>6000</v>
      </c>
      <c r="G63" s="898">
        <f>'[2]54.1'!M29</f>
        <v>23000</v>
      </c>
      <c r="H63" s="898">
        <f>'[2]54.1'!N29</f>
        <v>22909</v>
      </c>
      <c r="I63" s="898">
        <f>'[2]54.1'!O29</f>
        <v>22909</v>
      </c>
      <c r="J63" s="898">
        <f>'[2]54.1'!P29</f>
        <v>22909</v>
      </c>
      <c r="K63" s="898">
        <f>'[2]54.1'!Q29</f>
        <v>0</v>
      </c>
      <c r="L63" s="900">
        <f>'[2]54.1'!R29</f>
        <v>22909</v>
      </c>
    </row>
    <row r="64" spans="1:12" ht="15" hidden="1" customHeight="1">
      <c r="A64" s="873" t="s">
        <v>952</v>
      </c>
      <c r="B64" s="894"/>
      <c r="C64" s="875" t="s">
        <v>953</v>
      </c>
      <c r="D64" s="875"/>
      <c r="E64" s="875"/>
      <c r="F64" s="895">
        <f>G64</f>
        <v>0</v>
      </c>
      <c r="G64" s="895"/>
      <c r="H64" s="914"/>
      <c r="I64" s="915"/>
      <c r="J64" s="915"/>
      <c r="K64" s="915">
        <f>H64-J64</f>
        <v>0</v>
      </c>
      <c r="L64" s="916"/>
    </row>
    <row r="65" spans="1:12" ht="17.25" hidden="1" customHeight="1">
      <c r="A65" s="873" t="s">
        <v>1321</v>
      </c>
      <c r="B65" s="917"/>
      <c r="C65" s="875" t="s">
        <v>955</v>
      </c>
      <c r="D65" s="875"/>
      <c r="E65" s="875"/>
      <c r="F65" s="895">
        <f t="shared" ref="F65:L65" si="15">F66+F67</f>
        <v>0</v>
      </c>
      <c r="G65" s="895">
        <f t="shared" si="15"/>
        <v>0</v>
      </c>
      <c r="H65" s="895">
        <f t="shared" si="15"/>
        <v>0</v>
      </c>
      <c r="I65" s="895">
        <f t="shared" si="15"/>
        <v>0</v>
      </c>
      <c r="J65" s="895">
        <f t="shared" si="15"/>
        <v>0</v>
      </c>
      <c r="K65" s="895">
        <f t="shared" si="15"/>
        <v>0</v>
      </c>
      <c r="L65" s="896">
        <f t="shared" si="15"/>
        <v>0</v>
      </c>
    </row>
    <row r="66" spans="1:12" ht="17.25" hidden="1" customHeight="1">
      <c r="A66" s="892"/>
      <c r="B66" s="913" t="s">
        <v>956</v>
      </c>
      <c r="C66" s="880" t="s">
        <v>957</v>
      </c>
      <c r="D66" s="880"/>
      <c r="E66" s="880"/>
      <c r="F66" s="897"/>
      <c r="G66" s="887"/>
      <c r="H66" s="887"/>
      <c r="I66" s="887"/>
      <c r="J66" s="887"/>
      <c r="K66" s="887">
        <f>H66-J66</f>
        <v>0</v>
      </c>
      <c r="L66" s="891"/>
    </row>
    <row r="67" spans="1:12" ht="17.25" hidden="1" customHeight="1">
      <c r="A67" s="892"/>
      <c r="B67" s="913" t="s">
        <v>958</v>
      </c>
      <c r="C67" s="880" t="s">
        <v>959</v>
      </c>
      <c r="D67" s="880"/>
      <c r="E67" s="880"/>
      <c r="F67" s="897"/>
      <c r="G67" s="887"/>
      <c r="H67" s="887"/>
      <c r="I67" s="887"/>
      <c r="J67" s="887"/>
      <c r="K67" s="887">
        <f>H67-J67</f>
        <v>0</v>
      </c>
      <c r="L67" s="891"/>
    </row>
    <row r="68" spans="1:12" ht="15" hidden="1" customHeight="1">
      <c r="A68" s="873" t="s">
        <v>1322</v>
      </c>
      <c r="B68" s="917"/>
      <c r="C68" s="875" t="s">
        <v>961</v>
      </c>
      <c r="D68" s="875"/>
      <c r="E68" s="875"/>
      <c r="F68" s="895">
        <f t="shared" ref="F68:L68" si="16">F69+F70+F71+F72</f>
        <v>0</v>
      </c>
      <c r="G68" s="895">
        <f t="shared" si="16"/>
        <v>0</v>
      </c>
      <c r="H68" s="895">
        <f t="shared" si="16"/>
        <v>0</v>
      </c>
      <c r="I68" s="895">
        <f t="shared" si="16"/>
        <v>0</v>
      </c>
      <c r="J68" s="895">
        <f t="shared" si="16"/>
        <v>0</v>
      </c>
      <c r="K68" s="895">
        <f t="shared" si="16"/>
        <v>0</v>
      </c>
      <c r="L68" s="896">
        <f t="shared" si="16"/>
        <v>0</v>
      </c>
    </row>
    <row r="69" spans="1:12" ht="12.75" hidden="1" customHeight="1">
      <c r="A69" s="904"/>
      <c r="B69" s="893" t="s">
        <v>962</v>
      </c>
      <c r="C69" s="880" t="s">
        <v>963</v>
      </c>
      <c r="D69" s="880"/>
      <c r="E69" s="880"/>
      <c r="F69" s="897"/>
      <c r="G69" s="887"/>
      <c r="H69" s="887"/>
      <c r="I69" s="887"/>
      <c r="J69" s="887"/>
      <c r="K69" s="887">
        <f>H69-J69</f>
        <v>0</v>
      </c>
      <c r="L69" s="891"/>
    </row>
    <row r="70" spans="1:12" ht="17.25" hidden="1" customHeight="1">
      <c r="A70" s="904"/>
      <c r="B70" s="893" t="s">
        <v>964</v>
      </c>
      <c r="C70" s="880" t="s">
        <v>965</v>
      </c>
      <c r="D70" s="880"/>
      <c r="E70" s="880"/>
      <c r="F70" s="897"/>
      <c r="G70" s="887"/>
      <c r="H70" s="887"/>
      <c r="I70" s="887"/>
      <c r="J70" s="887"/>
      <c r="K70" s="887">
        <f>H70-J70</f>
        <v>0</v>
      </c>
      <c r="L70" s="891"/>
    </row>
    <row r="71" spans="1:12" ht="16.5" hidden="1" customHeight="1">
      <c r="A71" s="904"/>
      <c r="B71" s="893" t="s">
        <v>966</v>
      </c>
      <c r="C71" s="880" t="s">
        <v>967</v>
      </c>
      <c r="D71" s="880"/>
      <c r="E71" s="880"/>
      <c r="F71" s="897"/>
      <c r="G71" s="887"/>
      <c r="H71" s="887"/>
      <c r="I71" s="887"/>
      <c r="J71" s="887"/>
      <c r="K71" s="887">
        <f>H71-J71</f>
        <v>0</v>
      </c>
      <c r="L71" s="891"/>
    </row>
    <row r="72" spans="1:12" ht="14.25" hidden="1" customHeight="1">
      <c r="A72" s="904"/>
      <c r="B72" s="893" t="s">
        <v>968</v>
      </c>
      <c r="C72" s="880" t="s">
        <v>969</v>
      </c>
      <c r="D72" s="880"/>
      <c r="E72" s="880"/>
      <c r="F72" s="897"/>
      <c r="G72" s="887"/>
      <c r="H72" s="887"/>
      <c r="I72" s="887"/>
      <c r="J72" s="887"/>
      <c r="K72" s="887">
        <f>H72-J72</f>
        <v>0</v>
      </c>
      <c r="L72" s="891"/>
    </row>
    <row r="73" spans="1:12" ht="17.25" customHeight="1">
      <c r="A73" s="1187" t="s">
        <v>1323</v>
      </c>
      <c r="B73" s="1188"/>
      <c r="C73" s="875" t="s">
        <v>971</v>
      </c>
      <c r="D73" s="875"/>
      <c r="E73" s="875"/>
      <c r="F73" s="895">
        <f t="shared" ref="F73:L73" si="17">F74+F75+F76</f>
        <v>2000</v>
      </c>
      <c r="G73" s="895">
        <f t="shared" si="17"/>
        <v>1018</v>
      </c>
      <c r="H73" s="895">
        <f t="shared" si="17"/>
        <v>1005</v>
      </c>
      <c r="I73" s="895">
        <f t="shared" ref="I73:I79" si="18">H73</f>
        <v>1005</v>
      </c>
      <c r="J73" s="895">
        <f t="shared" si="17"/>
        <v>1005</v>
      </c>
      <c r="K73" s="895">
        <f t="shared" si="17"/>
        <v>0</v>
      </c>
      <c r="L73" s="896">
        <f t="shared" si="17"/>
        <v>0</v>
      </c>
    </row>
    <row r="74" spans="1:12" ht="17.25" customHeight="1">
      <c r="A74" s="904"/>
      <c r="B74" s="893" t="s">
        <v>972</v>
      </c>
      <c r="C74" s="880" t="s">
        <v>973</v>
      </c>
      <c r="D74" s="880"/>
      <c r="E74" s="880"/>
      <c r="F74" s="897">
        <f>G74</f>
        <v>0</v>
      </c>
      <c r="G74" s="887"/>
      <c r="H74" s="887"/>
      <c r="I74" s="918">
        <f t="shared" si="18"/>
        <v>0</v>
      </c>
      <c r="J74" s="887"/>
      <c r="K74" s="887">
        <f>H74-J74</f>
        <v>0</v>
      </c>
      <c r="L74" s="891"/>
    </row>
    <row r="75" spans="1:12" ht="17.25" customHeight="1">
      <c r="A75" s="904"/>
      <c r="B75" s="893" t="s">
        <v>974</v>
      </c>
      <c r="C75" s="880" t="s">
        <v>975</v>
      </c>
      <c r="D75" s="880"/>
      <c r="E75" s="880"/>
      <c r="F75" s="897">
        <f>G75</f>
        <v>0</v>
      </c>
      <c r="G75" s="887"/>
      <c r="H75" s="887"/>
      <c r="I75" s="918">
        <f t="shared" si="18"/>
        <v>0</v>
      </c>
      <c r="J75" s="887"/>
      <c r="K75" s="887">
        <f>H75-J75</f>
        <v>0</v>
      </c>
      <c r="L75" s="891"/>
    </row>
    <row r="76" spans="1:12" ht="17.25" customHeight="1">
      <c r="A76" s="904"/>
      <c r="B76" s="893" t="s">
        <v>976</v>
      </c>
      <c r="C76" s="880" t="s">
        <v>977</v>
      </c>
      <c r="D76" s="880"/>
      <c r="E76" s="880"/>
      <c r="F76" s="898">
        <f>'[2]54.1'!L31</f>
        <v>2000</v>
      </c>
      <c r="G76" s="898">
        <f>'[2]54.1'!M31</f>
        <v>1018</v>
      </c>
      <c r="H76" s="898">
        <f>'[2]54.1'!N31</f>
        <v>1005</v>
      </c>
      <c r="I76" s="898">
        <f>'[2]54.1'!O31</f>
        <v>1005</v>
      </c>
      <c r="J76" s="898">
        <f>'[2]54.1'!P31</f>
        <v>1005</v>
      </c>
      <c r="K76" s="898">
        <f>'[2]54.1'!Q31</f>
        <v>0</v>
      </c>
      <c r="L76" s="900">
        <f>'[2]54.1'!R31</f>
        <v>0</v>
      </c>
    </row>
    <row r="77" spans="1:12" ht="17.25" hidden="1" customHeight="1">
      <c r="A77" s="1189" t="s">
        <v>1324</v>
      </c>
      <c r="B77" s="1190"/>
      <c r="C77" s="875" t="s">
        <v>979</v>
      </c>
      <c r="D77" s="875"/>
      <c r="E77" s="875"/>
      <c r="F77" s="895">
        <f t="shared" ref="F77:L77" si="19">F78+F79</f>
        <v>0</v>
      </c>
      <c r="G77" s="895">
        <f t="shared" si="19"/>
        <v>0</v>
      </c>
      <c r="H77" s="895">
        <f t="shared" si="19"/>
        <v>0</v>
      </c>
      <c r="I77" s="895">
        <f t="shared" si="18"/>
        <v>0</v>
      </c>
      <c r="J77" s="895">
        <f t="shared" si="19"/>
        <v>0</v>
      </c>
      <c r="K77" s="895">
        <f t="shared" si="19"/>
        <v>0</v>
      </c>
      <c r="L77" s="896">
        <f t="shared" si="19"/>
        <v>0</v>
      </c>
    </row>
    <row r="78" spans="1:12" ht="17.25" hidden="1" customHeight="1">
      <c r="A78" s="904"/>
      <c r="B78" s="893" t="s">
        <v>980</v>
      </c>
      <c r="C78" s="880" t="s">
        <v>981</v>
      </c>
      <c r="D78" s="880"/>
      <c r="E78" s="880"/>
      <c r="F78" s="897">
        <f>'[2]54.1'!L32</f>
        <v>0</v>
      </c>
      <c r="G78" s="897">
        <f>'[2]54.1'!M32</f>
        <v>0</v>
      </c>
      <c r="H78" s="897">
        <f>'[2]54.1'!N32</f>
        <v>0</v>
      </c>
      <c r="I78" s="897">
        <f>'[2]54.1'!O32</f>
        <v>0</v>
      </c>
      <c r="J78" s="897">
        <f>'[2]54.1'!P32</f>
        <v>0</v>
      </c>
      <c r="K78" s="897">
        <f>'[2]54.1'!Q32</f>
        <v>0</v>
      </c>
      <c r="L78" s="899">
        <f>'[2]54.1'!R32</f>
        <v>0</v>
      </c>
    </row>
    <row r="79" spans="1:12" ht="17.25" hidden="1" customHeight="1">
      <c r="A79" s="904"/>
      <c r="B79" s="893" t="s">
        <v>982</v>
      </c>
      <c r="C79" s="880" t="s">
        <v>983</v>
      </c>
      <c r="D79" s="880"/>
      <c r="E79" s="880"/>
      <c r="F79" s="897"/>
      <c r="G79" s="887"/>
      <c r="H79" s="887"/>
      <c r="I79" s="887">
        <f t="shared" si="18"/>
        <v>0</v>
      </c>
      <c r="J79" s="887"/>
      <c r="K79" s="887">
        <f t="shared" ref="K79:K93" si="20">H79-J79</f>
        <v>0</v>
      </c>
      <c r="L79" s="891"/>
    </row>
    <row r="80" spans="1:12" ht="17.25" hidden="1" customHeight="1">
      <c r="A80" s="1191" t="s">
        <v>984</v>
      </c>
      <c r="B80" s="1192"/>
      <c r="C80" s="875" t="s">
        <v>985</v>
      </c>
      <c r="D80" s="875"/>
      <c r="E80" s="875"/>
      <c r="F80" s="895"/>
      <c r="G80" s="915"/>
      <c r="H80" s="915"/>
      <c r="I80" s="915"/>
      <c r="J80" s="915"/>
      <c r="K80" s="915">
        <f t="shared" si="20"/>
        <v>0</v>
      </c>
      <c r="L80" s="916"/>
    </row>
    <row r="81" spans="1:12" ht="17.25" hidden="1" customHeight="1">
      <c r="A81" s="1191" t="s">
        <v>986</v>
      </c>
      <c r="B81" s="1192"/>
      <c r="C81" s="875" t="s">
        <v>987</v>
      </c>
      <c r="D81" s="875"/>
      <c r="E81" s="875"/>
      <c r="F81" s="895"/>
      <c r="G81" s="915"/>
      <c r="H81" s="915"/>
      <c r="I81" s="915"/>
      <c r="J81" s="915"/>
      <c r="K81" s="915">
        <f t="shared" si="20"/>
        <v>0</v>
      </c>
      <c r="L81" s="916"/>
    </row>
    <row r="82" spans="1:12" ht="17.25" hidden="1" customHeight="1">
      <c r="A82" s="873" t="s">
        <v>988</v>
      </c>
      <c r="B82" s="917"/>
      <c r="C82" s="875" t="s">
        <v>989</v>
      </c>
      <c r="D82" s="875"/>
      <c r="E82" s="875"/>
      <c r="F82" s="895">
        <f>G82</f>
        <v>0</v>
      </c>
      <c r="G82" s="895">
        <f>'[2]54.1'!M48</f>
        <v>0</v>
      </c>
      <c r="H82" s="895">
        <f>'[2]54.1'!N47</f>
        <v>0</v>
      </c>
      <c r="I82" s="895">
        <f>'[2]54.1'!O47</f>
        <v>0</v>
      </c>
      <c r="J82" s="895">
        <f>'[2]54.1'!P47</f>
        <v>0</v>
      </c>
      <c r="K82" s="895">
        <f>'[2]54.1'!Q47</f>
        <v>0</v>
      </c>
      <c r="L82" s="896">
        <f>'[2]54.1'!R47</f>
        <v>0</v>
      </c>
    </row>
    <row r="83" spans="1:12" ht="17.25" hidden="1" customHeight="1">
      <c r="A83" s="1180" t="s">
        <v>990</v>
      </c>
      <c r="B83" s="1181"/>
      <c r="C83" s="875" t="s">
        <v>991</v>
      </c>
      <c r="D83" s="875"/>
      <c r="E83" s="875"/>
      <c r="F83" s="895">
        <f t="shared" ref="F83:F99" si="21">G83</f>
        <v>0</v>
      </c>
      <c r="G83" s="915"/>
      <c r="H83" s="915"/>
      <c r="I83" s="915">
        <f t="shared" ref="I83:I100" si="22">H83</f>
        <v>0</v>
      </c>
      <c r="J83" s="915"/>
      <c r="K83" s="915">
        <f t="shared" si="20"/>
        <v>0</v>
      </c>
      <c r="L83" s="916"/>
    </row>
    <row r="84" spans="1:12" ht="17.25" hidden="1" customHeight="1">
      <c r="A84" s="1180" t="s">
        <v>992</v>
      </c>
      <c r="B84" s="1181"/>
      <c r="C84" s="875" t="s">
        <v>993</v>
      </c>
      <c r="D84" s="875"/>
      <c r="E84" s="875"/>
      <c r="F84" s="895">
        <f>'[2]54.1'!L34</f>
        <v>0</v>
      </c>
      <c r="G84" s="895">
        <f>'[2]54.1'!M34</f>
        <v>0</v>
      </c>
      <c r="H84" s="895">
        <f>'[2]54.1'!N34</f>
        <v>0</v>
      </c>
      <c r="I84" s="895">
        <f>'[2]54.1'!O34</f>
        <v>0</v>
      </c>
      <c r="J84" s="895">
        <f>'[2]54.1'!P34</f>
        <v>0</v>
      </c>
      <c r="K84" s="895">
        <f>'[2]54.1'!Q34</f>
        <v>0</v>
      </c>
      <c r="L84" s="896">
        <f>'[2]54.1'!R34</f>
        <v>0</v>
      </c>
    </row>
    <row r="85" spans="1:12" ht="13.5" hidden="1" customHeight="1">
      <c r="A85" s="1180" t="s">
        <v>994</v>
      </c>
      <c r="B85" s="1181"/>
      <c r="C85" s="875" t="s">
        <v>995</v>
      </c>
      <c r="D85" s="875"/>
      <c r="E85" s="875"/>
      <c r="F85" s="895">
        <f t="shared" si="21"/>
        <v>0</v>
      </c>
      <c r="G85" s="915"/>
      <c r="H85" s="915"/>
      <c r="I85" s="915">
        <f t="shared" si="22"/>
        <v>0</v>
      </c>
      <c r="J85" s="915"/>
      <c r="K85" s="915">
        <f t="shared" si="20"/>
        <v>0</v>
      </c>
      <c r="L85" s="916"/>
    </row>
    <row r="86" spans="1:12" ht="13.5" hidden="1" customHeight="1">
      <c r="A86" s="873" t="s">
        <v>996</v>
      </c>
      <c r="B86" s="917"/>
      <c r="C86" s="875" t="s">
        <v>997</v>
      </c>
      <c r="D86" s="875"/>
      <c r="E86" s="875"/>
      <c r="F86" s="895">
        <f t="shared" si="21"/>
        <v>0</v>
      </c>
      <c r="G86" s="915"/>
      <c r="H86" s="915"/>
      <c r="I86" s="915">
        <f t="shared" si="22"/>
        <v>0</v>
      </c>
      <c r="J86" s="915"/>
      <c r="K86" s="915">
        <f t="shared" si="20"/>
        <v>0</v>
      </c>
      <c r="L86" s="916"/>
    </row>
    <row r="87" spans="1:12" ht="16.5" hidden="1" customHeight="1">
      <c r="A87" s="873" t="s">
        <v>998</v>
      </c>
      <c r="B87" s="917"/>
      <c r="C87" s="875" t="s">
        <v>999</v>
      </c>
      <c r="D87" s="875"/>
      <c r="E87" s="875"/>
      <c r="F87" s="895">
        <f t="shared" si="21"/>
        <v>0</v>
      </c>
      <c r="G87" s="915"/>
      <c r="H87" s="915"/>
      <c r="I87" s="915">
        <f t="shared" si="22"/>
        <v>0</v>
      </c>
      <c r="J87" s="915"/>
      <c r="K87" s="915">
        <f t="shared" si="20"/>
        <v>0</v>
      </c>
      <c r="L87" s="916"/>
    </row>
    <row r="88" spans="1:12" ht="16.5" hidden="1" customHeight="1">
      <c r="A88" s="873" t="s">
        <v>1000</v>
      </c>
      <c r="B88" s="917"/>
      <c r="C88" s="875" t="s">
        <v>1001</v>
      </c>
      <c r="D88" s="875"/>
      <c r="E88" s="875"/>
      <c r="F88" s="895">
        <f t="shared" si="21"/>
        <v>0</v>
      </c>
      <c r="G88" s="915"/>
      <c r="H88" s="915"/>
      <c r="I88" s="915">
        <f t="shared" si="22"/>
        <v>0</v>
      </c>
      <c r="J88" s="915"/>
      <c r="K88" s="915">
        <f t="shared" si="20"/>
        <v>0</v>
      </c>
      <c r="L88" s="916"/>
    </row>
    <row r="89" spans="1:12" ht="41.25" hidden="1" customHeight="1">
      <c r="A89" s="1182" t="s">
        <v>1002</v>
      </c>
      <c r="B89" s="1183"/>
      <c r="C89" s="875" t="s">
        <v>1003</v>
      </c>
      <c r="D89" s="875"/>
      <c r="E89" s="875"/>
      <c r="F89" s="895">
        <f t="shared" si="21"/>
        <v>0</v>
      </c>
      <c r="G89" s="915"/>
      <c r="H89" s="915"/>
      <c r="I89" s="915">
        <f t="shared" si="22"/>
        <v>0</v>
      </c>
      <c r="J89" s="915"/>
      <c r="K89" s="915">
        <f t="shared" si="20"/>
        <v>0</v>
      </c>
      <c r="L89" s="916"/>
    </row>
    <row r="90" spans="1:12" ht="14.25" hidden="1" customHeight="1">
      <c r="A90" s="873" t="s">
        <v>1004</v>
      </c>
      <c r="B90" s="917"/>
      <c r="C90" s="875" t="s">
        <v>1005</v>
      </c>
      <c r="D90" s="875"/>
      <c r="E90" s="875"/>
      <c r="F90" s="895">
        <f t="shared" si="21"/>
        <v>0</v>
      </c>
      <c r="G90" s="915"/>
      <c r="H90" s="915"/>
      <c r="I90" s="915">
        <f t="shared" si="22"/>
        <v>0</v>
      </c>
      <c r="J90" s="915"/>
      <c r="K90" s="915">
        <f t="shared" si="20"/>
        <v>0</v>
      </c>
      <c r="L90" s="916"/>
    </row>
    <row r="91" spans="1:12" ht="14.25" hidden="1" customHeight="1">
      <c r="A91" s="873" t="s">
        <v>1006</v>
      </c>
      <c r="B91" s="917"/>
      <c r="C91" s="875" t="s">
        <v>1007</v>
      </c>
      <c r="D91" s="875"/>
      <c r="E91" s="875"/>
      <c r="F91" s="895">
        <f t="shared" si="21"/>
        <v>0</v>
      </c>
      <c r="G91" s="915"/>
      <c r="H91" s="915"/>
      <c r="I91" s="915">
        <f t="shared" si="22"/>
        <v>0</v>
      </c>
      <c r="J91" s="915"/>
      <c r="K91" s="915">
        <f t="shared" si="20"/>
        <v>0</v>
      </c>
      <c r="L91" s="916"/>
    </row>
    <row r="92" spans="1:12" ht="14.25" hidden="1" customHeight="1">
      <c r="A92" s="873" t="s">
        <v>1008</v>
      </c>
      <c r="B92" s="917"/>
      <c r="C92" s="875" t="s">
        <v>1009</v>
      </c>
      <c r="D92" s="875"/>
      <c r="E92" s="875"/>
      <c r="F92" s="895">
        <f t="shared" si="21"/>
        <v>0</v>
      </c>
      <c r="G92" s="915"/>
      <c r="H92" s="915"/>
      <c r="I92" s="915">
        <f t="shared" si="22"/>
        <v>0</v>
      </c>
      <c r="J92" s="915"/>
      <c r="K92" s="915">
        <f t="shared" si="20"/>
        <v>0</v>
      </c>
      <c r="L92" s="916"/>
    </row>
    <row r="93" spans="1:12" ht="14.25" hidden="1" customHeight="1">
      <c r="A93" s="873" t="s">
        <v>1010</v>
      </c>
      <c r="B93" s="917"/>
      <c r="C93" s="875" t="s">
        <v>1011</v>
      </c>
      <c r="D93" s="875"/>
      <c r="E93" s="875"/>
      <c r="F93" s="895">
        <f t="shared" si="21"/>
        <v>0</v>
      </c>
      <c r="G93" s="915"/>
      <c r="H93" s="915"/>
      <c r="I93" s="915">
        <f t="shared" si="22"/>
        <v>0</v>
      </c>
      <c r="J93" s="915"/>
      <c r="K93" s="915">
        <f t="shared" si="20"/>
        <v>0</v>
      </c>
      <c r="L93" s="916"/>
    </row>
    <row r="94" spans="1:12" ht="13.5" hidden="1" customHeight="1">
      <c r="A94" s="873" t="s">
        <v>1012</v>
      </c>
      <c r="B94" s="917"/>
      <c r="C94" s="875" t="s">
        <v>1013</v>
      </c>
      <c r="D94" s="875"/>
      <c r="E94" s="875"/>
      <c r="F94" s="895">
        <f t="shared" si="21"/>
        <v>0</v>
      </c>
      <c r="G94" s="895"/>
      <c r="H94" s="895"/>
      <c r="I94" s="915">
        <f t="shared" si="22"/>
        <v>0</v>
      </c>
      <c r="J94" s="895"/>
      <c r="K94" s="895">
        <f>K95+K96+K97</f>
        <v>0</v>
      </c>
      <c r="L94" s="896"/>
    </row>
    <row r="95" spans="1:12" ht="13.5" hidden="1" customHeight="1">
      <c r="A95" s="892"/>
      <c r="B95" s="893" t="s">
        <v>1014</v>
      </c>
      <c r="C95" s="880" t="s">
        <v>1015</v>
      </c>
      <c r="D95" s="880"/>
      <c r="E95" s="880"/>
      <c r="F95" s="895">
        <f t="shared" si="21"/>
        <v>0</v>
      </c>
      <c r="G95" s="887"/>
      <c r="H95" s="887"/>
      <c r="I95" s="915">
        <f t="shared" si="22"/>
        <v>0</v>
      </c>
      <c r="J95" s="887"/>
      <c r="K95" s="887">
        <f>H95-J95</f>
        <v>0</v>
      </c>
      <c r="L95" s="891"/>
    </row>
    <row r="96" spans="1:12" ht="13.5" hidden="1" customHeight="1">
      <c r="A96" s="892"/>
      <c r="B96" s="893" t="s">
        <v>1016</v>
      </c>
      <c r="C96" s="880" t="s">
        <v>1017</v>
      </c>
      <c r="D96" s="880"/>
      <c r="E96" s="880"/>
      <c r="F96" s="895">
        <f t="shared" si="21"/>
        <v>0</v>
      </c>
      <c r="G96" s="887"/>
      <c r="H96" s="887"/>
      <c r="I96" s="915">
        <f t="shared" si="22"/>
        <v>0</v>
      </c>
      <c r="J96" s="887"/>
      <c r="K96" s="887">
        <f>H96-J96</f>
        <v>0</v>
      </c>
      <c r="L96" s="891"/>
    </row>
    <row r="97" spans="1:12" ht="13.5" hidden="1" customHeight="1">
      <c r="A97" s="892"/>
      <c r="B97" s="893" t="s">
        <v>1018</v>
      </c>
      <c r="C97" s="880" t="s">
        <v>1019</v>
      </c>
      <c r="D97" s="880"/>
      <c r="E97" s="880"/>
      <c r="F97" s="895">
        <f t="shared" si="21"/>
        <v>0</v>
      </c>
      <c r="G97" s="887"/>
      <c r="H97" s="887"/>
      <c r="I97" s="915">
        <f t="shared" si="22"/>
        <v>0</v>
      </c>
      <c r="J97" s="887"/>
      <c r="K97" s="887">
        <f>H97-J97</f>
        <v>0</v>
      </c>
      <c r="L97" s="891"/>
    </row>
    <row r="98" spans="1:12" ht="27" hidden="1" customHeight="1">
      <c r="A98" s="1182" t="s">
        <v>1020</v>
      </c>
      <c r="B98" s="1183"/>
      <c r="C98" s="875" t="s">
        <v>1021</v>
      </c>
      <c r="D98" s="875"/>
      <c r="E98" s="875"/>
      <c r="F98" s="895">
        <f t="shared" si="21"/>
        <v>0</v>
      </c>
      <c r="G98" s="895">
        <v>0</v>
      </c>
      <c r="H98" s="895">
        <f>'[2]54.1'!N49</f>
        <v>0</v>
      </c>
      <c r="I98" s="895">
        <f>'[2]54.1'!O49</f>
        <v>0</v>
      </c>
      <c r="J98" s="895">
        <f>'[2]54.1'!P49</f>
        <v>0</v>
      </c>
      <c r="K98" s="895">
        <f>'[2]54.1'!Q49</f>
        <v>0</v>
      </c>
      <c r="L98" s="896">
        <f>'[2]54.1'!R49</f>
        <v>0</v>
      </c>
    </row>
    <row r="99" spans="1:12" ht="16.5" hidden="1" customHeight="1">
      <c r="A99" s="1180" t="s">
        <v>1022</v>
      </c>
      <c r="B99" s="1181"/>
      <c r="C99" s="875" t="s">
        <v>1023</v>
      </c>
      <c r="D99" s="875"/>
      <c r="E99" s="875"/>
      <c r="F99" s="895">
        <f t="shared" si="21"/>
        <v>0</v>
      </c>
      <c r="G99" s="915"/>
      <c r="H99" s="915"/>
      <c r="I99" s="915">
        <f t="shared" si="22"/>
        <v>0</v>
      </c>
      <c r="J99" s="915"/>
      <c r="K99" s="915">
        <f>H99-J99</f>
        <v>0</v>
      </c>
      <c r="L99" s="916"/>
    </row>
    <row r="100" spans="1:12" ht="13.5" customHeight="1">
      <c r="A100" s="1184" t="s">
        <v>1325</v>
      </c>
      <c r="B100" s="1181"/>
      <c r="C100" s="875" t="s">
        <v>1025</v>
      </c>
      <c r="D100" s="875"/>
      <c r="E100" s="875"/>
      <c r="F100" s="895">
        <f>F101+F107+F108</f>
        <v>2000</v>
      </c>
      <c r="G100" s="895">
        <f>G101+G107+G108</f>
        <v>0</v>
      </c>
      <c r="H100" s="895">
        <f>H101+H107+H108</f>
        <v>0</v>
      </c>
      <c r="I100" s="915">
        <f t="shared" si="22"/>
        <v>0</v>
      </c>
      <c r="J100" s="895">
        <f>J101+J107+J108</f>
        <v>0</v>
      </c>
      <c r="K100" s="895">
        <f>K101+K102+K103+K104+K105+K106+K107+K108</f>
        <v>0</v>
      </c>
      <c r="L100" s="896">
        <f>L101+L102+L103+L104+L105+L106+L107+L108</f>
        <v>0</v>
      </c>
    </row>
    <row r="101" spans="1:12" ht="13.5" hidden="1" customHeight="1">
      <c r="A101" s="892"/>
      <c r="B101" s="893" t="s">
        <v>1026</v>
      </c>
      <c r="C101" s="880" t="s">
        <v>1027</v>
      </c>
      <c r="D101" s="880"/>
      <c r="E101" s="880"/>
      <c r="F101" s="897">
        <f>G101</f>
        <v>0</v>
      </c>
      <c r="G101" s="887"/>
      <c r="H101" s="887"/>
      <c r="I101" s="918">
        <f>H101</f>
        <v>0</v>
      </c>
      <c r="J101" s="887"/>
      <c r="K101" s="887">
        <f t="shared" ref="K101:K109" si="23">H101-J101</f>
        <v>0</v>
      </c>
      <c r="L101" s="891"/>
    </row>
    <row r="102" spans="1:12" ht="13.5" hidden="1" customHeight="1">
      <c r="A102" s="904"/>
      <c r="B102" s="893" t="s">
        <v>1028</v>
      </c>
      <c r="C102" s="880" t="s">
        <v>1029</v>
      </c>
      <c r="D102" s="880"/>
      <c r="E102" s="880"/>
      <c r="F102" s="897">
        <f t="shared" ref="F102:F107" si="24">G102</f>
        <v>0</v>
      </c>
      <c r="G102" s="887"/>
      <c r="H102" s="887"/>
      <c r="I102" s="918">
        <f t="shared" ref="I102:J109" si="25">H102</f>
        <v>0</v>
      </c>
      <c r="J102" s="887">
        <f t="shared" si="25"/>
        <v>0</v>
      </c>
      <c r="K102" s="887">
        <f t="shared" si="23"/>
        <v>0</v>
      </c>
      <c r="L102" s="891"/>
    </row>
    <row r="103" spans="1:12" ht="13.5" hidden="1" customHeight="1">
      <c r="A103" s="904"/>
      <c r="B103" s="893" t="s">
        <v>1030</v>
      </c>
      <c r="C103" s="880" t="s">
        <v>1031</v>
      </c>
      <c r="D103" s="880"/>
      <c r="E103" s="880"/>
      <c r="F103" s="897">
        <f t="shared" si="24"/>
        <v>0</v>
      </c>
      <c r="G103" s="887"/>
      <c r="H103" s="887"/>
      <c r="I103" s="918">
        <f t="shared" si="25"/>
        <v>0</v>
      </c>
      <c r="J103" s="887">
        <f t="shared" si="25"/>
        <v>0</v>
      </c>
      <c r="K103" s="887">
        <f t="shared" si="23"/>
        <v>0</v>
      </c>
      <c r="L103" s="891"/>
    </row>
    <row r="104" spans="1:12" ht="13.5" hidden="1" customHeight="1">
      <c r="A104" s="904"/>
      <c r="B104" s="893" t="s">
        <v>1032</v>
      </c>
      <c r="C104" s="880" t="s">
        <v>1033</v>
      </c>
      <c r="D104" s="880"/>
      <c r="E104" s="880"/>
      <c r="F104" s="897">
        <f t="shared" si="24"/>
        <v>0</v>
      </c>
      <c r="G104" s="887"/>
      <c r="H104" s="887"/>
      <c r="I104" s="918">
        <f t="shared" si="25"/>
        <v>0</v>
      </c>
      <c r="J104" s="887">
        <f t="shared" si="25"/>
        <v>0</v>
      </c>
      <c r="K104" s="887">
        <f t="shared" si="23"/>
        <v>0</v>
      </c>
      <c r="L104" s="891"/>
    </row>
    <row r="105" spans="1:12" ht="13.5" hidden="1" customHeight="1">
      <c r="A105" s="904"/>
      <c r="B105" s="893" t="s">
        <v>1034</v>
      </c>
      <c r="C105" s="880" t="s">
        <v>1035</v>
      </c>
      <c r="D105" s="880"/>
      <c r="E105" s="880"/>
      <c r="F105" s="897">
        <f t="shared" si="24"/>
        <v>0</v>
      </c>
      <c r="G105" s="887"/>
      <c r="H105" s="887"/>
      <c r="I105" s="918">
        <f t="shared" si="25"/>
        <v>0</v>
      </c>
      <c r="J105" s="887">
        <f t="shared" si="25"/>
        <v>0</v>
      </c>
      <c r="K105" s="887">
        <f t="shared" si="23"/>
        <v>0</v>
      </c>
      <c r="L105" s="891"/>
    </row>
    <row r="106" spans="1:12" ht="13.5" hidden="1" customHeight="1">
      <c r="A106" s="904"/>
      <c r="B106" s="893" t="s">
        <v>1036</v>
      </c>
      <c r="C106" s="880" t="s">
        <v>1037</v>
      </c>
      <c r="D106" s="880"/>
      <c r="E106" s="880"/>
      <c r="F106" s="897">
        <f t="shared" si="24"/>
        <v>0</v>
      </c>
      <c r="G106" s="887"/>
      <c r="H106" s="887"/>
      <c r="I106" s="918">
        <f t="shared" si="25"/>
        <v>0</v>
      </c>
      <c r="J106" s="887">
        <f t="shared" si="25"/>
        <v>0</v>
      </c>
      <c r="K106" s="887">
        <f t="shared" si="23"/>
        <v>0</v>
      </c>
      <c r="L106" s="891"/>
    </row>
    <row r="107" spans="1:12" ht="13.5" hidden="1" customHeight="1">
      <c r="A107" s="904"/>
      <c r="B107" s="893" t="s">
        <v>1038</v>
      </c>
      <c r="C107" s="880" t="s">
        <v>1039</v>
      </c>
      <c r="D107" s="880"/>
      <c r="E107" s="880"/>
      <c r="F107" s="897">
        <f t="shared" si="24"/>
        <v>0</v>
      </c>
      <c r="G107" s="887"/>
      <c r="H107" s="887"/>
      <c r="I107" s="918">
        <f t="shared" si="25"/>
        <v>0</v>
      </c>
      <c r="J107" s="887">
        <f t="shared" si="25"/>
        <v>0</v>
      </c>
      <c r="K107" s="887">
        <f t="shared" si="23"/>
        <v>0</v>
      </c>
      <c r="L107" s="891"/>
    </row>
    <row r="108" spans="1:12" ht="13.5" customHeight="1">
      <c r="A108" s="892"/>
      <c r="B108" s="893" t="s">
        <v>1040</v>
      </c>
      <c r="C108" s="880" t="s">
        <v>1041</v>
      </c>
      <c r="D108" s="880"/>
      <c r="E108" s="880"/>
      <c r="F108" s="898">
        <f>'[2]54.1'!L36</f>
        <v>2000</v>
      </c>
      <c r="G108" s="898">
        <f>'[2]54.1'!M36</f>
        <v>0</v>
      </c>
      <c r="H108" s="898">
        <f>'[2]54.1'!N36</f>
        <v>0</v>
      </c>
      <c r="I108" s="898">
        <f>'[2]54.1'!O36</f>
        <v>0</v>
      </c>
      <c r="J108" s="898">
        <f>'[2]54.1'!P36</f>
        <v>0</v>
      </c>
      <c r="K108" s="898">
        <f>'[2]54.1'!Q36</f>
        <v>0</v>
      </c>
      <c r="L108" s="900">
        <f>'[2]54.1'!R36</f>
        <v>0</v>
      </c>
    </row>
    <row r="109" spans="1:12" ht="13.5" hidden="1" customHeight="1">
      <c r="A109" s="892"/>
      <c r="B109" s="893"/>
      <c r="C109" s="919"/>
      <c r="D109" s="919"/>
      <c r="E109" s="919"/>
      <c r="F109" s="897"/>
      <c r="G109" s="887"/>
      <c r="H109" s="887"/>
      <c r="I109" s="887"/>
      <c r="J109" s="887">
        <f t="shared" si="25"/>
        <v>0</v>
      </c>
      <c r="K109" s="887">
        <f t="shared" si="23"/>
        <v>0</v>
      </c>
      <c r="L109" s="891"/>
    </row>
    <row r="110" spans="1:12" s="699" customFormat="1" ht="20.25" hidden="1" customHeight="1">
      <c r="A110" s="920" t="s">
        <v>1042</v>
      </c>
      <c r="B110" s="921"/>
      <c r="C110" s="922" t="s">
        <v>1043</v>
      </c>
      <c r="D110" s="922"/>
      <c r="E110" s="922"/>
      <c r="F110" s="923">
        <f t="shared" ref="F110:L110" si="26">F111+F114+F119</f>
        <v>0</v>
      </c>
      <c r="G110" s="923">
        <f t="shared" si="26"/>
        <v>0</v>
      </c>
      <c r="H110" s="923">
        <f t="shared" si="26"/>
        <v>0</v>
      </c>
      <c r="I110" s="923">
        <f t="shared" si="26"/>
        <v>0</v>
      </c>
      <c r="J110" s="923">
        <f t="shared" si="26"/>
        <v>0</v>
      </c>
      <c r="K110" s="923">
        <f t="shared" si="26"/>
        <v>0</v>
      </c>
      <c r="L110" s="924">
        <f t="shared" si="26"/>
        <v>0</v>
      </c>
    </row>
    <row r="111" spans="1:12" ht="17.25" hidden="1" customHeight="1">
      <c r="A111" s="925" t="s">
        <v>1044</v>
      </c>
      <c r="B111" s="917"/>
      <c r="C111" s="875" t="s">
        <v>1045</v>
      </c>
      <c r="D111" s="875"/>
      <c r="E111" s="875"/>
      <c r="F111" s="895">
        <f t="shared" ref="F111:L111" si="27">F112+F113</f>
        <v>0</v>
      </c>
      <c r="G111" s="895">
        <f t="shared" si="27"/>
        <v>0</v>
      </c>
      <c r="H111" s="895">
        <f t="shared" si="27"/>
        <v>0</v>
      </c>
      <c r="I111" s="895">
        <f t="shared" si="27"/>
        <v>0</v>
      </c>
      <c r="J111" s="895">
        <f t="shared" si="27"/>
        <v>0</v>
      </c>
      <c r="K111" s="895">
        <f t="shared" si="27"/>
        <v>0</v>
      </c>
      <c r="L111" s="896">
        <f t="shared" si="27"/>
        <v>0</v>
      </c>
    </row>
    <row r="112" spans="1:12" ht="17.25" hidden="1" customHeight="1">
      <c r="A112" s="892"/>
      <c r="B112" s="879" t="s">
        <v>1046</v>
      </c>
      <c r="C112" s="880" t="s">
        <v>1047</v>
      </c>
      <c r="D112" s="880"/>
      <c r="E112" s="880"/>
      <c r="F112" s="897"/>
      <c r="G112" s="887"/>
      <c r="H112" s="887"/>
      <c r="I112" s="887"/>
      <c r="J112" s="887"/>
      <c r="K112" s="887">
        <f>H112-J112</f>
        <v>0</v>
      </c>
      <c r="L112" s="891"/>
    </row>
    <row r="113" spans="1:12" ht="17.25" hidden="1" customHeight="1">
      <c r="A113" s="892"/>
      <c r="B113" s="879" t="s">
        <v>1048</v>
      </c>
      <c r="C113" s="880" t="s">
        <v>1049</v>
      </c>
      <c r="D113" s="880"/>
      <c r="E113" s="880"/>
      <c r="F113" s="897"/>
      <c r="G113" s="887"/>
      <c r="H113" s="887"/>
      <c r="I113" s="887"/>
      <c r="J113" s="887"/>
      <c r="K113" s="887">
        <f>H113-J113</f>
        <v>0</v>
      </c>
      <c r="L113" s="891"/>
    </row>
    <row r="114" spans="1:12" ht="17.25" hidden="1" customHeight="1">
      <c r="A114" s="925" t="s">
        <v>1050</v>
      </c>
      <c r="B114" s="917"/>
      <c r="C114" s="875" t="s">
        <v>138</v>
      </c>
      <c r="D114" s="875"/>
      <c r="E114" s="875"/>
      <c r="F114" s="895">
        <f t="shared" ref="F114:L114" si="28">F115+F116+F117+F118</f>
        <v>0</v>
      </c>
      <c r="G114" s="895">
        <f t="shared" si="28"/>
        <v>0</v>
      </c>
      <c r="H114" s="895">
        <f t="shared" si="28"/>
        <v>0</v>
      </c>
      <c r="I114" s="895">
        <f t="shared" si="28"/>
        <v>0</v>
      </c>
      <c r="J114" s="895">
        <f t="shared" si="28"/>
        <v>0</v>
      </c>
      <c r="K114" s="895">
        <f t="shared" si="28"/>
        <v>0</v>
      </c>
      <c r="L114" s="896">
        <f t="shared" si="28"/>
        <v>0</v>
      </c>
    </row>
    <row r="115" spans="1:12" ht="17.25" hidden="1" customHeight="1">
      <c r="A115" s="878"/>
      <c r="B115" s="879" t="s">
        <v>1051</v>
      </c>
      <c r="C115" s="880" t="s">
        <v>140</v>
      </c>
      <c r="D115" s="880"/>
      <c r="E115" s="880"/>
      <c r="F115" s="897"/>
      <c r="G115" s="887"/>
      <c r="H115" s="887"/>
      <c r="I115" s="887"/>
      <c r="J115" s="887"/>
      <c r="K115" s="887">
        <f>H115-J115</f>
        <v>0</v>
      </c>
      <c r="L115" s="891"/>
    </row>
    <row r="116" spans="1:12" ht="15" hidden="1" customHeight="1">
      <c r="A116" s="892"/>
      <c r="B116" s="913" t="s">
        <v>1052</v>
      </c>
      <c r="C116" s="880" t="s">
        <v>1053</v>
      </c>
      <c r="D116" s="880"/>
      <c r="E116" s="880"/>
      <c r="F116" s="897"/>
      <c r="G116" s="887"/>
      <c r="H116" s="887"/>
      <c r="I116" s="887"/>
      <c r="J116" s="887"/>
      <c r="K116" s="887">
        <f>H116-J116</f>
        <v>0</v>
      </c>
      <c r="L116" s="891"/>
    </row>
    <row r="117" spans="1:12" ht="16.5" hidden="1" customHeight="1">
      <c r="A117" s="892"/>
      <c r="B117" s="879" t="s">
        <v>1054</v>
      </c>
      <c r="C117" s="880" t="s">
        <v>142</v>
      </c>
      <c r="D117" s="880"/>
      <c r="E117" s="880"/>
      <c r="F117" s="897"/>
      <c r="G117" s="887"/>
      <c r="H117" s="887"/>
      <c r="I117" s="887"/>
      <c r="J117" s="887"/>
      <c r="K117" s="887">
        <f>H117-J117</f>
        <v>0</v>
      </c>
      <c r="L117" s="891"/>
    </row>
    <row r="118" spans="1:12" ht="17.25" hidden="1" customHeight="1">
      <c r="A118" s="892"/>
      <c r="B118" s="879" t="s">
        <v>1055</v>
      </c>
      <c r="C118" s="880" t="s">
        <v>144</v>
      </c>
      <c r="D118" s="880"/>
      <c r="E118" s="880"/>
      <c r="F118" s="897"/>
      <c r="G118" s="887"/>
      <c r="H118" s="887"/>
      <c r="I118" s="887"/>
      <c r="J118" s="887"/>
      <c r="K118" s="887">
        <f>H118-J118</f>
        <v>0</v>
      </c>
      <c r="L118" s="891"/>
    </row>
    <row r="119" spans="1:12" ht="17.25" hidden="1" customHeight="1">
      <c r="A119" s="926" t="s">
        <v>1056</v>
      </c>
      <c r="B119" s="927"/>
      <c r="C119" s="875" t="s">
        <v>1057</v>
      </c>
      <c r="D119" s="875"/>
      <c r="E119" s="875"/>
      <c r="F119" s="895">
        <f t="shared" ref="F119:L119" si="29">F120+F121+F122+F123+F124</f>
        <v>0</v>
      </c>
      <c r="G119" s="895">
        <f t="shared" si="29"/>
        <v>0</v>
      </c>
      <c r="H119" s="895">
        <f t="shared" si="29"/>
        <v>0</v>
      </c>
      <c r="I119" s="895">
        <f t="shared" si="29"/>
        <v>0</v>
      </c>
      <c r="J119" s="895">
        <f t="shared" si="29"/>
        <v>0</v>
      </c>
      <c r="K119" s="895">
        <f t="shared" si="29"/>
        <v>0</v>
      </c>
      <c r="L119" s="896">
        <f t="shared" si="29"/>
        <v>0</v>
      </c>
    </row>
    <row r="120" spans="1:12" ht="17.25" hidden="1" customHeight="1">
      <c r="A120" s="928"/>
      <c r="B120" s="879" t="s">
        <v>1058</v>
      </c>
      <c r="C120" s="880" t="s">
        <v>1059</v>
      </c>
      <c r="D120" s="880"/>
      <c r="E120" s="880"/>
      <c r="F120" s="897"/>
      <c r="G120" s="887"/>
      <c r="H120" s="887"/>
      <c r="I120" s="887"/>
      <c r="J120" s="887"/>
      <c r="K120" s="887">
        <f t="shared" ref="K120:K125" si="30">H120-J120</f>
        <v>0</v>
      </c>
      <c r="L120" s="891"/>
    </row>
    <row r="121" spans="1:12" ht="17.25" hidden="1" customHeight="1">
      <c r="A121" s="892"/>
      <c r="B121" s="879" t="s">
        <v>1060</v>
      </c>
      <c r="C121" s="880" t="s">
        <v>1061</v>
      </c>
      <c r="D121" s="880"/>
      <c r="E121" s="880"/>
      <c r="F121" s="897"/>
      <c r="G121" s="887"/>
      <c r="H121" s="887"/>
      <c r="I121" s="887"/>
      <c r="J121" s="887"/>
      <c r="K121" s="887">
        <f t="shared" si="30"/>
        <v>0</v>
      </c>
      <c r="L121" s="891"/>
    </row>
    <row r="122" spans="1:12" ht="17.25" hidden="1" customHeight="1">
      <c r="A122" s="892"/>
      <c r="B122" s="913" t="s">
        <v>1062</v>
      </c>
      <c r="C122" s="880" t="s">
        <v>1063</v>
      </c>
      <c r="D122" s="880"/>
      <c r="E122" s="880"/>
      <c r="F122" s="897"/>
      <c r="G122" s="887"/>
      <c r="H122" s="887"/>
      <c r="I122" s="887"/>
      <c r="J122" s="887"/>
      <c r="K122" s="887">
        <f t="shared" si="30"/>
        <v>0</v>
      </c>
      <c r="L122" s="891"/>
    </row>
    <row r="123" spans="1:12" ht="15" hidden="1" customHeight="1">
      <c r="A123" s="892"/>
      <c r="B123" s="913" t="s">
        <v>1064</v>
      </c>
      <c r="C123" s="880" t="s">
        <v>1065</v>
      </c>
      <c r="D123" s="880"/>
      <c r="E123" s="880"/>
      <c r="F123" s="897"/>
      <c r="G123" s="887"/>
      <c r="H123" s="887"/>
      <c r="I123" s="887"/>
      <c r="J123" s="887"/>
      <c r="K123" s="887">
        <f t="shared" si="30"/>
        <v>0</v>
      </c>
      <c r="L123" s="891"/>
    </row>
    <row r="124" spans="1:12" ht="17.25" hidden="1" customHeight="1">
      <c r="A124" s="892"/>
      <c r="B124" s="913" t="s">
        <v>1066</v>
      </c>
      <c r="C124" s="880" t="s">
        <v>1067</v>
      </c>
      <c r="D124" s="880"/>
      <c r="E124" s="880"/>
      <c r="F124" s="897"/>
      <c r="G124" s="887"/>
      <c r="H124" s="887"/>
      <c r="I124" s="887"/>
      <c r="J124" s="887"/>
      <c r="K124" s="887">
        <f t="shared" si="30"/>
        <v>0</v>
      </c>
      <c r="L124" s="891"/>
    </row>
    <row r="125" spans="1:12" s="931" customFormat="1" ht="14.25" hidden="1" customHeight="1">
      <c r="A125" s="892"/>
      <c r="B125" s="929"/>
      <c r="C125" s="930"/>
      <c r="D125" s="930"/>
      <c r="E125" s="930"/>
      <c r="F125" s="897"/>
      <c r="G125" s="887"/>
      <c r="H125" s="887"/>
      <c r="I125" s="887"/>
      <c r="J125" s="887"/>
      <c r="K125" s="887">
        <f t="shared" si="30"/>
        <v>0</v>
      </c>
      <c r="L125" s="891"/>
    </row>
    <row r="126" spans="1:12" s="933" customFormat="1" ht="17.25" hidden="1" customHeight="1">
      <c r="A126" s="920" t="s">
        <v>1068</v>
      </c>
      <c r="B126" s="932"/>
      <c r="C126" s="922" t="s">
        <v>1069</v>
      </c>
      <c r="D126" s="922"/>
      <c r="E126" s="922"/>
      <c r="F126" s="923">
        <f t="shared" ref="F126:L126" si="31">F127+F128+F129</f>
        <v>0</v>
      </c>
      <c r="G126" s="923">
        <f t="shared" si="31"/>
        <v>0</v>
      </c>
      <c r="H126" s="923">
        <f t="shared" si="31"/>
        <v>0</v>
      </c>
      <c r="I126" s="923">
        <f t="shared" si="31"/>
        <v>0</v>
      </c>
      <c r="J126" s="923">
        <f t="shared" si="31"/>
        <v>0</v>
      </c>
      <c r="K126" s="923">
        <f t="shared" si="31"/>
        <v>0</v>
      </c>
      <c r="L126" s="924">
        <f t="shared" si="31"/>
        <v>0</v>
      </c>
    </row>
    <row r="127" spans="1:12" s="931" customFormat="1" ht="17.25" hidden="1" customHeight="1">
      <c r="A127" s="892"/>
      <c r="B127" s="934" t="s">
        <v>1070</v>
      </c>
      <c r="C127" s="935" t="s">
        <v>1071</v>
      </c>
      <c r="D127" s="935"/>
      <c r="E127" s="935"/>
      <c r="F127" s="897"/>
      <c r="G127" s="887"/>
      <c r="H127" s="887"/>
      <c r="I127" s="887"/>
      <c r="J127" s="887"/>
      <c r="K127" s="887">
        <f>H127-J127</f>
        <v>0</v>
      </c>
      <c r="L127" s="891"/>
    </row>
    <row r="128" spans="1:12" s="931" customFormat="1" ht="34.5" hidden="1" customHeight="1">
      <c r="A128" s="892"/>
      <c r="B128" s="936" t="s">
        <v>1072</v>
      </c>
      <c r="C128" s="935" t="s">
        <v>1073</v>
      </c>
      <c r="D128" s="935"/>
      <c r="E128" s="935"/>
      <c r="F128" s="897"/>
      <c r="G128" s="887"/>
      <c r="H128" s="887"/>
      <c r="I128" s="887"/>
      <c r="J128" s="887"/>
      <c r="K128" s="887">
        <f>H128-J128</f>
        <v>0</v>
      </c>
      <c r="L128" s="891"/>
    </row>
    <row r="129" spans="1:12" s="931" customFormat="1" ht="17.25" hidden="1" customHeight="1">
      <c r="A129" s="892"/>
      <c r="B129" s="937" t="s">
        <v>1074</v>
      </c>
      <c r="C129" s="935" t="s">
        <v>1075</v>
      </c>
      <c r="D129" s="935"/>
      <c r="E129" s="935"/>
      <c r="F129" s="897"/>
      <c r="G129" s="887"/>
      <c r="H129" s="887"/>
      <c r="I129" s="887"/>
      <c r="J129" s="887"/>
      <c r="K129" s="887">
        <f>H129-J129</f>
        <v>0</v>
      </c>
      <c r="L129" s="891"/>
    </row>
    <row r="130" spans="1:12" s="931" customFormat="1" ht="21.75" customHeight="1">
      <c r="A130" s="1185" t="s">
        <v>1076</v>
      </c>
      <c r="B130" s="1186"/>
      <c r="C130" s="938" t="s">
        <v>1077</v>
      </c>
      <c r="D130" s="938"/>
      <c r="E130" s="938"/>
      <c r="F130" s="939">
        <f t="shared" ref="F130:L130" si="32">F131</f>
        <v>10000</v>
      </c>
      <c r="G130" s="939">
        <f t="shared" si="32"/>
        <v>0</v>
      </c>
      <c r="H130" s="939">
        <f t="shared" si="32"/>
        <v>0</v>
      </c>
      <c r="I130" s="939">
        <f t="shared" si="32"/>
        <v>0</v>
      </c>
      <c r="J130" s="939">
        <f t="shared" si="32"/>
        <v>0</v>
      </c>
      <c r="K130" s="939">
        <f t="shared" si="32"/>
        <v>0</v>
      </c>
      <c r="L130" s="940">
        <f t="shared" si="32"/>
        <v>0</v>
      </c>
    </row>
    <row r="131" spans="1:12" s="931" customFormat="1" ht="16.5" customHeight="1">
      <c r="A131" s="892" t="s">
        <v>1078</v>
      </c>
      <c r="B131" s="893"/>
      <c r="C131" s="941" t="s">
        <v>1079</v>
      </c>
      <c r="D131" s="941"/>
      <c r="E131" s="941"/>
      <c r="F131" s="942">
        <v>10000</v>
      </c>
      <c r="G131" s="943"/>
      <c r="H131" s="887"/>
      <c r="I131" s="887"/>
      <c r="J131" s="887"/>
      <c r="K131" s="887">
        <f>H131-J131</f>
        <v>0</v>
      </c>
      <c r="L131" s="891"/>
    </row>
    <row r="132" spans="1:12" s="931" customFormat="1" hidden="1">
      <c r="A132" s="892"/>
      <c r="B132" s="879"/>
      <c r="C132" s="941"/>
      <c r="D132" s="941"/>
      <c r="E132" s="941"/>
      <c r="F132" s="897"/>
      <c r="G132" s="898"/>
      <c r="H132" s="898"/>
      <c r="I132" s="898"/>
      <c r="J132" s="898"/>
      <c r="K132" s="887">
        <f>H132-J132</f>
        <v>0</v>
      </c>
      <c r="L132" s="900"/>
    </row>
    <row r="133" spans="1:12" s="933" customFormat="1" ht="33" hidden="1" customHeight="1">
      <c r="A133" s="1171" t="s">
        <v>1080</v>
      </c>
      <c r="B133" s="1172"/>
      <c r="C133" s="922" t="s">
        <v>1081</v>
      </c>
      <c r="D133" s="922"/>
      <c r="E133" s="922"/>
      <c r="F133" s="923">
        <f t="shared" ref="F133:L133" si="33">F134</f>
        <v>0</v>
      </c>
      <c r="G133" s="923">
        <f t="shared" si="33"/>
        <v>0</v>
      </c>
      <c r="H133" s="923">
        <f t="shared" si="33"/>
        <v>0</v>
      </c>
      <c r="I133" s="923">
        <f t="shared" si="33"/>
        <v>0</v>
      </c>
      <c r="J133" s="923">
        <f t="shared" si="33"/>
        <v>0</v>
      </c>
      <c r="K133" s="923">
        <f t="shared" si="33"/>
        <v>0</v>
      </c>
      <c r="L133" s="924">
        <f t="shared" si="33"/>
        <v>0</v>
      </c>
    </row>
    <row r="134" spans="1:12" s="931" customFormat="1" ht="31.5" hidden="1" customHeight="1">
      <c r="A134" s="1165" t="s">
        <v>1082</v>
      </c>
      <c r="B134" s="1173"/>
      <c r="C134" s="875" t="s">
        <v>1083</v>
      </c>
      <c r="D134" s="875"/>
      <c r="E134" s="875"/>
      <c r="F134" s="895">
        <f t="shared" ref="F134:L134" si="34">F135+F136+F137+F138+F139+F140+F141+F142+F143+F144+F145+F146</f>
        <v>0</v>
      </c>
      <c r="G134" s="895">
        <f t="shared" si="34"/>
        <v>0</v>
      </c>
      <c r="H134" s="895">
        <f t="shared" si="34"/>
        <v>0</v>
      </c>
      <c r="I134" s="895">
        <f t="shared" si="34"/>
        <v>0</v>
      </c>
      <c r="J134" s="895">
        <f t="shared" si="34"/>
        <v>0</v>
      </c>
      <c r="K134" s="895">
        <f t="shared" si="34"/>
        <v>0</v>
      </c>
      <c r="L134" s="896">
        <f t="shared" si="34"/>
        <v>0</v>
      </c>
    </row>
    <row r="135" spans="1:12" s="931" customFormat="1" ht="15.75" hidden="1" customHeight="1">
      <c r="A135" s="892"/>
      <c r="B135" s="893" t="s">
        <v>1084</v>
      </c>
      <c r="C135" s="880" t="s">
        <v>1085</v>
      </c>
      <c r="D135" s="880"/>
      <c r="E135" s="880"/>
      <c r="F135" s="897"/>
      <c r="G135" s="887"/>
      <c r="H135" s="887"/>
      <c r="I135" s="887"/>
      <c r="J135" s="887"/>
      <c r="K135" s="887">
        <f t="shared" ref="K135:K146" si="35">H135-J135</f>
        <v>0</v>
      </c>
      <c r="L135" s="891"/>
    </row>
    <row r="136" spans="1:12" s="931" customFormat="1" ht="18" hidden="1" customHeight="1">
      <c r="A136" s="892"/>
      <c r="B136" s="879" t="s">
        <v>1086</v>
      </c>
      <c r="C136" s="880" t="s">
        <v>1087</v>
      </c>
      <c r="D136" s="880"/>
      <c r="E136" s="880"/>
      <c r="F136" s="897"/>
      <c r="G136" s="887"/>
      <c r="H136" s="887"/>
      <c r="I136" s="887"/>
      <c r="J136" s="887"/>
      <c r="K136" s="887">
        <f t="shared" si="35"/>
        <v>0</v>
      </c>
      <c r="L136" s="891"/>
    </row>
    <row r="137" spans="1:12" s="931" customFormat="1" ht="24.75" hidden="1" customHeight="1">
      <c r="A137" s="892"/>
      <c r="B137" s="913" t="s">
        <v>1088</v>
      </c>
      <c r="C137" s="880" t="s">
        <v>1089</v>
      </c>
      <c r="D137" s="880"/>
      <c r="E137" s="880"/>
      <c r="F137" s="897"/>
      <c r="G137" s="887"/>
      <c r="H137" s="887"/>
      <c r="I137" s="887"/>
      <c r="J137" s="887"/>
      <c r="K137" s="887">
        <f t="shared" si="35"/>
        <v>0</v>
      </c>
      <c r="L137" s="891"/>
    </row>
    <row r="138" spans="1:12" s="931" customFormat="1" ht="25.5" hidden="1" customHeight="1">
      <c r="A138" s="892"/>
      <c r="B138" s="913" t="s">
        <v>1090</v>
      </c>
      <c r="C138" s="880" t="s">
        <v>1091</v>
      </c>
      <c r="D138" s="880"/>
      <c r="E138" s="880"/>
      <c r="F138" s="897"/>
      <c r="G138" s="887"/>
      <c r="H138" s="887"/>
      <c r="I138" s="887"/>
      <c r="J138" s="887"/>
      <c r="K138" s="887">
        <f t="shared" si="35"/>
        <v>0</v>
      </c>
      <c r="L138" s="891"/>
    </row>
    <row r="139" spans="1:12" s="931" customFormat="1" ht="24.75" hidden="1" customHeight="1">
      <c r="A139" s="944"/>
      <c r="B139" s="913" t="s">
        <v>1092</v>
      </c>
      <c r="C139" s="880" t="s">
        <v>1093</v>
      </c>
      <c r="D139" s="880"/>
      <c r="E139" s="880"/>
      <c r="F139" s="897"/>
      <c r="G139" s="887"/>
      <c r="H139" s="887"/>
      <c r="I139" s="887"/>
      <c r="J139" s="887"/>
      <c r="K139" s="887">
        <f t="shared" si="35"/>
        <v>0</v>
      </c>
      <c r="L139" s="891"/>
    </row>
    <row r="140" spans="1:12" s="931" customFormat="1" ht="30.75" hidden="1" customHeight="1">
      <c r="A140" s="944"/>
      <c r="B140" s="913" t="s">
        <v>1094</v>
      </c>
      <c r="C140" s="880" t="s">
        <v>1095</v>
      </c>
      <c r="D140" s="880"/>
      <c r="E140" s="880"/>
      <c r="F140" s="897"/>
      <c r="G140" s="887"/>
      <c r="H140" s="887"/>
      <c r="I140" s="887"/>
      <c r="J140" s="887"/>
      <c r="K140" s="887">
        <f t="shared" si="35"/>
        <v>0</v>
      </c>
      <c r="L140" s="891"/>
    </row>
    <row r="141" spans="1:12" s="931" customFormat="1" ht="26.25" hidden="1" customHeight="1">
      <c r="A141" s="944"/>
      <c r="B141" s="913" t="s">
        <v>1096</v>
      </c>
      <c r="C141" s="880" t="s">
        <v>1097</v>
      </c>
      <c r="D141" s="880"/>
      <c r="E141" s="880"/>
      <c r="F141" s="897"/>
      <c r="G141" s="887"/>
      <c r="H141" s="887"/>
      <c r="I141" s="887"/>
      <c r="J141" s="887"/>
      <c r="K141" s="887">
        <f t="shared" si="35"/>
        <v>0</v>
      </c>
      <c r="L141" s="891"/>
    </row>
    <row r="142" spans="1:12" s="931" customFormat="1" ht="26.25" hidden="1" customHeight="1">
      <c r="A142" s="944"/>
      <c r="B142" s="913" t="s">
        <v>1098</v>
      </c>
      <c r="C142" s="880" t="s">
        <v>1099</v>
      </c>
      <c r="D142" s="880"/>
      <c r="E142" s="880"/>
      <c r="F142" s="897"/>
      <c r="G142" s="887"/>
      <c r="H142" s="887"/>
      <c r="I142" s="887"/>
      <c r="J142" s="887"/>
      <c r="K142" s="887">
        <f t="shared" si="35"/>
        <v>0</v>
      </c>
      <c r="L142" s="891"/>
    </row>
    <row r="143" spans="1:12" s="931" customFormat="1" ht="19.5" hidden="1" customHeight="1">
      <c r="A143" s="944"/>
      <c r="B143" s="913" t="s">
        <v>1100</v>
      </c>
      <c r="C143" s="880" t="s">
        <v>1101</v>
      </c>
      <c r="D143" s="880"/>
      <c r="E143" s="880"/>
      <c r="F143" s="897"/>
      <c r="G143" s="887"/>
      <c r="H143" s="887"/>
      <c r="I143" s="887"/>
      <c r="J143" s="887"/>
      <c r="K143" s="887">
        <f t="shared" si="35"/>
        <v>0</v>
      </c>
      <c r="L143" s="891"/>
    </row>
    <row r="144" spans="1:12" s="950" customFormat="1" ht="24" hidden="1" customHeight="1">
      <c r="A144" s="945"/>
      <c r="B144" s="946" t="s">
        <v>1102</v>
      </c>
      <c r="C144" s="947" t="s">
        <v>1103</v>
      </c>
      <c r="D144" s="947"/>
      <c r="E144" s="947"/>
      <c r="F144" s="897"/>
      <c r="G144" s="948"/>
      <c r="H144" s="948"/>
      <c r="I144" s="948"/>
      <c r="J144" s="948"/>
      <c r="K144" s="887">
        <f t="shared" si="35"/>
        <v>0</v>
      </c>
      <c r="L144" s="949"/>
    </row>
    <row r="145" spans="1:12" s="950" customFormat="1" ht="20.25" hidden="1" customHeight="1">
      <c r="A145" s="945"/>
      <c r="B145" s="946" t="s">
        <v>1104</v>
      </c>
      <c r="C145" s="947" t="s">
        <v>1105</v>
      </c>
      <c r="D145" s="947"/>
      <c r="E145" s="947"/>
      <c r="F145" s="897"/>
      <c r="G145" s="948"/>
      <c r="H145" s="948"/>
      <c r="I145" s="948"/>
      <c r="J145" s="948"/>
      <c r="K145" s="887">
        <f t="shared" si="35"/>
        <v>0</v>
      </c>
      <c r="L145" s="949"/>
    </row>
    <row r="146" spans="1:12" s="950" customFormat="1" ht="20.25" hidden="1" customHeight="1">
      <c r="A146" s="945"/>
      <c r="B146" s="946" t="s">
        <v>1106</v>
      </c>
      <c r="C146" s="947" t="s">
        <v>1107</v>
      </c>
      <c r="D146" s="947"/>
      <c r="E146" s="947"/>
      <c r="F146" s="897"/>
      <c r="G146" s="948"/>
      <c r="H146" s="948"/>
      <c r="I146" s="948"/>
      <c r="J146" s="948"/>
      <c r="K146" s="887">
        <f t="shared" si="35"/>
        <v>0</v>
      </c>
      <c r="L146" s="949"/>
    </row>
    <row r="147" spans="1:12" s="933" customFormat="1" ht="17.25" hidden="1" customHeight="1">
      <c r="A147" s="920" t="s">
        <v>1326</v>
      </c>
      <c r="B147" s="921"/>
      <c r="C147" s="922" t="s">
        <v>1109</v>
      </c>
      <c r="D147" s="922"/>
      <c r="E147" s="922"/>
      <c r="F147" s="923">
        <f t="shared" ref="F147:L147" si="36">F148</f>
        <v>0</v>
      </c>
      <c r="G147" s="923">
        <f t="shared" si="36"/>
        <v>0</v>
      </c>
      <c r="H147" s="923">
        <f t="shared" si="36"/>
        <v>0</v>
      </c>
      <c r="I147" s="923">
        <f t="shared" si="36"/>
        <v>0</v>
      </c>
      <c r="J147" s="923">
        <f t="shared" si="36"/>
        <v>0</v>
      </c>
      <c r="K147" s="923">
        <f t="shared" si="36"/>
        <v>0</v>
      </c>
      <c r="L147" s="924">
        <f t="shared" si="36"/>
        <v>0</v>
      </c>
    </row>
    <row r="148" spans="1:12" s="931" customFormat="1" ht="13.5" hidden="1" customHeight="1">
      <c r="A148" s="873" t="s">
        <v>1327</v>
      </c>
      <c r="B148" s="874"/>
      <c r="C148" s="875" t="s">
        <v>548</v>
      </c>
      <c r="D148" s="875"/>
      <c r="E148" s="875"/>
      <c r="F148" s="895">
        <f t="shared" ref="F148:L148" si="37">F149+F150</f>
        <v>0</v>
      </c>
      <c r="G148" s="895">
        <f t="shared" si="37"/>
        <v>0</v>
      </c>
      <c r="H148" s="895">
        <f t="shared" si="37"/>
        <v>0</v>
      </c>
      <c r="I148" s="895">
        <f t="shared" si="37"/>
        <v>0</v>
      </c>
      <c r="J148" s="895">
        <f t="shared" si="37"/>
        <v>0</v>
      </c>
      <c r="K148" s="895">
        <f t="shared" si="37"/>
        <v>0</v>
      </c>
      <c r="L148" s="896">
        <f t="shared" si="37"/>
        <v>0</v>
      </c>
    </row>
    <row r="149" spans="1:12" s="931" customFormat="1" ht="13.5" hidden="1" customHeight="1">
      <c r="A149" s="951"/>
      <c r="B149" s="893" t="s">
        <v>1112</v>
      </c>
      <c r="C149" s="880" t="s">
        <v>1113</v>
      </c>
      <c r="D149" s="880"/>
      <c r="E149" s="880"/>
      <c r="F149" s="897"/>
      <c r="G149" s="887"/>
      <c r="H149" s="887"/>
      <c r="I149" s="887"/>
      <c r="J149" s="887"/>
      <c r="K149" s="887">
        <f>H149-J149</f>
        <v>0</v>
      </c>
      <c r="L149" s="891"/>
    </row>
    <row r="150" spans="1:12" s="931" customFormat="1" ht="13.5" hidden="1" customHeight="1">
      <c r="A150" s="951"/>
      <c r="B150" s="893" t="s">
        <v>1328</v>
      </c>
      <c r="C150" s="880" t="s">
        <v>1329</v>
      </c>
      <c r="D150" s="880"/>
      <c r="E150" s="880"/>
      <c r="F150" s="897"/>
      <c r="G150" s="887"/>
      <c r="H150" s="887"/>
      <c r="I150" s="887"/>
      <c r="J150" s="887"/>
      <c r="K150" s="887">
        <f>H150-J150</f>
        <v>0</v>
      </c>
      <c r="L150" s="891"/>
    </row>
    <row r="151" spans="1:12" s="931" customFormat="1" ht="17.25" hidden="1" customHeight="1">
      <c r="A151" s="952" t="s">
        <v>1116</v>
      </c>
      <c r="B151" s="953"/>
      <c r="C151" s="954" t="s">
        <v>1117</v>
      </c>
      <c r="D151" s="954"/>
      <c r="E151" s="954"/>
      <c r="F151" s="939">
        <f t="shared" ref="F151:L151" si="38">F152</f>
        <v>0</v>
      </c>
      <c r="G151" s="939">
        <f t="shared" si="38"/>
        <v>0</v>
      </c>
      <c r="H151" s="939">
        <f t="shared" si="38"/>
        <v>0</v>
      </c>
      <c r="I151" s="939">
        <f t="shared" si="38"/>
        <v>0</v>
      </c>
      <c r="J151" s="939">
        <f t="shared" si="38"/>
        <v>0</v>
      </c>
      <c r="K151" s="939">
        <f t="shared" si="38"/>
        <v>0</v>
      </c>
      <c r="L151" s="940">
        <f t="shared" si="38"/>
        <v>0</v>
      </c>
    </row>
    <row r="152" spans="1:12" s="931" customFormat="1" hidden="1">
      <c r="A152" s="955" t="s">
        <v>1118</v>
      </c>
      <c r="B152" s="894"/>
      <c r="C152" s="875" t="s">
        <v>1119</v>
      </c>
      <c r="D152" s="875"/>
      <c r="E152" s="875"/>
      <c r="F152" s="895">
        <f t="shared" ref="F152:L152" si="39">F153+F154+F155+F156</f>
        <v>0</v>
      </c>
      <c r="G152" s="895">
        <f t="shared" si="39"/>
        <v>0</v>
      </c>
      <c r="H152" s="895">
        <f t="shared" si="39"/>
        <v>0</v>
      </c>
      <c r="I152" s="895">
        <f t="shared" si="39"/>
        <v>0</v>
      </c>
      <c r="J152" s="895">
        <f t="shared" si="39"/>
        <v>0</v>
      </c>
      <c r="K152" s="895">
        <f t="shared" si="39"/>
        <v>0</v>
      </c>
      <c r="L152" s="896">
        <f t="shared" si="39"/>
        <v>0</v>
      </c>
    </row>
    <row r="153" spans="1:12" s="931" customFormat="1" hidden="1">
      <c r="A153" s="892"/>
      <c r="B153" s="956" t="s">
        <v>1120</v>
      </c>
      <c r="C153" s="880" t="s">
        <v>1121</v>
      </c>
      <c r="D153" s="880"/>
      <c r="E153" s="880"/>
      <c r="F153" s="897"/>
      <c r="G153" s="887"/>
      <c r="H153" s="887"/>
      <c r="I153" s="887"/>
      <c r="J153" s="887"/>
      <c r="K153" s="887">
        <f>H153-J153</f>
        <v>0</v>
      </c>
      <c r="L153" s="891"/>
    </row>
    <row r="154" spans="1:12" s="931" customFormat="1" hidden="1">
      <c r="A154" s="904"/>
      <c r="B154" s="956" t="s">
        <v>1122</v>
      </c>
      <c r="C154" s="880" t="s">
        <v>1123</v>
      </c>
      <c r="D154" s="880"/>
      <c r="E154" s="880"/>
      <c r="F154" s="897"/>
      <c r="G154" s="887"/>
      <c r="H154" s="887"/>
      <c r="I154" s="887"/>
      <c r="J154" s="887"/>
      <c r="K154" s="887">
        <f>H154-J154</f>
        <v>0</v>
      </c>
      <c r="L154" s="891"/>
    </row>
    <row r="155" spans="1:12" s="931" customFormat="1" ht="15" hidden="1" customHeight="1">
      <c r="A155" s="904"/>
      <c r="B155" s="956" t="s">
        <v>1124</v>
      </c>
      <c r="C155" s="880" t="s">
        <v>1125</v>
      </c>
      <c r="D155" s="880"/>
      <c r="E155" s="880"/>
      <c r="F155" s="897"/>
      <c r="G155" s="887"/>
      <c r="H155" s="887"/>
      <c r="I155" s="887"/>
      <c r="J155" s="887"/>
      <c r="K155" s="887">
        <f>H155-J155</f>
        <v>0</v>
      </c>
      <c r="L155" s="891"/>
    </row>
    <row r="156" spans="1:12" s="931" customFormat="1" hidden="1">
      <c r="A156" s="904"/>
      <c r="B156" s="956" t="s">
        <v>1126</v>
      </c>
      <c r="C156" s="880" t="s">
        <v>1127</v>
      </c>
      <c r="D156" s="880"/>
      <c r="E156" s="880"/>
      <c r="F156" s="897"/>
      <c r="G156" s="887"/>
      <c r="H156" s="887"/>
      <c r="I156" s="887"/>
      <c r="J156" s="887"/>
      <c r="K156" s="887">
        <f>H156-J156</f>
        <v>0</v>
      </c>
      <c r="L156" s="891"/>
    </row>
    <row r="157" spans="1:12" s="931" customFormat="1" hidden="1">
      <c r="A157" s="904"/>
      <c r="B157" s="956"/>
      <c r="C157" s="957"/>
      <c r="D157" s="957"/>
      <c r="E157" s="957"/>
      <c r="F157" s="897"/>
      <c r="G157" s="898"/>
      <c r="H157" s="898"/>
      <c r="I157" s="898"/>
      <c r="J157" s="898"/>
      <c r="K157" s="887">
        <f>H157-J157</f>
        <v>0</v>
      </c>
      <c r="L157" s="900"/>
    </row>
    <row r="158" spans="1:12" s="933" customFormat="1" ht="24" customHeight="1">
      <c r="A158" s="1174" t="s">
        <v>1330</v>
      </c>
      <c r="B158" s="1175"/>
      <c r="C158" s="922" t="s">
        <v>1129</v>
      </c>
      <c r="D158" s="922"/>
      <c r="E158" s="922"/>
      <c r="F158" s="923">
        <f t="shared" ref="F158:L158" si="40">F159+F160+F161+F162+F163+F164+F165+F166+F167</f>
        <v>1000</v>
      </c>
      <c r="G158" s="923">
        <f t="shared" si="40"/>
        <v>1000</v>
      </c>
      <c r="H158" s="923">
        <f t="shared" si="40"/>
        <v>0</v>
      </c>
      <c r="I158" s="923">
        <f t="shared" si="40"/>
        <v>0</v>
      </c>
      <c r="J158" s="923">
        <f t="shared" si="40"/>
        <v>0</v>
      </c>
      <c r="K158" s="923">
        <f t="shared" si="40"/>
        <v>0</v>
      </c>
      <c r="L158" s="924">
        <f t="shared" si="40"/>
        <v>0</v>
      </c>
    </row>
    <row r="159" spans="1:12" s="931" customFormat="1" hidden="1">
      <c r="A159" s="892" t="s">
        <v>1130</v>
      </c>
      <c r="B159" s="929"/>
      <c r="C159" s="941" t="s">
        <v>1131</v>
      </c>
      <c r="D159" s="941"/>
      <c r="E159" s="941"/>
      <c r="F159" s="897"/>
      <c r="G159" s="887"/>
      <c r="H159" s="887"/>
      <c r="I159" s="887">
        <f>H159</f>
        <v>0</v>
      </c>
      <c r="J159" s="887"/>
      <c r="K159" s="887">
        <f t="shared" ref="K159:K166" si="41">H159-J159</f>
        <v>0</v>
      </c>
      <c r="L159" s="891"/>
    </row>
    <row r="160" spans="1:12" s="931" customFormat="1" hidden="1">
      <c r="A160" s="878" t="s">
        <v>1132</v>
      </c>
      <c r="B160" s="929"/>
      <c r="C160" s="941" t="s">
        <v>559</v>
      </c>
      <c r="D160" s="941"/>
      <c r="E160" s="941"/>
      <c r="F160" s="897"/>
      <c r="G160" s="887"/>
      <c r="H160" s="887"/>
      <c r="I160" s="887">
        <f t="shared" ref="I160:I186" si="42">H160</f>
        <v>0</v>
      </c>
      <c r="J160" s="887"/>
      <c r="K160" s="887">
        <f t="shared" si="41"/>
        <v>0</v>
      </c>
      <c r="L160" s="891"/>
    </row>
    <row r="161" spans="1:12" s="931" customFormat="1" ht="15" hidden="1" customHeight="1">
      <c r="A161" s="1176" t="s">
        <v>1133</v>
      </c>
      <c r="B161" s="1177"/>
      <c r="C161" s="941" t="s">
        <v>1134</v>
      </c>
      <c r="D161" s="941"/>
      <c r="E161" s="941"/>
      <c r="F161" s="897"/>
      <c r="G161" s="887"/>
      <c r="H161" s="887"/>
      <c r="I161" s="887">
        <f t="shared" si="42"/>
        <v>0</v>
      </c>
      <c r="J161" s="887"/>
      <c r="K161" s="887">
        <f t="shared" si="41"/>
        <v>0</v>
      </c>
      <c r="L161" s="891"/>
    </row>
    <row r="162" spans="1:12" s="931" customFormat="1" ht="15" hidden="1" customHeight="1">
      <c r="A162" s="1176" t="s">
        <v>1135</v>
      </c>
      <c r="B162" s="1177"/>
      <c r="C162" s="941" t="s">
        <v>1136</v>
      </c>
      <c r="D162" s="941"/>
      <c r="E162" s="941"/>
      <c r="F162" s="897"/>
      <c r="G162" s="887"/>
      <c r="H162" s="887"/>
      <c r="I162" s="887">
        <f t="shared" si="42"/>
        <v>0</v>
      </c>
      <c r="J162" s="887"/>
      <c r="K162" s="887">
        <f t="shared" si="41"/>
        <v>0</v>
      </c>
      <c r="L162" s="891"/>
    </row>
    <row r="163" spans="1:12" s="931" customFormat="1" hidden="1">
      <c r="A163" s="878" t="s">
        <v>1137</v>
      </c>
      <c r="B163" s="929"/>
      <c r="C163" s="941" t="s">
        <v>1138</v>
      </c>
      <c r="D163" s="941"/>
      <c r="E163" s="941"/>
      <c r="F163" s="897"/>
      <c r="G163" s="887"/>
      <c r="H163" s="887"/>
      <c r="I163" s="887">
        <f t="shared" si="42"/>
        <v>0</v>
      </c>
      <c r="J163" s="887"/>
      <c r="K163" s="887">
        <f t="shared" si="41"/>
        <v>0</v>
      </c>
      <c r="L163" s="891"/>
    </row>
    <row r="164" spans="1:12" s="931" customFormat="1" hidden="1">
      <c r="A164" s="878" t="s">
        <v>1139</v>
      </c>
      <c r="B164" s="929"/>
      <c r="C164" s="941" t="s">
        <v>1140</v>
      </c>
      <c r="D164" s="941"/>
      <c r="E164" s="941"/>
      <c r="F164" s="897"/>
      <c r="G164" s="887"/>
      <c r="H164" s="887"/>
      <c r="I164" s="887">
        <f t="shared" si="42"/>
        <v>0</v>
      </c>
      <c r="J164" s="887"/>
      <c r="K164" s="887">
        <f t="shared" si="41"/>
        <v>0</v>
      </c>
      <c r="L164" s="891"/>
    </row>
    <row r="165" spans="1:12" s="931" customFormat="1" hidden="1">
      <c r="A165" s="878" t="s">
        <v>1141</v>
      </c>
      <c r="B165" s="929"/>
      <c r="C165" s="941" t="s">
        <v>1142</v>
      </c>
      <c r="D165" s="941"/>
      <c r="E165" s="941"/>
      <c r="F165" s="897"/>
      <c r="G165" s="887"/>
      <c r="H165" s="887"/>
      <c r="I165" s="887">
        <f t="shared" si="42"/>
        <v>0</v>
      </c>
      <c r="J165" s="887"/>
      <c r="K165" s="887">
        <f t="shared" si="41"/>
        <v>0</v>
      </c>
      <c r="L165" s="891"/>
    </row>
    <row r="166" spans="1:12" s="931" customFormat="1" hidden="1">
      <c r="A166" s="878" t="s">
        <v>1143</v>
      </c>
      <c r="B166" s="929"/>
      <c r="C166" s="941" t="s">
        <v>1144</v>
      </c>
      <c r="D166" s="941"/>
      <c r="E166" s="941"/>
      <c r="F166" s="897"/>
      <c r="G166" s="887"/>
      <c r="H166" s="887"/>
      <c r="I166" s="887">
        <f t="shared" si="42"/>
        <v>0</v>
      </c>
      <c r="J166" s="887"/>
      <c r="K166" s="887">
        <f t="shared" si="41"/>
        <v>0</v>
      </c>
      <c r="L166" s="891"/>
    </row>
    <row r="167" spans="1:12" s="931" customFormat="1">
      <c r="A167" s="878" t="s">
        <v>1145</v>
      </c>
      <c r="B167" s="929"/>
      <c r="C167" s="941" t="s">
        <v>1331</v>
      </c>
      <c r="D167" s="941"/>
      <c r="E167" s="941"/>
      <c r="F167" s="898">
        <f>'[2]54.1'!L38</f>
        <v>1000</v>
      </c>
      <c r="G167" s="898">
        <f>'[2]54.1'!M38</f>
        <v>1000</v>
      </c>
      <c r="H167" s="898">
        <f>'[2]54.1'!N38</f>
        <v>0</v>
      </c>
      <c r="I167" s="898">
        <f>'[2]54.1'!O38</f>
        <v>0</v>
      </c>
      <c r="J167" s="898">
        <f>'[2]54.1'!P38</f>
        <v>0</v>
      </c>
      <c r="K167" s="898">
        <f>'[2]54.1'!Q38</f>
        <v>0</v>
      </c>
      <c r="L167" s="900">
        <f>'[2]54.1'!R38</f>
        <v>0</v>
      </c>
    </row>
    <row r="168" spans="1:12" s="931" customFormat="1" hidden="1">
      <c r="A168" s="958" t="s">
        <v>1147</v>
      </c>
      <c r="B168" s="959"/>
      <c r="C168" s="875" t="s">
        <v>1148</v>
      </c>
      <c r="D168" s="875"/>
      <c r="E168" s="875"/>
      <c r="F168" s="895">
        <f t="shared" ref="F168:L168" si="43">F170+F174</f>
        <v>0</v>
      </c>
      <c r="G168" s="895">
        <f t="shared" si="43"/>
        <v>0</v>
      </c>
      <c r="H168" s="895">
        <f t="shared" si="43"/>
        <v>0</v>
      </c>
      <c r="I168" s="887">
        <f t="shared" si="42"/>
        <v>0</v>
      </c>
      <c r="J168" s="895">
        <f t="shared" si="43"/>
        <v>0</v>
      </c>
      <c r="K168" s="895">
        <f t="shared" si="43"/>
        <v>0</v>
      </c>
      <c r="L168" s="896">
        <f t="shared" si="43"/>
        <v>0</v>
      </c>
    </row>
    <row r="169" spans="1:12" s="931" customFormat="1" hidden="1">
      <c r="A169" s="960"/>
      <c r="B169" s="961"/>
      <c r="C169" s="880"/>
      <c r="D169" s="880"/>
      <c r="E169" s="880"/>
      <c r="F169" s="897"/>
      <c r="G169" s="898"/>
      <c r="H169" s="898"/>
      <c r="I169" s="887">
        <f t="shared" si="42"/>
        <v>0</v>
      </c>
      <c r="J169" s="898"/>
      <c r="K169" s="887">
        <f>H169-J169</f>
        <v>0</v>
      </c>
      <c r="L169" s="900"/>
    </row>
    <row r="170" spans="1:12" s="933" customFormat="1" ht="15" hidden="1">
      <c r="A170" s="962" t="s">
        <v>1149</v>
      </c>
      <c r="B170" s="921"/>
      <c r="C170" s="922" t="s">
        <v>1150</v>
      </c>
      <c r="D170" s="922"/>
      <c r="E170" s="922"/>
      <c r="F170" s="923">
        <f t="shared" ref="F170:L170" si="44">F171+F172</f>
        <v>0</v>
      </c>
      <c r="G170" s="923">
        <f t="shared" si="44"/>
        <v>0</v>
      </c>
      <c r="H170" s="923">
        <f t="shared" si="44"/>
        <v>0</v>
      </c>
      <c r="I170" s="887">
        <f t="shared" si="42"/>
        <v>0</v>
      </c>
      <c r="J170" s="923">
        <f t="shared" si="44"/>
        <v>0</v>
      </c>
      <c r="K170" s="923">
        <f t="shared" si="44"/>
        <v>0</v>
      </c>
      <c r="L170" s="924">
        <f t="shared" si="44"/>
        <v>0</v>
      </c>
    </row>
    <row r="171" spans="1:12" s="931" customFormat="1" ht="25.5" hidden="1" customHeight="1">
      <c r="A171" s="1178" t="s">
        <v>1151</v>
      </c>
      <c r="B171" s="1179"/>
      <c r="C171" s="941" t="s">
        <v>1152</v>
      </c>
      <c r="D171" s="941"/>
      <c r="E171" s="941"/>
      <c r="F171" s="897"/>
      <c r="G171" s="887"/>
      <c r="H171" s="887"/>
      <c r="I171" s="887">
        <f t="shared" si="42"/>
        <v>0</v>
      </c>
      <c r="J171" s="887"/>
      <c r="K171" s="887">
        <f>H171-J171</f>
        <v>0</v>
      </c>
      <c r="L171" s="891"/>
    </row>
    <row r="172" spans="1:12" s="931" customFormat="1" hidden="1">
      <c r="A172" s="878" t="s">
        <v>1153</v>
      </c>
      <c r="B172" s="929"/>
      <c r="C172" s="941" t="s">
        <v>1154</v>
      </c>
      <c r="D172" s="941"/>
      <c r="E172" s="941"/>
      <c r="F172" s="897"/>
      <c r="G172" s="887"/>
      <c r="H172" s="887"/>
      <c r="I172" s="887">
        <f t="shared" si="42"/>
        <v>0</v>
      </c>
      <c r="J172" s="887"/>
      <c r="K172" s="887">
        <f>H172-J172</f>
        <v>0</v>
      </c>
      <c r="L172" s="891"/>
    </row>
    <row r="173" spans="1:12" s="931" customFormat="1" hidden="1">
      <c r="A173" s="878"/>
      <c r="B173" s="929"/>
      <c r="C173" s="930"/>
      <c r="D173" s="930"/>
      <c r="E173" s="930"/>
      <c r="F173" s="897"/>
      <c r="G173" s="898"/>
      <c r="H173" s="898"/>
      <c r="I173" s="887">
        <f t="shared" si="42"/>
        <v>0</v>
      </c>
      <c r="J173" s="898"/>
      <c r="K173" s="887">
        <f>H173-J173</f>
        <v>0</v>
      </c>
      <c r="L173" s="900"/>
    </row>
    <row r="174" spans="1:12" s="933" customFormat="1" ht="15" hidden="1">
      <c r="A174" s="963" t="s">
        <v>1155</v>
      </c>
      <c r="B174" s="921"/>
      <c r="C174" s="922" t="s">
        <v>1156</v>
      </c>
      <c r="D174" s="922"/>
      <c r="E174" s="922"/>
      <c r="F174" s="923">
        <f t="shared" ref="F174:L174" si="45">F175+F180</f>
        <v>0</v>
      </c>
      <c r="G174" s="923">
        <f t="shared" si="45"/>
        <v>0</v>
      </c>
      <c r="H174" s="923">
        <f t="shared" si="45"/>
        <v>0</v>
      </c>
      <c r="I174" s="887">
        <f t="shared" si="42"/>
        <v>0</v>
      </c>
      <c r="J174" s="923">
        <f t="shared" si="45"/>
        <v>0</v>
      </c>
      <c r="K174" s="923">
        <f t="shared" si="45"/>
        <v>0</v>
      </c>
      <c r="L174" s="924">
        <f t="shared" si="45"/>
        <v>0</v>
      </c>
    </row>
    <row r="175" spans="1:12" s="931" customFormat="1" hidden="1">
      <c r="A175" s="925" t="s">
        <v>1157</v>
      </c>
      <c r="B175" s="917"/>
      <c r="C175" s="875" t="s">
        <v>1158</v>
      </c>
      <c r="D175" s="875"/>
      <c r="E175" s="875"/>
      <c r="F175" s="895">
        <f t="shared" ref="F175:L175" si="46">F176+F177+F178+F179</f>
        <v>0</v>
      </c>
      <c r="G175" s="895">
        <f t="shared" si="46"/>
        <v>0</v>
      </c>
      <c r="H175" s="895">
        <f t="shared" si="46"/>
        <v>0</v>
      </c>
      <c r="I175" s="887">
        <f t="shared" si="42"/>
        <v>0</v>
      </c>
      <c r="J175" s="895">
        <f t="shared" si="46"/>
        <v>0</v>
      </c>
      <c r="K175" s="895">
        <f t="shared" si="46"/>
        <v>0</v>
      </c>
      <c r="L175" s="896">
        <f t="shared" si="46"/>
        <v>0</v>
      </c>
    </row>
    <row r="176" spans="1:12" s="931" customFormat="1" ht="25.5" hidden="1">
      <c r="A176" s="892"/>
      <c r="B176" s="913" t="s">
        <v>1159</v>
      </c>
      <c r="C176" s="880" t="s">
        <v>1160</v>
      </c>
      <c r="D176" s="880"/>
      <c r="E176" s="880"/>
      <c r="F176" s="897"/>
      <c r="G176" s="887"/>
      <c r="H176" s="887"/>
      <c r="I176" s="887">
        <f t="shared" si="42"/>
        <v>0</v>
      </c>
      <c r="J176" s="887"/>
      <c r="K176" s="887">
        <f>H176-J176</f>
        <v>0</v>
      </c>
      <c r="L176" s="891"/>
    </row>
    <row r="177" spans="1:12" s="931" customFormat="1" hidden="1">
      <c r="A177" s="892"/>
      <c r="B177" s="913" t="s">
        <v>1161</v>
      </c>
      <c r="C177" s="880" t="s">
        <v>1162</v>
      </c>
      <c r="D177" s="880"/>
      <c r="E177" s="880"/>
      <c r="F177" s="897"/>
      <c r="G177" s="887"/>
      <c r="H177" s="887"/>
      <c r="I177" s="887">
        <f t="shared" si="42"/>
        <v>0</v>
      </c>
      <c r="J177" s="887"/>
      <c r="K177" s="887">
        <f>H177-J177</f>
        <v>0</v>
      </c>
      <c r="L177" s="891"/>
    </row>
    <row r="178" spans="1:12" s="931" customFormat="1" ht="15.75" hidden="1" customHeight="1">
      <c r="A178" s="892"/>
      <c r="B178" s="913" t="s">
        <v>1163</v>
      </c>
      <c r="C178" s="880" t="s">
        <v>1164</v>
      </c>
      <c r="D178" s="880"/>
      <c r="E178" s="880"/>
      <c r="F178" s="897"/>
      <c r="G178" s="887"/>
      <c r="H178" s="887"/>
      <c r="I178" s="887">
        <f t="shared" si="42"/>
        <v>0</v>
      </c>
      <c r="J178" s="887"/>
      <c r="K178" s="887">
        <f>H178-J178</f>
        <v>0</v>
      </c>
      <c r="L178" s="891"/>
    </row>
    <row r="179" spans="1:12" s="931" customFormat="1" hidden="1">
      <c r="A179" s="892"/>
      <c r="B179" s="879" t="s">
        <v>1165</v>
      </c>
      <c r="C179" s="880" t="s">
        <v>1166</v>
      </c>
      <c r="D179" s="880"/>
      <c r="E179" s="880"/>
      <c r="F179" s="897"/>
      <c r="G179" s="887"/>
      <c r="H179" s="887"/>
      <c r="I179" s="887">
        <f t="shared" si="42"/>
        <v>0</v>
      </c>
      <c r="J179" s="887"/>
      <c r="K179" s="887">
        <f>H179-J179</f>
        <v>0</v>
      </c>
      <c r="L179" s="891"/>
    </row>
    <row r="180" spans="1:12" s="931" customFormat="1" hidden="1">
      <c r="A180" s="925" t="s">
        <v>1167</v>
      </c>
      <c r="B180" s="917"/>
      <c r="C180" s="875" t="s">
        <v>733</v>
      </c>
      <c r="D180" s="875"/>
      <c r="E180" s="875"/>
      <c r="F180" s="895">
        <f t="shared" ref="F180:L180" si="47">F181+F182+F183</f>
        <v>0</v>
      </c>
      <c r="G180" s="895">
        <f t="shared" si="47"/>
        <v>0</v>
      </c>
      <c r="H180" s="895">
        <f t="shared" si="47"/>
        <v>0</v>
      </c>
      <c r="I180" s="887">
        <f t="shared" si="42"/>
        <v>0</v>
      </c>
      <c r="J180" s="895">
        <f t="shared" si="47"/>
        <v>0</v>
      </c>
      <c r="K180" s="895">
        <f t="shared" si="47"/>
        <v>0</v>
      </c>
      <c r="L180" s="896">
        <f t="shared" si="47"/>
        <v>0</v>
      </c>
    </row>
    <row r="181" spans="1:12" s="931" customFormat="1" hidden="1">
      <c r="A181" s="892"/>
      <c r="B181" s="879" t="s">
        <v>1168</v>
      </c>
      <c r="C181" s="880" t="s">
        <v>1169</v>
      </c>
      <c r="D181" s="880"/>
      <c r="E181" s="880"/>
      <c r="F181" s="897"/>
      <c r="G181" s="887"/>
      <c r="H181" s="887"/>
      <c r="I181" s="887">
        <f t="shared" si="42"/>
        <v>0</v>
      </c>
      <c r="J181" s="887"/>
      <c r="K181" s="887">
        <f>H181-J181</f>
        <v>0</v>
      </c>
      <c r="L181" s="891"/>
    </row>
    <row r="182" spans="1:12" s="931" customFormat="1" hidden="1">
      <c r="A182" s="892"/>
      <c r="B182" s="879" t="s">
        <v>1170</v>
      </c>
      <c r="C182" s="880" t="s">
        <v>1171</v>
      </c>
      <c r="D182" s="880"/>
      <c r="E182" s="880"/>
      <c r="F182" s="897"/>
      <c r="G182" s="887"/>
      <c r="H182" s="887"/>
      <c r="I182" s="887">
        <f t="shared" si="42"/>
        <v>0</v>
      </c>
      <c r="J182" s="887"/>
      <c r="K182" s="887">
        <f>H182-J182</f>
        <v>0</v>
      </c>
      <c r="L182" s="891"/>
    </row>
    <row r="183" spans="1:12" s="931" customFormat="1" hidden="1">
      <c r="A183" s="892"/>
      <c r="B183" s="879" t="s">
        <v>1172</v>
      </c>
      <c r="C183" s="880" t="s">
        <v>1173</v>
      </c>
      <c r="D183" s="880"/>
      <c r="E183" s="880"/>
      <c r="F183" s="897"/>
      <c r="G183" s="887"/>
      <c r="H183" s="887"/>
      <c r="I183" s="887">
        <f t="shared" si="42"/>
        <v>0</v>
      </c>
      <c r="J183" s="887"/>
      <c r="K183" s="887">
        <f>H183-J183</f>
        <v>0</v>
      </c>
      <c r="L183" s="891"/>
    </row>
    <row r="184" spans="1:12" s="933" customFormat="1" ht="33.75" hidden="1" customHeight="1">
      <c r="A184" s="1160" t="s">
        <v>1174</v>
      </c>
      <c r="B184" s="1159"/>
      <c r="C184" s="922" t="s">
        <v>1175</v>
      </c>
      <c r="D184" s="922"/>
      <c r="E184" s="922"/>
      <c r="F184" s="923">
        <f t="shared" ref="F184:L184" si="48">F185</f>
        <v>0</v>
      </c>
      <c r="G184" s="923">
        <f t="shared" si="48"/>
        <v>0</v>
      </c>
      <c r="H184" s="923">
        <f t="shared" si="48"/>
        <v>0</v>
      </c>
      <c r="I184" s="887">
        <f t="shared" si="42"/>
        <v>0</v>
      </c>
      <c r="J184" s="923">
        <f t="shared" si="48"/>
        <v>0</v>
      </c>
      <c r="K184" s="923">
        <f t="shared" si="48"/>
        <v>0</v>
      </c>
      <c r="L184" s="924">
        <f t="shared" si="48"/>
        <v>0</v>
      </c>
    </row>
    <row r="185" spans="1:12" s="931" customFormat="1" hidden="1">
      <c r="A185" s="892" t="s">
        <v>1176</v>
      </c>
      <c r="B185" s="879"/>
      <c r="C185" s="941" t="s">
        <v>1178</v>
      </c>
      <c r="D185" s="941"/>
      <c r="E185" s="941"/>
      <c r="F185" s="897"/>
      <c r="G185" s="887"/>
      <c r="H185" s="887"/>
      <c r="I185" s="887">
        <f t="shared" si="42"/>
        <v>0</v>
      </c>
      <c r="J185" s="887"/>
      <c r="K185" s="887">
        <f>H185-J185</f>
        <v>0</v>
      </c>
      <c r="L185" s="891"/>
    </row>
    <row r="186" spans="1:12" s="931" customFormat="1" hidden="1">
      <c r="A186" s="892"/>
      <c r="B186" s="879"/>
      <c r="C186" s="941"/>
      <c r="D186" s="941"/>
      <c r="E186" s="941"/>
      <c r="F186" s="897"/>
      <c r="G186" s="898"/>
      <c r="H186" s="898"/>
      <c r="I186" s="887">
        <f t="shared" si="42"/>
        <v>0</v>
      </c>
      <c r="J186" s="898"/>
      <c r="K186" s="887">
        <f>H186-J186</f>
        <v>0</v>
      </c>
      <c r="L186" s="900"/>
    </row>
    <row r="187" spans="1:12" s="771" customFormat="1" ht="20.25" customHeight="1">
      <c r="A187" s="1161" t="s">
        <v>1332</v>
      </c>
      <c r="B187" s="1162"/>
      <c r="C187" s="964"/>
      <c r="D187" s="965">
        <f t="shared" ref="D187:L187" si="49">D188+D199+D213+D258+D275</f>
        <v>0</v>
      </c>
      <c r="E187" s="965"/>
      <c r="F187" s="965">
        <f t="shared" si="49"/>
        <v>0</v>
      </c>
      <c r="G187" s="965">
        <f t="shared" si="49"/>
        <v>0</v>
      </c>
      <c r="H187" s="965">
        <f t="shared" si="49"/>
        <v>0</v>
      </c>
      <c r="I187" s="965">
        <f t="shared" si="49"/>
        <v>0</v>
      </c>
      <c r="J187" s="965">
        <f t="shared" si="49"/>
        <v>0</v>
      </c>
      <c r="K187" s="965">
        <f t="shared" si="49"/>
        <v>0</v>
      </c>
      <c r="L187" s="966">
        <f t="shared" si="49"/>
        <v>191</v>
      </c>
    </row>
    <row r="188" spans="1:12" s="771" customFormat="1" ht="26.25" hidden="1" customHeight="1">
      <c r="A188" s="1163" t="s">
        <v>1181</v>
      </c>
      <c r="B188" s="1164"/>
      <c r="C188" s="954" t="s">
        <v>1333</v>
      </c>
      <c r="D188" s="954"/>
      <c r="E188" s="954"/>
      <c r="F188" s="923">
        <f t="shared" ref="F188:L188" si="50">F189</f>
        <v>0</v>
      </c>
      <c r="G188" s="923">
        <f t="shared" si="50"/>
        <v>0</v>
      </c>
      <c r="H188" s="923">
        <f t="shared" si="50"/>
        <v>0</v>
      </c>
      <c r="I188" s="923">
        <f t="shared" si="50"/>
        <v>0</v>
      </c>
      <c r="J188" s="923">
        <f t="shared" si="50"/>
        <v>0</v>
      </c>
      <c r="K188" s="923">
        <f t="shared" si="50"/>
        <v>0</v>
      </c>
      <c r="L188" s="924">
        <f t="shared" si="50"/>
        <v>0</v>
      </c>
    </row>
    <row r="189" spans="1:12" s="931" customFormat="1" ht="18" hidden="1" customHeight="1">
      <c r="A189" s="873" t="s">
        <v>1183</v>
      </c>
      <c r="B189" s="894"/>
      <c r="C189" s="875" t="s">
        <v>530</v>
      </c>
      <c r="D189" s="875"/>
      <c r="E189" s="875"/>
      <c r="F189" s="895">
        <f t="shared" ref="F189:L189" si="51">F190+F191+F192+F193+F194+F195+F196+F197</f>
        <v>0</v>
      </c>
      <c r="G189" s="895">
        <f t="shared" si="51"/>
        <v>0</v>
      </c>
      <c r="H189" s="895">
        <f t="shared" si="51"/>
        <v>0</v>
      </c>
      <c r="I189" s="895">
        <f t="shared" si="51"/>
        <v>0</v>
      </c>
      <c r="J189" s="895">
        <f t="shared" si="51"/>
        <v>0</v>
      </c>
      <c r="K189" s="895">
        <f t="shared" si="51"/>
        <v>0</v>
      </c>
      <c r="L189" s="896">
        <f t="shared" si="51"/>
        <v>0</v>
      </c>
    </row>
    <row r="190" spans="1:12" s="970" customFormat="1" ht="15" hidden="1" customHeight="1">
      <c r="A190" s="967"/>
      <c r="B190" s="893" t="s">
        <v>1184</v>
      </c>
      <c r="C190" s="880" t="s">
        <v>1185</v>
      </c>
      <c r="D190" s="880"/>
      <c r="E190" s="880"/>
      <c r="F190" s="897"/>
      <c r="G190" s="968"/>
      <c r="H190" s="968"/>
      <c r="I190" s="968"/>
      <c r="J190" s="968"/>
      <c r="K190" s="887">
        <f t="shared" ref="K190:K198" si="52">H190-J190</f>
        <v>0</v>
      </c>
      <c r="L190" s="969"/>
    </row>
    <row r="191" spans="1:12" s="975" customFormat="1" ht="32.25" hidden="1" customHeight="1">
      <c r="A191" s="971"/>
      <c r="B191" s="972" t="s">
        <v>1186</v>
      </c>
      <c r="C191" s="947" t="s">
        <v>1187</v>
      </c>
      <c r="D191" s="947"/>
      <c r="E191" s="947"/>
      <c r="F191" s="897"/>
      <c r="G191" s="973"/>
      <c r="H191" s="973"/>
      <c r="I191" s="973"/>
      <c r="J191" s="973"/>
      <c r="K191" s="887">
        <f t="shared" si="52"/>
        <v>0</v>
      </c>
      <c r="L191" s="974"/>
    </row>
    <row r="192" spans="1:12" s="975" customFormat="1" ht="28.5" hidden="1" customHeight="1">
      <c r="A192" s="971"/>
      <c r="B192" s="972" t="s">
        <v>1188</v>
      </c>
      <c r="C192" s="947" t="s">
        <v>1189</v>
      </c>
      <c r="D192" s="947"/>
      <c r="E192" s="947"/>
      <c r="F192" s="897"/>
      <c r="G192" s="973"/>
      <c r="H192" s="973"/>
      <c r="I192" s="973"/>
      <c r="J192" s="973"/>
      <c r="K192" s="887">
        <f t="shared" si="52"/>
        <v>0</v>
      </c>
      <c r="L192" s="974"/>
    </row>
    <row r="193" spans="1:12" s="975" customFormat="1" ht="29.25" hidden="1" customHeight="1">
      <c r="A193" s="971"/>
      <c r="B193" s="972" t="s">
        <v>1190</v>
      </c>
      <c r="C193" s="947" t="s">
        <v>1191</v>
      </c>
      <c r="D193" s="947"/>
      <c r="E193" s="947"/>
      <c r="F193" s="897"/>
      <c r="G193" s="973"/>
      <c r="H193" s="973"/>
      <c r="I193" s="973"/>
      <c r="J193" s="973"/>
      <c r="K193" s="887">
        <f t="shared" si="52"/>
        <v>0</v>
      </c>
      <c r="L193" s="974"/>
    </row>
    <row r="194" spans="1:12" s="975" customFormat="1" ht="29.25" hidden="1" customHeight="1">
      <c r="A194" s="971"/>
      <c r="B194" s="972" t="s">
        <v>1192</v>
      </c>
      <c r="C194" s="947" t="s">
        <v>1193</v>
      </c>
      <c r="D194" s="947"/>
      <c r="E194" s="947"/>
      <c r="F194" s="897"/>
      <c r="G194" s="973"/>
      <c r="H194" s="973"/>
      <c r="I194" s="973"/>
      <c r="J194" s="973"/>
      <c r="K194" s="887">
        <f t="shared" si="52"/>
        <v>0</v>
      </c>
      <c r="L194" s="974"/>
    </row>
    <row r="195" spans="1:12" s="975" customFormat="1" ht="30" hidden="1" customHeight="1">
      <c r="A195" s="971"/>
      <c r="B195" s="972" t="s">
        <v>1194</v>
      </c>
      <c r="C195" s="947" t="s">
        <v>1195</v>
      </c>
      <c r="D195" s="947"/>
      <c r="E195" s="947"/>
      <c r="F195" s="897"/>
      <c r="G195" s="973"/>
      <c r="H195" s="973"/>
      <c r="I195" s="973"/>
      <c r="J195" s="973"/>
      <c r="K195" s="887">
        <f t="shared" si="52"/>
        <v>0</v>
      </c>
      <c r="L195" s="974"/>
    </row>
    <row r="196" spans="1:12" s="975" customFormat="1" ht="29.25" hidden="1" customHeight="1">
      <c r="A196" s="971"/>
      <c r="B196" s="972" t="s">
        <v>1196</v>
      </c>
      <c r="C196" s="947" t="s">
        <v>1197</v>
      </c>
      <c r="D196" s="947"/>
      <c r="E196" s="947"/>
      <c r="F196" s="897"/>
      <c r="G196" s="973"/>
      <c r="H196" s="973"/>
      <c r="I196" s="973"/>
      <c r="J196" s="973"/>
      <c r="K196" s="887">
        <f t="shared" si="52"/>
        <v>0</v>
      </c>
      <c r="L196" s="974"/>
    </row>
    <row r="197" spans="1:12" s="975" customFormat="1" ht="32.25" hidden="1" customHeight="1">
      <c r="A197" s="971"/>
      <c r="B197" s="972" t="s">
        <v>1198</v>
      </c>
      <c r="C197" s="947" t="s">
        <v>1199</v>
      </c>
      <c r="D197" s="947"/>
      <c r="E197" s="947"/>
      <c r="F197" s="897"/>
      <c r="G197" s="973"/>
      <c r="H197" s="973"/>
      <c r="I197" s="973"/>
      <c r="J197" s="973"/>
      <c r="K197" s="887">
        <f t="shared" si="52"/>
        <v>0</v>
      </c>
      <c r="L197" s="974"/>
    </row>
    <row r="198" spans="1:12" s="975" customFormat="1" ht="12.75" hidden="1" customHeight="1">
      <c r="A198" s="971"/>
      <c r="B198" s="972"/>
      <c r="C198" s="947"/>
      <c r="D198" s="947"/>
      <c r="E198" s="947"/>
      <c r="F198" s="897"/>
      <c r="G198" s="976"/>
      <c r="H198" s="976"/>
      <c r="I198" s="976"/>
      <c r="J198" s="976"/>
      <c r="K198" s="887">
        <f t="shared" si="52"/>
        <v>0</v>
      </c>
      <c r="L198" s="977"/>
    </row>
    <row r="199" spans="1:12" ht="17.25" hidden="1" customHeight="1">
      <c r="A199" s="952" t="s">
        <v>1200</v>
      </c>
      <c r="B199" s="978"/>
      <c r="C199" s="954" t="s">
        <v>1182</v>
      </c>
      <c r="D199" s="954"/>
      <c r="E199" s="954"/>
      <c r="F199" s="939">
        <f t="shared" ref="F199:L199" si="53">F200</f>
        <v>0</v>
      </c>
      <c r="G199" s="939">
        <f t="shared" si="53"/>
        <v>0</v>
      </c>
      <c r="H199" s="939">
        <f t="shared" si="53"/>
        <v>0</v>
      </c>
      <c r="I199" s="939">
        <f t="shared" si="53"/>
        <v>0</v>
      </c>
      <c r="J199" s="939">
        <f t="shared" si="53"/>
        <v>0</v>
      </c>
      <c r="K199" s="939">
        <f t="shared" si="53"/>
        <v>0</v>
      </c>
      <c r="L199" s="940">
        <f t="shared" si="53"/>
        <v>0</v>
      </c>
    </row>
    <row r="200" spans="1:12" ht="26.25" hidden="1" customHeight="1">
      <c r="A200" s="1165" t="s">
        <v>1201</v>
      </c>
      <c r="B200" s="1166"/>
      <c r="C200" s="875" t="s">
        <v>1111</v>
      </c>
      <c r="D200" s="875"/>
      <c r="E200" s="875"/>
      <c r="F200" s="895">
        <f t="shared" ref="F200:L200" si="54">F201+F202+F203+F204+F205+F206+F207+F208+F209+F210+F211</f>
        <v>0</v>
      </c>
      <c r="G200" s="895">
        <f t="shared" si="54"/>
        <v>0</v>
      </c>
      <c r="H200" s="895">
        <f t="shared" si="54"/>
        <v>0</v>
      </c>
      <c r="I200" s="895">
        <f t="shared" si="54"/>
        <v>0</v>
      </c>
      <c r="J200" s="895">
        <f t="shared" si="54"/>
        <v>0</v>
      </c>
      <c r="K200" s="895">
        <f t="shared" si="54"/>
        <v>0</v>
      </c>
      <c r="L200" s="896">
        <f t="shared" si="54"/>
        <v>0</v>
      </c>
    </row>
    <row r="201" spans="1:12" s="931" customFormat="1" ht="13.5" hidden="1" customHeight="1">
      <c r="A201" s="892"/>
      <c r="B201" s="879" t="s">
        <v>1202</v>
      </c>
      <c r="C201" s="880" t="s">
        <v>1203</v>
      </c>
      <c r="D201" s="880"/>
      <c r="E201" s="880"/>
      <c r="F201" s="897"/>
      <c r="G201" s="887"/>
      <c r="H201" s="887"/>
      <c r="I201" s="887"/>
      <c r="J201" s="887"/>
      <c r="K201" s="887">
        <f t="shared" ref="K201:K212" si="55">H201-J201</f>
        <v>0</v>
      </c>
      <c r="L201" s="891"/>
    </row>
    <row r="202" spans="1:12" s="931" customFormat="1" ht="15.75" hidden="1" customHeight="1">
      <c r="A202" s="892"/>
      <c r="B202" s="879" t="s">
        <v>1204</v>
      </c>
      <c r="C202" s="880" t="s">
        <v>1205</v>
      </c>
      <c r="D202" s="880"/>
      <c r="E202" s="880"/>
      <c r="F202" s="897"/>
      <c r="G202" s="887"/>
      <c r="H202" s="887"/>
      <c r="I202" s="887"/>
      <c r="J202" s="887"/>
      <c r="K202" s="887">
        <f t="shared" si="55"/>
        <v>0</v>
      </c>
      <c r="L202" s="891"/>
    </row>
    <row r="203" spans="1:12" s="931" customFormat="1" ht="15.75" hidden="1" customHeight="1">
      <c r="A203" s="892"/>
      <c r="B203" s="879" t="s">
        <v>1206</v>
      </c>
      <c r="C203" s="880" t="s">
        <v>1207</v>
      </c>
      <c r="D203" s="880"/>
      <c r="E203" s="880"/>
      <c r="F203" s="897"/>
      <c r="G203" s="887"/>
      <c r="H203" s="887"/>
      <c r="I203" s="887"/>
      <c r="J203" s="887"/>
      <c r="K203" s="887">
        <f t="shared" si="55"/>
        <v>0</v>
      </c>
      <c r="L203" s="891"/>
    </row>
    <row r="204" spans="1:12" s="931" customFormat="1" ht="15.75" hidden="1" customHeight="1">
      <c r="A204" s="892"/>
      <c r="B204" s="879" t="s">
        <v>1208</v>
      </c>
      <c r="C204" s="880" t="s">
        <v>1209</v>
      </c>
      <c r="D204" s="880"/>
      <c r="E204" s="880"/>
      <c r="F204" s="897"/>
      <c r="G204" s="887"/>
      <c r="H204" s="887"/>
      <c r="I204" s="887"/>
      <c r="J204" s="887"/>
      <c r="K204" s="887">
        <f t="shared" si="55"/>
        <v>0</v>
      </c>
      <c r="L204" s="891"/>
    </row>
    <row r="205" spans="1:12" s="931" customFormat="1" ht="17.25" hidden="1" customHeight="1">
      <c r="A205" s="892"/>
      <c r="B205" s="913" t="s">
        <v>1210</v>
      </c>
      <c r="C205" s="880" t="s">
        <v>1211</v>
      </c>
      <c r="D205" s="880"/>
      <c r="E205" s="880"/>
      <c r="F205" s="897"/>
      <c r="G205" s="887"/>
      <c r="H205" s="887"/>
      <c r="I205" s="887"/>
      <c r="J205" s="887"/>
      <c r="K205" s="887">
        <f t="shared" si="55"/>
        <v>0</v>
      </c>
      <c r="L205" s="891"/>
    </row>
    <row r="206" spans="1:12" s="931" customFormat="1" ht="13.5" hidden="1" customHeight="1">
      <c r="A206" s="979"/>
      <c r="B206" s="879" t="s">
        <v>1212</v>
      </c>
      <c r="C206" s="880" t="s">
        <v>1213</v>
      </c>
      <c r="D206" s="880"/>
      <c r="E206" s="880"/>
      <c r="F206" s="897"/>
      <c r="G206" s="887"/>
      <c r="H206" s="887"/>
      <c r="I206" s="887"/>
      <c r="J206" s="887"/>
      <c r="K206" s="887">
        <f t="shared" si="55"/>
        <v>0</v>
      </c>
      <c r="L206" s="891"/>
    </row>
    <row r="207" spans="1:12" s="931" customFormat="1" ht="13.5" hidden="1" customHeight="1">
      <c r="A207" s="979"/>
      <c r="B207" s="879" t="s">
        <v>1214</v>
      </c>
      <c r="C207" s="880" t="s">
        <v>1215</v>
      </c>
      <c r="D207" s="880"/>
      <c r="E207" s="880"/>
      <c r="F207" s="897"/>
      <c r="G207" s="887"/>
      <c r="H207" s="887"/>
      <c r="I207" s="887"/>
      <c r="J207" s="887"/>
      <c r="K207" s="887">
        <f t="shared" si="55"/>
        <v>0</v>
      </c>
      <c r="L207" s="891"/>
    </row>
    <row r="208" spans="1:12" s="931" customFormat="1" ht="13.5" hidden="1" customHeight="1">
      <c r="A208" s="979"/>
      <c r="B208" s="893" t="s">
        <v>1114</v>
      </c>
      <c r="C208" s="880" t="s">
        <v>1115</v>
      </c>
      <c r="D208" s="880"/>
      <c r="E208" s="880"/>
      <c r="F208" s="897"/>
      <c r="G208" s="887"/>
      <c r="H208" s="887"/>
      <c r="I208" s="887"/>
      <c r="J208" s="887"/>
      <c r="K208" s="887">
        <f t="shared" si="55"/>
        <v>0</v>
      </c>
      <c r="L208" s="891"/>
    </row>
    <row r="209" spans="1:12" s="931" customFormat="1" ht="13.5" hidden="1" customHeight="1">
      <c r="A209" s="979"/>
      <c r="B209" s="893" t="s">
        <v>1216</v>
      </c>
      <c r="C209" s="880" t="s">
        <v>1217</v>
      </c>
      <c r="D209" s="880"/>
      <c r="E209" s="880"/>
      <c r="F209" s="897"/>
      <c r="G209" s="887"/>
      <c r="H209" s="887"/>
      <c r="I209" s="887"/>
      <c r="J209" s="887"/>
      <c r="K209" s="887">
        <f t="shared" si="55"/>
        <v>0</v>
      </c>
      <c r="L209" s="891"/>
    </row>
    <row r="210" spans="1:12" s="931" customFormat="1" ht="13.5" hidden="1" customHeight="1">
      <c r="A210" s="979"/>
      <c r="B210" s="893" t="s">
        <v>1218</v>
      </c>
      <c r="C210" s="880" t="s">
        <v>1219</v>
      </c>
      <c r="D210" s="880"/>
      <c r="E210" s="880"/>
      <c r="F210" s="897"/>
      <c r="G210" s="887"/>
      <c r="H210" s="887"/>
      <c r="I210" s="887"/>
      <c r="J210" s="887"/>
      <c r="K210" s="887">
        <f t="shared" si="55"/>
        <v>0</v>
      </c>
      <c r="L210" s="891"/>
    </row>
    <row r="211" spans="1:12" s="931" customFormat="1" ht="28.5" hidden="1" customHeight="1">
      <c r="A211" s="979"/>
      <c r="B211" s="946" t="s">
        <v>1220</v>
      </c>
      <c r="C211" s="880" t="s">
        <v>1221</v>
      </c>
      <c r="D211" s="880"/>
      <c r="E211" s="880"/>
      <c r="F211" s="897"/>
      <c r="G211" s="887"/>
      <c r="H211" s="887"/>
      <c r="I211" s="887"/>
      <c r="J211" s="887"/>
      <c r="K211" s="887">
        <f t="shared" si="55"/>
        <v>0</v>
      </c>
      <c r="L211" s="891"/>
    </row>
    <row r="212" spans="1:12" s="931" customFormat="1" ht="13.5" hidden="1" customHeight="1">
      <c r="A212" s="979"/>
      <c r="B212" s="893"/>
      <c r="C212" s="880"/>
      <c r="D212" s="880"/>
      <c r="E212" s="880"/>
      <c r="F212" s="897"/>
      <c r="G212" s="898"/>
      <c r="H212" s="898"/>
      <c r="I212" s="898"/>
      <c r="J212" s="898"/>
      <c r="K212" s="887">
        <f t="shared" si="55"/>
        <v>0</v>
      </c>
      <c r="L212" s="900"/>
    </row>
    <row r="213" spans="1:12" s="931" customFormat="1" ht="39.75" hidden="1" customHeight="1">
      <c r="A213" s="1167" t="s">
        <v>1334</v>
      </c>
      <c r="B213" s="1168"/>
      <c r="C213" s="980">
        <v>56</v>
      </c>
      <c r="D213" s="980"/>
      <c r="E213" s="980"/>
      <c r="F213" s="939">
        <f t="shared" ref="F213:L213" si="56">F214+F218+F222+F226+F230+F234+F238+F242+F246+F250+F254</f>
        <v>0</v>
      </c>
      <c r="G213" s="939">
        <f t="shared" si="56"/>
        <v>0</v>
      </c>
      <c r="H213" s="939">
        <f t="shared" si="56"/>
        <v>0</v>
      </c>
      <c r="I213" s="939">
        <f t="shared" si="56"/>
        <v>0</v>
      </c>
      <c r="J213" s="939">
        <f t="shared" si="56"/>
        <v>0</v>
      </c>
      <c r="K213" s="939">
        <f t="shared" si="56"/>
        <v>0</v>
      </c>
      <c r="L213" s="940">
        <f t="shared" si="56"/>
        <v>0</v>
      </c>
    </row>
    <row r="214" spans="1:12" s="931" customFormat="1" ht="13.5" hidden="1" customHeight="1">
      <c r="A214" s="1169" t="s">
        <v>1223</v>
      </c>
      <c r="B214" s="1170"/>
      <c r="C214" s="875" t="s">
        <v>1224</v>
      </c>
      <c r="D214" s="875"/>
      <c r="E214" s="875"/>
      <c r="F214" s="895">
        <f t="shared" ref="F214:L214" si="57">F215+F216+F217</f>
        <v>0</v>
      </c>
      <c r="G214" s="895">
        <f t="shared" si="57"/>
        <v>0</v>
      </c>
      <c r="H214" s="895">
        <f t="shared" si="57"/>
        <v>0</v>
      </c>
      <c r="I214" s="895">
        <f t="shared" si="57"/>
        <v>0</v>
      </c>
      <c r="J214" s="895">
        <f t="shared" si="57"/>
        <v>0</v>
      </c>
      <c r="K214" s="895">
        <f t="shared" si="57"/>
        <v>0</v>
      </c>
      <c r="L214" s="896">
        <f t="shared" si="57"/>
        <v>0</v>
      </c>
    </row>
    <row r="215" spans="1:12" s="931" customFormat="1" ht="13.5" hidden="1" customHeight="1">
      <c r="A215" s="951"/>
      <c r="B215" s="981" t="s">
        <v>1225</v>
      </c>
      <c r="C215" s="982" t="s">
        <v>1226</v>
      </c>
      <c r="D215" s="982"/>
      <c r="E215" s="982"/>
      <c r="F215" s="897"/>
      <c r="G215" s="887"/>
      <c r="H215" s="887"/>
      <c r="I215" s="887"/>
      <c r="J215" s="887"/>
      <c r="K215" s="887">
        <f>H215-J215</f>
        <v>0</v>
      </c>
      <c r="L215" s="891"/>
    </row>
    <row r="216" spans="1:12" s="931" customFormat="1" ht="13.5" hidden="1" customHeight="1">
      <c r="A216" s="951"/>
      <c r="B216" s="981" t="s">
        <v>1227</v>
      </c>
      <c r="C216" s="982" t="s">
        <v>1228</v>
      </c>
      <c r="D216" s="982"/>
      <c r="E216" s="982"/>
      <c r="F216" s="897"/>
      <c r="G216" s="887"/>
      <c r="H216" s="887"/>
      <c r="I216" s="887"/>
      <c r="J216" s="887"/>
      <c r="K216" s="887">
        <f>H216-J216</f>
        <v>0</v>
      </c>
      <c r="L216" s="891"/>
    </row>
    <row r="217" spans="1:12" s="931" customFormat="1" ht="13.5" hidden="1" customHeight="1">
      <c r="A217" s="951"/>
      <c r="B217" s="981" t="s">
        <v>1229</v>
      </c>
      <c r="C217" s="982" t="s">
        <v>1230</v>
      </c>
      <c r="D217" s="982"/>
      <c r="E217" s="982"/>
      <c r="F217" s="897"/>
      <c r="G217" s="887"/>
      <c r="H217" s="887"/>
      <c r="I217" s="887"/>
      <c r="J217" s="887"/>
      <c r="K217" s="887">
        <f>H217-J217</f>
        <v>0</v>
      </c>
      <c r="L217" s="891"/>
    </row>
    <row r="218" spans="1:12" s="931" customFormat="1" ht="13.5" hidden="1" customHeight="1">
      <c r="A218" s="1157" t="s">
        <v>1231</v>
      </c>
      <c r="B218" s="1158"/>
      <c r="C218" s="983" t="s">
        <v>550</v>
      </c>
      <c r="D218" s="983"/>
      <c r="E218" s="983"/>
      <c r="F218" s="895">
        <f t="shared" ref="F218:L218" si="58">F219+F220+F221</f>
        <v>0</v>
      </c>
      <c r="G218" s="895">
        <f t="shared" si="58"/>
        <v>0</v>
      </c>
      <c r="H218" s="895">
        <f t="shared" si="58"/>
        <v>0</v>
      </c>
      <c r="I218" s="895">
        <f t="shared" si="58"/>
        <v>0</v>
      </c>
      <c r="J218" s="895">
        <f t="shared" si="58"/>
        <v>0</v>
      </c>
      <c r="K218" s="895">
        <f t="shared" si="58"/>
        <v>0</v>
      </c>
      <c r="L218" s="896">
        <f t="shared" si="58"/>
        <v>0</v>
      </c>
    </row>
    <row r="219" spans="1:12" s="931" customFormat="1" ht="13.5" hidden="1" customHeight="1">
      <c r="A219" s="951"/>
      <c r="B219" s="981" t="s">
        <v>1225</v>
      </c>
      <c r="C219" s="982" t="s">
        <v>1232</v>
      </c>
      <c r="D219" s="982"/>
      <c r="E219" s="982"/>
      <c r="F219" s="897"/>
      <c r="G219" s="887"/>
      <c r="H219" s="887"/>
      <c r="I219" s="887"/>
      <c r="J219" s="887"/>
      <c r="K219" s="887">
        <f>H219-J219</f>
        <v>0</v>
      </c>
      <c r="L219" s="891"/>
    </row>
    <row r="220" spans="1:12" s="931" customFormat="1" ht="13.5" hidden="1" customHeight="1">
      <c r="A220" s="951"/>
      <c r="B220" s="981" t="s">
        <v>1227</v>
      </c>
      <c r="C220" s="982" t="s">
        <v>1233</v>
      </c>
      <c r="D220" s="982"/>
      <c r="E220" s="982"/>
      <c r="F220" s="897"/>
      <c r="G220" s="887"/>
      <c r="H220" s="887"/>
      <c r="I220" s="887"/>
      <c r="J220" s="887"/>
      <c r="K220" s="887">
        <f>H220-J220</f>
        <v>0</v>
      </c>
      <c r="L220" s="891"/>
    </row>
    <row r="221" spans="1:12" s="931" customFormat="1" ht="13.5" hidden="1" customHeight="1">
      <c r="A221" s="951"/>
      <c r="B221" s="981" t="s">
        <v>1229</v>
      </c>
      <c r="C221" s="982" t="s">
        <v>1234</v>
      </c>
      <c r="D221" s="982"/>
      <c r="E221" s="982"/>
      <c r="F221" s="897"/>
      <c r="G221" s="887"/>
      <c r="H221" s="887"/>
      <c r="I221" s="887"/>
      <c r="J221" s="887"/>
      <c r="K221" s="887">
        <f>H221-J221</f>
        <v>0</v>
      </c>
      <c r="L221" s="891"/>
    </row>
    <row r="222" spans="1:12" s="931" customFormat="1" ht="13.5" hidden="1" customHeight="1">
      <c r="A222" s="1157" t="s">
        <v>1235</v>
      </c>
      <c r="B222" s="1158"/>
      <c r="C222" s="983" t="s">
        <v>1236</v>
      </c>
      <c r="D222" s="983"/>
      <c r="E222" s="983"/>
      <c r="F222" s="895">
        <f t="shared" ref="F222:L222" si="59">F223+F224+F225</f>
        <v>0</v>
      </c>
      <c r="G222" s="895">
        <f t="shared" si="59"/>
        <v>0</v>
      </c>
      <c r="H222" s="895">
        <f t="shared" si="59"/>
        <v>0</v>
      </c>
      <c r="I222" s="895">
        <f t="shared" si="59"/>
        <v>0</v>
      </c>
      <c r="J222" s="895">
        <f t="shared" si="59"/>
        <v>0</v>
      </c>
      <c r="K222" s="895">
        <f t="shared" si="59"/>
        <v>0</v>
      </c>
      <c r="L222" s="896">
        <f t="shared" si="59"/>
        <v>0</v>
      </c>
    </row>
    <row r="223" spans="1:12" s="931" customFormat="1" ht="13.5" hidden="1" customHeight="1">
      <c r="A223" s="951"/>
      <c r="B223" s="981" t="s">
        <v>1225</v>
      </c>
      <c r="C223" s="982" t="s">
        <v>1237</v>
      </c>
      <c r="D223" s="982"/>
      <c r="E223" s="982"/>
      <c r="F223" s="897"/>
      <c r="G223" s="887"/>
      <c r="H223" s="887"/>
      <c r="I223" s="887"/>
      <c r="J223" s="887"/>
      <c r="K223" s="887">
        <f>H223-J223</f>
        <v>0</v>
      </c>
      <c r="L223" s="891"/>
    </row>
    <row r="224" spans="1:12" s="931" customFormat="1" ht="13.5" hidden="1" customHeight="1">
      <c r="A224" s="951"/>
      <c r="B224" s="981" t="s">
        <v>1227</v>
      </c>
      <c r="C224" s="982" t="s">
        <v>1238</v>
      </c>
      <c r="D224" s="982"/>
      <c r="E224" s="982"/>
      <c r="F224" s="897"/>
      <c r="G224" s="887"/>
      <c r="H224" s="887"/>
      <c r="I224" s="887"/>
      <c r="J224" s="887"/>
      <c r="K224" s="887">
        <f>H224-J224</f>
        <v>0</v>
      </c>
      <c r="L224" s="891"/>
    </row>
    <row r="225" spans="1:12" s="931" customFormat="1" ht="13.5" hidden="1" customHeight="1">
      <c r="A225" s="951"/>
      <c r="B225" s="981" t="s">
        <v>1229</v>
      </c>
      <c r="C225" s="982" t="s">
        <v>1239</v>
      </c>
      <c r="D225" s="982"/>
      <c r="E225" s="982"/>
      <c r="F225" s="897"/>
      <c r="G225" s="887"/>
      <c r="H225" s="887"/>
      <c r="I225" s="887"/>
      <c r="J225" s="887"/>
      <c r="K225" s="887">
        <f>H225-J225</f>
        <v>0</v>
      </c>
      <c r="L225" s="891"/>
    </row>
    <row r="226" spans="1:12" s="931" customFormat="1" ht="13.5" hidden="1" customHeight="1">
      <c r="A226" s="1157" t="s">
        <v>1240</v>
      </c>
      <c r="B226" s="1158"/>
      <c r="C226" s="983" t="s">
        <v>1241</v>
      </c>
      <c r="D226" s="983"/>
      <c r="E226" s="983"/>
      <c r="F226" s="895">
        <f t="shared" ref="F226:L226" si="60">F227+F228+F229</f>
        <v>0</v>
      </c>
      <c r="G226" s="895">
        <f t="shared" si="60"/>
        <v>0</v>
      </c>
      <c r="H226" s="895">
        <f t="shared" si="60"/>
        <v>0</v>
      </c>
      <c r="I226" s="895">
        <f t="shared" si="60"/>
        <v>0</v>
      </c>
      <c r="J226" s="895">
        <f t="shared" si="60"/>
        <v>0</v>
      </c>
      <c r="K226" s="895">
        <f t="shared" si="60"/>
        <v>0</v>
      </c>
      <c r="L226" s="896">
        <f t="shared" si="60"/>
        <v>0</v>
      </c>
    </row>
    <row r="227" spans="1:12" s="931" customFormat="1" ht="13.5" hidden="1" customHeight="1">
      <c r="A227" s="951"/>
      <c r="B227" s="981" t="s">
        <v>1225</v>
      </c>
      <c r="C227" s="982" t="s">
        <v>1242</v>
      </c>
      <c r="D227" s="982"/>
      <c r="E227" s="982"/>
      <c r="F227" s="897"/>
      <c r="G227" s="887"/>
      <c r="H227" s="887"/>
      <c r="I227" s="887"/>
      <c r="J227" s="887"/>
      <c r="K227" s="887">
        <f>H227-J227</f>
        <v>0</v>
      </c>
      <c r="L227" s="891"/>
    </row>
    <row r="228" spans="1:12" s="931" customFormat="1" ht="13.5" hidden="1" customHeight="1">
      <c r="A228" s="951"/>
      <c r="B228" s="981" t="s">
        <v>1227</v>
      </c>
      <c r="C228" s="982" t="s">
        <v>1243</v>
      </c>
      <c r="D228" s="982"/>
      <c r="E228" s="982"/>
      <c r="F228" s="897"/>
      <c r="G228" s="887"/>
      <c r="H228" s="887"/>
      <c r="I228" s="887"/>
      <c r="J228" s="887"/>
      <c r="K228" s="887">
        <f>H228-J228</f>
        <v>0</v>
      </c>
      <c r="L228" s="891"/>
    </row>
    <row r="229" spans="1:12" s="931" customFormat="1" ht="13.5" hidden="1" customHeight="1">
      <c r="A229" s="951"/>
      <c r="B229" s="981" t="s">
        <v>1229</v>
      </c>
      <c r="C229" s="982" t="s">
        <v>1244</v>
      </c>
      <c r="D229" s="982"/>
      <c r="E229" s="982"/>
      <c r="F229" s="897"/>
      <c r="G229" s="887"/>
      <c r="H229" s="887"/>
      <c r="I229" s="887"/>
      <c r="J229" s="887"/>
      <c r="K229" s="887">
        <f>H229-J229</f>
        <v>0</v>
      </c>
      <c r="L229" s="891"/>
    </row>
    <row r="230" spans="1:12" s="931" customFormat="1" ht="13.5" hidden="1" customHeight="1">
      <c r="A230" s="1157" t="s">
        <v>1245</v>
      </c>
      <c r="B230" s="1158"/>
      <c r="C230" s="983" t="s">
        <v>1246</v>
      </c>
      <c r="D230" s="983"/>
      <c r="E230" s="983"/>
      <c r="F230" s="895">
        <f t="shared" ref="F230:L230" si="61">F231+F232+F233</f>
        <v>0</v>
      </c>
      <c r="G230" s="895">
        <f t="shared" si="61"/>
        <v>0</v>
      </c>
      <c r="H230" s="895">
        <f t="shared" si="61"/>
        <v>0</v>
      </c>
      <c r="I230" s="895">
        <f t="shared" si="61"/>
        <v>0</v>
      </c>
      <c r="J230" s="895">
        <f t="shared" si="61"/>
        <v>0</v>
      </c>
      <c r="K230" s="895">
        <f t="shared" si="61"/>
        <v>0</v>
      </c>
      <c r="L230" s="896">
        <f t="shared" si="61"/>
        <v>0</v>
      </c>
    </row>
    <row r="231" spans="1:12" s="931" customFormat="1" ht="13.5" hidden="1" customHeight="1">
      <c r="A231" s="951"/>
      <c r="B231" s="981" t="s">
        <v>1225</v>
      </c>
      <c r="C231" s="982" t="s">
        <v>1247</v>
      </c>
      <c r="D231" s="982"/>
      <c r="E231" s="982"/>
      <c r="F231" s="897"/>
      <c r="G231" s="887"/>
      <c r="H231" s="887"/>
      <c r="I231" s="887"/>
      <c r="J231" s="887"/>
      <c r="K231" s="887">
        <f>H231-J231</f>
        <v>0</v>
      </c>
      <c r="L231" s="891"/>
    </row>
    <row r="232" spans="1:12" s="931" customFormat="1" ht="13.5" hidden="1" customHeight="1">
      <c r="A232" s="951"/>
      <c r="B232" s="981" t="s">
        <v>1227</v>
      </c>
      <c r="C232" s="982" t="s">
        <v>1248</v>
      </c>
      <c r="D232" s="982"/>
      <c r="E232" s="982"/>
      <c r="F232" s="897"/>
      <c r="G232" s="887"/>
      <c r="H232" s="887"/>
      <c r="I232" s="887"/>
      <c r="J232" s="887"/>
      <c r="K232" s="887">
        <f>H232-J232</f>
        <v>0</v>
      </c>
      <c r="L232" s="891"/>
    </row>
    <row r="233" spans="1:12" s="931" customFormat="1" ht="13.5" hidden="1" customHeight="1">
      <c r="A233" s="951"/>
      <c r="B233" s="981" t="s">
        <v>1229</v>
      </c>
      <c r="C233" s="982" t="s">
        <v>1249</v>
      </c>
      <c r="D233" s="982"/>
      <c r="E233" s="982"/>
      <c r="F233" s="897"/>
      <c r="G233" s="887"/>
      <c r="H233" s="887"/>
      <c r="I233" s="887"/>
      <c r="J233" s="887"/>
      <c r="K233" s="887">
        <f>H233-J233</f>
        <v>0</v>
      </c>
      <c r="L233" s="891"/>
    </row>
    <row r="234" spans="1:12" s="931" customFormat="1" ht="13.5" hidden="1" customHeight="1">
      <c r="A234" s="1157" t="s">
        <v>1250</v>
      </c>
      <c r="B234" s="1158"/>
      <c r="C234" s="983" t="s">
        <v>1251</v>
      </c>
      <c r="D234" s="983"/>
      <c r="E234" s="983"/>
      <c r="F234" s="895">
        <f t="shared" ref="F234:L234" si="62">F235+F236+F237</f>
        <v>0</v>
      </c>
      <c r="G234" s="895">
        <f t="shared" si="62"/>
        <v>0</v>
      </c>
      <c r="H234" s="895">
        <f t="shared" si="62"/>
        <v>0</v>
      </c>
      <c r="I234" s="895">
        <f t="shared" si="62"/>
        <v>0</v>
      </c>
      <c r="J234" s="895">
        <f t="shared" si="62"/>
        <v>0</v>
      </c>
      <c r="K234" s="895">
        <f t="shared" si="62"/>
        <v>0</v>
      </c>
      <c r="L234" s="896">
        <f t="shared" si="62"/>
        <v>0</v>
      </c>
    </row>
    <row r="235" spans="1:12" s="931" customFormat="1" ht="13.5" hidden="1" customHeight="1">
      <c r="A235" s="951"/>
      <c r="B235" s="981" t="s">
        <v>1225</v>
      </c>
      <c r="C235" s="982" t="s">
        <v>1252</v>
      </c>
      <c r="D235" s="982"/>
      <c r="E235" s="982"/>
      <c r="F235" s="897"/>
      <c r="G235" s="887"/>
      <c r="H235" s="887"/>
      <c r="I235" s="887"/>
      <c r="J235" s="887"/>
      <c r="K235" s="887">
        <f>H235-J235</f>
        <v>0</v>
      </c>
      <c r="L235" s="891"/>
    </row>
    <row r="236" spans="1:12" s="931" customFormat="1" ht="13.5" hidden="1" customHeight="1">
      <c r="A236" s="951"/>
      <c r="B236" s="981" t="s">
        <v>1227</v>
      </c>
      <c r="C236" s="982" t="s">
        <v>1253</v>
      </c>
      <c r="D236" s="982"/>
      <c r="E236" s="982"/>
      <c r="F236" s="897"/>
      <c r="G236" s="887"/>
      <c r="H236" s="887"/>
      <c r="I236" s="887"/>
      <c r="J236" s="887"/>
      <c r="K236" s="887">
        <f>H236-J236</f>
        <v>0</v>
      </c>
      <c r="L236" s="891"/>
    </row>
    <row r="237" spans="1:12" s="931" customFormat="1" ht="13.5" hidden="1" customHeight="1">
      <c r="A237" s="951"/>
      <c r="B237" s="981" t="s">
        <v>1229</v>
      </c>
      <c r="C237" s="982" t="s">
        <v>1254</v>
      </c>
      <c r="D237" s="982"/>
      <c r="E237" s="982"/>
      <c r="F237" s="897"/>
      <c r="G237" s="887"/>
      <c r="H237" s="887"/>
      <c r="I237" s="887"/>
      <c r="J237" s="887"/>
      <c r="K237" s="887">
        <f>H237-J237</f>
        <v>0</v>
      </c>
      <c r="L237" s="891"/>
    </row>
    <row r="238" spans="1:12" s="931" customFormat="1" ht="13.5" hidden="1" customHeight="1">
      <c r="A238" s="1157" t="s">
        <v>1255</v>
      </c>
      <c r="B238" s="1158"/>
      <c r="C238" s="983" t="s">
        <v>1256</v>
      </c>
      <c r="D238" s="983"/>
      <c r="E238" s="983"/>
      <c r="F238" s="895">
        <f t="shared" ref="F238:L238" si="63">F239+F240+F241</f>
        <v>0</v>
      </c>
      <c r="G238" s="895">
        <f t="shared" si="63"/>
        <v>0</v>
      </c>
      <c r="H238" s="895">
        <f t="shared" si="63"/>
        <v>0</v>
      </c>
      <c r="I238" s="895">
        <f t="shared" si="63"/>
        <v>0</v>
      </c>
      <c r="J238" s="895">
        <f t="shared" si="63"/>
        <v>0</v>
      </c>
      <c r="K238" s="895">
        <f t="shared" si="63"/>
        <v>0</v>
      </c>
      <c r="L238" s="896">
        <f t="shared" si="63"/>
        <v>0</v>
      </c>
    </row>
    <row r="239" spans="1:12" s="931" customFormat="1" ht="13.5" hidden="1" customHeight="1">
      <c r="A239" s="951"/>
      <c r="B239" s="981" t="s">
        <v>1225</v>
      </c>
      <c r="C239" s="982" t="s">
        <v>1257</v>
      </c>
      <c r="D239" s="982"/>
      <c r="E239" s="982"/>
      <c r="F239" s="897"/>
      <c r="G239" s="887"/>
      <c r="H239" s="887"/>
      <c r="I239" s="887"/>
      <c r="J239" s="887"/>
      <c r="K239" s="887">
        <f>H239-J239</f>
        <v>0</v>
      </c>
      <c r="L239" s="891"/>
    </row>
    <row r="240" spans="1:12" s="931" customFormat="1" ht="13.5" hidden="1" customHeight="1">
      <c r="A240" s="951"/>
      <c r="B240" s="981" t="s">
        <v>1227</v>
      </c>
      <c r="C240" s="982" t="s">
        <v>1258</v>
      </c>
      <c r="D240" s="982"/>
      <c r="E240" s="982"/>
      <c r="F240" s="897"/>
      <c r="G240" s="887"/>
      <c r="H240" s="887"/>
      <c r="I240" s="887"/>
      <c r="J240" s="887"/>
      <c r="K240" s="887">
        <f>H240-J240</f>
        <v>0</v>
      </c>
      <c r="L240" s="891"/>
    </row>
    <row r="241" spans="1:12" s="931" customFormat="1" ht="13.5" hidden="1" customHeight="1">
      <c r="A241" s="951"/>
      <c r="B241" s="981" t="s">
        <v>1229</v>
      </c>
      <c r="C241" s="982" t="s">
        <v>1259</v>
      </c>
      <c r="D241" s="982"/>
      <c r="E241" s="982"/>
      <c r="F241" s="897"/>
      <c r="G241" s="887"/>
      <c r="H241" s="887"/>
      <c r="I241" s="887"/>
      <c r="J241" s="887"/>
      <c r="K241" s="887">
        <f>H241-J241</f>
        <v>0</v>
      </c>
      <c r="L241" s="891"/>
    </row>
    <row r="242" spans="1:12" s="931" customFormat="1" ht="13.5" hidden="1" customHeight="1">
      <c r="A242" s="1155" t="s">
        <v>1260</v>
      </c>
      <c r="B242" s="1156"/>
      <c r="C242" s="983" t="s">
        <v>1261</v>
      </c>
      <c r="D242" s="983"/>
      <c r="E242" s="983"/>
      <c r="F242" s="895">
        <f t="shared" ref="F242:L242" si="64">F243+F244+F245</f>
        <v>0</v>
      </c>
      <c r="G242" s="895">
        <f t="shared" si="64"/>
        <v>0</v>
      </c>
      <c r="H242" s="895">
        <f t="shared" si="64"/>
        <v>0</v>
      </c>
      <c r="I242" s="895">
        <f t="shared" si="64"/>
        <v>0</v>
      </c>
      <c r="J242" s="895">
        <f t="shared" si="64"/>
        <v>0</v>
      </c>
      <c r="K242" s="895">
        <f t="shared" si="64"/>
        <v>0</v>
      </c>
      <c r="L242" s="896">
        <f t="shared" si="64"/>
        <v>0</v>
      </c>
    </row>
    <row r="243" spans="1:12" s="931" customFormat="1" ht="13.5" hidden="1" customHeight="1">
      <c r="A243" s="984"/>
      <c r="B243" s="985" t="s">
        <v>1262</v>
      </c>
      <c r="C243" s="986" t="s">
        <v>1263</v>
      </c>
      <c r="D243" s="986"/>
      <c r="E243" s="986"/>
      <c r="F243" s="897"/>
      <c r="G243" s="887"/>
      <c r="H243" s="887"/>
      <c r="I243" s="887"/>
      <c r="J243" s="887"/>
      <c r="K243" s="887">
        <f>H243-J243</f>
        <v>0</v>
      </c>
      <c r="L243" s="891"/>
    </row>
    <row r="244" spans="1:12" s="931" customFormat="1" ht="13.5" hidden="1" customHeight="1">
      <c r="A244" s="984"/>
      <c r="B244" s="985" t="s">
        <v>1264</v>
      </c>
      <c r="C244" s="986" t="s">
        <v>1265</v>
      </c>
      <c r="D244" s="986"/>
      <c r="E244" s="986"/>
      <c r="F244" s="897"/>
      <c r="G244" s="887"/>
      <c r="H244" s="887"/>
      <c r="I244" s="887"/>
      <c r="J244" s="887"/>
      <c r="K244" s="887">
        <f>H244-J244</f>
        <v>0</v>
      </c>
      <c r="L244" s="891"/>
    </row>
    <row r="245" spans="1:12" s="931" customFormat="1" ht="13.5" hidden="1" customHeight="1">
      <c r="A245" s="984"/>
      <c r="B245" s="985" t="s">
        <v>1266</v>
      </c>
      <c r="C245" s="986" t="s">
        <v>1267</v>
      </c>
      <c r="D245" s="986"/>
      <c r="E245" s="986"/>
      <c r="F245" s="897"/>
      <c r="G245" s="887"/>
      <c r="H245" s="887"/>
      <c r="I245" s="887"/>
      <c r="J245" s="887"/>
      <c r="K245" s="887">
        <f>H245-J245</f>
        <v>0</v>
      </c>
      <c r="L245" s="891"/>
    </row>
    <row r="246" spans="1:12" s="931" customFormat="1" ht="13.5" hidden="1" customHeight="1">
      <c r="A246" s="1155" t="s">
        <v>1268</v>
      </c>
      <c r="B246" s="1156"/>
      <c r="C246" s="983" t="s">
        <v>1269</v>
      </c>
      <c r="D246" s="983"/>
      <c r="E246" s="983"/>
      <c r="F246" s="895">
        <f t="shared" ref="F246:L246" si="65">F247+F248+F249</f>
        <v>0</v>
      </c>
      <c r="G246" s="895">
        <f t="shared" si="65"/>
        <v>0</v>
      </c>
      <c r="H246" s="895">
        <f t="shared" si="65"/>
        <v>0</v>
      </c>
      <c r="I246" s="895">
        <f t="shared" si="65"/>
        <v>0</v>
      </c>
      <c r="J246" s="895">
        <f t="shared" si="65"/>
        <v>0</v>
      </c>
      <c r="K246" s="895">
        <f t="shared" si="65"/>
        <v>0</v>
      </c>
      <c r="L246" s="896">
        <f t="shared" si="65"/>
        <v>0</v>
      </c>
    </row>
    <row r="247" spans="1:12" s="931" customFormat="1" ht="13.5" hidden="1" customHeight="1">
      <c r="A247" s="984"/>
      <c r="B247" s="985" t="s">
        <v>1262</v>
      </c>
      <c r="C247" s="986" t="s">
        <v>1270</v>
      </c>
      <c r="D247" s="986"/>
      <c r="E247" s="986"/>
      <c r="F247" s="897"/>
      <c r="G247" s="887"/>
      <c r="H247" s="887"/>
      <c r="I247" s="887"/>
      <c r="J247" s="887"/>
      <c r="K247" s="887">
        <f>H247-J247</f>
        <v>0</v>
      </c>
      <c r="L247" s="891"/>
    </row>
    <row r="248" spans="1:12" s="931" customFormat="1" ht="13.5" hidden="1" customHeight="1">
      <c r="A248" s="984"/>
      <c r="B248" s="985" t="s">
        <v>1271</v>
      </c>
      <c r="C248" s="986" t="s">
        <v>1272</v>
      </c>
      <c r="D248" s="986"/>
      <c r="E248" s="986"/>
      <c r="F248" s="897"/>
      <c r="G248" s="887"/>
      <c r="H248" s="887"/>
      <c r="I248" s="887"/>
      <c r="J248" s="887"/>
      <c r="K248" s="887">
        <f>H248-J248</f>
        <v>0</v>
      </c>
      <c r="L248" s="891"/>
    </row>
    <row r="249" spans="1:12" s="931" customFormat="1" ht="13.5" hidden="1" customHeight="1">
      <c r="A249" s="984"/>
      <c r="B249" s="985" t="s">
        <v>1266</v>
      </c>
      <c r="C249" s="986" t="s">
        <v>1273</v>
      </c>
      <c r="D249" s="986"/>
      <c r="E249" s="986"/>
      <c r="F249" s="897"/>
      <c r="G249" s="887"/>
      <c r="H249" s="887"/>
      <c r="I249" s="887"/>
      <c r="J249" s="887"/>
      <c r="K249" s="887">
        <f>H249-J249</f>
        <v>0</v>
      </c>
      <c r="L249" s="891"/>
    </row>
    <row r="250" spans="1:12" s="931" customFormat="1" ht="13.5" hidden="1" customHeight="1">
      <c r="A250" s="1157" t="s">
        <v>1274</v>
      </c>
      <c r="B250" s="1158"/>
      <c r="C250" s="983" t="s">
        <v>1275</v>
      </c>
      <c r="D250" s="983"/>
      <c r="E250" s="983"/>
      <c r="F250" s="895">
        <f t="shared" ref="F250:L250" si="66">F251+F252+F253</f>
        <v>0</v>
      </c>
      <c r="G250" s="895">
        <f t="shared" si="66"/>
        <v>0</v>
      </c>
      <c r="H250" s="895">
        <f t="shared" si="66"/>
        <v>0</v>
      </c>
      <c r="I250" s="895">
        <f t="shared" si="66"/>
        <v>0</v>
      </c>
      <c r="J250" s="895">
        <f t="shared" si="66"/>
        <v>0</v>
      </c>
      <c r="K250" s="895">
        <f t="shared" si="66"/>
        <v>0</v>
      </c>
      <c r="L250" s="896">
        <f t="shared" si="66"/>
        <v>0</v>
      </c>
    </row>
    <row r="251" spans="1:12" s="931" customFormat="1" ht="13.5" hidden="1" customHeight="1">
      <c r="A251" s="987"/>
      <c r="B251" s="985" t="s">
        <v>1262</v>
      </c>
      <c r="C251" s="986" t="s">
        <v>1276</v>
      </c>
      <c r="D251" s="986"/>
      <c r="E251" s="986"/>
      <c r="F251" s="897"/>
      <c r="G251" s="887"/>
      <c r="H251" s="887"/>
      <c r="I251" s="887"/>
      <c r="J251" s="887"/>
      <c r="K251" s="887">
        <f>H251-J251</f>
        <v>0</v>
      </c>
      <c r="L251" s="891"/>
    </row>
    <row r="252" spans="1:12" s="931" customFormat="1" ht="13.5" hidden="1" customHeight="1">
      <c r="A252" s="987"/>
      <c r="B252" s="985" t="s">
        <v>1271</v>
      </c>
      <c r="C252" s="986" t="s">
        <v>1277</v>
      </c>
      <c r="D252" s="986"/>
      <c r="E252" s="986"/>
      <c r="F252" s="897"/>
      <c r="G252" s="887"/>
      <c r="H252" s="887"/>
      <c r="I252" s="887"/>
      <c r="J252" s="887"/>
      <c r="K252" s="887">
        <f>H252-J252</f>
        <v>0</v>
      </c>
      <c r="L252" s="891"/>
    </row>
    <row r="253" spans="1:12" s="931" customFormat="1" ht="13.5" hidden="1" customHeight="1">
      <c r="A253" s="987"/>
      <c r="B253" s="985" t="s">
        <v>1266</v>
      </c>
      <c r="C253" s="986" t="s">
        <v>1278</v>
      </c>
      <c r="D253" s="986"/>
      <c r="E253" s="986"/>
      <c r="F253" s="897"/>
      <c r="G253" s="887"/>
      <c r="H253" s="887"/>
      <c r="I253" s="887"/>
      <c r="J253" s="887"/>
      <c r="K253" s="887">
        <f>H253-J253</f>
        <v>0</v>
      </c>
      <c r="L253" s="891"/>
    </row>
    <row r="254" spans="1:12" s="931" customFormat="1" ht="13.5" hidden="1" customHeight="1">
      <c r="A254" s="1157" t="s">
        <v>1335</v>
      </c>
      <c r="B254" s="1158"/>
      <c r="C254" s="983" t="s">
        <v>1336</v>
      </c>
      <c r="D254" s="983"/>
      <c r="E254" s="983"/>
      <c r="F254" s="895">
        <f t="shared" ref="F254:L254" si="67">F255+F256+F257</f>
        <v>0</v>
      </c>
      <c r="G254" s="895">
        <f t="shared" si="67"/>
        <v>0</v>
      </c>
      <c r="H254" s="895">
        <f t="shared" si="67"/>
        <v>0</v>
      </c>
      <c r="I254" s="895">
        <f t="shared" si="67"/>
        <v>0</v>
      </c>
      <c r="J254" s="895">
        <f t="shared" si="67"/>
        <v>0</v>
      </c>
      <c r="K254" s="895">
        <f t="shared" si="67"/>
        <v>0</v>
      </c>
      <c r="L254" s="896">
        <f t="shared" si="67"/>
        <v>0</v>
      </c>
    </row>
    <row r="255" spans="1:12" s="931" customFormat="1" ht="13.5" hidden="1" customHeight="1">
      <c r="A255" s="987"/>
      <c r="B255" s="985" t="s">
        <v>1262</v>
      </c>
      <c r="C255" s="986" t="s">
        <v>1337</v>
      </c>
      <c r="D255" s="986"/>
      <c r="E255" s="986"/>
      <c r="F255" s="897"/>
      <c r="G255" s="887"/>
      <c r="H255" s="887"/>
      <c r="I255" s="887"/>
      <c r="J255" s="887"/>
      <c r="K255" s="887">
        <f>H255-J255</f>
        <v>0</v>
      </c>
      <c r="L255" s="891"/>
    </row>
    <row r="256" spans="1:12" s="931" customFormat="1" ht="13.5" hidden="1" customHeight="1">
      <c r="A256" s="987"/>
      <c r="B256" s="985" t="s">
        <v>1271</v>
      </c>
      <c r="C256" s="986" t="s">
        <v>1338</v>
      </c>
      <c r="D256" s="986"/>
      <c r="E256" s="986"/>
      <c r="F256" s="897"/>
      <c r="G256" s="887"/>
      <c r="H256" s="887"/>
      <c r="I256" s="887"/>
      <c r="J256" s="887"/>
      <c r="K256" s="887">
        <f>H256-J256</f>
        <v>0</v>
      </c>
      <c r="L256" s="891"/>
    </row>
    <row r="257" spans="1:12" s="931" customFormat="1" ht="13.5" hidden="1" customHeight="1">
      <c r="A257" s="987"/>
      <c r="B257" s="985" t="s">
        <v>1266</v>
      </c>
      <c r="C257" s="986" t="s">
        <v>1339</v>
      </c>
      <c r="D257" s="986"/>
      <c r="E257" s="986"/>
      <c r="F257" s="897"/>
      <c r="G257" s="887"/>
      <c r="H257" s="887"/>
      <c r="I257" s="887"/>
      <c r="J257" s="887"/>
      <c r="K257" s="887">
        <f>H257-J257</f>
        <v>0</v>
      </c>
      <c r="L257" s="891"/>
    </row>
    <row r="258" spans="1:12" s="931" customFormat="1" ht="15.75" customHeight="1">
      <c r="A258" s="988" t="s">
        <v>1340</v>
      </c>
      <c r="B258" s="989"/>
      <c r="C258" s="990" t="s">
        <v>1283</v>
      </c>
      <c r="D258" s="991">
        <f t="shared" ref="D258:L258" si="68">D259+D269+D273</f>
        <v>0</v>
      </c>
      <c r="E258" s="991">
        <f t="shared" si="68"/>
        <v>0</v>
      </c>
      <c r="F258" s="991">
        <f t="shared" si="68"/>
        <v>0</v>
      </c>
      <c r="G258" s="991">
        <f t="shared" si="68"/>
        <v>0</v>
      </c>
      <c r="H258" s="991">
        <f t="shared" si="68"/>
        <v>0</v>
      </c>
      <c r="I258" s="991">
        <f t="shared" si="68"/>
        <v>0</v>
      </c>
      <c r="J258" s="991">
        <f t="shared" si="68"/>
        <v>0</v>
      </c>
      <c r="K258" s="991">
        <f t="shared" si="68"/>
        <v>0</v>
      </c>
      <c r="L258" s="992">
        <f t="shared" si="68"/>
        <v>191</v>
      </c>
    </row>
    <row r="259" spans="1:12" s="931" customFormat="1">
      <c r="A259" s="993" t="s">
        <v>1341</v>
      </c>
      <c r="B259" s="994"/>
      <c r="C259" s="995">
        <v>71</v>
      </c>
      <c r="D259" s="939">
        <f t="shared" ref="D259:L259" si="69">D260+D265+D267</f>
        <v>0</v>
      </c>
      <c r="E259" s="939">
        <f t="shared" si="69"/>
        <v>0</v>
      </c>
      <c r="F259" s="939">
        <f t="shared" si="69"/>
        <v>0</v>
      </c>
      <c r="G259" s="939">
        <f t="shared" si="69"/>
        <v>0</v>
      </c>
      <c r="H259" s="939">
        <f t="shared" si="69"/>
        <v>0</v>
      </c>
      <c r="I259" s="939">
        <f t="shared" si="69"/>
        <v>0</v>
      </c>
      <c r="J259" s="939">
        <f t="shared" si="69"/>
        <v>0</v>
      </c>
      <c r="K259" s="939">
        <f t="shared" si="69"/>
        <v>0</v>
      </c>
      <c r="L259" s="940">
        <f t="shared" si="69"/>
        <v>191</v>
      </c>
    </row>
    <row r="260" spans="1:12" s="931" customFormat="1">
      <c r="A260" s="873" t="s">
        <v>1342</v>
      </c>
      <c r="B260" s="902"/>
      <c r="C260" s="996" t="s">
        <v>1286</v>
      </c>
      <c r="D260" s="895">
        <f t="shared" ref="D260:L260" si="70">D261+D262+D263+D264</f>
        <v>0</v>
      </c>
      <c r="E260" s="895">
        <f t="shared" si="70"/>
        <v>0</v>
      </c>
      <c r="F260" s="895">
        <f t="shared" si="70"/>
        <v>0</v>
      </c>
      <c r="G260" s="895">
        <f t="shared" si="70"/>
        <v>0</v>
      </c>
      <c r="H260" s="895">
        <f t="shared" si="70"/>
        <v>0</v>
      </c>
      <c r="I260" s="895">
        <f t="shared" si="70"/>
        <v>0</v>
      </c>
      <c r="J260" s="895">
        <f t="shared" si="70"/>
        <v>0</v>
      </c>
      <c r="K260" s="895">
        <f t="shared" si="70"/>
        <v>0</v>
      </c>
      <c r="L260" s="896">
        <f t="shared" si="70"/>
        <v>191</v>
      </c>
    </row>
    <row r="261" spans="1:12" s="931" customFormat="1">
      <c r="A261" s="892"/>
      <c r="B261" s="893" t="s">
        <v>1287</v>
      </c>
      <c r="C261" s="930" t="s">
        <v>1288</v>
      </c>
      <c r="D261" s="997"/>
      <c r="E261" s="997"/>
      <c r="F261" s="897">
        <f>G261</f>
        <v>0</v>
      </c>
      <c r="G261" s="887"/>
      <c r="H261" s="887"/>
      <c r="I261" s="887"/>
      <c r="J261" s="887"/>
      <c r="K261" s="887">
        <f>H261-J261</f>
        <v>0</v>
      </c>
      <c r="L261" s="891"/>
    </row>
    <row r="262" spans="1:12" s="931" customFormat="1">
      <c r="A262" s="998"/>
      <c r="B262" s="913" t="s">
        <v>1289</v>
      </c>
      <c r="C262" s="930" t="s">
        <v>1290</v>
      </c>
      <c r="D262" s="997">
        <f>'[2]54.1'!K60</f>
        <v>0</v>
      </c>
      <c r="E262" s="997"/>
      <c r="F262" s="997">
        <f>'[2]54.1'!L43</f>
        <v>0</v>
      </c>
      <c r="G262" s="997">
        <f>'[2]54.1'!M43</f>
        <v>0</v>
      </c>
      <c r="H262" s="997">
        <f>'[2]54.1'!N43</f>
        <v>0</v>
      </c>
      <c r="I262" s="997">
        <f>'[2]54.1'!O43</f>
        <v>0</v>
      </c>
      <c r="J262" s="997">
        <f>'[2]54.1'!P43</f>
        <v>0</v>
      </c>
      <c r="K262" s="997">
        <f>'[2]54.1'!Q43</f>
        <v>0</v>
      </c>
      <c r="L262" s="999">
        <f>'[2]54.1'!R43</f>
        <v>0</v>
      </c>
    </row>
    <row r="263" spans="1:12" s="931" customFormat="1">
      <c r="A263" s="892"/>
      <c r="B263" s="879" t="s">
        <v>1291</v>
      </c>
      <c r="C263" s="930" t="s">
        <v>1292</v>
      </c>
      <c r="D263" s="997">
        <f>F263</f>
        <v>0</v>
      </c>
      <c r="E263" s="997"/>
      <c r="F263" s="997">
        <f>'[2]54.1'!L44</f>
        <v>0</v>
      </c>
      <c r="G263" s="997">
        <f>'[2]54.1'!M44</f>
        <v>0</v>
      </c>
      <c r="H263" s="997">
        <f>'[2]54.1'!N44</f>
        <v>0</v>
      </c>
      <c r="I263" s="997">
        <f>'[2]54.1'!O44</f>
        <v>0</v>
      </c>
      <c r="J263" s="997">
        <f>'[2]54.1'!P44</f>
        <v>0</v>
      </c>
      <c r="K263" s="997">
        <f>'[2]54.1'!Q44</f>
        <v>0</v>
      </c>
      <c r="L263" s="999"/>
    </row>
    <row r="264" spans="1:12" s="931" customFormat="1" ht="13.5" thickBot="1">
      <c r="A264" s="1000"/>
      <c r="B264" s="1001" t="s">
        <v>1293</v>
      </c>
      <c r="C264" s="1002" t="s">
        <v>1294</v>
      </c>
      <c r="D264" s="1003">
        <f>'[2]54.1'!K61</f>
        <v>0</v>
      </c>
      <c r="E264" s="1003"/>
      <c r="F264" s="1003">
        <f>'[2]54.1'!L45</f>
        <v>0</v>
      </c>
      <c r="G264" s="1003">
        <f>'[2]54.1'!M45</f>
        <v>0</v>
      </c>
      <c r="H264" s="1003">
        <f>'[2]54.1'!N45</f>
        <v>0</v>
      </c>
      <c r="I264" s="1003">
        <f>'[2]54.1'!O45</f>
        <v>0</v>
      </c>
      <c r="J264" s="1003">
        <f>'[2]54.1'!P45</f>
        <v>0</v>
      </c>
      <c r="K264" s="1003">
        <f>'[2]54.1'!Q45</f>
        <v>0</v>
      </c>
      <c r="L264" s="1004">
        <f>'[2]54.1'!R44</f>
        <v>191</v>
      </c>
    </row>
    <row r="265" spans="1:12" s="931" customFormat="1" hidden="1">
      <c r="A265" s="1005" t="s">
        <v>1295</v>
      </c>
      <c r="B265" s="1006"/>
      <c r="C265" s="1007" t="s">
        <v>1296</v>
      </c>
      <c r="D265" s="1007"/>
      <c r="E265" s="1007"/>
      <c r="F265" s="1008">
        <f>'[2]54.1'!L46</f>
        <v>0</v>
      </c>
      <c r="G265" s="1008">
        <f>'[2]54.1'!M46</f>
        <v>0</v>
      </c>
      <c r="H265" s="1008">
        <f>'[2]54.1'!N46</f>
        <v>0</v>
      </c>
      <c r="I265" s="1008">
        <f>'[2]54.1'!O46</f>
        <v>0</v>
      </c>
      <c r="J265" s="1008">
        <f>'[2]54.1'!P46</f>
        <v>0</v>
      </c>
      <c r="K265" s="1008">
        <f>'[2]54.1'!Q46</f>
        <v>0</v>
      </c>
      <c r="L265" s="1008">
        <f>'[2]54.1'!R46</f>
        <v>0</v>
      </c>
    </row>
    <row r="266" spans="1:12" s="931" customFormat="1" hidden="1">
      <c r="A266" s="892"/>
      <c r="B266" s="879" t="s">
        <v>1297</v>
      </c>
      <c r="C266" s="930" t="s">
        <v>1298</v>
      </c>
      <c r="D266" s="930"/>
      <c r="E266" s="930"/>
      <c r="F266" s="997">
        <f>'[2]54.1'!L47</f>
        <v>0</v>
      </c>
      <c r="G266" s="997">
        <f>'[2]54.1'!M47</f>
        <v>0</v>
      </c>
      <c r="H266" s="997">
        <f>'[2]54.1'!N47</f>
        <v>0</v>
      </c>
      <c r="I266" s="997">
        <f>'[2]54.1'!O47</f>
        <v>0</v>
      </c>
      <c r="J266" s="997">
        <f>'[2]54.1'!P47</f>
        <v>0</v>
      </c>
      <c r="K266" s="997">
        <f>'[2]54.1'!Q47</f>
        <v>0</v>
      </c>
      <c r="L266" s="997">
        <f>'[2]54.1'!R47</f>
        <v>0</v>
      </c>
    </row>
    <row r="267" spans="1:12" s="931" customFormat="1" hidden="1">
      <c r="A267" s="873" t="s">
        <v>1299</v>
      </c>
      <c r="B267" s="894"/>
      <c r="C267" s="996" t="s">
        <v>1300</v>
      </c>
      <c r="D267" s="996"/>
      <c r="E267" s="996"/>
      <c r="F267" s="997">
        <f>'[2]54.1'!L48</f>
        <v>0</v>
      </c>
      <c r="G267" s="997">
        <f>'[2]54.1'!M48</f>
        <v>0</v>
      </c>
      <c r="H267" s="997">
        <f>'[2]54.1'!N48</f>
        <v>0</v>
      </c>
      <c r="I267" s="997">
        <f>'[2]54.1'!O48</f>
        <v>0</v>
      </c>
      <c r="J267" s="997">
        <f>'[2]54.1'!P48</f>
        <v>0</v>
      </c>
      <c r="K267" s="997">
        <f>'[2]54.1'!Q48</f>
        <v>0</v>
      </c>
      <c r="L267" s="997">
        <f>'[2]54.1'!R48</f>
        <v>0</v>
      </c>
    </row>
    <row r="268" spans="1:12" s="931" customFormat="1" ht="13.5" hidden="1" thickBot="1">
      <c r="A268" s="1000"/>
      <c r="B268" s="1009"/>
      <c r="C268" s="1010"/>
      <c r="D268" s="1010"/>
      <c r="E268" s="1010"/>
      <c r="F268" s="997">
        <f>'[2]54.1'!L49</f>
        <v>0</v>
      </c>
      <c r="G268" s="997">
        <f>'[2]54.1'!M49</f>
        <v>0</v>
      </c>
      <c r="H268" s="997">
        <f>'[2]54.1'!N49</f>
        <v>0</v>
      </c>
      <c r="I268" s="997">
        <f>'[2]54.1'!O49</f>
        <v>0</v>
      </c>
      <c r="J268" s="997">
        <f>'[2]54.1'!P49</f>
        <v>0</v>
      </c>
      <c r="K268" s="997">
        <f>'[2]54.1'!Q49</f>
        <v>0</v>
      </c>
      <c r="L268" s="997">
        <f>'[2]54.1'!R49</f>
        <v>0</v>
      </c>
    </row>
    <row r="269" spans="1:12" s="931" customFormat="1" hidden="1">
      <c r="A269" s="1011" t="s">
        <v>1301</v>
      </c>
      <c r="B269" s="1012"/>
      <c r="C269" s="1013">
        <v>72</v>
      </c>
      <c r="D269" s="1013"/>
      <c r="E269" s="1013"/>
      <c r="F269" s="997">
        <f>'[2]54.1'!L50</f>
        <v>0</v>
      </c>
      <c r="G269" s="997">
        <f>'[2]54.1'!M50</f>
        <v>0</v>
      </c>
      <c r="H269" s="997">
        <f>'[2]54.1'!N50</f>
        <v>0</v>
      </c>
      <c r="I269" s="997">
        <f>'[2]54.1'!O50</f>
        <v>0</v>
      </c>
      <c r="J269" s="997">
        <f>'[2]54.1'!P50</f>
        <v>0</v>
      </c>
      <c r="K269" s="997">
        <f>'[2]54.1'!Q50</f>
        <v>0</v>
      </c>
      <c r="L269" s="997">
        <f>'[2]54.1'!R50</f>
        <v>0</v>
      </c>
    </row>
    <row r="270" spans="1:12" s="931" customFormat="1" hidden="1">
      <c r="A270" s="1014" t="s">
        <v>1302</v>
      </c>
      <c r="B270" s="1014"/>
      <c r="C270" s="996" t="s">
        <v>1303</v>
      </c>
      <c r="D270" s="996"/>
      <c r="E270" s="996"/>
      <c r="F270" s="997">
        <f>'[2]54.1'!L51</f>
        <v>0</v>
      </c>
      <c r="G270" s="997">
        <f>'[2]54.1'!M51</f>
        <v>0</v>
      </c>
      <c r="H270" s="997">
        <f>'[2]54.1'!N51</f>
        <v>0</v>
      </c>
      <c r="I270" s="997">
        <f>'[2]54.1'!O51</f>
        <v>0</v>
      </c>
      <c r="J270" s="997">
        <f>'[2]54.1'!P51</f>
        <v>0</v>
      </c>
      <c r="K270" s="997">
        <f>'[2]54.1'!Q51</f>
        <v>0</v>
      </c>
      <c r="L270" s="997">
        <f>'[2]54.1'!R51</f>
        <v>0</v>
      </c>
    </row>
    <row r="271" spans="1:12" s="931" customFormat="1" hidden="1">
      <c r="A271" s="1015"/>
      <c r="B271" s="879" t="s">
        <v>1304</v>
      </c>
      <c r="C271" s="880" t="s">
        <v>1305</v>
      </c>
      <c r="D271" s="880"/>
      <c r="E271" s="880"/>
      <c r="F271" s="997">
        <f>'[2]54.1'!L52</f>
        <v>0</v>
      </c>
      <c r="G271" s="997">
        <f>'[2]54.1'!M52</f>
        <v>0</v>
      </c>
      <c r="H271" s="997">
        <f>'[2]54.1'!N52</f>
        <v>0</v>
      </c>
      <c r="I271" s="997">
        <f>'[2]54.1'!O52</f>
        <v>0</v>
      </c>
      <c r="J271" s="997">
        <f>'[2]54.1'!P52</f>
        <v>0</v>
      </c>
      <c r="K271" s="997">
        <f>'[2]54.1'!Q52</f>
        <v>0</v>
      </c>
      <c r="L271" s="997">
        <f>'[2]54.1'!R52</f>
        <v>0</v>
      </c>
    </row>
    <row r="272" spans="1:12" s="931" customFormat="1" hidden="1">
      <c r="A272" s="1015"/>
      <c r="B272" s="879"/>
      <c r="C272" s="880"/>
      <c r="D272" s="880"/>
      <c r="E272" s="880"/>
      <c r="F272" s="997">
        <f>'[2]54.1'!L53</f>
        <v>0</v>
      </c>
      <c r="G272" s="997">
        <f>'[2]54.1'!M53</f>
        <v>0</v>
      </c>
      <c r="H272" s="997">
        <f>'[2]54.1'!N53</f>
        <v>0</v>
      </c>
      <c r="I272" s="997">
        <f>'[2]54.1'!O53</f>
        <v>0</v>
      </c>
      <c r="J272" s="997">
        <f>'[2]54.1'!P53</f>
        <v>0</v>
      </c>
      <c r="K272" s="997">
        <f>'[2]54.1'!Q53</f>
        <v>0</v>
      </c>
      <c r="L272" s="997">
        <f>'[2]54.1'!R53</f>
        <v>0</v>
      </c>
    </row>
    <row r="273" spans="1:12" s="931" customFormat="1" hidden="1">
      <c r="A273" s="1016" t="s">
        <v>1306</v>
      </c>
      <c r="B273" s="1016"/>
      <c r="C273" s="1017">
        <v>75</v>
      </c>
      <c r="D273" s="1017"/>
      <c r="E273" s="1017"/>
      <c r="F273" s="997">
        <f>'[2]54.1'!L54</f>
        <v>0</v>
      </c>
      <c r="G273" s="997">
        <f>'[2]54.1'!M54</f>
        <v>0</v>
      </c>
      <c r="H273" s="997">
        <f>'[2]54.1'!N54</f>
        <v>0</v>
      </c>
      <c r="I273" s="997">
        <f>'[2]54.1'!O54</f>
        <v>0</v>
      </c>
      <c r="J273" s="997">
        <f>'[2]54.1'!P54</f>
        <v>0</v>
      </c>
      <c r="K273" s="997">
        <f>'[2]54.1'!Q54</f>
        <v>0</v>
      </c>
      <c r="L273" s="997">
        <f>'[2]54.1'!R54</f>
        <v>0</v>
      </c>
    </row>
    <row r="274" spans="1:12" s="931" customFormat="1" hidden="1">
      <c r="A274" s="1015"/>
      <c r="B274" s="1015"/>
      <c r="C274" s="957"/>
      <c r="D274" s="957"/>
      <c r="E274" s="957"/>
      <c r="F274" s="997">
        <f>'[2]54.1'!L55</f>
        <v>0</v>
      </c>
      <c r="G274" s="997">
        <f>'[2]54.1'!M55</f>
        <v>0</v>
      </c>
      <c r="H274" s="997">
        <f>'[2]54.1'!N55</f>
        <v>0</v>
      </c>
      <c r="I274" s="997">
        <f>'[2]54.1'!O55</f>
        <v>0</v>
      </c>
      <c r="J274" s="997">
        <f>'[2]54.1'!P55</f>
        <v>0</v>
      </c>
      <c r="K274" s="997">
        <f>'[2]54.1'!Q55</f>
        <v>0</v>
      </c>
      <c r="L274" s="997">
        <f>'[2]54.1'!R55</f>
        <v>0</v>
      </c>
    </row>
    <row r="275" spans="1:12" s="931" customFormat="1" ht="35.25" hidden="1" customHeight="1">
      <c r="A275" s="1159" t="s">
        <v>1174</v>
      </c>
      <c r="B275" s="1159"/>
      <c r="C275" s="954" t="s">
        <v>1175</v>
      </c>
      <c r="D275" s="954"/>
      <c r="E275" s="954"/>
      <c r="F275" s="997">
        <f>'[2]54.1'!L56</f>
        <v>0</v>
      </c>
      <c r="G275" s="997">
        <f>'[2]54.1'!M56</f>
        <v>0</v>
      </c>
      <c r="H275" s="997">
        <f>'[2]54.1'!N56</f>
        <v>0</v>
      </c>
      <c r="I275" s="997">
        <f>'[2]54.1'!O56</f>
        <v>0</v>
      </c>
      <c r="J275" s="997">
        <f>'[2]54.1'!P56</f>
        <v>0</v>
      </c>
      <c r="K275" s="997">
        <f>'[2]54.1'!Q56</f>
        <v>0</v>
      </c>
      <c r="L275" s="997">
        <f>'[2]54.1'!R56</f>
        <v>0</v>
      </c>
    </row>
    <row r="276" spans="1:12" s="931" customFormat="1" hidden="1">
      <c r="A276" s="1018" t="s">
        <v>1176</v>
      </c>
      <c r="B276" s="879"/>
      <c r="C276" s="941" t="s">
        <v>1178</v>
      </c>
      <c r="D276" s="941"/>
      <c r="E276" s="941"/>
      <c r="F276" s="997">
        <f>'[2]54.1'!L57</f>
        <v>0</v>
      </c>
      <c r="G276" s="997">
        <f>'[2]54.1'!M57</f>
        <v>0</v>
      </c>
      <c r="H276" s="997">
        <f>'[2]54.1'!N57</f>
        <v>0</v>
      </c>
      <c r="I276" s="997">
        <f>'[2]54.1'!O57</f>
        <v>0</v>
      </c>
      <c r="J276" s="997">
        <f>'[2]54.1'!P57</f>
        <v>0</v>
      </c>
      <c r="K276" s="997">
        <f>'[2]54.1'!Q57</f>
        <v>0</v>
      </c>
      <c r="L276" s="997">
        <f>'[2]54.1'!R57</f>
        <v>0</v>
      </c>
    </row>
    <row r="277" spans="1:12" s="931" customFormat="1" hidden="1">
      <c r="A277" s="1019"/>
      <c r="B277" s="1020"/>
      <c r="C277" s="957"/>
      <c r="D277" s="957"/>
      <c r="E277" s="957"/>
      <c r="F277" s="997">
        <f>'[2]54.1'!L58</f>
        <v>0</v>
      </c>
      <c r="G277" s="997">
        <f>'[2]54.1'!M58</f>
        <v>0</v>
      </c>
      <c r="H277" s="997">
        <f>'[2]54.1'!N58</f>
        <v>0</v>
      </c>
      <c r="I277" s="997">
        <f>'[2]54.1'!O58</f>
        <v>0</v>
      </c>
      <c r="J277" s="997">
        <f>'[2]54.1'!P58</f>
        <v>0</v>
      </c>
      <c r="K277" s="997">
        <f>'[2]54.1'!Q58</f>
        <v>0</v>
      </c>
      <c r="L277" s="997">
        <f>'[2]54.1'!R58</f>
        <v>0</v>
      </c>
    </row>
    <row r="278" spans="1:12" hidden="1">
      <c r="A278" s="1021"/>
      <c r="B278" s="1022"/>
      <c r="C278" s="1021"/>
      <c r="D278" s="1021"/>
      <c r="E278" s="1021"/>
      <c r="F278" s="997">
        <f>'[2]54.1'!L59</f>
        <v>0</v>
      </c>
      <c r="G278" s="997">
        <f>'[2]54.1'!M59</f>
        <v>0</v>
      </c>
      <c r="H278" s="997">
        <f>'[2]54.1'!N59</f>
        <v>0</v>
      </c>
      <c r="I278" s="997">
        <f>'[2]54.1'!O59</f>
        <v>0</v>
      </c>
      <c r="J278" s="997">
        <f>'[2]54.1'!P59</f>
        <v>0</v>
      </c>
      <c r="K278" s="997">
        <f>'[2]54.1'!Q59</f>
        <v>0</v>
      </c>
      <c r="L278" s="997">
        <f>'[2]54.1'!R59</f>
        <v>0</v>
      </c>
    </row>
    <row r="279" spans="1:12">
      <c r="A279" s="851"/>
      <c r="B279" s="852"/>
    </row>
    <row r="280" spans="1:12">
      <c r="A280" s="658"/>
      <c r="B280" s="659" t="s">
        <v>835</v>
      </c>
      <c r="C280" s="658"/>
      <c r="D280" s="658"/>
      <c r="E280" s="658"/>
      <c r="F280" s="658" t="s">
        <v>509</v>
      </c>
      <c r="G280" s="658"/>
      <c r="H280" s="658"/>
      <c r="I280" s="658"/>
      <c r="J280" s="658" t="s">
        <v>510</v>
      </c>
      <c r="K280" s="658"/>
    </row>
    <row r="281" spans="1:12">
      <c r="A281" s="1070" t="s">
        <v>511</v>
      </c>
      <c r="B281" s="1070"/>
      <c r="C281" s="658"/>
      <c r="D281" s="658"/>
      <c r="E281" s="658"/>
      <c r="F281" s="658" t="s">
        <v>512</v>
      </c>
      <c r="G281" s="658"/>
      <c r="H281" s="9"/>
      <c r="I281" s="658"/>
      <c r="J281" s="658" t="s">
        <v>513</v>
      </c>
      <c r="K281" s="658"/>
    </row>
    <row r="282" spans="1:12">
      <c r="A282" s="1093"/>
      <c r="B282" s="1093"/>
    </row>
    <row r="283" spans="1:12" hidden="1">
      <c r="A283" s="1093"/>
      <c r="B283" s="1093"/>
    </row>
    <row r="284" spans="1:12" ht="29.25" hidden="1" customHeight="1">
      <c r="A284" s="1094"/>
      <c r="B284" s="1094"/>
      <c r="F284" s="853"/>
      <c r="G284" s="853"/>
      <c r="H284" s="853"/>
      <c r="I284" s="853"/>
      <c r="J284" s="853"/>
    </row>
    <row r="285" spans="1:12" hidden="1">
      <c r="A285" s="1093"/>
      <c r="B285" s="1093"/>
      <c r="C285" s="853"/>
      <c r="D285" s="853"/>
      <c r="E285" s="853"/>
      <c r="F285" s="853"/>
      <c r="G285" s="853"/>
      <c r="H285" s="853"/>
      <c r="I285" s="853"/>
      <c r="J285" s="853"/>
    </row>
    <row r="286" spans="1:12" hidden="1">
      <c r="C286" s="1091" t="s">
        <v>1307</v>
      </c>
      <c r="D286" s="1091"/>
      <c r="E286" s="1091"/>
      <c r="F286" s="1091"/>
      <c r="G286" s="1091"/>
      <c r="H286" s="1091"/>
      <c r="I286" s="1091"/>
      <c r="J286" s="1092"/>
    </row>
  </sheetData>
  <mergeCells count="53">
    <mergeCell ref="A52:B52"/>
    <mergeCell ref="A1:B1"/>
    <mergeCell ref="K2:L2"/>
    <mergeCell ref="A4:L4"/>
    <mergeCell ref="B7:K7"/>
    <mergeCell ref="B8:K8"/>
    <mergeCell ref="A11:B11"/>
    <mergeCell ref="A12:B12"/>
    <mergeCell ref="A13:B13"/>
    <mergeCell ref="A14:B14"/>
    <mergeCell ref="A15:C15"/>
    <mergeCell ref="A16:B16"/>
    <mergeCell ref="A130:B130"/>
    <mergeCell ref="A73:B73"/>
    <mergeCell ref="A77:B77"/>
    <mergeCell ref="A80:B80"/>
    <mergeCell ref="A81:B81"/>
    <mergeCell ref="A83:B83"/>
    <mergeCell ref="A84:B84"/>
    <mergeCell ref="A85:B85"/>
    <mergeCell ref="A89:B89"/>
    <mergeCell ref="A98:B98"/>
    <mergeCell ref="A99:B99"/>
    <mergeCell ref="A100:B100"/>
    <mergeCell ref="A214:B214"/>
    <mergeCell ref="A133:B133"/>
    <mergeCell ref="A134:B134"/>
    <mergeCell ref="A158:B158"/>
    <mergeCell ref="A161:B161"/>
    <mergeCell ref="A162:B162"/>
    <mergeCell ref="A171:B171"/>
    <mergeCell ref="A184:B184"/>
    <mergeCell ref="A187:B187"/>
    <mergeCell ref="A188:B188"/>
    <mergeCell ref="A200:B200"/>
    <mergeCell ref="A213:B213"/>
    <mergeCell ref="A281:B281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54:B254"/>
    <mergeCell ref="A275:B275"/>
    <mergeCell ref="A282:B282"/>
    <mergeCell ref="A283:B283"/>
    <mergeCell ref="A284:B284"/>
    <mergeCell ref="A285:B285"/>
    <mergeCell ref="C286:J286"/>
  </mergeCells>
  <pageMargins left="0.39370078740157483" right="0.15748031496062992" top="0.59055118110236227" bottom="0.62992125984251968" header="0.31496062992125984" footer="0.31496062992125984"/>
  <pageSetup paperSize="9" scale="90" fitToHeight="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39E3-5F37-434B-9791-93BA54F85247}">
  <sheetPr>
    <tabColor indexed="35"/>
  </sheetPr>
  <dimension ref="A1:M284"/>
  <sheetViews>
    <sheetView zoomScaleNormal="100" zoomScaleSheetLayoutView="85" workbookViewId="0">
      <selection activeCell="J12" sqref="J12"/>
    </sheetView>
  </sheetViews>
  <sheetFormatPr defaultRowHeight="12.75"/>
  <cols>
    <col min="1" max="1" width="5.140625" style="662" customWidth="1"/>
    <col min="2" max="2" width="51.28515625" style="850" customWidth="1"/>
    <col min="3" max="3" width="9" style="662" customWidth="1"/>
    <col min="4" max="4" width="8.85546875" style="662" customWidth="1"/>
    <col min="5" max="5" width="9" style="662" customWidth="1"/>
    <col min="6" max="6" width="13.42578125" style="662" customWidth="1"/>
    <col min="7" max="7" width="12" style="662" customWidth="1"/>
    <col min="8" max="8" width="14.28515625" style="662" customWidth="1"/>
    <col min="9" max="9" width="12.28515625" style="662" customWidth="1"/>
    <col min="10" max="10" width="12.5703125" style="662" customWidth="1"/>
    <col min="11" max="11" width="11.140625" style="662" customWidth="1"/>
    <col min="12" max="12" width="11.7109375" style="662" customWidth="1"/>
    <col min="13" max="256" width="9.140625" style="662"/>
    <col min="257" max="257" width="5.140625" style="662" customWidth="1"/>
    <col min="258" max="258" width="51.28515625" style="662" customWidth="1"/>
    <col min="259" max="259" width="9" style="662" customWidth="1"/>
    <col min="260" max="260" width="8.85546875" style="662" customWidth="1"/>
    <col min="261" max="261" width="9" style="662" customWidth="1"/>
    <col min="262" max="262" width="13.42578125" style="662" customWidth="1"/>
    <col min="263" max="263" width="12" style="662" customWidth="1"/>
    <col min="264" max="264" width="14.28515625" style="662" customWidth="1"/>
    <col min="265" max="265" width="12.28515625" style="662" customWidth="1"/>
    <col min="266" max="266" width="12.5703125" style="662" customWidth="1"/>
    <col min="267" max="267" width="11.140625" style="662" customWidth="1"/>
    <col min="268" max="268" width="11.7109375" style="662" customWidth="1"/>
    <col min="269" max="512" width="9.140625" style="662"/>
    <col min="513" max="513" width="5.140625" style="662" customWidth="1"/>
    <col min="514" max="514" width="51.28515625" style="662" customWidth="1"/>
    <col min="515" max="515" width="9" style="662" customWidth="1"/>
    <col min="516" max="516" width="8.85546875" style="662" customWidth="1"/>
    <col min="517" max="517" width="9" style="662" customWidth="1"/>
    <col min="518" max="518" width="13.42578125" style="662" customWidth="1"/>
    <col min="519" max="519" width="12" style="662" customWidth="1"/>
    <col min="520" max="520" width="14.28515625" style="662" customWidth="1"/>
    <col min="521" max="521" width="12.28515625" style="662" customWidth="1"/>
    <col min="522" max="522" width="12.5703125" style="662" customWidth="1"/>
    <col min="523" max="523" width="11.140625" style="662" customWidth="1"/>
    <col min="524" max="524" width="11.7109375" style="662" customWidth="1"/>
    <col min="525" max="768" width="9.140625" style="662"/>
    <col min="769" max="769" width="5.140625" style="662" customWidth="1"/>
    <col min="770" max="770" width="51.28515625" style="662" customWidth="1"/>
    <col min="771" max="771" width="9" style="662" customWidth="1"/>
    <col min="772" max="772" width="8.85546875" style="662" customWidth="1"/>
    <col min="773" max="773" width="9" style="662" customWidth="1"/>
    <col min="774" max="774" width="13.42578125" style="662" customWidth="1"/>
    <col min="775" max="775" width="12" style="662" customWidth="1"/>
    <col min="776" max="776" width="14.28515625" style="662" customWidth="1"/>
    <col min="777" max="777" width="12.28515625" style="662" customWidth="1"/>
    <col min="778" max="778" width="12.5703125" style="662" customWidth="1"/>
    <col min="779" max="779" width="11.140625" style="662" customWidth="1"/>
    <col min="780" max="780" width="11.7109375" style="662" customWidth="1"/>
    <col min="781" max="1024" width="9.140625" style="662"/>
    <col min="1025" max="1025" width="5.140625" style="662" customWidth="1"/>
    <col min="1026" max="1026" width="51.28515625" style="662" customWidth="1"/>
    <col min="1027" max="1027" width="9" style="662" customWidth="1"/>
    <col min="1028" max="1028" width="8.85546875" style="662" customWidth="1"/>
    <col min="1029" max="1029" width="9" style="662" customWidth="1"/>
    <col min="1030" max="1030" width="13.42578125" style="662" customWidth="1"/>
    <col min="1031" max="1031" width="12" style="662" customWidth="1"/>
    <col min="1032" max="1032" width="14.28515625" style="662" customWidth="1"/>
    <col min="1033" max="1033" width="12.28515625" style="662" customWidth="1"/>
    <col min="1034" max="1034" width="12.5703125" style="662" customWidth="1"/>
    <col min="1035" max="1035" width="11.140625" style="662" customWidth="1"/>
    <col min="1036" max="1036" width="11.7109375" style="662" customWidth="1"/>
    <col min="1037" max="1280" width="9.140625" style="662"/>
    <col min="1281" max="1281" width="5.140625" style="662" customWidth="1"/>
    <col min="1282" max="1282" width="51.28515625" style="662" customWidth="1"/>
    <col min="1283" max="1283" width="9" style="662" customWidth="1"/>
    <col min="1284" max="1284" width="8.85546875" style="662" customWidth="1"/>
    <col min="1285" max="1285" width="9" style="662" customWidth="1"/>
    <col min="1286" max="1286" width="13.42578125" style="662" customWidth="1"/>
    <col min="1287" max="1287" width="12" style="662" customWidth="1"/>
    <col min="1288" max="1288" width="14.28515625" style="662" customWidth="1"/>
    <col min="1289" max="1289" width="12.28515625" style="662" customWidth="1"/>
    <col min="1290" max="1290" width="12.5703125" style="662" customWidth="1"/>
    <col min="1291" max="1291" width="11.140625" style="662" customWidth="1"/>
    <col min="1292" max="1292" width="11.7109375" style="662" customWidth="1"/>
    <col min="1293" max="1536" width="9.140625" style="662"/>
    <col min="1537" max="1537" width="5.140625" style="662" customWidth="1"/>
    <col min="1538" max="1538" width="51.28515625" style="662" customWidth="1"/>
    <col min="1539" max="1539" width="9" style="662" customWidth="1"/>
    <col min="1540" max="1540" width="8.85546875" style="662" customWidth="1"/>
    <col min="1541" max="1541" width="9" style="662" customWidth="1"/>
    <col min="1542" max="1542" width="13.42578125" style="662" customWidth="1"/>
    <col min="1543" max="1543" width="12" style="662" customWidth="1"/>
    <col min="1544" max="1544" width="14.28515625" style="662" customWidth="1"/>
    <col min="1545" max="1545" width="12.28515625" style="662" customWidth="1"/>
    <col min="1546" max="1546" width="12.5703125" style="662" customWidth="1"/>
    <col min="1547" max="1547" width="11.140625" style="662" customWidth="1"/>
    <col min="1548" max="1548" width="11.7109375" style="662" customWidth="1"/>
    <col min="1549" max="1792" width="9.140625" style="662"/>
    <col min="1793" max="1793" width="5.140625" style="662" customWidth="1"/>
    <col min="1794" max="1794" width="51.28515625" style="662" customWidth="1"/>
    <col min="1795" max="1795" width="9" style="662" customWidth="1"/>
    <col min="1796" max="1796" width="8.85546875" style="662" customWidth="1"/>
    <col min="1797" max="1797" width="9" style="662" customWidth="1"/>
    <col min="1798" max="1798" width="13.42578125" style="662" customWidth="1"/>
    <col min="1799" max="1799" width="12" style="662" customWidth="1"/>
    <col min="1800" max="1800" width="14.28515625" style="662" customWidth="1"/>
    <col min="1801" max="1801" width="12.28515625" style="662" customWidth="1"/>
    <col min="1802" max="1802" width="12.5703125" style="662" customWidth="1"/>
    <col min="1803" max="1803" width="11.140625" style="662" customWidth="1"/>
    <col min="1804" max="1804" width="11.7109375" style="662" customWidth="1"/>
    <col min="1805" max="2048" width="9.140625" style="662"/>
    <col min="2049" max="2049" width="5.140625" style="662" customWidth="1"/>
    <col min="2050" max="2050" width="51.28515625" style="662" customWidth="1"/>
    <col min="2051" max="2051" width="9" style="662" customWidth="1"/>
    <col min="2052" max="2052" width="8.85546875" style="662" customWidth="1"/>
    <col min="2053" max="2053" width="9" style="662" customWidth="1"/>
    <col min="2054" max="2054" width="13.42578125" style="662" customWidth="1"/>
    <col min="2055" max="2055" width="12" style="662" customWidth="1"/>
    <col min="2056" max="2056" width="14.28515625" style="662" customWidth="1"/>
    <col min="2057" max="2057" width="12.28515625" style="662" customWidth="1"/>
    <col min="2058" max="2058" width="12.5703125" style="662" customWidth="1"/>
    <col min="2059" max="2059" width="11.140625" style="662" customWidth="1"/>
    <col min="2060" max="2060" width="11.7109375" style="662" customWidth="1"/>
    <col min="2061" max="2304" width="9.140625" style="662"/>
    <col min="2305" max="2305" width="5.140625" style="662" customWidth="1"/>
    <col min="2306" max="2306" width="51.28515625" style="662" customWidth="1"/>
    <col min="2307" max="2307" width="9" style="662" customWidth="1"/>
    <col min="2308" max="2308" width="8.85546875" style="662" customWidth="1"/>
    <col min="2309" max="2309" width="9" style="662" customWidth="1"/>
    <col min="2310" max="2310" width="13.42578125" style="662" customWidth="1"/>
    <col min="2311" max="2311" width="12" style="662" customWidth="1"/>
    <col min="2312" max="2312" width="14.28515625" style="662" customWidth="1"/>
    <col min="2313" max="2313" width="12.28515625" style="662" customWidth="1"/>
    <col min="2314" max="2314" width="12.5703125" style="662" customWidth="1"/>
    <col min="2315" max="2315" width="11.140625" style="662" customWidth="1"/>
    <col min="2316" max="2316" width="11.7109375" style="662" customWidth="1"/>
    <col min="2317" max="2560" width="9.140625" style="662"/>
    <col min="2561" max="2561" width="5.140625" style="662" customWidth="1"/>
    <col min="2562" max="2562" width="51.28515625" style="662" customWidth="1"/>
    <col min="2563" max="2563" width="9" style="662" customWidth="1"/>
    <col min="2564" max="2564" width="8.85546875" style="662" customWidth="1"/>
    <col min="2565" max="2565" width="9" style="662" customWidth="1"/>
    <col min="2566" max="2566" width="13.42578125" style="662" customWidth="1"/>
    <col min="2567" max="2567" width="12" style="662" customWidth="1"/>
    <col min="2568" max="2568" width="14.28515625" style="662" customWidth="1"/>
    <col min="2569" max="2569" width="12.28515625" style="662" customWidth="1"/>
    <col min="2570" max="2570" width="12.5703125" style="662" customWidth="1"/>
    <col min="2571" max="2571" width="11.140625" style="662" customWidth="1"/>
    <col min="2572" max="2572" width="11.7109375" style="662" customWidth="1"/>
    <col min="2573" max="2816" width="9.140625" style="662"/>
    <col min="2817" max="2817" width="5.140625" style="662" customWidth="1"/>
    <col min="2818" max="2818" width="51.28515625" style="662" customWidth="1"/>
    <col min="2819" max="2819" width="9" style="662" customWidth="1"/>
    <col min="2820" max="2820" width="8.85546875" style="662" customWidth="1"/>
    <col min="2821" max="2821" width="9" style="662" customWidth="1"/>
    <col min="2822" max="2822" width="13.42578125" style="662" customWidth="1"/>
    <col min="2823" max="2823" width="12" style="662" customWidth="1"/>
    <col min="2824" max="2824" width="14.28515625" style="662" customWidth="1"/>
    <col min="2825" max="2825" width="12.28515625" style="662" customWidth="1"/>
    <col min="2826" max="2826" width="12.5703125" style="662" customWidth="1"/>
    <col min="2827" max="2827" width="11.140625" style="662" customWidth="1"/>
    <col min="2828" max="2828" width="11.7109375" style="662" customWidth="1"/>
    <col min="2829" max="3072" width="9.140625" style="662"/>
    <col min="3073" max="3073" width="5.140625" style="662" customWidth="1"/>
    <col min="3074" max="3074" width="51.28515625" style="662" customWidth="1"/>
    <col min="3075" max="3075" width="9" style="662" customWidth="1"/>
    <col min="3076" max="3076" width="8.85546875" style="662" customWidth="1"/>
    <col min="3077" max="3077" width="9" style="662" customWidth="1"/>
    <col min="3078" max="3078" width="13.42578125" style="662" customWidth="1"/>
    <col min="3079" max="3079" width="12" style="662" customWidth="1"/>
    <col min="3080" max="3080" width="14.28515625" style="662" customWidth="1"/>
    <col min="3081" max="3081" width="12.28515625" style="662" customWidth="1"/>
    <col min="3082" max="3082" width="12.5703125" style="662" customWidth="1"/>
    <col min="3083" max="3083" width="11.140625" style="662" customWidth="1"/>
    <col min="3084" max="3084" width="11.7109375" style="662" customWidth="1"/>
    <col min="3085" max="3328" width="9.140625" style="662"/>
    <col min="3329" max="3329" width="5.140625" style="662" customWidth="1"/>
    <col min="3330" max="3330" width="51.28515625" style="662" customWidth="1"/>
    <col min="3331" max="3331" width="9" style="662" customWidth="1"/>
    <col min="3332" max="3332" width="8.85546875" style="662" customWidth="1"/>
    <col min="3333" max="3333" width="9" style="662" customWidth="1"/>
    <col min="3334" max="3334" width="13.42578125" style="662" customWidth="1"/>
    <col min="3335" max="3335" width="12" style="662" customWidth="1"/>
    <col min="3336" max="3336" width="14.28515625" style="662" customWidth="1"/>
    <col min="3337" max="3337" width="12.28515625" style="662" customWidth="1"/>
    <col min="3338" max="3338" width="12.5703125" style="662" customWidth="1"/>
    <col min="3339" max="3339" width="11.140625" style="662" customWidth="1"/>
    <col min="3340" max="3340" width="11.7109375" style="662" customWidth="1"/>
    <col min="3341" max="3584" width="9.140625" style="662"/>
    <col min="3585" max="3585" width="5.140625" style="662" customWidth="1"/>
    <col min="3586" max="3586" width="51.28515625" style="662" customWidth="1"/>
    <col min="3587" max="3587" width="9" style="662" customWidth="1"/>
    <col min="3588" max="3588" width="8.85546875" style="662" customWidth="1"/>
    <col min="3589" max="3589" width="9" style="662" customWidth="1"/>
    <col min="3590" max="3590" width="13.42578125" style="662" customWidth="1"/>
    <col min="3591" max="3591" width="12" style="662" customWidth="1"/>
    <col min="3592" max="3592" width="14.28515625" style="662" customWidth="1"/>
    <col min="3593" max="3593" width="12.28515625" style="662" customWidth="1"/>
    <col min="3594" max="3594" width="12.5703125" style="662" customWidth="1"/>
    <col min="3595" max="3595" width="11.140625" style="662" customWidth="1"/>
    <col min="3596" max="3596" width="11.7109375" style="662" customWidth="1"/>
    <col min="3597" max="3840" width="9.140625" style="662"/>
    <col min="3841" max="3841" width="5.140625" style="662" customWidth="1"/>
    <col min="3842" max="3842" width="51.28515625" style="662" customWidth="1"/>
    <col min="3843" max="3843" width="9" style="662" customWidth="1"/>
    <col min="3844" max="3844" width="8.85546875" style="662" customWidth="1"/>
    <col min="3845" max="3845" width="9" style="662" customWidth="1"/>
    <col min="3846" max="3846" width="13.42578125" style="662" customWidth="1"/>
    <col min="3847" max="3847" width="12" style="662" customWidth="1"/>
    <col min="3848" max="3848" width="14.28515625" style="662" customWidth="1"/>
    <col min="3849" max="3849" width="12.28515625" style="662" customWidth="1"/>
    <col min="3850" max="3850" width="12.5703125" style="662" customWidth="1"/>
    <col min="3851" max="3851" width="11.140625" style="662" customWidth="1"/>
    <col min="3852" max="3852" width="11.7109375" style="662" customWidth="1"/>
    <col min="3853" max="4096" width="9.140625" style="662"/>
    <col min="4097" max="4097" width="5.140625" style="662" customWidth="1"/>
    <col min="4098" max="4098" width="51.28515625" style="662" customWidth="1"/>
    <col min="4099" max="4099" width="9" style="662" customWidth="1"/>
    <col min="4100" max="4100" width="8.85546875" style="662" customWidth="1"/>
    <col min="4101" max="4101" width="9" style="662" customWidth="1"/>
    <col min="4102" max="4102" width="13.42578125" style="662" customWidth="1"/>
    <col min="4103" max="4103" width="12" style="662" customWidth="1"/>
    <col min="4104" max="4104" width="14.28515625" style="662" customWidth="1"/>
    <col min="4105" max="4105" width="12.28515625" style="662" customWidth="1"/>
    <col min="4106" max="4106" width="12.5703125" style="662" customWidth="1"/>
    <col min="4107" max="4107" width="11.140625" style="662" customWidth="1"/>
    <col min="4108" max="4108" width="11.7109375" style="662" customWidth="1"/>
    <col min="4109" max="4352" width="9.140625" style="662"/>
    <col min="4353" max="4353" width="5.140625" style="662" customWidth="1"/>
    <col min="4354" max="4354" width="51.28515625" style="662" customWidth="1"/>
    <col min="4355" max="4355" width="9" style="662" customWidth="1"/>
    <col min="4356" max="4356" width="8.85546875" style="662" customWidth="1"/>
    <col min="4357" max="4357" width="9" style="662" customWidth="1"/>
    <col min="4358" max="4358" width="13.42578125" style="662" customWidth="1"/>
    <col min="4359" max="4359" width="12" style="662" customWidth="1"/>
    <col min="4360" max="4360" width="14.28515625" style="662" customWidth="1"/>
    <col min="4361" max="4361" width="12.28515625" style="662" customWidth="1"/>
    <col min="4362" max="4362" width="12.5703125" style="662" customWidth="1"/>
    <col min="4363" max="4363" width="11.140625" style="662" customWidth="1"/>
    <col min="4364" max="4364" width="11.7109375" style="662" customWidth="1"/>
    <col min="4365" max="4608" width="9.140625" style="662"/>
    <col min="4609" max="4609" width="5.140625" style="662" customWidth="1"/>
    <col min="4610" max="4610" width="51.28515625" style="662" customWidth="1"/>
    <col min="4611" max="4611" width="9" style="662" customWidth="1"/>
    <col min="4612" max="4612" width="8.85546875" style="662" customWidth="1"/>
    <col min="4613" max="4613" width="9" style="662" customWidth="1"/>
    <col min="4614" max="4614" width="13.42578125" style="662" customWidth="1"/>
    <col min="4615" max="4615" width="12" style="662" customWidth="1"/>
    <col min="4616" max="4616" width="14.28515625" style="662" customWidth="1"/>
    <col min="4617" max="4617" width="12.28515625" style="662" customWidth="1"/>
    <col min="4618" max="4618" width="12.5703125" style="662" customWidth="1"/>
    <col min="4619" max="4619" width="11.140625" style="662" customWidth="1"/>
    <col min="4620" max="4620" width="11.7109375" style="662" customWidth="1"/>
    <col min="4621" max="4864" width="9.140625" style="662"/>
    <col min="4865" max="4865" width="5.140625" style="662" customWidth="1"/>
    <col min="4866" max="4866" width="51.28515625" style="662" customWidth="1"/>
    <col min="4867" max="4867" width="9" style="662" customWidth="1"/>
    <col min="4868" max="4868" width="8.85546875" style="662" customWidth="1"/>
    <col min="4869" max="4869" width="9" style="662" customWidth="1"/>
    <col min="4870" max="4870" width="13.42578125" style="662" customWidth="1"/>
    <col min="4871" max="4871" width="12" style="662" customWidth="1"/>
    <col min="4872" max="4872" width="14.28515625" style="662" customWidth="1"/>
    <col min="4873" max="4873" width="12.28515625" style="662" customWidth="1"/>
    <col min="4874" max="4874" width="12.5703125" style="662" customWidth="1"/>
    <col min="4875" max="4875" width="11.140625" style="662" customWidth="1"/>
    <col min="4876" max="4876" width="11.7109375" style="662" customWidth="1"/>
    <col min="4877" max="5120" width="9.140625" style="662"/>
    <col min="5121" max="5121" width="5.140625" style="662" customWidth="1"/>
    <col min="5122" max="5122" width="51.28515625" style="662" customWidth="1"/>
    <col min="5123" max="5123" width="9" style="662" customWidth="1"/>
    <col min="5124" max="5124" width="8.85546875" style="662" customWidth="1"/>
    <col min="5125" max="5125" width="9" style="662" customWidth="1"/>
    <col min="5126" max="5126" width="13.42578125" style="662" customWidth="1"/>
    <col min="5127" max="5127" width="12" style="662" customWidth="1"/>
    <col min="5128" max="5128" width="14.28515625" style="662" customWidth="1"/>
    <col min="5129" max="5129" width="12.28515625" style="662" customWidth="1"/>
    <col min="5130" max="5130" width="12.5703125" style="662" customWidth="1"/>
    <col min="5131" max="5131" width="11.140625" style="662" customWidth="1"/>
    <col min="5132" max="5132" width="11.7109375" style="662" customWidth="1"/>
    <col min="5133" max="5376" width="9.140625" style="662"/>
    <col min="5377" max="5377" width="5.140625" style="662" customWidth="1"/>
    <col min="5378" max="5378" width="51.28515625" style="662" customWidth="1"/>
    <col min="5379" max="5379" width="9" style="662" customWidth="1"/>
    <col min="5380" max="5380" width="8.85546875" style="662" customWidth="1"/>
    <col min="5381" max="5381" width="9" style="662" customWidth="1"/>
    <col min="5382" max="5382" width="13.42578125" style="662" customWidth="1"/>
    <col min="5383" max="5383" width="12" style="662" customWidth="1"/>
    <col min="5384" max="5384" width="14.28515625" style="662" customWidth="1"/>
    <col min="5385" max="5385" width="12.28515625" style="662" customWidth="1"/>
    <col min="5386" max="5386" width="12.5703125" style="662" customWidth="1"/>
    <col min="5387" max="5387" width="11.140625" style="662" customWidth="1"/>
    <col min="5388" max="5388" width="11.7109375" style="662" customWidth="1"/>
    <col min="5389" max="5632" width="9.140625" style="662"/>
    <col min="5633" max="5633" width="5.140625" style="662" customWidth="1"/>
    <col min="5634" max="5634" width="51.28515625" style="662" customWidth="1"/>
    <col min="5635" max="5635" width="9" style="662" customWidth="1"/>
    <col min="5636" max="5636" width="8.85546875" style="662" customWidth="1"/>
    <col min="5637" max="5637" width="9" style="662" customWidth="1"/>
    <col min="5638" max="5638" width="13.42578125" style="662" customWidth="1"/>
    <col min="5639" max="5639" width="12" style="662" customWidth="1"/>
    <col min="5640" max="5640" width="14.28515625" style="662" customWidth="1"/>
    <col min="5641" max="5641" width="12.28515625" style="662" customWidth="1"/>
    <col min="5642" max="5642" width="12.5703125" style="662" customWidth="1"/>
    <col min="5643" max="5643" width="11.140625" style="662" customWidth="1"/>
    <col min="5644" max="5644" width="11.7109375" style="662" customWidth="1"/>
    <col min="5645" max="5888" width="9.140625" style="662"/>
    <col min="5889" max="5889" width="5.140625" style="662" customWidth="1"/>
    <col min="5890" max="5890" width="51.28515625" style="662" customWidth="1"/>
    <col min="5891" max="5891" width="9" style="662" customWidth="1"/>
    <col min="5892" max="5892" width="8.85546875" style="662" customWidth="1"/>
    <col min="5893" max="5893" width="9" style="662" customWidth="1"/>
    <col min="5894" max="5894" width="13.42578125" style="662" customWidth="1"/>
    <col min="5895" max="5895" width="12" style="662" customWidth="1"/>
    <col min="5896" max="5896" width="14.28515625" style="662" customWidth="1"/>
    <col min="5897" max="5897" width="12.28515625" style="662" customWidth="1"/>
    <col min="5898" max="5898" width="12.5703125" style="662" customWidth="1"/>
    <col min="5899" max="5899" width="11.140625" style="662" customWidth="1"/>
    <col min="5900" max="5900" width="11.7109375" style="662" customWidth="1"/>
    <col min="5901" max="6144" width="9.140625" style="662"/>
    <col min="6145" max="6145" width="5.140625" style="662" customWidth="1"/>
    <col min="6146" max="6146" width="51.28515625" style="662" customWidth="1"/>
    <col min="6147" max="6147" width="9" style="662" customWidth="1"/>
    <col min="6148" max="6148" width="8.85546875" style="662" customWidth="1"/>
    <col min="6149" max="6149" width="9" style="662" customWidth="1"/>
    <col min="6150" max="6150" width="13.42578125" style="662" customWidth="1"/>
    <col min="6151" max="6151" width="12" style="662" customWidth="1"/>
    <col min="6152" max="6152" width="14.28515625" style="662" customWidth="1"/>
    <col min="6153" max="6153" width="12.28515625" style="662" customWidth="1"/>
    <col min="6154" max="6154" width="12.5703125" style="662" customWidth="1"/>
    <col min="6155" max="6155" width="11.140625" style="662" customWidth="1"/>
    <col min="6156" max="6156" width="11.7109375" style="662" customWidth="1"/>
    <col min="6157" max="6400" width="9.140625" style="662"/>
    <col min="6401" max="6401" width="5.140625" style="662" customWidth="1"/>
    <col min="6402" max="6402" width="51.28515625" style="662" customWidth="1"/>
    <col min="6403" max="6403" width="9" style="662" customWidth="1"/>
    <col min="6404" max="6404" width="8.85546875" style="662" customWidth="1"/>
    <col min="6405" max="6405" width="9" style="662" customWidth="1"/>
    <col min="6406" max="6406" width="13.42578125" style="662" customWidth="1"/>
    <col min="6407" max="6407" width="12" style="662" customWidth="1"/>
    <col min="6408" max="6408" width="14.28515625" style="662" customWidth="1"/>
    <col min="6409" max="6409" width="12.28515625" style="662" customWidth="1"/>
    <col min="6410" max="6410" width="12.5703125" style="662" customWidth="1"/>
    <col min="6411" max="6411" width="11.140625" style="662" customWidth="1"/>
    <col min="6412" max="6412" width="11.7109375" style="662" customWidth="1"/>
    <col min="6413" max="6656" width="9.140625" style="662"/>
    <col min="6657" max="6657" width="5.140625" style="662" customWidth="1"/>
    <col min="6658" max="6658" width="51.28515625" style="662" customWidth="1"/>
    <col min="6659" max="6659" width="9" style="662" customWidth="1"/>
    <col min="6660" max="6660" width="8.85546875" style="662" customWidth="1"/>
    <col min="6661" max="6661" width="9" style="662" customWidth="1"/>
    <col min="6662" max="6662" width="13.42578125" style="662" customWidth="1"/>
    <col min="6663" max="6663" width="12" style="662" customWidth="1"/>
    <col min="6664" max="6664" width="14.28515625" style="662" customWidth="1"/>
    <col min="6665" max="6665" width="12.28515625" style="662" customWidth="1"/>
    <col min="6666" max="6666" width="12.5703125" style="662" customWidth="1"/>
    <col min="6667" max="6667" width="11.140625" style="662" customWidth="1"/>
    <col min="6668" max="6668" width="11.7109375" style="662" customWidth="1"/>
    <col min="6669" max="6912" width="9.140625" style="662"/>
    <col min="6913" max="6913" width="5.140625" style="662" customWidth="1"/>
    <col min="6914" max="6914" width="51.28515625" style="662" customWidth="1"/>
    <col min="6915" max="6915" width="9" style="662" customWidth="1"/>
    <col min="6916" max="6916" width="8.85546875" style="662" customWidth="1"/>
    <col min="6917" max="6917" width="9" style="662" customWidth="1"/>
    <col min="6918" max="6918" width="13.42578125" style="662" customWidth="1"/>
    <col min="6919" max="6919" width="12" style="662" customWidth="1"/>
    <col min="6920" max="6920" width="14.28515625" style="662" customWidth="1"/>
    <col min="6921" max="6921" width="12.28515625" style="662" customWidth="1"/>
    <col min="6922" max="6922" width="12.5703125" style="662" customWidth="1"/>
    <col min="6923" max="6923" width="11.140625" style="662" customWidth="1"/>
    <col min="6924" max="6924" width="11.7109375" style="662" customWidth="1"/>
    <col min="6925" max="7168" width="9.140625" style="662"/>
    <col min="7169" max="7169" width="5.140625" style="662" customWidth="1"/>
    <col min="7170" max="7170" width="51.28515625" style="662" customWidth="1"/>
    <col min="7171" max="7171" width="9" style="662" customWidth="1"/>
    <col min="7172" max="7172" width="8.85546875" style="662" customWidth="1"/>
    <col min="7173" max="7173" width="9" style="662" customWidth="1"/>
    <col min="7174" max="7174" width="13.42578125" style="662" customWidth="1"/>
    <col min="7175" max="7175" width="12" style="662" customWidth="1"/>
    <col min="7176" max="7176" width="14.28515625" style="662" customWidth="1"/>
    <col min="7177" max="7177" width="12.28515625" style="662" customWidth="1"/>
    <col min="7178" max="7178" width="12.5703125" style="662" customWidth="1"/>
    <col min="7179" max="7179" width="11.140625" style="662" customWidth="1"/>
    <col min="7180" max="7180" width="11.7109375" style="662" customWidth="1"/>
    <col min="7181" max="7424" width="9.140625" style="662"/>
    <col min="7425" max="7425" width="5.140625" style="662" customWidth="1"/>
    <col min="7426" max="7426" width="51.28515625" style="662" customWidth="1"/>
    <col min="7427" max="7427" width="9" style="662" customWidth="1"/>
    <col min="7428" max="7428" width="8.85546875" style="662" customWidth="1"/>
    <col min="7429" max="7429" width="9" style="662" customWidth="1"/>
    <col min="7430" max="7430" width="13.42578125" style="662" customWidth="1"/>
    <col min="7431" max="7431" width="12" style="662" customWidth="1"/>
    <col min="7432" max="7432" width="14.28515625" style="662" customWidth="1"/>
    <col min="7433" max="7433" width="12.28515625" style="662" customWidth="1"/>
    <col min="7434" max="7434" width="12.5703125" style="662" customWidth="1"/>
    <col min="7435" max="7435" width="11.140625" style="662" customWidth="1"/>
    <col min="7436" max="7436" width="11.7109375" style="662" customWidth="1"/>
    <col min="7437" max="7680" width="9.140625" style="662"/>
    <col min="7681" max="7681" width="5.140625" style="662" customWidth="1"/>
    <col min="7682" max="7682" width="51.28515625" style="662" customWidth="1"/>
    <col min="7683" max="7683" width="9" style="662" customWidth="1"/>
    <col min="7684" max="7684" width="8.85546875" style="662" customWidth="1"/>
    <col min="7685" max="7685" width="9" style="662" customWidth="1"/>
    <col min="7686" max="7686" width="13.42578125" style="662" customWidth="1"/>
    <col min="7687" max="7687" width="12" style="662" customWidth="1"/>
    <col min="7688" max="7688" width="14.28515625" style="662" customWidth="1"/>
    <col min="7689" max="7689" width="12.28515625" style="662" customWidth="1"/>
    <col min="7690" max="7690" width="12.5703125" style="662" customWidth="1"/>
    <col min="7691" max="7691" width="11.140625" style="662" customWidth="1"/>
    <col min="7692" max="7692" width="11.7109375" style="662" customWidth="1"/>
    <col min="7693" max="7936" width="9.140625" style="662"/>
    <col min="7937" max="7937" width="5.140625" style="662" customWidth="1"/>
    <col min="7938" max="7938" width="51.28515625" style="662" customWidth="1"/>
    <col min="7939" max="7939" width="9" style="662" customWidth="1"/>
    <col min="7940" max="7940" width="8.85546875" style="662" customWidth="1"/>
    <col min="7941" max="7941" width="9" style="662" customWidth="1"/>
    <col min="7942" max="7942" width="13.42578125" style="662" customWidth="1"/>
    <col min="7943" max="7943" width="12" style="662" customWidth="1"/>
    <col min="7944" max="7944" width="14.28515625" style="662" customWidth="1"/>
    <col min="7945" max="7945" width="12.28515625" style="662" customWidth="1"/>
    <col min="7946" max="7946" width="12.5703125" style="662" customWidth="1"/>
    <col min="7947" max="7947" width="11.140625" style="662" customWidth="1"/>
    <col min="7948" max="7948" width="11.7109375" style="662" customWidth="1"/>
    <col min="7949" max="8192" width="9.140625" style="662"/>
    <col min="8193" max="8193" width="5.140625" style="662" customWidth="1"/>
    <col min="8194" max="8194" width="51.28515625" style="662" customWidth="1"/>
    <col min="8195" max="8195" width="9" style="662" customWidth="1"/>
    <col min="8196" max="8196" width="8.85546875" style="662" customWidth="1"/>
    <col min="8197" max="8197" width="9" style="662" customWidth="1"/>
    <col min="8198" max="8198" width="13.42578125" style="662" customWidth="1"/>
    <col min="8199" max="8199" width="12" style="662" customWidth="1"/>
    <col min="8200" max="8200" width="14.28515625" style="662" customWidth="1"/>
    <col min="8201" max="8201" width="12.28515625" style="662" customWidth="1"/>
    <col min="8202" max="8202" width="12.5703125" style="662" customWidth="1"/>
    <col min="8203" max="8203" width="11.140625" style="662" customWidth="1"/>
    <col min="8204" max="8204" width="11.7109375" style="662" customWidth="1"/>
    <col min="8205" max="8448" width="9.140625" style="662"/>
    <col min="8449" max="8449" width="5.140625" style="662" customWidth="1"/>
    <col min="8450" max="8450" width="51.28515625" style="662" customWidth="1"/>
    <col min="8451" max="8451" width="9" style="662" customWidth="1"/>
    <col min="8452" max="8452" width="8.85546875" style="662" customWidth="1"/>
    <col min="8453" max="8453" width="9" style="662" customWidth="1"/>
    <col min="8454" max="8454" width="13.42578125" style="662" customWidth="1"/>
    <col min="8455" max="8455" width="12" style="662" customWidth="1"/>
    <col min="8456" max="8456" width="14.28515625" style="662" customWidth="1"/>
    <col min="8457" max="8457" width="12.28515625" style="662" customWidth="1"/>
    <col min="8458" max="8458" width="12.5703125" style="662" customWidth="1"/>
    <col min="8459" max="8459" width="11.140625" style="662" customWidth="1"/>
    <col min="8460" max="8460" width="11.7109375" style="662" customWidth="1"/>
    <col min="8461" max="8704" width="9.140625" style="662"/>
    <col min="8705" max="8705" width="5.140625" style="662" customWidth="1"/>
    <col min="8706" max="8706" width="51.28515625" style="662" customWidth="1"/>
    <col min="8707" max="8707" width="9" style="662" customWidth="1"/>
    <col min="8708" max="8708" width="8.85546875" style="662" customWidth="1"/>
    <col min="8709" max="8709" width="9" style="662" customWidth="1"/>
    <col min="8710" max="8710" width="13.42578125" style="662" customWidth="1"/>
    <col min="8711" max="8711" width="12" style="662" customWidth="1"/>
    <col min="8712" max="8712" width="14.28515625" style="662" customWidth="1"/>
    <col min="8713" max="8713" width="12.28515625" style="662" customWidth="1"/>
    <col min="8714" max="8714" width="12.5703125" style="662" customWidth="1"/>
    <col min="8715" max="8715" width="11.140625" style="662" customWidth="1"/>
    <col min="8716" max="8716" width="11.7109375" style="662" customWidth="1"/>
    <col min="8717" max="8960" width="9.140625" style="662"/>
    <col min="8961" max="8961" width="5.140625" style="662" customWidth="1"/>
    <col min="8962" max="8962" width="51.28515625" style="662" customWidth="1"/>
    <col min="8963" max="8963" width="9" style="662" customWidth="1"/>
    <col min="8964" max="8964" width="8.85546875" style="662" customWidth="1"/>
    <col min="8965" max="8965" width="9" style="662" customWidth="1"/>
    <col min="8966" max="8966" width="13.42578125" style="662" customWidth="1"/>
    <col min="8967" max="8967" width="12" style="662" customWidth="1"/>
    <col min="8968" max="8968" width="14.28515625" style="662" customWidth="1"/>
    <col min="8969" max="8969" width="12.28515625" style="662" customWidth="1"/>
    <col min="8970" max="8970" width="12.5703125" style="662" customWidth="1"/>
    <col min="8971" max="8971" width="11.140625" style="662" customWidth="1"/>
    <col min="8972" max="8972" width="11.7109375" style="662" customWidth="1"/>
    <col min="8973" max="9216" width="9.140625" style="662"/>
    <col min="9217" max="9217" width="5.140625" style="662" customWidth="1"/>
    <col min="9218" max="9218" width="51.28515625" style="662" customWidth="1"/>
    <col min="9219" max="9219" width="9" style="662" customWidth="1"/>
    <col min="9220" max="9220" width="8.85546875" style="662" customWidth="1"/>
    <col min="9221" max="9221" width="9" style="662" customWidth="1"/>
    <col min="9222" max="9222" width="13.42578125" style="662" customWidth="1"/>
    <col min="9223" max="9223" width="12" style="662" customWidth="1"/>
    <col min="9224" max="9224" width="14.28515625" style="662" customWidth="1"/>
    <col min="9225" max="9225" width="12.28515625" style="662" customWidth="1"/>
    <col min="9226" max="9226" width="12.5703125" style="662" customWidth="1"/>
    <col min="9227" max="9227" width="11.140625" style="662" customWidth="1"/>
    <col min="9228" max="9228" width="11.7109375" style="662" customWidth="1"/>
    <col min="9229" max="9472" width="9.140625" style="662"/>
    <col min="9473" max="9473" width="5.140625" style="662" customWidth="1"/>
    <col min="9474" max="9474" width="51.28515625" style="662" customWidth="1"/>
    <col min="9475" max="9475" width="9" style="662" customWidth="1"/>
    <col min="9476" max="9476" width="8.85546875" style="662" customWidth="1"/>
    <col min="9477" max="9477" width="9" style="662" customWidth="1"/>
    <col min="9478" max="9478" width="13.42578125" style="662" customWidth="1"/>
    <col min="9479" max="9479" width="12" style="662" customWidth="1"/>
    <col min="9480" max="9480" width="14.28515625" style="662" customWidth="1"/>
    <col min="9481" max="9481" width="12.28515625" style="662" customWidth="1"/>
    <col min="9482" max="9482" width="12.5703125" style="662" customWidth="1"/>
    <col min="9483" max="9483" width="11.140625" style="662" customWidth="1"/>
    <col min="9484" max="9484" width="11.7109375" style="662" customWidth="1"/>
    <col min="9485" max="9728" width="9.140625" style="662"/>
    <col min="9729" max="9729" width="5.140625" style="662" customWidth="1"/>
    <col min="9730" max="9730" width="51.28515625" style="662" customWidth="1"/>
    <col min="9731" max="9731" width="9" style="662" customWidth="1"/>
    <col min="9732" max="9732" width="8.85546875" style="662" customWidth="1"/>
    <col min="9733" max="9733" width="9" style="662" customWidth="1"/>
    <col min="9734" max="9734" width="13.42578125" style="662" customWidth="1"/>
    <col min="9735" max="9735" width="12" style="662" customWidth="1"/>
    <col min="9736" max="9736" width="14.28515625" style="662" customWidth="1"/>
    <col min="9737" max="9737" width="12.28515625" style="662" customWidth="1"/>
    <col min="9738" max="9738" width="12.5703125" style="662" customWidth="1"/>
    <col min="9739" max="9739" width="11.140625" style="662" customWidth="1"/>
    <col min="9740" max="9740" width="11.7109375" style="662" customWidth="1"/>
    <col min="9741" max="9984" width="9.140625" style="662"/>
    <col min="9985" max="9985" width="5.140625" style="662" customWidth="1"/>
    <col min="9986" max="9986" width="51.28515625" style="662" customWidth="1"/>
    <col min="9987" max="9987" width="9" style="662" customWidth="1"/>
    <col min="9988" max="9988" width="8.85546875" style="662" customWidth="1"/>
    <col min="9989" max="9989" width="9" style="662" customWidth="1"/>
    <col min="9990" max="9990" width="13.42578125" style="662" customWidth="1"/>
    <col min="9991" max="9991" width="12" style="662" customWidth="1"/>
    <col min="9992" max="9992" width="14.28515625" style="662" customWidth="1"/>
    <col min="9993" max="9993" width="12.28515625" style="662" customWidth="1"/>
    <col min="9994" max="9994" width="12.5703125" style="662" customWidth="1"/>
    <col min="9995" max="9995" width="11.140625" style="662" customWidth="1"/>
    <col min="9996" max="9996" width="11.7109375" style="662" customWidth="1"/>
    <col min="9997" max="10240" width="9.140625" style="662"/>
    <col min="10241" max="10241" width="5.140625" style="662" customWidth="1"/>
    <col min="10242" max="10242" width="51.28515625" style="662" customWidth="1"/>
    <col min="10243" max="10243" width="9" style="662" customWidth="1"/>
    <col min="10244" max="10244" width="8.85546875" style="662" customWidth="1"/>
    <col min="10245" max="10245" width="9" style="662" customWidth="1"/>
    <col min="10246" max="10246" width="13.42578125" style="662" customWidth="1"/>
    <col min="10247" max="10247" width="12" style="662" customWidth="1"/>
    <col min="10248" max="10248" width="14.28515625" style="662" customWidth="1"/>
    <col min="10249" max="10249" width="12.28515625" style="662" customWidth="1"/>
    <col min="10250" max="10250" width="12.5703125" style="662" customWidth="1"/>
    <col min="10251" max="10251" width="11.140625" style="662" customWidth="1"/>
    <col min="10252" max="10252" width="11.7109375" style="662" customWidth="1"/>
    <col min="10253" max="10496" width="9.140625" style="662"/>
    <col min="10497" max="10497" width="5.140625" style="662" customWidth="1"/>
    <col min="10498" max="10498" width="51.28515625" style="662" customWidth="1"/>
    <col min="10499" max="10499" width="9" style="662" customWidth="1"/>
    <col min="10500" max="10500" width="8.85546875" style="662" customWidth="1"/>
    <col min="10501" max="10501" width="9" style="662" customWidth="1"/>
    <col min="10502" max="10502" width="13.42578125" style="662" customWidth="1"/>
    <col min="10503" max="10503" width="12" style="662" customWidth="1"/>
    <col min="10504" max="10504" width="14.28515625" style="662" customWidth="1"/>
    <col min="10505" max="10505" width="12.28515625" style="662" customWidth="1"/>
    <col min="10506" max="10506" width="12.5703125" style="662" customWidth="1"/>
    <col min="10507" max="10507" width="11.140625" style="662" customWidth="1"/>
    <col min="10508" max="10508" width="11.7109375" style="662" customWidth="1"/>
    <col min="10509" max="10752" width="9.140625" style="662"/>
    <col min="10753" max="10753" width="5.140625" style="662" customWidth="1"/>
    <col min="10754" max="10754" width="51.28515625" style="662" customWidth="1"/>
    <col min="10755" max="10755" width="9" style="662" customWidth="1"/>
    <col min="10756" max="10756" width="8.85546875" style="662" customWidth="1"/>
    <col min="10757" max="10757" width="9" style="662" customWidth="1"/>
    <col min="10758" max="10758" width="13.42578125" style="662" customWidth="1"/>
    <col min="10759" max="10759" width="12" style="662" customWidth="1"/>
    <col min="10760" max="10760" width="14.28515625" style="662" customWidth="1"/>
    <col min="10761" max="10761" width="12.28515625" style="662" customWidth="1"/>
    <col min="10762" max="10762" width="12.5703125" style="662" customWidth="1"/>
    <col min="10763" max="10763" width="11.140625" style="662" customWidth="1"/>
    <col min="10764" max="10764" width="11.7109375" style="662" customWidth="1"/>
    <col min="10765" max="11008" width="9.140625" style="662"/>
    <col min="11009" max="11009" width="5.140625" style="662" customWidth="1"/>
    <col min="11010" max="11010" width="51.28515625" style="662" customWidth="1"/>
    <col min="11011" max="11011" width="9" style="662" customWidth="1"/>
    <col min="11012" max="11012" width="8.85546875" style="662" customWidth="1"/>
    <col min="11013" max="11013" width="9" style="662" customWidth="1"/>
    <col min="11014" max="11014" width="13.42578125" style="662" customWidth="1"/>
    <col min="11015" max="11015" width="12" style="662" customWidth="1"/>
    <col min="11016" max="11016" width="14.28515625" style="662" customWidth="1"/>
    <col min="11017" max="11017" width="12.28515625" style="662" customWidth="1"/>
    <col min="11018" max="11018" width="12.5703125" style="662" customWidth="1"/>
    <col min="11019" max="11019" width="11.140625" style="662" customWidth="1"/>
    <col min="11020" max="11020" width="11.7109375" style="662" customWidth="1"/>
    <col min="11021" max="11264" width="9.140625" style="662"/>
    <col min="11265" max="11265" width="5.140625" style="662" customWidth="1"/>
    <col min="11266" max="11266" width="51.28515625" style="662" customWidth="1"/>
    <col min="11267" max="11267" width="9" style="662" customWidth="1"/>
    <col min="11268" max="11268" width="8.85546875" style="662" customWidth="1"/>
    <col min="11269" max="11269" width="9" style="662" customWidth="1"/>
    <col min="11270" max="11270" width="13.42578125" style="662" customWidth="1"/>
    <col min="11271" max="11271" width="12" style="662" customWidth="1"/>
    <col min="11272" max="11272" width="14.28515625" style="662" customWidth="1"/>
    <col min="11273" max="11273" width="12.28515625" style="662" customWidth="1"/>
    <col min="11274" max="11274" width="12.5703125" style="662" customWidth="1"/>
    <col min="11275" max="11275" width="11.140625" style="662" customWidth="1"/>
    <col min="11276" max="11276" width="11.7109375" style="662" customWidth="1"/>
    <col min="11277" max="11520" width="9.140625" style="662"/>
    <col min="11521" max="11521" width="5.140625" style="662" customWidth="1"/>
    <col min="11522" max="11522" width="51.28515625" style="662" customWidth="1"/>
    <col min="11523" max="11523" width="9" style="662" customWidth="1"/>
    <col min="11524" max="11524" width="8.85546875" style="662" customWidth="1"/>
    <col min="11525" max="11525" width="9" style="662" customWidth="1"/>
    <col min="11526" max="11526" width="13.42578125" style="662" customWidth="1"/>
    <col min="11527" max="11527" width="12" style="662" customWidth="1"/>
    <col min="11528" max="11528" width="14.28515625" style="662" customWidth="1"/>
    <col min="11529" max="11529" width="12.28515625" style="662" customWidth="1"/>
    <col min="11530" max="11530" width="12.5703125" style="662" customWidth="1"/>
    <col min="11531" max="11531" width="11.140625" style="662" customWidth="1"/>
    <col min="11532" max="11532" width="11.7109375" style="662" customWidth="1"/>
    <col min="11533" max="11776" width="9.140625" style="662"/>
    <col min="11777" max="11777" width="5.140625" style="662" customWidth="1"/>
    <col min="11778" max="11778" width="51.28515625" style="662" customWidth="1"/>
    <col min="11779" max="11779" width="9" style="662" customWidth="1"/>
    <col min="11780" max="11780" width="8.85546875" style="662" customWidth="1"/>
    <col min="11781" max="11781" width="9" style="662" customWidth="1"/>
    <col min="11782" max="11782" width="13.42578125" style="662" customWidth="1"/>
    <col min="11783" max="11783" width="12" style="662" customWidth="1"/>
    <col min="11784" max="11784" width="14.28515625" style="662" customWidth="1"/>
    <col min="11785" max="11785" width="12.28515625" style="662" customWidth="1"/>
    <col min="11786" max="11786" width="12.5703125" style="662" customWidth="1"/>
    <col min="11787" max="11787" width="11.140625" style="662" customWidth="1"/>
    <col min="11788" max="11788" width="11.7109375" style="662" customWidth="1"/>
    <col min="11789" max="12032" width="9.140625" style="662"/>
    <col min="12033" max="12033" width="5.140625" style="662" customWidth="1"/>
    <col min="12034" max="12034" width="51.28515625" style="662" customWidth="1"/>
    <col min="12035" max="12035" width="9" style="662" customWidth="1"/>
    <col min="12036" max="12036" width="8.85546875" style="662" customWidth="1"/>
    <col min="12037" max="12037" width="9" style="662" customWidth="1"/>
    <col min="12038" max="12038" width="13.42578125" style="662" customWidth="1"/>
    <col min="12039" max="12039" width="12" style="662" customWidth="1"/>
    <col min="12040" max="12040" width="14.28515625" style="662" customWidth="1"/>
    <col min="12041" max="12041" width="12.28515625" style="662" customWidth="1"/>
    <col min="12042" max="12042" width="12.5703125" style="662" customWidth="1"/>
    <col min="12043" max="12043" width="11.140625" style="662" customWidth="1"/>
    <col min="12044" max="12044" width="11.7109375" style="662" customWidth="1"/>
    <col min="12045" max="12288" width="9.140625" style="662"/>
    <col min="12289" max="12289" width="5.140625" style="662" customWidth="1"/>
    <col min="12290" max="12290" width="51.28515625" style="662" customWidth="1"/>
    <col min="12291" max="12291" width="9" style="662" customWidth="1"/>
    <col min="12292" max="12292" width="8.85546875" style="662" customWidth="1"/>
    <col min="12293" max="12293" width="9" style="662" customWidth="1"/>
    <col min="12294" max="12294" width="13.42578125" style="662" customWidth="1"/>
    <col min="12295" max="12295" width="12" style="662" customWidth="1"/>
    <col min="12296" max="12296" width="14.28515625" style="662" customWidth="1"/>
    <col min="12297" max="12297" width="12.28515625" style="662" customWidth="1"/>
    <col min="12298" max="12298" width="12.5703125" style="662" customWidth="1"/>
    <col min="12299" max="12299" width="11.140625" style="662" customWidth="1"/>
    <col min="12300" max="12300" width="11.7109375" style="662" customWidth="1"/>
    <col min="12301" max="12544" width="9.140625" style="662"/>
    <col min="12545" max="12545" width="5.140625" style="662" customWidth="1"/>
    <col min="12546" max="12546" width="51.28515625" style="662" customWidth="1"/>
    <col min="12547" max="12547" width="9" style="662" customWidth="1"/>
    <col min="12548" max="12548" width="8.85546875" style="662" customWidth="1"/>
    <col min="12549" max="12549" width="9" style="662" customWidth="1"/>
    <col min="12550" max="12550" width="13.42578125" style="662" customWidth="1"/>
    <col min="12551" max="12551" width="12" style="662" customWidth="1"/>
    <col min="12552" max="12552" width="14.28515625" style="662" customWidth="1"/>
    <col min="12553" max="12553" width="12.28515625" style="662" customWidth="1"/>
    <col min="12554" max="12554" width="12.5703125" style="662" customWidth="1"/>
    <col min="12555" max="12555" width="11.140625" style="662" customWidth="1"/>
    <col min="12556" max="12556" width="11.7109375" style="662" customWidth="1"/>
    <col min="12557" max="12800" width="9.140625" style="662"/>
    <col min="12801" max="12801" width="5.140625" style="662" customWidth="1"/>
    <col min="12802" max="12802" width="51.28515625" style="662" customWidth="1"/>
    <col min="12803" max="12803" width="9" style="662" customWidth="1"/>
    <col min="12804" max="12804" width="8.85546875" style="662" customWidth="1"/>
    <col min="12805" max="12805" width="9" style="662" customWidth="1"/>
    <col min="12806" max="12806" width="13.42578125" style="662" customWidth="1"/>
    <col min="12807" max="12807" width="12" style="662" customWidth="1"/>
    <col min="12808" max="12808" width="14.28515625" style="662" customWidth="1"/>
    <col min="12809" max="12809" width="12.28515625" style="662" customWidth="1"/>
    <col min="12810" max="12810" width="12.5703125" style="662" customWidth="1"/>
    <col min="12811" max="12811" width="11.140625" style="662" customWidth="1"/>
    <col min="12812" max="12812" width="11.7109375" style="662" customWidth="1"/>
    <col min="12813" max="13056" width="9.140625" style="662"/>
    <col min="13057" max="13057" width="5.140625" style="662" customWidth="1"/>
    <col min="13058" max="13058" width="51.28515625" style="662" customWidth="1"/>
    <col min="13059" max="13059" width="9" style="662" customWidth="1"/>
    <col min="13060" max="13060" width="8.85546875" style="662" customWidth="1"/>
    <col min="13061" max="13061" width="9" style="662" customWidth="1"/>
    <col min="13062" max="13062" width="13.42578125" style="662" customWidth="1"/>
    <col min="13063" max="13063" width="12" style="662" customWidth="1"/>
    <col min="13064" max="13064" width="14.28515625" style="662" customWidth="1"/>
    <col min="13065" max="13065" width="12.28515625" style="662" customWidth="1"/>
    <col min="13066" max="13066" width="12.5703125" style="662" customWidth="1"/>
    <col min="13067" max="13067" width="11.140625" style="662" customWidth="1"/>
    <col min="13068" max="13068" width="11.7109375" style="662" customWidth="1"/>
    <col min="13069" max="13312" width="9.140625" style="662"/>
    <col min="13313" max="13313" width="5.140625" style="662" customWidth="1"/>
    <col min="13314" max="13314" width="51.28515625" style="662" customWidth="1"/>
    <col min="13315" max="13315" width="9" style="662" customWidth="1"/>
    <col min="13316" max="13316" width="8.85546875" style="662" customWidth="1"/>
    <col min="13317" max="13317" width="9" style="662" customWidth="1"/>
    <col min="13318" max="13318" width="13.42578125" style="662" customWidth="1"/>
    <col min="13319" max="13319" width="12" style="662" customWidth="1"/>
    <col min="13320" max="13320" width="14.28515625" style="662" customWidth="1"/>
    <col min="13321" max="13321" width="12.28515625" style="662" customWidth="1"/>
    <col min="13322" max="13322" width="12.5703125" style="662" customWidth="1"/>
    <col min="13323" max="13323" width="11.140625" style="662" customWidth="1"/>
    <col min="13324" max="13324" width="11.7109375" style="662" customWidth="1"/>
    <col min="13325" max="13568" width="9.140625" style="662"/>
    <col min="13569" max="13569" width="5.140625" style="662" customWidth="1"/>
    <col min="13570" max="13570" width="51.28515625" style="662" customWidth="1"/>
    <col min="13571" max="13571" width="9" style="662" customWidth="1"/>
    <col min="13572" max="13572" width="8.85546875" style="662" customWidth="1"/>
    <col min="13573" max="13573" width="9" style="662" customWidth="1"/>
    <col min="13574" max="13574" width="13.42578125" style="662" customWidth="1"/>
    <col min="13575" max="13575" width="12" style="662" customWidth="1"/>
    <col min="13576" max="13576" width="14.28515625" style="662" customWidth="1"/>
    <col min="13577" max="13577" width="12.28515625" style="662" customWidth="1"/>
    <col min="13578" max="13578" width="12.5703125" style="662" customWidth="1"/>
    <col min="13579" max="13579" width="11.140625" style="662" customWidth="1"/>
    <col min="13580" max="13580" width="11.7109375" style="662" customWidth="1"/>
    <col min="13581" max="13824" width="9.140625" style="662"/>
    <col min="13825" max="13825" width="5.140625" style="662" customWidth="1"/>
    <col min="13826" max="13826" width="51.28515625" style="662" customWidth="1"/>
    <col min="13827" max="13827" width="9" style="662" customWidth="1"/>
    <col min="13828" max="13828" width="8.85546875" style="662" customWidth="1"/>
    <col min="13829" max="13829" width="9" style="662" customWidth="1"/>
    <col min="13830" max="13830" width="13.42578125" style="662" customWidth="1"/>
    <col min="13831" max="13831" width="12" style="662" customWidth="1"/>
    <col min="13832" max="13832" width="14.28515625" style="662" customWidth="1"/>
    <col min="13833" max="13833" width="12.28515625" style="662" customWidth="1"/>
    <col min="13834" max="13834" width="12.5703125" style="662" customWidth="1"/>
    <col min="13835" max="13835" width="11.140625" style="662" customWidth="1"/>
    <col min="13836" max="13836" width="11.7109375" style="662" customWidth="1"/>
    <col min="13837" max="14080" width="9.140625" style="662"/>
    <col min="14081" max="14081" width="5.140625" style="662" customWidth="1"/>
    <col min="14082" max="14082" width="51.28515625" style="662" customWidth="1"/>
    <col min="14083" max="14083" width="9" style="662" customWidth="1"/>
    <col min="14084" max="14084" width="8.85546875" style="662" customWidth="1"/>
    <col min="14085" max="14085" width="9" style="662" customWidth="1"/>
    <col min="14086" max="14086" width="13.42578125" style="662" customWidth="1"/>
    <col min="14087" max="14087" width="12" style="662" customWidth="1"/>
    <col min="14088" max="14088" width="14.28515625" style="662" customWidth="1"/>
    <col min="14089" max="14089" width="12.28515625" style="662" customWidth="1"/>
    <col min="14090" max="14090" width="12.5703125" style="662" customWidth="1"/>
    <col min="14091" max="14091" width="11.140625" style="662" customWidth="1"/>
    <col min="14092" max="14092" width="11.7109375" style="662" customWidth="1"/>
    <col min="14093" max="14336" width="9.140625" style="662"/>
    <col min="14337" max="14337" width="5.140625" style="662" customWidth="1"/>
    <col min="14338" max="14338" width="51.28515625" style="662" customWidth="1"/>
    <col min="14339" max="14339" width="9" style="662" customWidth="1"/>
    <col min="14340" max="14340" width="8.85546875" style="662" customWidth="1"/>
    <col min="14341" max="14341" width="9" style="662" customWidth="1"/>
    <col min="14342" max="14342" width="13.42578125" style="662" customWidth="1"/>
    <col min="14343" max="14343" width="12" style="662" customWidth="1"/>
    <col min="14344" max="14344" width="14.28515625" style="662" customWidth="1"/>
    <col min="14345" max="14345" width="12.28515625" style="662" customWidth="1"/>
    <col min="14346" max="14346" width="12.5703125" style="662" customWidth="1"/>
    <col min="14347" max="14347" width="11.140625" style="662" customWidth="1"/>
    <col min="14348" max="14348" width="11.7109375" style="662" customWidth="1"/>
    <col min="14349" max="14592" width="9.140625" style="662"/>
    <col min="14593" max="14593" width="5.140625" style="662" customWidth="1"/>
    <col min="14594" max="14594" width="51.28515625" style="662" customWidth="1"/>
    <col min="14595" max="14595" width="9" style="662" customWidth="1"/>
    <col min="14596" max="14596" width="8.85546875" style="662" customWidth="1"/>
    <col min="14597" max="14597" width="9" style="662" customWidth="1"/>
    <col min="14598" max="14598" width="13.42578125" style="662" customWidth="1"/>
    <col min="14599" max="14599" width="12" style="662" customWidth="1"/>
    <col min="14600" max="14600" width="14.28515625" style="662" customWidth="1"/>
    <col min="14601" max="14601" width="12.28515625" style="662" customWidth="1"/>
    <col min="14602" max="14602" width="12.5703125" style="662" customWidth="1"/>
    <col min="14603" max="14603" width="11.140625" style="662" customWidth="1"/>
    <col min="14604" max="14604" width="11.7109375" style="662" customWidth="1"/>
    <col min="14605" max="14848" width="9.140625" style="662"/>
    <col min="14849" max="14849" width="5.140625" style="662" customWidth="1"/>
    <col min="14850" max="14850" width="51.28515625" style="662" customWidth="1"/>
    <col min="14851" max="14851" width="9" style="662" customWidth="1"/>
    <col min="14852" max="14852" width="8.85546875" style="662" customWidth="1"/>
    <col min="14853" max="14853" width="9" style="662" customWidth="1"/>
    <col min="14854" max="14854" width="13.42578125" style="662" customWidth="1"/>
    <col min="14855" max="14855" width="12" style="662" customWidth="1"/>
    <col min="14856" max="14856" width="14.28515625" style="662" customWidth="1"/>
    <col min="14857" max="14857" width="12.28515625" style="662" customWidth="1"/>
    <col min="14858" max="14858" width="12.5703125" style="662" customWidth="1"/>
    <col min="14859" max="14859" width="11.140625" style="662" customWidth="1"/>
    <col min="14860" max="14860" width="11.7109375" style="662" customWidth="1"/>
    <col min="14861" max="15104" width="9.140625" style="662"/>
    <col min="15105" max="15105" width="5.140625" style="662" customWidth="1"/>
    <col min="15106" max="15106" width="51.28515625" style="662" customWidth="1"/>
    <col min="15107" max="15107" width="9" style="662" customWidth="1"/>
    <col min="15108" max="15108" width="8.85546875" style="662" customWidth="1"/>
    <col min="15109" max="15109" width="9" style="662" customWidth="1"/>
    <col min="15110" max="15110" width="13.42578125" style="662" customWidth="1"/>
    <col min="15111" max="15111" width="12" style="662" customWidth="1"/>
    <col min="15112" max="15112" width="14.28515625" style="662" customWidth="1"/>
    <col min="15113" max="15113" width="12.28515625" style="662" customWidth="1"/>
    <col min="15114" max="15114" width="12.5703125" style="662" customWidth="1"/>
    <col min="15115" max="15115" width="11.140625" style="662" customWidth="1"/>
    <col min="15116" max="15116" width="11.7109375" style="662" customWidth="1"/>
    <col min="15117" max="15360" width="9.140625" style="662"/>
    <col min="15361" max="15361" width="5.140625" style="662" customWidth="1"/>
    <col min="15362" max="15362" width="51.28515625" style="662" customWidth="1"/>
    <col min="15363" max="15363" width="9" style="662" customWidth="1"/>
    <col min="15364" max="15364" width="8.85546875" style="662" customWidth="1"/>
    <col min="15365" max="15365" width="9" style="662" customWidth="1"/>
    <col min="15366" max="15366" width="13.42578125" style="662" customWidth="1"/>
    <col min="15367" max="15367" width="12" style="662" customWidth="1"/>
    <col min="15368" max="15368" width="14.28515625" style="662" customWidth="1"/>
    <col min="15369" max="15369" width="12.28515625" style="662" customWidth="1"/>
    <col min="15370" max="15370" width="12.5703125" style="662" customWidth="1"/>
    <col min="15371" max="15371" width="11.140625" style="662" customWidth="1"/>
    <col min="15372" max="15372" width="11.7109375" style="662" customWidth="1"/>
    <col min="15373" max="15616" width="9.140625" style="662"/>
    <col min="15617" max="15617" width="5.140625" style="662" customWidth="1"/>
    <col min="15618" max="15618" width="51.28515625" style="662" customWidth="1"/>
    <col min="15619" max="15619" width="9" style="662" customWidth="1"/>
    <col min="15620" max="15620" width="8.85546875" style="662" customWidth="1"/>
    <col min="15621" max="15621" width="9" style="662" customWidth="1"/>
    <col min="15622" max="15622" width="13.42578125" style="662" customWidth="1"/>
    <col min="15623" max="15623" width="12" style="662" customWidth="1"/>
    <col min="15624" max="15624" width="14.28515625" style="662" customWidth="1"/>
    <col min="15625" max="15625" width="12.28515625" style="662" customWidth="1"/>
    <col min="15626" max="15626" width="12.5703125" style="662" customWidth="1"/>
    <col min="15627" max="15627" width="11.140625" style="662" customWidth="1"/>
    <col min="15628" max="15628" width="11.7109375" style="662" customWidth="1"/>
    <col min="15629" max="15872" width="9.140625" style="662"/>
    <col min="15873" max="15873" width="5.140625" style="662" customWidth="1"/>
    <col min="15874" max="15874" width="51.28515625" style="662" customWidth="1"/>
    <col min="15875" max="15875" width="9" style="662" customWidth="1"/>
    <col min="15876" max="15876" width="8.85546875" style="662" customWidth="1"/>
    <col min="15877" max="15877" width="9" style="662" customWidth="1"/>
    <col min="15878" max="15878" width="13.42578125" style="662" customWidth="1"/>
    <col min="15879" max="15879" width="12" style="662" customWidth="1"/>
    <col min="15880" max="15880" width="14.28515625" style="662" customWidth="1"/>
    <col min="15881" max="15881" width="12.28515625" style="662" customWidth="1"/>
    <col min="15882" max="15882" width="12.5703125" style="662" customWidth="1"/>
    <col min="15883" max="15883" width="11.140625" style="662" customWidth="1"/>
    <col min="15884" max="15884" width="11.7109375" style="662" customWidth="1"/>
    <col min="15885" max="16128" width="9.140625" style="662"/>
    <col min="16129" max="16129" width="5.140625" style="662" customWidth="1"/>
    <col min="16130" max="16130" width="51.28515625" style="662" customWidth="1"/>
    <col min="16131" max="16131" width="9" style="662" customWidth="1"/>
    <col min="16132" max="16132" width="8.85546875" style="662" customWidth="1"/>
    <col min="16133" max="16133" width="9" style="662" customWidth="1"/>
    <col min="16134" max="16134" width="13.42578125" style="662" customWidth="1"/>
    <col min="16135" max="16135" width="12" style="662" customWidth="1"/>
    <col min="16136" max="16136" width="14.28515625" style="662" customWidth="1"/>
    <col min="16137" max="16137" width="12.28515625" style="662" customWidth="1"/>
    <col min="16138" max="16138" width="12.5703125" style="662" customWidth="1"/>
    <col min="16139" max="16139" width="11.140625" style="662" customWidth="1"/>
    <col min="16140" max="16140" width="11.7109375" style="662" customWidth="1"/>
    <col min="16141" max="16384" width="9.140625" style="662"/>
  </cols>
  <sheetData>
    <row r="1" spans="1:13">
      <c r="K1" s="1070" t="s">
        <v>1343</v>
      </c>
      <c r="L1" s="1070"/>
    </row>
    <row r="2" spans="1:13" ht="13.5" thickBot="1">
      <c r="A2" s="1070" t="s">
        <v>515</v>
      </c>
      <c r="B2" s="1070"/>
      <c r="C2" s="663"/>
      <c r="D2" s="663"/>
      <c r="E2" s="663"/>
      <c r="F2" s="663"/>
      <c r="G2" s="663"/>
      <c r="H2" s="663"/>
      <c r="I2" s="663"/>
    </row>
    <row r="3" spans="1:13" ht="15.75" customHeight="1" thickBot="1">
      <c r="A3" s="1209" t="s">
        <v>519</v>
      </c>
      <c r="B3" s="1210"/>
      <c r="C3" s="1211" t="s">
        <v>1344</v>
      </c>
      <c r="D3" s="1212"/>
      <c r="E3" s="1212"/>
      <c r="F3" s="1212"/>
      <c r="G3" s="1212"/>
      <c r="H3" s="1212"/>
      <c r="I3" s="1212"/>
      <c r="J3" s="1212"/>
      <c r="K3" s="1212"/>
      <c r="L3" s="1213"/>
    </row>
    <row r="4" spans="1:13" ht="15.75" customHeight="1">
      <c r="B4" s="664"/>
      <c r="C4" s="663"/>
      <c r="D4" s="663"/>
      <c r="E4" s="663"/>
      <c r="F4" s="663"/>
      <c r="G4" s="663"/>
      <c r="H4" s="663"/>
      <c r="I4" s="663"/>
    </row>
    <row r="5" spans="1:13" ht="14.25" customHeight="1">
      <c r="B5" s="663"/>
      <c r="C5" s="663"/>
      <c r="D5" s="663"/>
      <c r="E5" s="663"/>
      <c r="F5" s="663"/>
      <c r="G5" s="663"/>
      <c r="H5" s="663"/>
      <c r="I5" s="663"/>
    </row>
    <row r="6" spans="1:13" ht="15.75">
      <c r="B6" s="1153" t="s">
        <v>838</v>
      </c>
      <c r="C6" s="1153"/>
      <c r="D6" s="1153"/>
      <c r="E6" s="1153"/>
      <c r="F6" s="1153"/>
      <c r="G6" s="1153"/>
      <c r="H6" s="1153"/>
      <c r="I6" s="1153"/>
      <c r="J6" s="1153"/>
      <c r="K6" s="1153"/>
    </row>
    <row r="7" spans="1:13" ht="15">
      <c r="B7" s="1154" t="str">
        <f>'[2]51'!B6:K6</f>
        <v>la data de  31.12.2023</v>
      </c>
      <c r="C7" s="1154"/>
      <c r="D7" s="1154"/>
      <c r="E7" s="1154"/>
      <c r="F7" s="1154"/>
      <c r="G7" s="1154"/>
      <c r="H7" s="1154"/>
      <c r="I7" s="1154"/>
      <c r="J7" s="1154"/>
      <c r="K7" s="1154"/>
    </row>
    <row r="8" spans="1:13" ht="13.5" customHeight="1">
      <c r="A8" s="667"/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667"/>
      <c r="M8" s="667"/>
    </row>
    <row r="9" spans="1:13" ht="21" customHeight="1" thickBot="1">
      <c r="A9" s="667"/>
      <c r="B9" s="673"/>
      <c r="C9" s="673"/>
      <c r="D9" s="673">
        <f>D12-'[2]55.1'!J8</f>
        <v>0</v>
      </c>
      <c r="E9" s="673">
        <f>E12-'[2]55.1'!K8</f>
        <v>0</v>
      </c>
      <c r="F9" s="673">
        <f>F12-'[2]55.1'!L8</f>
        <v>0</v>
      </c>
      <c r="G9" s="673">
        <f>G12-'[2]55.1'!M8</f>
        <v>0</v>
      </c>
      <c r="H9" s="673">
        <f>H12-'[2]55.1'!N8</f>
        <v>0</v>
      </c>
      <c r="I9" s="673">
        <f>I12-'[2]55.1'!O8</f>
        <v>0</v>
      </c>
      <c r="J9" s="673">
        <f>J12-'[2]55.1'!P8</f>
        <v>0</v>
      </c>
      <c r="K9" s="673">
        <f>K12-'[2]55.1'!Q8</f>
        <v>0</v>
      </c>
      <c r="L9" s="440" t="s">
        <v>840</v>
      </c>
      <c r="M9" s="667"/>
    </row>
    <row r="10" spans="1:13" ht="63" customHeight="1" thickBot="1">
      <c r="A10" s="1207" t="s">
        <v>1311</v>
      </c>
      <c r="B10" s="1208"/>
      <c r="C10" s="858" t="str">
        <f>'[2]51'!C9</f>
        <v>Cod indica tor</v>
      </c>
      <c r="D10" s="858" t="str">
        <f>'[2]51'!D9</f>
        <v>Credite de angajament initiale</v>
      </c>
      <c r="E10" s="858" t="str">
        <f>'[2]51'!E9</f>
        <v xml:space="preserve">Credite de angajament  finale </v>
      </c>
      <c r="F10" s="858" t="str">
        <f>'[2]51'!F9</f>
        <v xml:space="preserve">Credite  bugetare  initiale </v>
      </c>
      <c r="G10" s="858" t="str">
        <f>'[2]51'!G9</f>
        <v>Credite bugetare  finale</v>
      </c>
      <c r="H10" s="858" t="str">
        <f>'[2]51'!H9</f>
        <v>Angajamente 
bugetare</v>
      </c>
      <c r="I10" s="858" t="str">
        <f>'[2]51'!I9</f>
        <v>Angajamente 
legale</v>
      </c>
      <c r="J10" s="858" t="str">
        <f>'[2]51'!J9</f>
        <v>Plati 
efectuate</v>
      </c>
      <c r="K10" s="858" t="str">
        <f>'[2]51'!K9</f>
        <v>Angajamente 
legale de platit</v>
      </c>
      <c r="L10" s="858" t="str">
        <f>'[2]51'!L9</f>
        <v>Cheltuieli efective</v>
      </c>
    </row>
    <row r="11" spans="1:13" ht="12" customHeight="1">
      <c r="A11" s="1193">
        <v>0</v>
      </c>
      <c r="B11" s="1194"/>
      <c r="C11" s="860">
        <v>1</v>
      </c>
      <c r="D11" s="860">
        <v>1</v>
      </c>
      <c r="E11" s="860">
        <v>2</v>
      </c>
      <c r="F11" s="860">
        <v>3</v>
      </c>
      <c r="G11" s="860">
        <v>4</v>
      </c>
      <c r="H11" s="860">
        <v>5</v>
      </c>
      <c r="I11" s="860">
        <v>6</v>
      </c>
      <c r="J11" s="860">
        <v>7</v>
      </c>
      <c r="K11" s="860">
        <v>8</v>
      </c>
      <c r="L11" s="861">
        <v>9</v>
      </c>
    </row>
    <row r="12" spans="1:13" ht="41.25" customHeight="1">
      <c r="A12" s="1196" t="s">
        <v>1345</v>
      </c>
      <c r="B12" s="1196"/>
      <c r="C12" s="862"/>
      <c r="D12" s="862"/>
      <c r="E12" s="862"/>
      <c r="F12" s="863">
        <f t="shared" ref="F12:L12" si="0">F13+F185</f>
        <v>5600000</v>
      </c>
      <c r="G12" s="863">
        <f t="shared" si="0"/>
        <v>3665000</v>
      </c>
      <c r="H12" s="863">
        <f t="shared" si="0"/>
        <v>3645289</v>
      </c>
      <c r="I12" s="863">
        <f t="shared" si="0"/>
        <v>3645289</v>
      </c>
      <c r="J12" s="863">
        <f t="shared" si="0"/>
        <v>3645289</v>
      </c>
      <c r="K12" s="863">
        <f t="shared" si="0"/>
        <v>0</v>
      </c>
      <c r="L12" s="864">
        <f t="shared" si="0"/>
        <v>3645293</v>
      </c>
    </row>
    <row r="13" spans="1:13" ht="30" customHeight="1">
      <c r="A13" s="1161" t="s">
        <v>1313</v>
      </c>
      <c r="B13" s="1162"/>
      <c r="C13" s="865"/>
      <c r="D13" s="865"/>
      <c r="E13" s="865"/>
      <c r="F13" s="866">
        <f t="shared" ref="F13:L13" si="1">F14+F168+F172+F182</f>
        <v>5600000</v>
      </c>
      <c r="G13" s="866">
        <f t="shared" si="1"/>
        <v>3665000</v>
      </c>
      <c r="H13" s="866">
        <f t="shared" si="1"/>
        <v>3645289</v>
      </c>
      <c r="I13" s="866">
        <f t="shared" si="1"/>
        <v>3645289</v>
      </c>
      <c r="J13" s="866">
        <f t="shared" si="1"/>
        <v>3645289</v>
      </c>
      <c r="K13" s="866">
        <f t="shared" si="1"/>
        <v>0</v>
      </c>
      <c r="L13" s="867">
        <f t="shared" si="1"/>
        <v>3645293</v>
      </c>
    </row>
    <row r="14" spans="1:13" ht="42" customHeight="1">
      <c r="A14" s="1197" t="s">
        <v>1314</v>
      </c>
      <c r="B14" s="1215"/>
      <c r="C14" s="990" t="s">
        <v>855</v>
      </c>
      <c r="D14" s="990"/>
      <c r="E14" s="990"/>
      <c r="F14" s="1216">
        <f t="shared" ref="F14:L14" si="2">F15+F50+F108+F124+F128+F131+F145+F149+F156</f>
        <v>5600000</v>
      </c>
      <c r="G14" s="1216">
        <f t="shared" si="2"/>
        <v>3665000</v>
      </c>
      <c r="H14" s="1216">
        <f t="shared" si="2"/>
        <v>3645289</v>
      </c>
      <c r="I14" s="1216">
        <f t="shared" si="2"/>
        <v>3645289</v>
      </c>
      <c r="J14" s="1216">
        <f t="shared" si="2"/>
        <v>3645289</v>
      </c>
      <c r="K14" s="1216">
        <f t="shared" si="2"/>
        <v>0</v>
      </c>
      <c r="L14" s="1217">
        <f t="shared" si="2"/>
        <v>3645293</v>
      </c>
    </row>
    <row r="15" spans="1:13" s="699" customFormat="1" ht="27.75" hidden="1" customHeight="1">
      <c r="A15" s="1218" t="s">
        <v>1346</v>
      </c>
      <c r="B15" s="921"/>
      <c r="C15" s="922" t="s">
        <v>857</v>
      </c>
      <c r="D15" s="922"/>
      <c r="E15" s="922"/>
      <c r="F15" s="1219">
        <f t="shared" ref="F15:L15" si="3">F16+F34+F42</f>
        <v>0</v>
      </c>
      <c r="G15" s="1219">
        <f t="shared" si="3"/>
        <v>0</v>
      </c>
      <c r="H15" s="1219">
        <f t="shared" si="3"/>
        <v>0</v>
      </c>
      <c r="I15" s="1219">
        <f t="shared" si="3"/>
        <v>0</v>
      </c>
      <c r="J15" s="1219">
        <f t="shared" si="3"/>
        <v>0</v>
      </c>
      <c r="K15" s="1219">
        <f t="shared" si="3"/>
        <v>0</v>
      </c>
      <c r="L15" s="1220">
        <f t="shared" si="3"/>
        <v>0</v>
      </c>
    </row>
    <row r="16" spans="1:13" ht="17.25" hidden="1" customHeight="1">
      <c r="A16" s="873" t="s">
        <v>1347</v>
      </c>
      <c r="B16" s="874"/>
      <c r="C16" s="875" t="s">
        <v>859</v>
      </c>
      <c r="D16" s="875"/>
      <c r="E16" s="875"/>
      <c r="F16" s="876">
        <f t="shared" ref="F16:L16" si="4">F17+F21+F22+F27+F26+F28+F29+F30+F31+F32+F33</f>
        <v>0</v>
      </c>
      <c r="G16" s="876">
        <f t="shared" si="4"/>
        <v>0</v>
      </c>
      <c r="H16" s="876">
        <f t="shared" si="4"/>
        <v>0</v>
      </c>
      <c r="I16" s="876">
        <f t="shared" si="4"/>
        <v>0</v>
      </c>
      <c r="J16" s="876">
        <f t="shared" si="4"/>
        <v>0</v>
      </c>
      <c r="K16" s="876">
        <f t="shared" si="4"/>
        <v>0</v>
      </c>
      <c r="L16" s="877">
        <f t="shared" si="4"/>
        <v>0</v>
      </c>
    </row>
    <row r="17" spans="1:12" ht="17.25" hidden="1" customHeight="1">
      <c r="A17" s="878"/>
      <c r="B17" s="879" t="s">
        <v>860</v>
      </c>
      <c r="C17" s="880" t="s">
        <v>861</v>
      </c>
      <c r="D17" s="880"/>
      <c r="E17" s="880"/>
      <c r="F17" s="1221"/>
      <c r="G17" s="887"/>
      <c r="H17" s="887"/>
      <c r="I17" s="887"/>
      <c r="J17" s="887"/>
      <c r="K17" s="887">
        <f t="shared" ref="K17:K33" si="5">H17-J17</f>
        <v>0</v>
      </c>
      <c r="L17" s="891"/>
    </row>
    <row r="18" spans="1:12" s="713" customFormat="1" ht="16.5" hidden="1" customHeight="1">
      <c r="A18" s="883"/>
      <c r="B18" s="884" t="s">
        <v>862</v>
      </c>
      <c r="C18" s="885" t="s">
        <v>863</v>
      </c>
      <c r="D18" s="885"/>
      <c r="E18" s="885"/>
      <c r="F18" s="1221"/>
      <c r="G18" s="886"/>
      <c r="H18" s="886"/>
      <c r="I18" s="886"/>
      <c r="J18" s="886"/>
      <c r="K18" s="887">
        <f t="shared" si="5"/>
        <v>0</v>
      </c>
      <c r="L18" s="888"/>
    </row>
    <row r="19" spans="1:12" s="713" customFormat="1" ht="17.25" hidden="1" customHeight="1">
      <c r="A19" s="883"/>
      <c r="B19" s="884" t="s">
        <v>864</v>
      </c>
      <c r="C19" s="885" t="s">
        <v>865</v>
      </c>
      <c r="D19" s="885"/>
      <c r="E19" s="885"/>
      <c r="F19" s="1221"/>
      <c r="G19" s="886"/>
      <c r="H19" s="886"/>
      <c r="I19" s="886"/>
      <c r="J19" s="886"/>
      <c r="K19" s="887">
        <f t="shared" si="5"/>
        <v>0</v>
      </c>
      <c r="L19" s="888"/>
    </row>
    <row r="20" spans="1:12" s="713" customFormat="1" ht="17.25" hidden="1" customHeight="1">
      <c r="A20" s="883"/>
      <c r="B20" s="884" t="s">
        <v>866</v>
      </c>
      <c r="C20" s="885" t="s">
        <v>867</v>
      </c>
      <c r="D20" s="885"/>
      <c r="E20" s="885"/>
      <c r="F20" s="1221"/>
      <c r="G20" s="886"/>
      <c r="H20" s="886"/>
      <c r="I20" s="886"/>
      <c r="J20" s="886"/>
      <c r="K20" s="887">
        <f t="shared" si="5"/>
        <v>0</v>
      </c>
      <c r="L20" s="888"/>
    </row>
    <row r="21" spans="1:12" ht="17.25" hidden="1" customHeight="1">
      <c r="A21" s="878"/>
      <c r="B21" s="879" t="s">
        <v>868</v>
      </c>
      <c r="C21" s="880" t="s">
        <v>869</v>
      </c>
      <c r="D21" s="880"/>
      <c r="E21" s="880"/>
      <c r="F21" s="1221"/>
      <c r="G21" s="887"/>
      <c r="H21" s="889"/>
      <c r="I21" s="889"/>
      <c r="J21" s="889"/>
      <c r="K21" s="887">
        <f t="shared" si="5"/>
        <v>0</v>
      </c>
      <c r="L21" s="890"/>
    </row>
    <row r="22" spans="1:12" ht="17.25" hidden="1" customHeight="1">
      <c r="A22" s="878"/>
      <c r="B22" s="879" t="s">
        <v>870</v>
      </c>
      <c r="C22" s="880" t="s">
        <v>871</v>
      </c>
      <c r="D22" s="880"/>
      <c r="E22" s="880"/>
      <c r="F22" s="1221"/>
      <c r="G22" s="887"/>
      <c r="H22" s="889"/>
      <c r="I22" s="889"/>
      <c r="J22" s="889"/>
      <c r="K22" s="887">
        <f t="shared" si="5"/>
        <v>0</v>
      </c>
      <c r="L22" s="890"/>
    </row>
    <row r="23" spans="1:12" ht="17.25" hidden="1" customHeight="1">
      <c r="A23" s="878"/>
      <c r="B23" s="879" t="s">
        <v>872</v>
      </c>
      <c r="C23" s="880" t="s">
        <v>873</v>
      </c>
      <c r="D23" s="880"/>
      <c r="E23" s="880"/>
      <c r="F23" s="898"/>
      <c r="G23" s="887" t="s">
        <v>1348</v>
      </c>
      <c r="H23" s="887" t="s">
        <v>1348</v>
      </c>
      <c r="I23" s="887" t="s">
        <v>1348</v>
      </c>
      <c r="J23" s="887" t="s">
        <v>1348</v>
      </c>
      <c r="K23" s="887" t="e">
        <f t="shared" si="5"/>
        <v>#VALUE!</v>
      </c>
      <c r="L23" s="891" t="s">
        <v>1348</v>
      </c>
    </row>
    <row r="24" spans="1:12" ht="17.25" hidden="1" customHeight="1">
      <c r="A24" s="878"/>
      <c r="B24" s="879" t="s">
        <v>874</v>
      </c>
      <c r="C24" s="880" t="s">
        <v>875</v>
      </c>
      <c r="D24" s="880"/>
      <c r="E24" s="880"/>
      <c r="F24" s="898"/>
      <c r="G24" s="887" t="s">
        <v>1348</v>
      </c>
      <c r="H24" s="889" t="s">
        <v>1348</v>
      </c>
      <c r="I24" s="889" t="s">
        <v>1348</v>
      </c>
      <c r="J24" s="889" t="s">
        <v>1348</v>
      </c>
      <c r="K24" s="887" t="e">
        <f t="shared" si="5"/>
        <v>#VALUE!</v>
      </c>
      <c r="L24" s="890" t="s">
        <v>1348</v>
      </c>
    </row>
    <row r="25" spans="1:12" ht="14.25" hidden="1" customHeight="1">
      <c r="A25" s="878"/>
      <c r="B25" s="879" t="s">
        <v>876</v>
      </c>
      <c r="C25" s="880" t="s">
        <v>877</v>
      </c>
      <c r="D25" s="880"/>
      <c r="E25" s="880"/>
      <c r="F25" s="898"/>
      <c r="G25" s="887" t="s">
        <v>1348</v>
      </c>
      <c r="H25" s="887" t="s">
        <v>1348</v>
      </c>
      <c r="I25" s="887" t="s">
        <v>1348</v>
      </c>
      <c r="J25" s="887" t="s">
        <v>1348</v>
      </c>
      <c r="K25" s="887" t="e">
        <f t="shared" si="5"/>
        <v>#VALUE!</v>
      </c>
      <c r="L25" s="891" t="s">
        <v>1348</v>
      </c>
    </row>
    <row r="26" spans="1:12" ht="17.25" hidden="1" customHeight="1">
      <c r="A26" s="878"/>
      <c r="B26" s="879" t="s">
        <v>878</v>
      </c>
      <c r="C26" s="880" t="s">
        <v>879</v>
      </c>
      <c r="D26" s="880"/>
      <c r="E26" s="880"/>
      <c r="F26" s="897"/>
      <c r="G26" s="887"/>
      <c r="H26" s="887"/>
      <c r="I26" s="887"/>
      <c r="J26" s="887"/>
      <c r="K26" s="887">
        <f t="shared" si="5"/>
        <v>0</v>
      </c>
      <c r="L26" s="891"/>
    </row>
    <row r="27" spans="1:12" ht="17.25" hidden="1" customHeight="1">
      <c r="A27" s="878"/>
      <c r="B27" s="879" t="s">
        <v>880</v>
      </c>
      <c r="C27" s="880" t="s">
        <v>881</v>
      </c>
      <c r="D27" s="880"/>
      <c r="E27" s="880"/>
      <c r="F27" s="897"/>
      <c r="G27" s="887"/>
      <c r="H27" s="887"/>
      <c r="I27" s="887"/>
      <c r="J27" s="887"/>
      <c r="K27" s="887">
        <f t="shared" si="5"/>
        <v>0</v>
      </c>
      <c r="L27" s="891"/>
    </row>
    <row r="28" spans="1:12" ht="15" hidden="1" customHeight="1">
      <c r="A28" s="878"/>
      <c r="B28" s="879" t="s">
        <v>1316</v>
      </c>
      <c r="C28" s="880" t="s">
        <v>883</v>
      </c>
      <c r="D28" s="880"/>
      <c r="E28" s="880"/>
      <c r="F28" s="897"/>
      <c r="G28" s="887"/>
      <c r="H28" s="887"/>
      <c r="I28" s="887"/>
      <c r="J28" s="887"/>
      <c r="K28" s="887">
        <f t="shared" si="5"/>
        <v>0</v>
      </c>
      <c r="L28" s="891"/>
    </row>
    <row r="29" spans="1:12" ht="15" hidden="1" customHeight="1">
      <c r="A29" s="892"/>
      <c r="B29" s="893" t="s">
        <v>884</v>
      </c>
      <c r="C29" s="880" t="s">
        <v>885</v>
      </c>
      <c r="D29" s="880"/>
      <c r="E29" s="880"/>
      <c r="F29" s="897"/>
      <c r="G29" s="887"/>
      <c r="H29" s="887"/>
      <c r="I29" s="887"/>
      <c r="J29" s="887"/>
      <c r="K29" s="887">
        <f t="shared" si="5"/>
        <v>0</v>
      </c>
      <c r="L29" s="891"/>
    </row>
    <row r="30" spans="1:12" ht="15" hidden="1" customHeight="1">
      <c r="A30" s="892"/>
      <c r="B30" s="893" t="s">
        <v>886</v>
      </c>
      <c r="C30" s="880" t="s">
        <v>887</v>
      </c>
      <c r="D30" s="880"/>
      <c r="E30" s="880"/>
      <c r="F30" s="897"/>
      <c r="G30" s="887"/>
      <c r="H30" s="887"/>
      <c r="I30" s="887"/>
      <c r="J30" s="887"/>
      <c r="K30" s="887">
        <f t="shared" si="5"/>
        <v>0</v>
      </c>
      <c r="L30" s="891"/>
    </row>
    <row r="31" spans="1:12" ht="15" hidden="1" customHeight="1">
      <c r="A31" s="892"/>
      <c r="B31" s="893" t="s">
        <v>888</v>
      </c>
      <c r="C31" s="880" t="s">
        <v>889</v>
      </c>
      <c r="D31" s="880"/>
      <c r="E31" s="880"/>
      <c r="F31" s="897"/>
      <c r="G31" s="887"/>
      <c r="H31" s="887"/>
      <c r="I31" s="887"/>
      <c r="J31" s="887"/>
      <c r="K31" s="887">
        <f t="shared" si="5"/>
        <v>0</v>
      </c>
      <c r="L31" s="891"/>
    </row>
    <row r="32" spans="1:12" ht="15" hidden="1" customHeight="1">
      <c r="A32" s="892"/>
      <c r="B32" s="893" t="s">
        <v>890</v>
      </c>
      <c r="C32" s="880" t="s">
        <v>891</v>
      </c>
      <c r="D32" s="880"/>
      <c r="E32" s="880"/>
      <c r="F32" s="897"/>
      <c r="G32" s="887"/>
      <c r="H32" s="887"/>
      <c r="I32" s="887"/>
      <c r="J32" s="887"/>
      <c r="K32" s="887">
        <f t="shared" si="5"/>
        <v>0</v>
      </c>
      <c r="L32" s="891"/>
    </row>
    <row r="33" spans="1:12" ht="15" hidden="1" customHeight="1">
      <c r="A33" s="892"/>
      <c r="B33" s="879" t="s">
        <v>894</v>
      </c>
      <c r="C33" s="880" t="s">
        <v>895</v>
      </c>
      <c r="D33" s="880"/>
      <c r="E33" s="880"/>
      <c r="F33" s="897"/>
      <c r="G33" s="887"/>
      <c r="H33" s="887"/>
      <c r="I33" s="887"/>
      <c r="J33" s="887"/>
      <c r="K33" s="887">
        <f t="shared" si="5"/>
        <v>0</v>
      </c>
      <c r="L33" s="891"/>
    </row>
    <row r="34" spans="1:12" ht="17.25" hidden="1" customHeight="1">
      <c r="A34" s="873" t="s">
        <v>1349</v>
      </c>
      <c r="B34" s="894"/>
      <c r="C34" s="875" t="s">
        <v>897</v>
      </c>
      <c r="D34" s="875"/>
      <c r="E34" s="875"/>
      <c r="F34" s="895">
        <f t="shared" ref="F34:L34" si="6">F35+F36+F37+F38+F39+F41</f>
        <v>0</v>
      </c>
      <c r="G34" s="895">
        <f t="shared" si="6"/>
        <v>0</v>
      </c>
      <c r="H34" s="895">
        <f t="shared" si="6"/>
        <v>0</v>
      </c>
      <c r="I34" s="895">
        <f t="shared" si="6"/>
        <v>0</v>
      </c>
      <c r="J34" s="895">
        <f t="shared" si="6"/>
        <v>0</v>
      </c>
      <c r="K34" s="895">
        <f t="shared" si="6"/>
        <v>0</v>
      </c>
      <c r="L34" s="896">
        <f t="shared" si="6"/>
        <v>0</v>
      </c>
    </row>
    <row r="35" spans="1:12" ht="13.5" hidden="1" customHeight="1">
      <c r="A35" s="892"/>
      <c r="B35" s="879" t="s">
        <v>898</v>
      </c>
      <c r="C35" s="880" t="s">
        <v>899</v>
      </c>
      <c r="D35" s="880"/>
      <c r="E35" s="880"/>
      <c r="F35" s="897"/>
      <c r="G35" s="898"/>
      <c r="H35" s="898"/>
      <c r="I35" s="898"/>
      <c r="J35" s="898"/>
      <c r="K35" s="898">
        <f t="shared" ref="K35:K41" si="7">H35-J35</f>
        <v>0</v>
      </c>
      <c r="L35" s="900"/>
    </row>
    <row r="36" spans="1:12" ht="13.5" hidden="1" customHeight="1">
      <c r="A36" s="892"/>
      <c r="B36" s="879" t="s">
        <v>900</v>
      </c>
      <c r="C36" s="880" t="s">
        <v>901</v>
      </c>
      <c r="D36" s="880"/>
      <c r="E36" s="880"/>
      <c r="F36" s="897"/>
      <c r="G36" s="898"/>
      <c r="H36" s="898"/>
      <c r="I36" s="898"/>
      <c r="J36" s="898"/>
      <c r="K36" s="898">
        <f t="shared" si="7"/>
        <v>0</v>
      </c>
      <c r="L36" s="900"/>
    </row>
    <row r="37" spans="1:12" ht="17.25" hidden="1" customHeight="1">
      <c r="A37" s="892"/>
      <c r="B37" s="879" t="s">
        <v>902</v>
      </c>
      <c r="C37" s="880" t="s">
        <v>903</v>
      </c>
      <c r="D37" s="880"/>
      <c r="E37" s="880"/>
      <c r="F37" s="897"/>
      <c r="G37" s="898"/>
      <c r="H37" s="898"/>
      <c r="I37" s="898"/>
      <c r="J37" s="898"/>
      <c r="K37" s="898">
        <f t="shared" si="7"/>
        <v>0</v>
      </c>
      <c r="L37" s="900"/>
    </row>
    <row r="38" spans="1:12" ht="15.75" hidden="1" customHeight="1">
      <c r="A38" s="892"/>
      <c r="B38" s="879" t="s">
        <v>904</v>
      </c>
      <c r="C38" s="880" t="s">
        <v>905</v>
      </c>
      <c r="D38" s="880"/>
      <c r="E38" s="880"/>
      <c r="F38" s="897"/>
      <c r="G38" s="898"/>
      <c r="H38" s="898"/>
      <c r="I38" s="898"/>
      <c r="J38" s="898"/>
      <c r="K38" s="898">
        <f t="shared" si="7"/>
        <v>0</v>
      </c>
      <c r="L38" s="900"/>
    </row>
    <row r="39" spans="1:12" ht="15.75" hidden="1" customHeight="1">
      <c r="A39" s="892"/>
      <c r="B39" s="893" t="s">
        <v>906</v>
      </c>
      <c r="C39" s="880" t="s">
        <v>907</v>
      </c>
      <c r="D39" s="880"/>
      <c r="E39" s="880"/>
      <c r="F39" s="897"/>
      <c r="G39" s="898"/>
      <c r="H39" s="898"/>
      <c r="I39" s="898"/>
      <c r="J39" s="898"/>
      <c r="K39" s="898">
        <f t="shared" si="7"/>
        <v>0</v>
      </c>
      <c r="L39" s="900"/>
    </row>
    <row r="40" spans="1:12" ht="15.75" hidden="1" customHeight="1">
      <c r="A40" s="892"/>
      <c r="B40" s="893" t="s">
        <v>908</v>
      </c>
      <c r="C40" s="880" t="s">
        <v>909</v>
      </c>
      <c r="D40" s="880"/>
      <c r="E40" s="880"/>
      <c r="F40" s="897"/>
      <c r="G40" s="898" t="s">
        <v>1348</v>
      </c>
      <c r="H40" s="898" t="s">
        <v>1348</v>
      </c>
      <c r="I40" s="898" t="s">
        <v>1348</v>
      </c>
      <c r="J40" s="898" t="s">
        <v>1348</v>
      </c>
      <c r="K40" s="898" t="e">
        <f t="shared" si="7"/>
        <v>#VALUE!</v>
      </c>
      <c r="L40" s="900" t="s">
        <v>1348</v>
      </c>
    </row>
    <row r="41" spans="1:12" ht="13.5" hidden="1" customHeight="1">
      <c r="A41" s="878"/>
      <c r="B41" s="879" t="s">
        <v>910</v>
      </c>
      <c r="C41" s="880" t="s">
        <v>911</v>
      </c>
      <c r="D41" s="880"/>
      <c r="E41" s="880"/>
      <c r="F41" s="897"/>
      <c r="G41" s="898"/>
      <c r="H41" s="898"/>
      <c r="I41" s="898"/>
      <c r="J41" s="898"/>
      <c r="K41" s="898">
        <f t="shared" si="7"/>
        <v>0</v>
      </c>
      <c r="L41" s="900"/>
    </row>
    <row r="42" spans="1:12" ht="16.5" hidden="1" customHeight="1">
      <c r="A42" s="901" t="s">
        <v>912</v>
      </c>
      <c r="B42" s="902"/>
      <c r="C42" s="875" t="s">
        <v>913</v>
      </c>
      <c r="D42" s="875"/>
      <c r="E42" s="875"/>
      <c r="F42" s="895">
        <f t="shared" ref="F42:L42" si="8">F43+F44+F45+F46+F47+F48</f>
        <v>0</v>
      </c>
      <c r="G42" s="895">
        <f t="shared" si="8"/>
        <v>0</v>
      </c>
      <c r="H42" s="895">
        <f t="shared" si="8"/>
        <v>0</v>
      </c>
      <c r="I42" s="895">
        <f t="shared" si="8"/>
        <v>0</v>
      </c>
      <c r="J42" s="895">
        <f t="shared" si="8"/>
        <v>0</v>
      </c>
      <c r="K42" s="895">
        <f t="shared" si="8"/>
        <v>0</v>
      </c>
      <c r="L42" s="896">
        <f t="shared" si="8"/>
        <v>0</v>
      </c>
    </row>
    <row r="43" spans="1:12" ht="16.5" hidden="1" customHeight="1">
      <c r="A43" s="892"/>
      <c r="B43" s="903" t="s">
        <v>914</v>
      </c>
      <c r="C43" s="880" t="s">
        <v>915</v>
      </c>
      <c r="D43" s="880"/>
      <c r="E43" s="880"/>
      <c r="F43" s="897"/>
      <c r="G43" s="887"/>
      <c r="H43" s="887"/>
      <c r="I43" s="887"/>
      <c r="J43" s="887"/>
      <c r="K43" s="887">
        <f t="shared" ref="K43:K49" si="9">H43-J43</f>
        <v>0</v>
      </c>
      <c r="L43" s="891"/>
    </row>
    <row r="44" spans="1:12" ht="16.5" hidden="1" customHeight="1">
      <c r="A44" s="904"/>
      <c r="B44" s="893" t="s">
        <v>916</v>
      </c>
      <c r="C44" s="880" t="s">
        <v>917</v>
      </c>
      <c r="D44" s="880"/>
      <c r="E44" s="880"/>
      <c r="F44" s="897"/>
      <c r="G44" s="887"/>
      <c r="H44" s="887"/>
      <c r="I44" s="887"/>
      <c r="J44" s="887"/>
      <c r="K44" s="887">
        <f t="shared" si="9"/>
        <v>0</v>
      </c>
      <c r="L44" s="891"/>
    </row>
    <row r="45" spans="1:12" ht="16.5" hidden="1" customHeight="1">
      <c r="A45" s="904"/>
      <c r="B45" s="893" t="s">
        <v>918</v>
      </c>
      <c r="C45" s="880" t="s">
        <v>919</v>
      </c>
      <c r="D45" s="880"/>
      <c r="E45" s="880"/>
      <c r="F45" s="897"/>
      <c r="G45" s="887"/>
      <c r="H45" s="887"/>
      <c r="I45" s="887"/>
      <c r="J45" s="887"/>
      <c r="K45" s="887">
        <f t="shared" si="9"/>
        <v>0</v>
      </c>
      <c r="L45" s="891"/>
    </row>
    <row r="46" spans="1:12" ht="16.5" hidden="1" customHeight="1">
      <c r="A46" s="904"/>
      <c r="B46" s="905" t="s">
        <v>920</v>
      </c>
      <c r="C46" s="880" t="s">
        <v>921</v>
      </c>
      <c r="D46" s="880"/>
      <c r="E46" s="880"/>
      <c r="F46" s="897"/>
      <c r="G46" s="887"/>
      <c r="H46" s="887"/>
      <c r="I46" s="887"/>
      <c r="J46" s="887"/>
      <c r="K46" s="887">
        <f t="shared" si="9"/>
        <v>0</v>
      </c>
      <c r="L46" s="891"/>
    </row>
    <row r="47" spans="1:12" ht="16.5" hidden="1" customHeight="1">
      <c r="A47" s="904"/>
      <c r="B47" s="905" t="s">
        <v>922</v>
      </c>
      <c r="C47" s="880" t="s">
        <v>923</v>
      </c>
      <c r="D47" s="880"/>
      <c r="E47" s="880"/>
      <c r="F47" s="897"/>
      <c r="G47" s="887"/>
      <c r="H47" s="887"/>
      <c r="I47" s="887"/>
      <c r="J47" s="887"/>
      <c r="K47" s="887">
        <f t="shared" si="9"/>
        <v>0</v>
      </c>
      <c r="L47" s="891"/>
    </row>
    <row r="48" spans="1:12" ht="16.5" hidden="1" customHeight="1">
      <c r="A48" s="904"/>
      <c r="B48" s="893" t="s">
        <v>924</v>
      </c>
      <c r="C48" s="880" t="s">
        <v>925</v>
      </c>
      <c r="D48" s="880"/>
      <c r="E48" s="880"/>
      <c r="F48" s="897"/>
      <c r="G48" s="887"/>
      <c r="H48" s="887"/>
      <c r="I48" s="887"/>
      <c r="J48" s="887"/>
      <c r="K48" s="887">
        <f t="shared" si="9"/>
        <v>0</v>
      </c>
      <c r="L48" s="891"/>
    </row>
    <row r="49" spans="1:12" ht="14.25" hidden="1" customHeight="1">
      <c r="A49" s="904"/>
      <c r="B49" s="884" t="s">
        <v>1350</v>
      </c>
      <c r="C49" s="906" t="s">
        <v>927</v>
      </c>
      <c r="D49" s="906"/>
      <c r="E49" s="906"/>
      <c r="F49" s="897" t="e">
        <f>H49+I49+J49+K49</f>
        <v>#VALUE!</v>
      </c>
      <c r="G49" s="907" t="s">
        <v>1348</v>
      </c>
      <c r="H49" s="907" t="s">
        <v>1348</v>
      </c>
      <c r="I49" s="907" t="s">
        <v>1348</v>
      </c>
      <c r="J49" s="907" t="s">
        <v>1348</v>
      </c>
      <c r="K49" s="887" t="e">
        <f t="shared" si="9"/>
        <v>#VALUE!</v>
      </c>
      <c r="L49" s="908" t="s">
        <v>1348</v>
      </c>
    </row>
    <row r="50" spans="1:12" s="699" customFormat="1" ht="34.5" customHeight="1">
      <c r="A50" s="1222" t="s">
        <v>1319</v>
      </c>
      <c r="B50" s="1223"/>
      <c r="C50" s="870" t="s">
        <v>929</v>
      </c>
      <c r="D50" s="870"/>
      <c r="E50" s="870"/>
      <c r="F50" s="1224">
        <f t="shared" ref="F50:L50" si="10">F51+F62+F63+F66+F71+F75+F78+F79+F80+F81+F82+F83+F84+F85+F86+F87+F88+F89+F90+F91+F92+F96+F97+F98</f>
        <v>0</v>
      </c>
      <c r="G50" s="1224">
        <f t="shared" si="10"/>
        <v>0</v>
      </c>
      <c r="H50" s="1224">
        <f t="shared" si="10"/>
        <v>0</v>
      </c>
      <c r="I50" s="1224">
        <f t="shared" si="10"/>
        <v>0</v>
      </c>
      <c r="J50" s="1224">
        <f t="shared" si="10"/>
        <v>0</v>
      </c>
      <c r="K50" s="1224">
        <f t="shared" si="10"/>
        <v>0</v>
      </c>
      <c r="L50" s="1225">
        <f t="shared" si="10"/>
        <v>0</v>
      </c>
    </row>
    <row r="51" spans="1:12" ht="14.25" hidden="1" customHeight="1">
      <c r="A51" s="912" t="s">
        <v>1320</v>
      </c>
      <c r="B51" s="894"/>
      <c r="C51" s="875" t="s">
        <v>931</v>
      </c>
      <c r="D51" s="875"/>
      <c r="E51" s="875"/>
      <c r="F51" s="895">
        <f t="shared" ref="F51:L51" si="11">F52+F53+F54+F55+F56+F57+F59+F58+F60+F61</f>
        <v>0</v>
      </c>
      <c r="G51" s="895">
        <f t="shared" si="11"/>
        <v>0</v>
      </c>
      <c r="H51" s="895">
        <f t="shared" si="11"/>
        <v>0</v>
      </c>
      <c r="I51" s="895">
        <f t="shared" si="11"/>
        <v>0</v>
      </c>
      <c r="J51" s="895">
        <f t="shared" si="11"/>
        <v>0</v>
      </c>
      <c r="K51" s="895">
        <f t="shared" si="11"/>
        <v>0</v>
      </c>
      <c r="L51" s="896">
        <f t="shared" si="11"/>
        <v>0</v>
      </c>
    </row>
    <row r="52" spans="1:12" ht="12.75" hidden="1" customHeight="1">
      <c r="A52" s="904"/>
      <c r="B52" s="893" t="s">
        <v>932</v>
      </c>
      <c r="C52" s="880" t="s">
        <v>933</v>
      </c>
      <c r="D52" s="880"/>
      <c r="E52" s="880"/>
      <c r="F52" s="897"/>
      <c r="G52" s="887"/>
      <c r="H52" s="887"/>
      <c r="I52" s="887"/>
      <c r="J52" s="887"/>
      <c r="K52" s="887">
        <f t="shared" ref="K52:K62" si="12">H52-J52</f>
        <v>0</v>
      </c>
      <c r="L52" s="891"/>
    </row>
    <row r="53" spans="1:12" ht="17.25" hidden="1" customHeight="1">
      <c r="A53" s="904"/>
      <c r="B53" s="893" t="s">
        <v>934</v>
      </c>
      <c r="C53" s="880" t="s">
        <v>935</v>
      </c>
      <c r="D53" s="880"/>
      <c r="E53" s="880"/>
      <c r="F53" s="897"/>
      <c r="G53" s="887"/>
      <c r="H53" s="887"/>
      <c r="I53" s="887"/>
      <c r="J53" s="887"/>
      <c r="K53" s="887">
        <f t="shared" si="12"/>
        <v>0</v>
      </c>
      <c r="L53" s="891"/>
    </row>
    <row r="54" spans="1:12" ht="17.25" hidden="1" customHeight="1">
      <c r="A54" s="904"/>
      <c r="B54" s="893" t="s">
        <v>936</v>
      </c>
      <c r="C54" s="880" t="s">
        <v>937</v>
      </c>
      <c r="D54" s="880"/>
      <c r="E54" s="880"/>
      <c r="F54" s="897"/>
      <c r="G54" s="887"/>
      <c r="H54" s="887"/>
      <c r="I54" s="887"/>
      <c r="J54" s="887"/>
      <c r="K54" s="887">
        <f t="shared" si="12"/>
        <v>0</v>
      </c>
      <c r="L54" s="891"/>
    </row>
    <row r="55" spans="1:12" ht="17.25" hidden="1" customHeight="1">
      <c r="A55" s="904"/>
      <c r="B55" s="893" t="s">
        <v>938</v>
      </c>
      <c r="C55" s="880" t="s">
        <v>939</v>
      </c>
      <c r="D55" s="880"/>
      <c r="E55" s="880"/>
      <c r="F55" s="897"/>
      <c r="G55" s="887"/>
      <c r="H55" s="887"/>
      <c r="I55" s="887"/>
      <c r="J55" s="887"/>
      <c r="K55" s="887">
        <f t="shared" si="12"/>
        <v>0</v>
      </c>
      <c r="L55" s="891"/>
    </row>
    <row r="56" spans="1:12" ht="17.25" hidden="1" customHeight="1">
      <c r="A56" s="904"/>
      <c r="B56" s="893" t="s">
        <v>940</v>
      </c>
      <c r="C56" s="880" t="s">
        <v>941</v>
      </c>
      <c r="D56" s="880"/>
      <c r="E56" s="880"/>
      <c r="F56" s="897"/>
      <c r="G56" s="887"/>
      <c r="H56" s="887"/>
      <c r="I56" s="887"/>
      <c r="J56" s="887"/>
      <c r="K56" s="887">
        <f t="shared" si="12"/>
        <v>0</v>
      </c>
      <c r="L56" s="891"/>
    </row>
    <row r="57" spans="1:12" ht="17.25" hidden="1" customHeight="1">
      <c r="A57" s="904"/>
      <c r="B57" s="893" t="s">
        <v>942</v>
      </c>
      <c r="C57" s="880" t="s">
        <v>943</v>
      </c>
      <c r="D57" s="880"/>
      <c r="E57" s="880"/>
      <c r="F57" s="897"/>
      <c r="G57" s="887"/>
      <c r="H57" s="887"/>
      <c r="I57" s="887"/>
      <c r="J57" s="887"/>
      <c r="K57" s="887">
        <f t="shared" si="12"/>
        <v>0</v>
      </c>
      <c r="L57" s="891"/>
    </row>
    <row r="58" spans="1:12" ht="17.25" hidden="1" customHeight="1">
      <c r="A58" s="904"/>
      <c r="B58" s="893" t="s">
        <v>944</v>
      </c>
      <c r="C58" s="880" t="s">
        <v>945</v>
      </c>
      <c r="D58" s="880"/>
      <c r="E58" s="880"/>
      <c r="F58" s="897"/>
      <c r="G58" s="887"/>
      <c r="H58" s="887"/>
      <c r="I58" s="887"/>
      <c r="J58" s="887"/>
      <c r="K58" s="887">
        <f t="shared" si="12"/>
        <v>0</v>
      </c>
      <c r="L58" s="891"/>
    </row>
    <row r="59" spans="1:12" ht="15" hidden="1" customHeight="1">
      <c r="A59" s="904"/>
      <c r="B59" s="893" t="s">
        <v>946</v>
      </c>
      <c r="C59" s="880" t="s">
        <v>947</v>
      </c>
      <c r="D59" s="880"/>
      <c r="E59" s="880"/>
      <c r="F59" s="897"/>
      <c r="G59" s="887"/>
      <c r="H59" s="887"/>
      <c r="I59" s="887"/>
      <c r="J59" s="887"/>
      <c r="K59" s="887">
        <f t="shared" si="12"/>
        <v>0</v>
      </c>
      <c r="L59" s="891"/>
    </row>
    <row r="60" spans="1:12" ht="15" hidden="1" customHeight="1">
      <c r="A60" s="904"/>
      <c r="B60" s="913" t="s">
        <v>948</v>
      </c>
      <c r="C60" s="880" t="s">
        <v>949</v>
      </c>
      <c r="D60" s="880"/>
      <c r="E60" s="880"/>
      <c r="F60" s="897"/>
      <c r="G60" s="887"/>
      <c r="H60" s="887"/>
      <c r="I60" s="887"/>
      <c r="J60" s="887"/>
      <c r="K60" s="887">
        <f t="shared" si="12"/>
        <v>0</v>
      </c>
      <c r="L60" s="891"/>
    </row>
    <row r="61" spans="1:12" ht="15" hidden="1" customHeight="1">
      <c r="A61" s="904"/>
      <c r="B61" s="893" t="s">
        <v>950</v>
      </c>
      <c r="C61" s="880" t="s">
        <v>951</v>
      </c>
      <c r="D61" s="880"/>
      <c r="E61" s="880"/>
      <c r="F61" s="897"/>
      <c r="G61" s="887"/>
      <c r="H61" s="887"/>
      <c r="I61" s="887"/>
      <c r="J61" s="887"/>
      <c r="K61" s="887">
        <f t="shared" si="12"/>
        <v>0</v>
      </c>
      <c r="L61" s="891"/>
    </row>
    <row r="62" spans="1:12" ht="15" hidden="1" customHeight="1">
      <c r="A62" s="873" t="s">
        <v>952</v>
      </c>
      <c r="B62" s="894"/>
      <c r="C62" s="875" t="s">
        <v>953</v>
      </c>
      <c r="D62" s="875"/>
      <c r="E62" s="875"/>
      <c r="F62" s="895"/>
      <c r="G62" s="915"/>
      <c r="H62" s="915"/>
      <c r="I62" s="915"/>
      <c r="J62" s="915"/>
      <c r="K62" s="915">
        <f t="shared" si="12"/>
        <v>0</v>
      </c>
      <c r="L62" s="916"/>
    </row>
    <row r="63" spans="1:12" ht="17.25" hidden="1" customHeight="1">
      <c r="A63" s="873" t="s">
        <v>954</v>
      </c>
      <c r="B63" s="917"/>
      <c r="C63" s="875" t="s">
        <v>955</v>
      </c>
      <c r="D63" s="875"/>
      <c r="E63" s="875"/>
      <c r="F63" s="895">
        <f t="shared" ref="F63:L63" si="13">F64+F65</f>
        <v>0</v>
      </c>
      <c r="G63" s="895">
        <f t="shared" si="13"/>
        <v>0</v>
      </c>
      <c r="H63" s="895">
        <f t="shared" si="13"/>
        <v>0</v>
      </c>
      <c r="I63" s="895">
        <f t="shared" si="13"/>
        <v>0</v>
      </c>
      <c r="J63" s="895">
        <f t="shared" si="13"/>
        <v>0</v>
      </c>
      <c r="K63" s="895">
        <f t="shared" si="13"/>
        <v>0</v>
      </c>
      <c r="L63" s="896">
        <f t="shared" si="13"/>
        <v>0</v>
      </c>
    </row>
    <row r="64" spans="1:12" ht="17.25" hidden="1" customHeight="1">
      <c r="A64" s="892"/>
      <c r="B64" s="913" t="s">
        <v>956</v>
      </c>
      <c r="C64" s="880" t="s">
        <v>957</v>
      </c>
      <c r="D64" s="880"/>
      <c r="E64" s="880"/>
      <c r="F64" s="897"/>
      <c r="G64" s="887"/>
      <c r="H64" s="887"/>
      <c r="I64" s="887"/>
      <c r="J64" s="887"/>
      <c r="K64" s="887">
        <f>H64-J64</f>
        <v>0</v>
      </c>
      <c r="L64" s="891"/>
    </row>
    <row r="65" spans="1:12" ht="17.25" hidden="1" customHeight="1">
      <c r="A65" s="892"/>
      <c r="B65" s="913" t="s">
        <v>958</v>
      </c>
      <c r="C65" s="880" t="s">
        <v>959</v>
      </c>
      <c r="D65" s="880"/>
      <c r="E65" s="880"/>
      <c r="F65" s="897"/>
      <c r="G65" s="887"/>
      <c r="H65" s="887"/>
      <c r="I65" s="887"/>
      <c r="J65" s="887"/>
      <c r="K65" s="887">
        <f>H65-J65</f>
        <v>0</v>
      </c>
      <c r="L65" s="891"/>
    </row>
    <row r="66" spans="1:12" ht="15" hidden="1" customHeight="1">
      <c r="A66" s="873" t="s">
        <v>1322</v>
      </c>
      <c r="B66" s="917"/>
      <c r="C66" s="875" t="s">
        <v>961</v>
      </c>
      <c r="D66" s="875"/>
      <c r="E66" s="875"/>
      <c r="F66" s="895">
        <f t="shared" ref="F66:L66" si="14">F67+F68+F69+F70</f>
        <v>0</v>
      </c>
      <c r="G66" s="895">
        <f t="shared" si="14"/>
        <v>0</v>
      </c>
      <c r="H66" s="895">
        <f t="shared" si="14"/>
        <v>0</v>
      </c>
      <c r="I66" s="895">
        <f t="shared" si="14"/>
        <v>0</v>
      </c>
      <c r="J66" s="895">
        <f t="shared" si="14"/>
        <v>0</v>
      </c>
      <c r="K66" s="895">
        <f t="shared" si="14"/>
        <v>0</v>
      </c>
      <c r="L66" s="896">
        <f t="shared" si="14"/>
        <v>0</v>
      </c>
    </row>
    <row r="67" spans="1:12" ht="12.75" hidden="1" customHeight="1">
      <c r="A67" s="904"/>
      <c r="B67" s="893" t="s">
        <v>962</v>
      </c>
      <c r="C67" s="880" t="s">
        <v>963</v>
      </c>
      <c r="D67" s="880"/>
      <c r="E67" s="880"/>
      <c r="F67" s="897"/>
      <c r="G67" s="887"/>
      <c r="H67" s="887"/>
      <c r="I67" s="887"/>
      <c r="J67" s="887"/>
      <c r="K67" s="887">
        <f>H67-J67</f>
        <v>0</v>
      </c>
      <c r="L67" s="891"/>
    </row>
    <row r="68" spans="1:12" ht="17.25" hidden="1" customHeight="1">
      <c r="A68" s="904"/>
      <c r="B68" s="893" t="s">
        <v>964</v>
      </c>
      <c r="C68" s="880" t="s">
        <v>965</v>
      </c>
      <c r="D68" s="880"/>
      <c r="E68" s="880"/>
      <c r="F68" s="897"/>
      <c r="G68" s="887"/>
      <c r="H68" s="887"/>
      <c r="I68" s="887"/>
      <c r="J68" s="887"/>
      <c r="K68" s="887">
        <f>H68-J68</f>
        <v>0</v>
      </c>
      <c r="L68" s="891"/>
    </row>
    <row r="69" spans="1:12" ht="16.5" hidden="1" customHeight="1">
      <c r="A69" s="904"/>
      <c r="B69" s="893" t="s">
        <v>966</v>
      </c>
      <c r="C69" s="880" t="s">
        <v>967</v>
      </c>
      <c r="D69" s="880"/>
      <c r="E69" s="880"/>
      <c r="F69" s="897"/>
      <c r="G69" s="887"/>
      <c r="H69" s="887"/>
      <c r="I69" s="887"/>
      <c r="J69" s="887"/>
      <c r="K69" s="887">
        <f>H69-J69</f>
        <v>0</v>
      </c>
      <c r="L69" s="891"/>
    </row>
    <row r="70" spans="1:12" ht="14.25" hidden="1" customHeight="1">
      <c r="A70" s="904"/>
      <c r="B70" s="893" t="s">
        <v>968</v>
      </c>
      <c r="C70" s="880" t="s">
        <v>969</v>
      </c>
      <c r="D70" s="880"/>
      <c r="E70" s="880"/>
      <c r="F70" s="897"/>
      <c r="G70" s="887"/>
      <c r="H70" s="887"/>
      <c r="I70" s="887"/>
      <c r="J70" s="887"/>
      <c r="K70" s="887">
        <f>H70-J70</f>
        <v>0</v>
      </c>
      <c r="L70" s="891"/>
    </row>
    <row r="71" spans="1:12" ht="17.25" hidden="1" customHeight="1">
      <c r="A71" s="1226" t="s">
        <v>970</v>
      </c>
      <c r="B71" s="917"/>
      <c r="C71" s="875" t="s">
        <v>971</v>
      </c>
      <c r="D71" s="875"/>
      <c r="E71" s="875"/>
      <c r="F71" s="895">
        <f t="shared" ref="F71:L71" si="15">F72+F73+F74</f>
        <v>0</v>
      </c>
      <c r="G71" s="895">
        <f t="shared" si="15"/>
        <v>0</v>
      </c>
      <c r="H71" s="895">
        <f t="shared" si="15"/>
        <v>0</v>
      </c>
      <c r="I71" s="895">
        <f t="shared" si="15"/>
        <v>0</v>
      </c>
      <c r="J71" s="895">
        <f t="shared" si="15"/>
        <v>0</v>
      </c>
      <c r="K71" s="895">
        <f t="shared" si="15"/>
        <v>0</v>
      </c>
      <c r="L71" s="896">
        <f t="shared" si="15"/>
        <v>0</v>
      </c>
    </row>
    <row r="72" spans="1:12" ht="17.25" hidden="1" customHeight="1">
      <c r="A72" s="904"/>
      <c r="B72" s="893" t="s">
        <v>972</v>
      </c>
      <c r="C72" s="880" t="s">
        <v>973</v>
      </c>
      <c r="D72" s="880"/>
      <c r="E72" s="880"/>
      <c r="F72" s="897"/>
      <c r="G72" s="887"/>
      <c r="H72" s="887"/>
      <c r="I72" s="887"/>
      <c r="J72" s="887"/>
      <c r="K72" s="887">
        <f>H72-J72</f>
        <v>0</v>
      </c>
      <c r="L72" s="891"/>
    </row>
    <row r="73" spans="1:12" ht="17.25" hidden="1" customHeight="1">
      <c r="A73" s="904"/>
      <c r="B73" s="893" t="s">
        <v>974</v>
      </c>
      <c r="C73" s="880" t="s">
        <v>975</v>
      </c>
      <c r="D73" s="880"/>
      <c r="E73" s="880"/>
      <c r="F73" s="897"/>
      <c r="G73" s="887"/>
      <c r="H73" s="887"/>
      <c r="I73" s="887"/>
      <c r="J73" s="887"/>
      <c r="K73" s="887">
        <f>H73-J73</f>
        <v>0</v>
      </c>
      <c r="L73" s="891"/>
    </row>
    <row r="74" spans="1:12" ht="17.25" hidden="1" customHeight="1">
      <c r="A74" s="904"/>
      <c r="B74" s="893" t="s">
        <v>976</v>
      </c>
      <c r="C74" s="880" t="s">
        <v>977</v>
      </c>
      <c r="D74" s="880"/>
      <c r="E74" s="880"/>
      <c r="F74" s="897"/>
      <c r="G74" s="887"/>
      <c r="H74" s="887"/>
      <c r="I74" s="887"/>
      <c r="J74" s="887"/>
      <c r="K74" s="887">
        <f>H74-J74</f>
        <v>0</v>
      </c>
      <c r="L74" s="891"/>
    </row>
    <row r="75" spans="1:12" ht="17.25" hidden="1" customHeight="1">
      <c r="A75" s="925" t="s">
        <v>1324</v>
      </c>
      <c r="B75" s="917"/>
      <c r="C75" s="875" t="s">
        <v>979</v>
      </c>
      <c r="D75" s="875"/>
      <c r="E75" s="875"/>
      <c r="F75" s="895">
        <f t="shared" ref="F75:L75" si="16">F76+F77</f>
        <v>0</v>
      </c>
      <c r="G75" s="895">
        <f t="shared" si="16"/>
        <v>0</v>
      </c>
      <c r="H75" s="895">
        <f t="shared" si="16"/>
        <v>0</v>
      </c>
      <c r="I75" s="895">
        <f t="shared" si="16"/>
        <v>0</v>
      </c>
      <c r="J75" s="895">
        <f t="shared" si="16"/>
        <v>0</v>
      </c>
      <c r="K75" s="895">
        <f t="shared" si="16"/>
        <v>0</v>
      </c>
      <c r="L75" s="896">
        <f t="shared" si="16"/>
        <v>0</v>
      </c>
    </row>
    <row r="76" spans="1:12" ht="17.25" hidden="1" customHeight="1">
      <c r="A76" s="904"/>
      <c r="B76" s="893" t="s">
        <v>980</v>
      </c>
      <c r="C76" s="880" t="s">
        <v>981</v>
      </c>
      <c r="D76" s="880"/>
      <c r="E76" s="880"/>
      <c r="F76" s="897"/>
      <c r="G76" s="887"/>
      <c r="H76" s="887"/>
      <c r="I76" s="887"/>
      <c r="J76" s="887"/>
      <c r="K76" s="887">
        <f t="shared" ref="K76:K91" si="17">H76-J76</f>
        <v>0</v>
      </c>
      <c r="L76" s="891"/>
    </row>
    <row r="77" spans="1:12" ht="17.25" hidden="1" customHeight="1">
      <c r="A77" s="904"/>
      <c r="B77" s="893" t="s">
        <v>982</v>
      </c>
      <c r="C77" s="880" t="s">
        <v>983</v>
      </c>
      <c r="D77" s="880"/>
      <c r="E77" s="880"/>
      <c r="F77" s="897"/>
      <c r="G77" s="887"/>
      <c r="H77" s="887"/>
      <c r="I77" s="887"/>
      <c r="J77" s="887"/>
      <c r="K77" s="887">
        <f t="shared" si="17"/>
        <v>0</v>
      </c>
      <c r="L77" s="891"/>
    </row>
    <row r="78" spans="1:12" ht="17.25" hidden="1" customHeight="1">
      <c r="A78" s="1191" t="s">
        <v>984</v>
      </c>
      <c r="B78" s="1192"/>
      <c r="C78" s="875" t="s">
        <v>985</v>
      </c>
      <c r="D78" s="875"/>
      <c r="E78" s="875"/>
      <c r="F78" s="895"/>
      <c r="G78" s="915"/>
      <c r="H78" s="915"/>
      <c r="I78" s="915"/>
      <c r="J78" s="915"/>
      <c r="K78" s="915">
        <f t="shared" si="17"/>
        <v>0</v>
      </c>
      <c r="L78" s="916"/>
    </row>
    <row r="79" spans="1:12" ht="17.25" hidden="1" customHeight="1">
      <c r="A79" s="1191" t="s">
        <v>986</v>
      </c>
      <c r="B79" s="1192"/>
      <c r="C79" s="875" t="s">
        <v>987</v>
      </c>
      <c r="D79" s="875"/>
      <c r="E79" s="875"/>
      <c r="F79" s="895"/>
      <c r="G79" s="915"/>
      <c r="H79" s="915"/>
      <c r="I79" s="915"/>
      <c r="J79" s="915"/>
      <c r="K79" s="915">
        <f t="shared" si="17"/>
        <v>0</v>
      </c>
      <c r="L79" s="916"/>
    </row>
    <row r="80" spans="1:12" ht="17.25" hidden="1" customHeight="1">
      <c r="A80" s="873" t="s">
        <v>988</v>
      </c>
      <c r="B80" s="917"/>
      <c r="C80" s="875" t="s">
        <v>989</v>
      </c>
      <c r="D80" s="875"/>
      <c r="E80" s="875"/>
      <c r="F80" s="895"/>
      <c r="G80" s="915"/>
      <c r="H80" s="915"/>
      <c r="I80" s="915"/>
      <c r="J80" s="915"/>
      <c r="K80" s="915">
        <f t="shared" si="17"/>
        <v>0</v>
      </c>
      <c r="L80" s="916"/>
    </row>
    <row r="81" spans="1:12" ht="17.25" hidden="1" customHeight="1">
      <c r="A81" s="873" t="s">
        <v>990</v>
      </c>
      <c r="B81" s="917"/>
      <c r="C81" s="875" t="s">
        <v>991</v>
      </c>
      <c r="D81" s="875"/>
      <c r="E81" s="875"/>
      <c r="F81" s="895"/>
      <c r="G81" s="915"/>
      <c r="H81" s="915"/>
      <c r="I81" s="915"/>
      <c r="J81" s="915"/>
      <c r="K81" s="915">
        <f t="shared" si="17"/>
        <v>0</v>
      </c>
      <c r="L81" s="916"/>
    </row>
    <row r="82" spans="1:12" ht="17.25" hidden="1" customHeight="1">
      <c r="A82" s="873" t="s">
        <v>992</v>
      </c>
      <c r="B82" s="917"/>
      <c r="C82" s="875" t="s">
        <v>993</v>
      </c>
      <c r="D82" s="875"/>
      <c r="E82" s="875"/>
      <c r="F82" s="895"/>
      <c r="G82" s="915"/>
      <c r="H82" s="915"/>
      <c r="I82" s="915"/>
      <c r="J82" s="915"/>
      <c r="K82" s="915">
        <f t="shared" si="17"/>
        <v>0</v>
      </c>
      <c r="L82" s="916"/>
    </row>
    <row r="83" spans="1:12" ht="13.5" hidden="1" customHeight="1">
      <c r="A83" s="873" t="s">
        <v>994</v>
      </c>
      <c r="B83" s="917"/>
      <c r="C83" s="875" t="s">
        <v>995</v>
      </c>
      <c r="D83" s="875"/>
      <c r="E83" s="875"/>
      <c r="F83" s="895"/>
      <c r="G83" s="915"/>
      <c r="H83" s="915"/>
      <c r="I83" s="915"/>
      <c r="J83" s="915"/>
      <c r="K83" s="915">
        <f t="shared" si="17"/>
        <v>0</v>
      </c>
      <c r="L83" s="916"/>
    </row>
    <row r="84" spans="1:12" ht="13.5" hidden="1" customHeight="1">
      <c r="A84" s="873" t="s">
        <v>996</v>
      </c>
      <c r="B84" s="917"/>
      <c r="C84" s="875" t="s">
        <v>997</v>
      </c>
      <c r="D84" s="875"/>
      <c r="E84" s="875"/>
      <c r="F84" s="895"/>
      <c r="G84" s="915"/>
      <c r="H84" s="915"/>
      <c r="I84" s="915"/>
      <c r="J84" s="915"/>
      <c r="K84" s="915">
        <f t="shared" si="17"/>
        <v>0</v>
      </c>
      <c r="L84" s="916"/>
    </row>
    <row r="85" spans="1:12" ht="16.5" hidden="1" customHeight="1">
      <c r="A85" s="873" t="s">
        <v>998</v>
      </c>
      <c r="B85" s="917"/>
      <c r="C85" s="875" t="s">
        <v>999</v>
      </c>
      <c r="D85" s="875"/>
      <c r="E85" s="875"/>
      <c r="F85" s="895"/>
      <c r="G85" s="915"/>
      <c r="H85" s="915"/>
      <c r="I85" s="915"/>
      <c r="J85" s="915"/>
      <c r="K85" s="915">
        <f t="shared" si="17"/>
        <v>0</v>
      </c>
      <c r="L85" s="916"/>
    </row>
    <row r="86" spans="1:12" ht="16.5" hidden="1" customHeight="1">
      <c r="A86" s="873" t="s">
        <v>1000</v>
      </c>
      <c r="B86" s="917"/>
      <c r="C86" s="875" t="s">
        <v>1001</v>
      </c>
      <c r="D86" s="875"/>
      <c r="E86" s="875"/>
      <c r="F86" s="895"/>
      <c r="G86" s="915"/>
      <c r="H86" s="915"/>
      <c r="I86" s="915"/>
      <c r="J86" s="915"/>
      <c r="K86" s="915">
        <f t="shared" si="17"/>
        <v>0</v>
      </c>
      <c r="L86" s="916"/>
    </row>
    <row r="87" spans="1:12" ht="41.25" hidden="1" customHeight="1">
      <c r="A87" s="1182" t="s">
        <v>1002</v>
      </c>
      <c r="B87" s="1183"/>
      <c r="C87" s="875" t="s">
        <v>1003</v>
      </c>
      <c r="D87" s="875"/>
      <c r="E87" s="875"/>
      <c r="F87" s="895"/>
      <c r="G87" s="915"/>
      <c r="H87" s="915"/>
      <c r="I87" s="915"/>
      <c r="J87" s="915"/>
      <c r="K87" s="915">
        <f t="shared" si="17"/>
        <v>0</v>
      </c>
      <c r="L87" s="916"/>
    </row>
    <row r="88" spans="1:12" ht="14.25" hidden="1" customHeight="1">
      <c r="A88" s="873" t="s">
        <v>1004</v>
      </c>
      <c r="B88" s="917"/>
      <c r="C88" s="875" t="s">
        <v>1005</v>
      </c>
      <c r="D88" s="875"/>
      <c r="E88" s="875"/>
      <c r="F88" s="895"/>
      <c r="G88" s="915"/>
      <c r="H88" s="915"/>
      <c r="I88" s="915"/>
      <c r="J88" s="915"/>
      <c r="K88" s="915">
        <f t="shared" si="17"/>
        <v>0</v>
      </c>
      <c r="L88" s="916"/>
    </row>
    <row r="89" spans="1:12" ht="14.25" hidden="1" customHeight="1">
      <c r="A89" s="873" t="s">
        <v>1006</v>
      </c>
      <c r="B89" s="917"/>
      <c r="C89" s="875" t="s">
        <v>1007</v>
      </c>
      <c r="D89" s="875"/>
      <c r="E89" s="875"/>
      <c r="F89" s="895"/>
      <c r="G89" s="915"/>
      <c r="H89" s="915"/>
      <c r="I89" s="915"/>
      <c r="J89" s="915"/>
      <c r="K89" s="915">
        <f t="shared" si="17"/>
        <v>0</v>
      </c>
      <c r="L89" s="916"/>
    </row>
    <row r="90" spans="1:12" ht="14.25" hidden="1" customHeight="1">
      <c r="A90" s="873" t="s">
        <v>1008</v>
      </c>
      <c r="B90" s="917"/>
      <c r="C90" s="875" t="s">
        <v>1009</v>
      </c>
      <c r="D90" s="875"/>
      <c r="E90" s="875"/>
      <c r="F90" s="895"/>
      <c r="G90" s="915"/>
      <c r="H90" s="915"/>
      <c r="I90" s="915"/>
      <c r="J90" s="915"/>
      <c r="K90" s="915">
        <f t="shared" si="17"/>
        <v>0</v>
      </c>
      <c r="L90" s="916"/>
    </row>
    <row r="91" spans="1:12" ht="14.25" hidden="1" customHeight="1">
      <c r="A91" s="873" t="s">
        <v>1010</v>
      </c>
      <c r="B91" s="917"/>
      <c r="C91" s="875" t="s">
        <v>1011</v>
      </c>
      <c r="D91" s="875"/>
      <c r="E91" s="875"/>
      <c r="F91" s="895"/>
      <c r="G91" s="915"/>
      <c r="H91" s="915"/>
      <c r="I91" s="915"/>
      <c r="J91" s="915"/>
      <c r="K91" s="915">
        <f t="shared" si="17"/>
        <v>0</v>
      </c>
      <c r="L91" s="916"/>
    </row>
    <row r="92" spans="1:12" ht="13.5" customHeight="1">
      <c r="A92" s="873" t="s">
        <v>1351</v>
      </c>
      <c r="B92" s="917"/>
      <c r="C92" s="875" t="s">
        <v>1013</v>
      </c>
      <c r="D92" s="875"/>
      <c r="E92" s="875"/>
      <c r="F92" s="895">
        <f t="shared" ref="F92:L92" si="18">F93+F94+F95</f>
        <v>0</v>
      </c>
      <c r="G92" s="895">
        <f t="shared" si="18"/>
        <v>0</v>
      </c>
      <c r="H92" s="895">
        <f t="shared" si="18"/>
        <v>0</v>
      </c>
      <c r="I92" s="895">
        <f t="shared" si="18"/>
        <v>0</v>
      </c>
      <c r="J92" s="895">
        <f t="shared" si="18"/>
        <v>0</v>
      </c>
      <c r="K92" s="895">
        <f t="shared" si="18"/>
        <v>0</v>
      </c>
      <c r="L92" s="896">
        <f t="shared" si="18"/>
        <v>0</v>
      </c>
    </row>
    <row r="93" spans="1:12" ht="13.5" customHeight="1">
      <c r="A93" s="892"/>
      <c r="B93" s="893" t="s">
        <v>1014</v>
      </c>
      <c r="C93" s="880" t="s">
        <v>1015</v>
      </c>
      <c r="D93" s="880"/>
      <c r="E93" s="880"/>
      <c r="F93" s="897"/>
      <c r="G93" s="887"/>
      <c r="H93" s="887"/>
      <c r="I93" s="887"/>
      <c r="J93" s="887"/>
      <c r="K93" s="887">
        <f>H93-J93</f>
        <v>0</v>
      </c>
      <c r="L93" s="891"/>
    </row>
    <row r="94" spans="1:12" ht="13.5" customHeight="1">
      <c r="A94" s="892"/>
      <c r="B94" s="893" t="s">
        <v>1016</v>
      </c>
      <c r="C94" s="880" t="s">
        <v>1017</v>
      </c>
      <c r="D94" s="880"/>
      <c r="E94" s="880"/>
      <c r="F94" s="897">
        <f>'[2]55.1'!L13</f>
        <v>0</v>
      </c>
      <c r="G94" s="897">
        <f>'[2]55.1'!M13</f>
        <v>0</v>
      </c>
      <c r="H94" s="897">
        <f>'[2]55.1'!N13</f>
        <v>0</v>
      </c>
      <c r="I94" s="897">
        <f>'[2]55.1'!O13</f>
        <v>0</v>
      </c>
      <c r="J94" s="897">
        <f>'[2]55.1'!P13</f>
        <v>0</v>
      </c>
      <c r="K94" s="897">
        <f>'[2]55.1'!Q13</f>
        <v>0</v>
      </c>
      <c r="L94" s="899">
        <f>'[2]55.1'!R13</f>
        <v>0</v>
      </c>
    </row>
    <row r="95" spans="1:12" ht="13.5" customHeight="1">
      <c r="A95" s="892"/>
      <c r="B95" s="893" t="s">
        <v>1018</v>
      </c>
      <c r="C95" s="880" t="s">
        <v>1019</v>
      </c>
      <c r="D95" s="880"/>
      <c r="E95" s="880"/>
      <c r="F95" s="897"/>
      <c r="G95" s="887"/>
      <c r="H95" s="887"/>
      <c r="I95" s="887"/>
      <c r="J95" s="887"/>
      <c r="K95" s="887">
        <f>H95-J95</f>
        <v>0</v>
      </c>
      <c r="L95" s="891"/>
    </row>
    <row r="96" spans="1:12" ht="27" hidden="1" customHeight="1">
      <c r="A96" s="1182" t="s">
        <v>1020</v>
      </c>
      <c r="B96" s="1183"/>
      <c r="C96" s="875" t="s">
        <v>1021</v>
      </c>
      <c r="D96" s="875"/>
      <c r="E96" s="875"/>
      <c r="F96" s="895"/>
      <c r="G96" s="915"/>
      <c r="H96" s="915"/>
      <c r="I96" s="915"/>
      <c r="J96" s="915"/>
      <c r="K96" s="915">
        <f>H96-J96</f>
        <v>0</v>
      </c>
      <c r="L96" s="916"/>
    </row>
    <row r="97" spans="1:12" ht="16.5" hidden="1" customHeight="1">
      <c r="A97" s="873" t="s">
        <v>1022</v>
      </c>
      <c r="B97" s="874"/>
      <c r="C97" s="875" t="s">
        <v>1023</v>
      </c>
      <c r="D97" s="875"/>
      <c r="E97" s="875"/>
      <c r="F97" s="895"/>
      <c r="G97" s="915"/>
      <c r="H97" s="915"/>
      <c r="I97" s="915"/>
      <c r="J97" s="915"/>
      <c r="K97" s="915">
        <f>H97-J97</f>
        <v>0</v>
      </c>
      <c r="L97" s="916"/>
    </row>
    <row r="98" spans="1:12" ht="13.5" hidden="1" customHeight="1">
      <c r="A98" s="873" t="s">
        <v>1024</v>
      </c>
      <c r="B98" s="917"/>
      <c r="C98" s="875" t="s">
        <v>1025</v>
      </c>
      <c r="D98" s="875"/>
      <c r="E98" s="875"/>
      <c r="F98" s="895"/>
      <c r="G98" s="895"/>
      <c r="H98" s="895"/>
      <c r="I98" s="895"/>
      <c r="J98" s="895"/>
      <c r="K98" s="895">
        <f>K99+K100+K101+K102+K103+K104+K105+K106</f>
        <v>0</v>
      </c>
      <c r="L98" s="896">
        <f>L99+L100+L101+L102+L103+L104+L105+L106</f>
        <v>0</v>
      </c>
    </row>
    <row r="99" spans="1:12" ht="13.5" hidden="1" customHeight="1">
      <c r="A99" s="892"/>
      <c r="B99" s="893" t="s">
        <v>1026</v>
      </c>
      <c r="C99" s="880" t="s">
        <v>1027</v>
      </c>
      <c r="D99" s="880"/>
      <c r="E99" s="880"/>
      <c r="F99" s="897"/>
      <c r="G99" s="887"/>
      <c r="H99" s="887"/>
      <c r="I99" s="887"/>
      <c r="J99" s="887"/>
      <c r="K99" s="887">
        <f t="shared" ref="K99:K107" si="19">H99-J99</f>
        <v>0</v>
      </c>
      <c r="L99" s="891"/>
    </row>
    <row r="100" spans="1:12" ht="13.5" hidden="1" customHeight="1">
      <c r="A100" s="904"/>
      <c r="B100" s="893" t="s">
        <v>1028</v>
      </c>
      <c r="C100" s="880" t="s">
        <v>1029</v>
      </c>
      <c r="D100" s="880"/>
      <c r="E100" s="880"/>
      <c r="F100" s="897"/>
      <c r="G100" s="887"/>
      <c r="H100" s="887"/>
      <c r="I100" s="887"/>
      <c r="J100" s="887"/>
      <c r="K100" s="887">
        <f t="shared" si="19"/>
        <v>0</v>
      </c>
      <c r="L100" s="891"/>
    </row>
    <row r="101" spans="1:12" ht="13.5" hidden="1" customHeight="1">
      <c r="A101" s="904"/>
      <c r="B101" s="893" t="s">
        <v>1030</v>
      </c>
      <c r="C101" s="880" t="s">
        <v>1031</v>
      </c>
      <c r="D101" s="880"/>
      <c r="E101" s="880"/>
      <c r="F101" s="897"/>
      <c r="G101" s="887"/>
      <c r="H101" s="887"/>
      <c r="I101" s="887"/>
      <c r="J101" s="887"/>
      <c r="K101" s="887">
        <f t="shared" si="19"/>
        <v>0</v>
      </c>
      <c r="L101" s="891"/>
    </row>
    <row r="102" spans="1:12" ht="13.5" hidden="1" customHeight="1">
      <c r="A102" s="904"/>
      <c r="B102" s="893" t="s">
        <v>1032</v>
      </c>
      <c r="C102" s="880" t="s">
        <v>1033</v>
      </c>
      <c r="D102" s="880"/>
      <c r="E102" s="880"/>
      <c r="F102" s="897"/>
      <c r="G102" s="887"/>
      <c r="H102" s="887"/>
      <c r="I102" s="887"/>
      <c r="J102" s="887"/>
      <c r="K102" s="887">
        <f t="shared" si="19"/>
        <v>0</v>
      </c>
      <c r="L102" s="891"/>
    </row>
    <row r="103" spans="1:12" ht="13.5" hidden="1" customHeight="1">
      <c r="A103" s="904"/>
      <c r="B103" s="893" t="s">
        <v>1034</v>
      </c>
      <c r="C103" s="880" t="s">
        <v>1035</v>
      </c>
      <c r="D103" s="880"/>
      <c r="E103" s="880"/>
      <c r="F103" s="897"/>
      <c r="G103" s="887"/>
      <c r="H103" s="887"/>
      <c r="I103" s="887"/>
      <c r="J103" s="887"/>
      <c r="K103" s="887">
        <f t="shared" si="19"/>
        <v>0</v>
      </c>
      <c r="L103" s="891"/>
    </row>
    <row r="104" spans="1:12" ht="13.5" hidden="1" customHeight="1">
      <c r="A104" s="904"/>
      <c r="B104" s="893" t="s">
        <v>1036</v>
      </c>
      <c r="C104" s="880" t="s">
        <v>1037</v>
      </c>
      <c r="D104" s="880"/>
      <c r="E104" s="880"/>
      <c r="F104" s="897"/>
      <c r="G104" s="887"/>
      <c r="H104" s="887"/>
      <c r="I104" s="887"/>
      <c r="J104" s="887"/>
      <c r="K104" s="887">
        <f t="shared" si="19"/>
        <v>0</v>
      </c>
      <c r="L104" s="891"/>
    </row>
    <row r="105" spans="1:12" ht="13.5" hidden="1" customHeight="1">
      <c r="A105" s="904"/>
      <c r="B105" s="893" t="s">
        <v>1038</v>
      </c>
      <c r="C105" s="880" t="s">
        <v>1039</v>
      </c>
      <c r="D105" s="880"/>
      <c r="E105" s="880"/>
      <c r="F105" s="897"/>
      <c r="G105" s="887"/>
      <c r="H105" s="887"/>
      <c r="I105" s="887"/>
      <c r="J105" s="887"/>
      <c r="K105" s="887">
        <f t="shared" si="19"/>
        <v>0</v>
      </c>
      <c r="L105" s="891"/>
    </row>
    <row r="106" spans="1:12" ht="13.5" hidden="1" customHeight="1">
      <c r="A106" s="892"/>
      <c r="B106" s="893" t="s">
        <v>1040</v>
      </c>
      <c r="C106" s="880" t="s">
        <v>1041</v>
      </c>
      <c r="D106" s="880"/>
      <c r="E106" s="880"/>
      <c r="F106" s="897"/>
      <c r="G106" s="887"/>
      <c r="H106" s="887"/>
      <c r="I106" s="887"/>
      <c r="J106" s="887"/>
      <c r="K106" s="887">
        <f t="shared" si="19"/>
        <v>0</v>
      </c>
      <c r="L106" s="891"/>
    </row>
    <row r="107" spans="1:12" ht="13.5" hidden="1" customHeight="1">
      <c r="A107" s="892"/>
      <c r="B107" s="893"/>
      <c r="C107" s="919"/>
      <c r="D107" s="919"/>
      <c r="E107" s="919"/>
      <c r="F107" s="897"/>
      <c r="G107" s="887"/>
      <c r="H107" s="887"/>
      <c r="I107" s="887"/>
      <c r="J107" s="887"/>
      <c r="K107" s="887">
        <f t="shared" si="19"/>
        <v>0</v>
      </c>
      <c r="L107" s="891"/>
    </row>
    <row r="108" spans="1:12" s="699" customFormat="1" ht="27.75" customHeight="1">
      <c r="A108" s="1227" t="s">
        <v>1042</v>
      </c>
      <c r="B108" s="1228"/>
      <c r="C108" s="1229" t="s">
        <v>1043</v>
      </c>
      <c r="D108" s="1229"/>
      <c r="E108" s="1229"/>
      <c r="F108" s="1230">
        <f t="shared" ref="F108:L108" si="20">F109+F112+F117</f>
        <v>5600000</v>
      </c>
      <c r="G108" s="1230">
        <f t="shared" si="20"/>
        <v>3665000</v>
      </c>
      <c r="H108" s="1230">
        <f t="shared" si="20"/>
        <v>3645289</v>
      </c>
      <c r="I108" s="1230">
        <f t="shared" si="20"/>
        <v>3645289</v>
      </c>
      <c r="J108" s="1230">
        <f t="shared" si="20"/>
        <v>3645289</v>
      </c>
      <c r="K108" s="1230">
        <f t="shared" si="20"/>
        <v>0</v>
      </c>
      <c r="L108" s="1231">
        <f t="shared" si="20"/>
        <v>3645293</v>
      </c>
    </row>
    <row r="109" spans="1:12" ht="30" customHeight="1">
      <c r="A109" s="1232" t="s">
        <v>1352</v>
      </c>
      <c r="B109" s="1233"/>
      <c r="C109" s="875" t="s">
        <v>1045</v>
      </c>
      <c r="D109" s="875"/>
      <c r="E109" s="875"/>
      <c r="F109" s="895">
        <f t="shared" ref="F109:L109" si="21">F110+F111</f>
        <v>5600000</v>
      </c>
      <c r="G109" s="895">
        <f t="shared" si="21"/>
        <v>3665000</v>
      </c>
      <c r="H109" s="895">
        <f t="shared" si="21"/>
        <v>3645289</v>
      </c>
      <c r="I109" s="895">
        <f t="shared" si="21"/>
        <v>3645289</v>
      </c>
      <c r="J109" s="895">
        <f t="shared" si="21"/>
        <v>3645289</v>
      </c>
      <c r="K109" s="895">
        <f t="shared" si="21"/>
        <v>0</v>
      </c>
      <c r="L109" s="896">
        <f t="shared" si="21"/>
        <v>3645293</v>
      </c>
    </row>
    <row r="110" spans="1:12" ht="17.25" customHeight="1">
      <c r="A110" s="892"/>
      <c r="B110" s="879" t="s">
        <v>1046</v>
      </c>
      <c r="C110" s="880" t="s">
        <v>1047</v>
      </c>
      <c r="D110" s="880"/>
      <c r="E110" s="880"/>
      <c r="F110" s="897">
        <f>'[2]55.1'!L16</f>
        <v>4790000</v>
      </c>
      <c r="G110" s="897">
        <f>'[2]55.1'!M16</f>
        <v>2975000</v>
      </c>
      <c r="H110" s="897">
        <f>'[2]55.1'!N16</f>
        <v>2973500</v>
      </c>
      <c r="I110" s="897">
        <f>'[2]55.1'!O16</f>
        <v>2973500</v>
      </c>
      <c r="J110" s="897">
        <f>'[2]55.1'!P16</f>
        <v>2973500</v>
      </c>
      <c r="K110" s="897">
        <f>'[2]55.1'!Q16</f>
        <v>0</v>
      </c>
      <c r="L110" s="899">
        <f>'[2]55.1'!R16</f>
        <v>2973504</v>
      </c>
    </row>
    <row r="111" spans="1:12" ht="17.25" customHeight="1" thickBot="1">
      <c r="A111" s="1000"/>
      <c r="B111" s="1001" t="s">
        <v>1048</v>
      </c>
      <c r="C111" s="1010" t="s">
        <v>1049</v>
      </c>
      <c r="D111" s="1010"/>
      <c r="E111" s="1010"/>
      <c r="F111" s="1234">
        <f>'[2]55.1'!L17</f>
        <v>810000</v>
      </c>
      <c r="G111" s="1234">
        <f>'[2]55.1'!M17</f>
        <v>690000</v>
      </c>
      <c r="H111" s="1234">
        <f>'[2]55.1'!N17</f>
        <v>671789</v>
      </c>
      <c r="I111" s="1234">
        <f>'[2]55.1'!O17</f>
        <v>671789</v>
      </c>
      <c r="J111" s="1234">
        <f>'[2]55.1'!P17</f>
        <v>671789</v>
      </c>
      <c r="K111" s="1234">
        <f>'[2]55.1'!Q17</f>
        <v>0</v>
      </c>
      <c r="L111" s="1235">
        <f>'[2]55.1'!R17</f>
        <v>671789</v>
      </c>
    </row>
    <row r="112" spans="1:12" ht="31.5" hidden="1" customHeight="1">
      <c r="A112" s="1236" t="s">
        <v>1353</v>
      </c>
      <c r="B112" s="1237"/>
      <c r="C112" s="1238" t="s">
        <v>138</v>
      </c>
      <c r="D112" s="1238"/>
      <c r="E112" s="1238"/>
      <c r="F112" s="1239">
        <f t="shared" ref="F112:L112" si="22">F113+F114+F115+F116</f>
        <v>0</v>
      </c>
      <c r="G112" s="1239">
        <f t="shared" si="22"/>
        <v>0</v>
      </c>
      <c r="H112" s="1239">
        <f t="shared" si="22"/>
        <v>0</v>
      </c>
      <c r="I112" s="1239">
        <f t="shared" si="22"/>
        <v>0</v>
      </c>
      <c r="J112" s="1239">
        <f t="shared" si="22"/>
        <v>0</v>
      </c>
      <c r="K112" s="1239">
        <f t="shared" si="22"/>
        <v>0</v>
      </c>
      <c r="L112" s="1240">
        <f t="shared" si="22"/>
        <v>0</v>
      </c>
    </row>
    <row r="113" spans="1:12" ht="17.25" hidden="1" customHeight="1">
      <c r="A113" s="878"/>
      <c r="B113" s="879" t="s">
        <v>1051</v>
      </c>
      <c r="C113" s="880" t="s">
        <v>140</v>
      </c>
      <c r="D113" s="880"/>
      <c r="E113" s="880"/>
      <c r="F113" s="897"/>
      <c r="G113" s="887"/>
      <c r="H113" s="887"/>
      <c r="I113" s="887"/>
      <c r="J113" s="887"/>
      <c r="K113" s="887">
        <f>H113-J113</f>
        <v>0</v>
      </c>
      <c r="L113" s="891"/>
    </row>
    <row r="114" spans="1:12" ht="15" hidden="1" customHeight="1">
      <c r="A114" s="892"/>
      <c r="B114" s="913" t="s">
        <v>1052</v>
      </c>
      <c r="C114" s="880" t="s">
        <v>1053</v>
      </c>
      <c r="D114" s="880"/>
      <c r="E114" s="880"/>
      <c r="F114" s="897">
        <f>'[2]55.1'!L19</f>
        <v>0</v>
      </c>
      <c r="G114" s="897">
        <f>'[2]55.1'!M19</f>
        <v>0</v>
      </c>
      <c r="H114" s="897">
        <f>'[2]55.1'!N19</f>
        <v>0</v>
      </c>
      <c r="I114" s="897">
        <f>'[2]55.1'!O19</f>
        <v>0</v>
      </c>
      <c r="J114" s="897">
        <f>'[2]55.1'!P19</f>
        <v>0</v>
      </c>
      <c r="K114" s="897">
        <f>'[2]55.1'!Q19</f>
        <v>0</v>
      </c>
      <c r="L114" s="897">
        <f>'[2]55.1'!R19</f>
        <v>0</v>
      </c>
    </row>
    <row r="115" spans="1:12" ht="16.5" hidden="1" customHeight="1">
      <c r="A115" s="892"/>
      <c r="B115" s="879" t="s">
        <v>1054</v>
      </c>
      <c r="C115" s="880" t="s">
        <v>142</v>
      </c>
      <c r="D115" s="880"/>
      <c r="E115" s="880"/>
      <c r="F115" s="897">
        <f>'[2]55.1'!L20</f>
        <v>0</v>
      </c>
      <c r="G115" s="897">
        <f>'[2]55.1'!M20</f>
        <v>0</v>
      </c>
      <c r="H115" s="897">
        <f>'[2]55.1'!N20</f>
        <v>0</v>
      </c>
      <c r="I115" s="897">
        <f>'[2]55.1'!O20</f>
        <v>0</v>
      </c>
      <c r="J115" s="897">
        <f>'[2]55.1'!P20</f>
        <v>0</v>
      </c>
      <c r="K115" s="897">
        <f>'[2]55.1'!Q20</f>
        <v>0</v>
      </c>
      <c r="L115" s="897">
        <f>'[2]55.1'!R20</f>
        <v>0</v>
      </c>
    </row>
    <row r="116" spans="1:12" ht="17.25" hidden="1" customHeight="1">
      <c r="A116" s="892"/>
      <c r="B116" s="879" t="s">
        <v>1055</v>
      </c>
      <c r="C116" s="880" t="s">
        <v>144</v>
      </c>
      <c r="D116" s="880"/>
      <c r="E116" s="880"/>
      <c r="F116" s="897"/>
      <c r="G116" s="887"/>
      <c r="H116" s="887"/>
      <c r="I116" s="887"/>
      <c r="J116" s="887"/>
      <c r="K116" s="887">
        <f>H116-J116</f>
        <v>0</v>
      </c>
      <c r="L116" s="891"/>
    </row>
    <row r="117" spans="1:12" ht="17.25" hidden="1" customHeight="1">
      <c r="A117" s="926" t="s">
        <v>1056</v>
      </c>
      <c r="B117" s="927"/>
      <c r="C117" s="875" t="s">
        <v>1057</v>
      </c>
      <c r="D117" s="875"/>
      <c r="E117" s="875"/>
      <c r="F117" s="895">
        <f t="shared" ref="F117:L117" si="23">F118+F119+F120+F121+F122</f>
        <v>0</v>
      </c>
      <c r="G117" s="895">
        <f t="shared" si="23"/>
        <v>0</v>
      </c>
      <c r="H117" s="895">
        <f t="shared" si="23"/>
        <v>0</v>
      </c>
      <c r="I117" s="895">
        <f t="shared" si="23"/>
        <v>0</v>
      </c>
      <c r="J117" s="895">
        <f t="shared" si="23"/>
        <v>0</v>
      </c>
      <c r="K117" s="895">
        <f t="shared" si="23"/>
        <v>0</v>
      </c>
      <c r="L117" s="896">
        <f t="shared" si="23"/>
        <v>0</v>
      </c>
    </row>
    <row r="118" spans="1:12" ht="17.25" hidden="1" customHeight="1">
      <c r="A118" s="928"/>
      <c r="B118" s="879" t="s">
        <v>1058</v>
      </c>
      <c r="C118" s="880" t="s">
        <v>1059</v>
      </c>
      <c r="D118" s="880"/>
      <c r="E118" s="880"/>
      <c r="F118" s="897"/>
      <c r="G118" s="887"/>
      <c r="H118" s="887"/>
      <c r="I118" s="887"/>
      <c r="J118" s="887"/>
      <c r="K118" s="887">
        <f t="shared" ref="K118:K123" si="24">H118-J118</f>
        <v>0</v>
      </c>
      <c r="L118" s="891"/>
    </row>
    <row r="119" spans="1:12" ht="17.25" hidden="1" customHeight="1">
      <c r="A119" s="892"/>
      <c r="B119" s="879" t="s">
        <v>1060</v>
      </c>
      <c r="C119" s="880" t="s">
        <v>1061</v>
      </c>
      <c r="D119" s="880"/>
      <c r="E119" s="880"/>
      <c r="F119" s="897"/>
      <c r="G119" s="887"/>
      <c r="H119" s="887"/>
      <c r="I119" s="887"/>
      <c r="J119" s="887"/>
      <c r="K119" s="887">
        <f t="shared" si="24"/>
        <v>0</v>
      </c>
      <c r="L119" s="891"/>
    </row>
    <row r="120" spans="1:12" ht="17.25" hidden="1" customHeight="1">
      <c r="A120" s="892"/>
      <c r="B120" s="913" t="s">
        <v>1062</v>
      </c>
      <c r="C120" s="880" t="s">
        <v>1063</v>
      </c>
      <c r="D120" s="880"/>
      <c r="E120" s="880"/>
      <c r="F120" s="897"/>
      <c r="G120" s="887"/>
      <c r="H120" s="887"/>
      <c r="I120" s="887"/>
      <c r="J120" s="887"/>
      <c r="K120" s="887">
        <f t="shared" si="24"/>
        <v>0</v>
      </c>
      <c r="L120" s="891"/>
    </row>
    <row r="121" spans="1:12" ht="15" hidden="1" customHeight="1">
      <c r="A121" s="892"/>
      <c r="B121" s="913" t="s">
        <v>1064</v>
      </c>
      <c r="C121" s="880" t="s">
        <v>1065</v>
      </c>
      <c r="D121" s="880"/>
      <c r="E121" s="880"/>
      <c r="F121" s="897"/>
      <c r="G121" s="887"/>
      <c r="H121" s="887"/>
      <c r="I121" s="887"/>
      <c r="J121" s="887"/>
      <c r="K121" s="887">
        <f t="shared" si="24"/>
        <v>0</v>
      </c>
      <c r="L121" s="891"/>
    </row>
    <row r="122" spans="1:12" ht="17.25" hidden="1" customHeight="1">
      <c r="A122" s="892"/>
      <c r="B122" s="913" t="s">
        <v>1066</v>
      </c>
      <c r="C122" s="880" t="s">
        <v>1067</v>
      </c>
      <c r="D122" s="880"/>
      <c r="E122" s="880"/>
      <c r="F122" s="897"/>
      <c r="G122" s="887"/>
      <c r="H122" s="887"/>
      <c r="I122" s="887"/>
      <c r="J122" s="887"/>
      <c r="K122" s="887">
        <f t="shared" si="24"/>
        <v>0</v>
      </c>
      <c r="L122" s="891"/>
    </row>
    <row r="123" spans="1:12" s="931" customFormat="1" ht="14.25" hidden="1" customHeight="1">
      <c r="A123" s="892"/>
      <c r="B123" s="929"/>
      <c r="C123" s="930"/>
      <c r="D123" s="930"/>
      <c r="E123" s="930"/>
      <c r="F123" s="897"/>
      <c r="G123" s="887"/>
      <c r="H123" s="887"/>
      <c r="I123" s="887"/>
      <c r="J123" s="887"/>
      <c r="K123" s="887">
        <f t="shared" si="24"/>
        <v>0</v>
      </c>
      <c r="L123" s="891"/>
    </row>
    <row r="124" spans="1:12" s="933" customFormat="1" ht="17.25" hidden="1" customHeight="1">
      <c r="A124" s="920" t="s">
        <v>1068</v>
      </c>
      <c r="B124" s="932"/>
      <c r="C124" s="922" t="s">
        <v>1069</v>
      </c>
      <c r="D124" s="922"/>
      <c r="E124" s="922"/>
      <c r="F124" s="923">
        <f t="shared" ref="F124:L124" si="25">F125+F126+F127</f>
        <v>0</v>
      </c>
      <c r="G124" s="923">
        <f t="shared" si="25"/>
        <v>0</v>
      </c>
      <c r="H124" s="923">
        <f t="shared" si="25"/>
        <v>0</v>
      </c>
      <c r="I124" s="923">
        <f t="shared" si="25"/>
        <v>0</v>
      </c>
      <c r="J124" s="923">
        <f t="shared" si="25"/>
        <v>0</v>
      </c>
      <c r="K124" s="923">
        <f t="shared" si="25"/>
        <v>0</v>
      </c>
      <c r="L124" s="924">
        <f t="shared" si="25"/>
        <v>0</v>
      </c>
    </row>
    <row r="125" spans="1:12" s="931" customFormat="1" ht="17.25" hidden="1" customHeight="1">
      <c r="A125" s="892"/>
      <c r="B125" s="1241" t="s">
        <v>1070</v>
      </c>
      <c r="C125" s="1242" t="s">
        <v>1071</v>
      </c>
      <c r="D125" s="1242"/>
      <c r="E125" s="1242"/>
      <c r="F125" s="897"/>
      <c r="G125" s="887"/>
      <c r="H125" s="887"/>
      <c r="I125" s="887"/>
      <c r="J125" s="887"/>
      <c r="K125" s="887">
        <f>H125-J125</f>
        <v>0</v>
      </c>
      <c r="L125" s="891"/>
    </row>
    <row r="126" spans="1:12" s="931" customFormat="1" ht="34.5" hidden="1" customHeight="1">
      <c r="A126" s="892"/>
      <c r="B126" s="1243" t="s">
        <v>1072</v>
      </c>
      <c r="C126" s="1242" t="s">
        <v>1073</v>
      </c>
      <c r="D126" s="1242"/>
      <c r="E126" s="1242"/>
      <c r="F126" s="897"/>
      <c r="G126" s="887"/>
      <c r="H126" s="887"/>
      <c r="I126" s="887"/>
      <c r="J126" s="887"/>
      <c r="K126" s="887">
        <f>H126-J126</f>
        <v>0</v>
      </c>
      <c r="L126" s="891"/>
    </row>
    <row r="127" spans="1:12" s="931" customFormat="1" ht="17.25" hidden="1" customHeight="1">
      <c r="A127" s="892"/>
      <c r="B127" s="1244" t="s">
        <v>1074</v>
      </c>
      <c r="C127" s="1242" t="s">
        <v>1075</v>
      </c>
      <c r="D127" s="1242"/>
      <c r="E127" s="1242"/>
      <c r="F127" s="897"/>
      <c r="G127" s="887"/>
      <c r="H127" s="887"/>
      <c r="I127" s="887"/>
      <c r="J127" s="887"/>
      <c r="K127" s="887">
        <f>H127-J127</f>
        <v>0</v>
      </c>
      <c r="L127" s="891"/>
    </row>
    <row r="128" spans="1:12" s="931" customFormat="1" ht="21.75" hidden="1" customHeight="1">
      <c r="A128" s="1245" t="s">
        <v>1076</v>
      </c>
      <c r="B128" s="1246"/>
      <c r="C128" s="938" t="s">
        <v>1077</v>
      </c>
      <c r="D128" s="938"/>
      <c r="E128" s="938"/>
      <c r="F128" s="939">
        <f t="shared" ref="F128:L128" si="26">F129</f>
        <v>0</v>
      </c>
      <c r="G128" s="939">
        <f t="shared" si="26"/>
        <v>0</v>
      </c>
      <c r="H128" s="939">
        <f t="shared" si="26"/>
        <v>0</v>
      </c>
      <c r="I128" s="939">
        <f t="shared" si="26"/>
        <v>0</v>
      </c>
      <c r="J128" s="939">
        <f t="shared" si="26"/>
        <v>0</v>
      </c>
      <c r="K128" s="939">
        <f t="shared" si="26"/>
        <v>0</v>
      </c>
      <c r="L128" s="940">
        <f t="shared" si="26"/>
        <v>0</v>
      </c>
    </row>
    <row r="129" spans="1:12" s="931" customFormat="1" ht="16.5" hidden="1" customHeight="1">
      <c r="A129" s="892" t="s">
        <v>1078</v>
      </c>
      <c r="B129" s="893"/>
      <c r="C129" s="941" t="s">
        <v>1079</v>
      </c>
      <c r="D129" s="941"/>
      <c r="E129" s="941"/>
      <c r="F129" s="897"/>
      <c r="G129" s="887"/>
      <c r="H129" s="887"/>
      <c r="I129" s="887"/>
      <c r="J129" s="887"/>
      <c r="K129" s="887">
        <f>H129-J129</f>
        <v>0</v>
      </c>
      <c r="L129" s="891"/>
    </row>
    <row r="130" spans="1:12" s="931" customFormat="1" hidden="1">
      <c r="A130" s="892"/>
      <c r="B130" s="879"/>
      <c r="C130" s="941"/>
      <c r="D130" s="941"/>
      <c r="E130" s="941"/>
      <c r="F130" s="897"/>
      <c r="G130" s="898"/>
      <c r="H130" s="898"/>
      <c r="I130" s="898"/>
      <c r="J130" s="898"/>
      <c r="K130" s="887">
        <f>H130-J130</f>
        <v>0</v>
      </c>
      <c r="L130" s="900"/>
    </row>
    <row r="131" spans="1:12" s="933" customFormat="1" ht="33" hidden="1" customHeight="1">
      <c r="A131" s="1171" t="s">
        <v>1080</v>
      </c>
      <c r="B131" s="1172"/>
      <c r="C131" s="922" t="s">
        <v>1081</v>
      </c>
      <c r="D131" s="922"/>
      <c r="E131" s="922"/>
      <c r="F131" s="923">
        <f t="shared" ref="F131:L131" si="27">F132</f>
        <v>0</v>
      </c>
      <c r="G131" s="923">
        <f t="shared" si="27"/>
        <v>0</v>
      </c>
      <c r="H131" s="923">
        <f t="shared" si="27"/>
        <v>0</v>
      </c>
      <c r="I131" s="923">
        <f t="shared" si="27"/>
        <v>0</v>
      </c>
      <c r="J131" s="923">
        <f t="shared" si="27"/>
        <v>0</v>
      </c>
      <c r="K131" s="923">
        <f t="shared" si="27"/>
        <v>0</v>
      </c>
      <c r="L131" s="924">
        <f t="shared" si="27"/>
        <v>0</v>
      </c>
    </row>
    <row r="132" spans="1:12" s="931" customFormat="1" ht="31.5" hidden="1" customHeight="1">
      <c r="A132" s="1165" t="s">
        <v>1082</v>
      </c>
      <c r="B132" s="1247"/>
      <c r="C132" s="875" t="s">
        <v>1083</v>
      </c>
      <c r="D132" s="875"/>
      <c r="E132" s="875"/>
      <c r="F132" s="895">
        <f t="shared" ref="F132:L132" si="28">F133+F134+F135+F136+F137+F138+F139+F140+F141+F142+F143+F144</f>
        <v>0</v>
      </c>
      <c r="G132" s="895">
        <f t="shared" si="28"/>
        <v>0</v>
      </c>
      <c r="H132" s="895">
        <f t="shared" si="28"/>
        <v>0</v>
      </c>
      <c r="I132" s="895">
        <f t="shared" si="28"/>
        <v>0</v>
      </c>
      <c r="J132" s="895">
        <f t="shared" si="28"/>
        <v>0</v>
      </c>
      <c r="K132" s="895">
        <f t="shared" si="28"/>
        <v>0</v>
      </c>
      <c r="L132" s="896">
        <f t="shared" si="28"/>
        <v>0</v>
      </c>
    </row>
    <row r="133" spans="1:12" s="931" customFormat="1" ht="15.75" hidden="1" customHeight="1">
      <c r="A133" s="892"/>
      <c r="B133" s="893" t="s">
        <v>1084</v>
      </c>
      <c r="C133" s="880" t="s">
        <v>1085</v>
      </c>
      <c r="D133" s="880"/>
      <c r="E133" s="880"/>
      <c r="F133" s="897"/>
      <c r="G133" s="887"/>
      <c r="H133" s="887"/>
      <c r="I133" s="887"/>
      <c r="J133" s="887"/>
      <c r="K133" s="887">
        <f t="shared" ref="K133:K144" si="29">H133-J133</f>
        <v>0</v>
      </c>
      <c r="L133" s="891"/>
    </row>
    <row r="134" spans="1:12" s="931" customFormat="1" ht="18" hidden="1" customHeight="1">
      <c r="A134" s="892"/>
      <c r="B134" s="879" t="s">
        <v>1086</v>
      </c>
      <c r="C134" s="880" t="s">
        <v>1087</v>
      </c>
      <c r="D134" s="880"/>
      <c r="E134" s="880"/>
      <c r="F134" s="897"/>
      <c r="G134" s="887"/>
      <c r="H134" s="887"/>
      <c r="I134" s="887"/>
      <c r="J134" s="887"/>
      <c r="K134" s="887">
        <f t="shared" si="29"/>
        <v>0</v>
      </c>
      <c r="L134" s="891"/>
    </row>
    <row r="135" spans="1:12" s="931" customFormat="1" ht="24.75" hidden="1" customHeight="1">
      <c r="A135" s="892"/>
      <c r="B135" s="913" t="s">
        <v>1088</v>
      </c>
      <c r="C135" s="880" t="s">
        <v>1089</v>
      </c>
      <c r="D135" s="880"/>
      <c r="E135" s="880"/>
      <c r="F135" s="897"/>
      <c r="G135" s="887"/>
      <c r="H135" s="887"/>
      <c r="I135" s="887"/>
      <c r="J135" s="887"/>
      <c r="K135" s="887">
        <f t="shared" si="29"/>
        <v>0</v>
      </c>
      <c r="L135" s="891"/>
    </row>
    <row r="136" spans="1:12" s="931" customFormat="1" ht="25.5" hidden="1" customHeight="1">
      <c r="A136" s="892"/>
      <c r="B136" s="913" t="s">
        <v>1090</v>
      </c>
      <c r="C136" s="880" t="s">
        <v>1091</v>
      </c>
      <c r="D136" s="880"/>
      <c r="E136" s="880"/>
      <c r="F136" s="897"/>
      <c r="G136" s="887"/>
      <c r="H136" s="887"/>
      <c r="I136" s="887"/>
      <c r="J136" s="887"/>
      <c r="K136" s="887">
        <f t="shared" si="29"/>
        <v>0</v>
      </c>
      <c r="L136" s="891"/>
    </row>
    <row r="137" spans="1:12" s="931" customFormat="1" ht="24.75" hidden="1" customHeight="1">
      <c r="A137" s="944"/>
      <c r="B137" s="913" t="s">
        <v>1092</v>
      </c>
      <c r="C137" s="880" t="s">
        <v>1093</v>
      </c>
      <c r="D137" s="880"/>
      <c r="E137" s="880"/>
      <c r="F137" s="897"/>
      <c r="G137" s="887"/>
      <c r="H137" s="887"/>
      <c r="I137" s="887"/>
      <c r="J137" s="887"/>
      <c r="K137" s="887">
        <f t="shared" si="29"/>
        <v>0</v>
      </c>
      <c r="L137" s="891"/>
    </row>
    <row r="138" spans="1:12" s="931" customFormat="1" ht="30.75" hidden="1" customHeight="1">
      <c r="A138" s="944"/>
      <c r="B138" s="913" t="s">
        <v>1094</v>
      </c>
      <c r="C138" s="880" t="s">
        <v>1095</v>
      </c>
      <c r="D138" s="880"/>
      <c r="E138" s="880"/>
      <c r="F138" s="897"/>
      <c r="G138" s="887"/>
      <c r="H138" s="887"/>
      <c r="I138" s="887"/>
      <c r="J138" s="887"/>
      <c r="K138" s="887">
        <f t="shared" si="29"/>
        <v>0</v>
      </c>
      <c r="L138" s="891"/>
    </row>
    <row r="139" spans="1:12" s="931" customFormat="1" ht="26.25" hidden="1" customHeight="1">
      <c r="A139" s="944"/>
      <c r="B139" s="913" t="s">
        <v>1096</v>
      </c>
      <c r="C139" s="880" t="s">
        <v>1097</v>
      </c>
      <c r="D139" s="880"/>
      <c r="E139" s="880"/>
      <c r="F139" s="897"/>
      <c r="G139" s="887"/>
      <c r="H139" s="887"/>
      <c r="I139" s="887"/>
      <c r="J139" s="887"/>
      <c r="K139" s="887">
        <f t="shared" si="29"/>
        <v>0</v>
      </c>
      <c r="L139" s="891"/>
    </row>
    <row r="140" spans="1:12" s="931" customFormat="1" ht="26.25" hidden="1" customHeight="1">
      <c r="A140" s="944"/>
      <c r="B140" s="913" t="s">
        <v>1098</v>
      </c>
      <c r="C140" s="880" t="s">
        <v>1099</v>
      </c>
      <c r="D140" s="880"/>
      <c r="E140" s="880"/>
      <c r="F140" s="897"/>
      <c r="G140" s="887"/>
      <c r="H140" s="887"/>
      <c r="I140" s="887"/>
      <c r="J140" s="887"/>
      <c r="K140" s="887">
        <f t="shared" si="29"/>
        <v>0</v>
      </c>
      <c r="L140" s="891"/>
    </row>
    <row r="141" spans="1:12" s="931" customFormat="1" ht="19.5" hidden="1" customHeight="1">
      <c r="A141" s="944"/>
      <c r="B141" s="913" t="s">
        <v>1100</v>
      </c>
      <c r="C141" s="880" t="s">
        <v>1101</v>
      </c>
      <c r="D141" s="880"/>
      <c r="E141" s="880"/>
      <c r="F141" s="897"/>
      <c r="G141" s="887"/>
      <c r="H141" s="887"/>
      <c r="I141" s="887"/>
      <c r="J141" s="887"/>
      <c r="K141" s="887">
        <f t="shared" si="29"/>
        <v>0</v>
      </c>
      <c r="L141" s="891"/>
    </row>
    <row r="142" spans="1:12" s="950" customFormat="1" ht="24" hidden="1" customHeight="1">
      <c r="A142" s="945"/>
      <c r="B142" s="946" t="s">
        <v>1102</v>
      </c>
      <c r="C142" s="947" t="s">
        <v>1103</v>
      </c>
      <c r="D142" s="947"/>
      <c r="E142" s="947"/>
      <c r="F142" s="897"/>
      <c r="G142" s="948"/>
      <c r="H142" s="948"/>
      <c r="I142" s="948"/>
      <c r="J142" s="948"/>
      <c r="K142" s="887">
        <f t="shared" si="29"/>
        <v>0</v>
      </c>
      <c r="L142" s="949"/>
    </row>
    <row r="143" spans="1:12" s="950" customFormat="1" ht="20.25" hidden="1" customHeight="1">
      <c r="A143" s="945"/>
      <c r="B143" s="946" t="s">
        <v>1104</v>
      </c>
      <c r="C143" s="947" t="s">
        <v>1105</v>
      </c>
      <c r="D143" s="947"/>
      <c r="E143" s="947"/>
      <c r="F143" s="897"/>
      <c r="G143" s="948"/>
      <c r="H143" s="948"/>
      <c r="I143" s="948"/>
      <c r="J143" s="948"/>
      <c r="K143" s="887">
        <f t="shared" si="29"/>
        <v>0</v>
      </c>
      <c r="L143" s="949"/>
    </row>
    <row r="144" spans="1:12" s="950" customFormat="1" ht="20.25" hidden="1" customHeight="1">
      <c r="A144" s="945"/>
      <c r="B144" s="946" t="s">
        <v>1106</v>
      </c>
      <c r="C144" s="947" t="s">
        <v>1107</v>
      </c>
      <c r="D144" s="947"/>
      <c r="E144" s="947"/>
      <c r="F144" s="897"/>
      <c r="G144" s="948"/>
      <c r="H144" s="948"/>
      <c r="I144" s="948"/>
      <c r="J144" s="948"/>
      <c r="K144" s="887">
        <f t="shared" si="29"/>
        <v>0</v>
      </c>
      <c r="L144" s="949"/>
    </row>
    <row r="145" spans="1:12" s="933" customFormat="1" ht="17.25" hidden="1" customHeight="1">
      <c r="A145" s="920" t="s">
        <v>1326</v>
      </c>
      <c r="B145" s="921"/>
      <c r="C145" s="922" t="s">
        <v>1109</v>
      </c>
      <c r="D145" s="922"/>
      <c r="E145" s="922"/>
      <c r="F145" s="923">
        <f t="shared" ref="F145:L145" si="30">F146</f>
        <v>0</v>
      </c>
      <c r="G145" s="923">
        <f t="shared" si="30"/>
        <v>0</v>
      </c>
      <c r="H145" s="923">
        <f t="shared" si="30"/>
        <v>0</v>
      </c>
      <c r="I145" s="923">
        <f t="shared" si="30"/>
        <v>0</v>
      </c>
      <c r="J145" s="923">
        <f t="shared" si="30"/>
        <v>0</v>
      </c>
      <c r="K145" s="923">
        <f t="shared" si="30"/>
        <v>0</v>
      </c>
      <c r="L145" s="924">
        <f t="shared" si="30"/>
        <v>0</v>
      </c>
    </row>
    <row r="146" spans="1:12" s="931" customFormat="1" ht="13.5" hidden="1" customHeight="1">
      <c r="A146" s="873" t="s">
        <v>1327</v>
      </c>
      <c r="B146" s="874"/>
      <c r="C146" s="875" t="s">
        <v>548</v>
      </c>
      <c r="D146" s="875"/>
      <c r="E146" s="875"/>
      <c r="F146" s="895">
        <f t="shared" ref="F146:L146" si="31">F147+F148</f>
        <v>0</v>
      </c>
      <c r="G146" s="895">
        <f t="shared" si="31"/>
        <v>0</v>
      </c>
      <c r="H146" s="895">
        <f t="shared" si="31"/>
        <v>0</v>
      </c>
      <c r="I146" s="895">
        <f t="shared" si="31"/>
        <v>0</v>
      </c>
      <c r="J146" s="895">
        <f t="shared" si="31"/>
        <v>0</v>
      </c>
      <c r="K146" s="895">
        <f t="shared" si="31"/>
        <v>0</v>
      </c>
      <c r="L146" s="896">
        <f t="shared" si="31"/>
        <v>0</v>
      </c>
    </row>
    <row r="147" spans="1:12" s="931" customFormat="1" ht="13.5" hidden="1" customHeight="1">
      <c r="A147" s="951"/>
      <c r="B147" s="893" t="s">
        <v>1112</v>
      </c>
      <c r="C147" s="880" t="s">
        <v>1113</v>
      </c>
      <c r="D147" s="880"/>
      <c r="E147" s="880"/>
      <c r="F147" s="897"/>
      <c r="G147" s="887"/>
      <c r="H147" s="887"/>
      <c r="I147" s="887"/>
      <c r="J147" s="887"/>
      <c r="K147" s="887">
        <f>H147-J147</f>
        <v>0</v>
      </c>
      <c r="L147" s="891"/>
    </row>
    <row r="148" spans="1:12" s="931" customFormat="1" ht="13.5" hidden="1" customHeight="1">
      <c r="A148" s="951"/>
      <c r="B148" s="893" t="s">
        <v>1328</v>
      </c>
      <c r="C148" s="880" t="s">
        <v>1329</v>
      </c>
      <c r="D148" s="880"/>
      <c r="E148" s="880"/>
      <c r="F148" s="897"/>
      <c r="G148" s="887"/>
      <c r="H148" s="887"/>
      <c r="I148" s="887"/>
      <c r="J148" s="887"/>
      <c r="K148" s="887">
        <f>H148-J148</f>
        <v>0</v>
      </c>
      <c r="L148" s="891"/>
    </row>
    <row r="149" spans="1:12" s="931" customFormat="1" ht="17.25" hidden="1" customHeight="1">
      <c r="A149" s="952" t="s">
        <v>1116</v>
      </c>
      <c r="B149" s="953"/>
      <c r="C149" s="954" t="s">
        <v>1117</v>
      </c>
      <c r="D149" s="954"/>
      <c r="E149" s="954"/>
      <c r="F149" s="939">
        <f t="shared" ref="F149:L149" si="32">F150</f>
        <v>0</v>
      </c>
      <c r="G149" s="939">
        <f t="shared" si="32"/>
        <v>0</v>
      </c>
      <c r="H149" s="939">
        <f t="shared" si="32"/>
        <v>0</v>
      </c>
      <c r="I149" s="939">
        <f t="shared" si="32"/>
        <v>0</v>
      </c>
      <c r="J149" s="939">
        <f t="shared" si="32"/>
        <v>0</v>
      </c>
      <c r="K149" s="939">
        <f t="shared" si="32"/>
        <v>0</v>
      </c>
      <c r="L149" s="940">
        <f t="shared" si="32"/>
        <v>0</v>
      </c>
    </row>
    <row r="150" spans="1:12" s="931" customFormat="1" hidden="1">
      <c r="A150" s="955" t="s">
        <v>1118</v>
      </c>
      <c r="B150" s="894"/>
      <c r="C150" s="875" t="s">
        <v>1119</v>
      </c>
      <c r="D150" s="875"/>
      <c r="E150" s="875"/>
      <c r="F150" s="895">
        <f t="shared" ref="F150:L150" si="33">F151+F152+F153+F154</f>
        <v>0</v>
      </c>
      <c r="G150" s="895">
        <f t="shared" si="33"/>
        <v>0</v>
      </c>
      <c r="H150" s="895">
        <f t="shared" si="33"/>
        <v>0</v>
      </c>
      <c r="I150" s="895">
        <f t="shared" si="33"/>
        <v>0</v>
      </c>
      <c r="J150" s="895">
        <f t="shared" si="33"/>
        <v>0</v>
      </c>
      <c r="K150" s="895">
        <f t="shared" si="33"/>
        <v>0</v>
      </c>
      <c r="L150" s="896">
        <f t="shared" si="33"/>
        <v>0</v>
      </c>
    </row>
    <row r="151" spans="1:12" s="931" customFormat="1" hidden="1">
      <c r="A151" s="892"/>
      <c r="B151" s="956" t="s">
        <v>1120</v>
      </c>
      <c r="C151" s="880" t="s">
        <v>1121</v>
      </c>
      <c r="D151" s="880"/>
      <c r="E151" s="880"/>
      <c r="F151" s="897"/>
      <c r="G151" s="887"/>
      <c r="H151" s="887"/>
      <c r="I151" s="887"/>
      <c r="J151" s="887"/>
      <c r="K151" s="887">
        <f>H151-J151</f>
        <v>0</v>
      </c>
      <c r="L151" s="891"/>
    </row>
    <row r="152" spans="1:12" s="931" customFormat="1" hidden="1">
      <c r="A152" s="904"/>
      <c r="B152" s="956" t="s">
        <v>1122</v>
      </c>
      <c r="C152" s="880" t="s">
        <v>1123</v>
      </c>
      <c r="D152" s="880"/>
      <c r="E152" s="880"/>
      <c r="F152" s="897"/>
      <c r="G152" s="887"/>
      <c r="H152" s="887"/>
      <c r="I152" s="887"/>
      <c r="J152" s="887"/>
      <c r="K152" s="887">
        <f>H152-J152</f>
        <v>0</v>
      </c>
      <c r="L152" s="891"/>
    </row>
    <row r="153" spans="1:12" s="931" customFormat="1" ht="15" hidden="1" customHeight="1">
      <c r="A153" s="904"/>
      <c r="B153" s="956" t="s">
        <v>1124</v>
      </c>
      <c r="C153" s="880" t="s">
        <v>1125</v>
      </c>
      <c r="D153" s="880"/>
      <c r="E153" s="880"/>
      <c r="F153" s="897"/>
      <c r="G153" s="887"/>
      <c r="H153" s="887"/>
      <c r="I153" s="887"/>
      <c r="J153" s="887"/>
      <c r="K153" s="887">
        <f>H153-J153</f>
        <v>0</v>
      </c>
      <c r="L153" s="891"/>
    </row>
    <row r="154" spans="1:12" s="931" customFormat="1" hidden="1">
      <c r="A154" s="904"/>
      <c r="B154" s="956" t="s">
        <v>1126</v>
      </c>
      <c r="C154" s="880" t="s">
        <v>1127</v>
      </c>
      <c r="D154" s="880"/>
      <c r="E154" s="880"/>
      <c r="F154" s="897"/>
      <c r="G154" s="887"/>
      <c r="H154" s="887"/>
      <c r="I154" s="887"/>
      <c r="J154" s="887"/>
      <c r="K154" s="887">
        <f>H154-J154</f>
        <v>0</v>
      </c>
      <c r="L154" s="891"/>
    </row>
    <row r="155" spans="1:12" s="931" customFormat="1" hidden="1">
      <c r="A155" s="904"/>
      <c r="B155" s="956"/>
      <c r="C155" s="957"/>
      <c r="D155" s="957"/>
      <c r="E155" s="957"/>
      <c r="F155" s="897"/>
      <c r="G155" s="898"/>
      <c r="H155" s="898"/>
      <c r="I155" s="898"/>
      <c r="J155" s="898"/>
      <c r="K155" s="887">
        <f>H155-J155</f>
        <v>0</v>
      </c>
      <c r="L155" s="900"/>
    </row>
    <row r="156" spans="1:12" s="933" customFormat="1" ht="32.25" hidden="1" customHeight="1">
      <c r="A156" s="1160" t="s">
        <v>1354</v>
      </c>
      <c r="B156" s="1159"/>
      <c r="C156" s="922" t="s">
        <v>1129</v>
      </c>
      <c r="D156" s="922"/>
      <c r="E156" s="922"/>
      <c r="F156" s="923">
        <f t="shared" ref="F156:L156" si="34">F157+F158+F159+F160+F161+F162+F163+F164+F165</f>
        <v>0</v>
      </c>
      <c r="G156" s="923">
        <f t="shared" si="34"/>
        <v>0</v>
      </c>
      <c r="H156" s="923">
        <f t="shared" si="34"/>
        <v>0</v>
      </c>
      <c r="I156" s="923">
        <f t="shared" si="34"/>
        <v>0</v>
      </c>
      <c r="J156" s="923">
        <f t="shared" si="34"/>
        <v>0</v>
      </c>
      <c r="K156" s="923">
        <f t="shared" si="34"/>
        <v>0</v>
      </c>
      <c r="L156" s="924">
        <f t="shared" si="34"/>
        <v>0</v>
      </c>
    </row>
    <row r="157" spans="1:12" s="931" customFormat="1" hidden="1">
      <c r="A157" s="892" t="s">
        <v>1130</v>
      </c>
      <c r="B157" s="929"/>
      <c r="C157" s="941" t="s">
        <v>1131</v>
      </c>
      <c r="D157" s="941"/>
      <c r="E157" s="941"/>
      <c r="F157" s="897"/>
      <c r="G157" s="887"/>
      <c r="H157" s="887"/>
      <c r="I157" s="887"/>
      <c r="J157" s="887"/>
      <c r="K157" s="887">
        <f t="shared" ref="K157:K165" si="35">H157-J157</f>
        <v>0</v>
      </c>
      <c r="L157" s="891"/>
    </row>
    <row r="158" spans="1:12" s="931" customFormat="1" hidden="1">
      <c r="A158" s="878" t="s">
        <v>1132</v>
      </c>
      <c r="B158" s="929"/>
      <c r="C158" s="941" t="s">
        <v>559</v>
      </c>
      <c r="D158" s="941"/>
      <c r="E158" s="941"/>
      <c r="F158" s="897"/>
      <c r="G158" s="887"/>
      <c r="H158" s="887"/>
      <c r="I158" s="887"/>
      <c r="J158" s="887"/>
      <c r="K158" s="887">
        <f t="shared" si="35"/>
        <v>0</v>
      </c>
      <c r="L158" s="891"/>
    </row>
    <row r="159" spans="1:12" s="931" customFormat="1" ht="15" hidden="1" customHeight="1">
      <c r="A159" s="1176" t="s">
        <v>1133</v>
      </c>
      <c r="B159" s="1177"/>
      <c r="C159" s="941" t="s">
        <v>1134</v>
      </c>
      <c r="D159" s="941"/>
      <c r="E159" s="941"/>
      <c r="F159" s="897"/>
      <c r="G159" s="887"/>
      <c r="H159" s="887"/>
      <c r="I159" s="887"/>
      <c r="J159" s="887"/>
      <c r="K159" s="887">
        <f t="shared" si="35"/>
        <v>0</v>
      </c>
      <c r="L159" s="891"/>
    </row>
    <row r="160" spans="1:12" s="931" customFormat="1" ht="15" hidden="1" customHeight="1">
      <c r="A160" s="1176" t="s">
        <v>1135</v>
      </c>
      <c r="B160" s="1177"/>
      <c r="C160" s="941" t="s">
        <v>1136</v>
      </c>
      <c r="D160" s="941"/>
      <c r="E160" s="941"/>
      <c r="F160" s="897"/>
      <c r="G160" s="887"/>
      <c r="H160" s="887"/>
      <c r="I160" s="887"/>
      <c r="J160" s="887"/>
      <c r="K160" s="887">
        <f t="shared" si="35"/>
        <v>0</v>
      </c>
      <c r="L160" s="891"/>
    </row>
    <row r="161" spans="1:12" s="931" customFormat="1" hidden="1">
      <c r="A161" s="878" t="s">
        <v>1137</v>
      </c>
      <c r="B161" s="929"/>
      <c r="C161" s="941" t="s">
        <v>1138</v>
      </c>
      <c r="D161" s="941"/>
      <c r="E161" s="941"/>
      <c r="F161" s="897"/>
      <c r="G161" s="887"/>
      <c r="H161" s="887"/>
      <c r="I161" s="887"/>
      <c r="J161" s="887"/>
      <c r="K161" s="887">
        <f t="shared" si="35"/>
        <v>0</v>
      </c>
      <c r="L161" s="891"/>
    </row>
    <row r="162" spans="1:12" s="931" customFormat="1" hidden="1">
      <c r="A162" s="878" t="s">
        <v>1139</v>
      </c>
      <c r="B162" s="929"/>
      <c r="C162" s="941" t="s">
        <v>1140</v>
      </c>
      <c r="D162" s="941"/>
      <c r="E162" s="941"/>
      <c r="F162" s="897"/>
      <c r="G162" s="887"/>
      <c r="H162" s="887"/>
      <c r="I162" s="887"/>
      <c r="J162" s="887"/>
      <c r="K162" s="887">
        <f t="shared" si="35"/>
        <v>0</v>
      </c>
      <c r="L162" s="891"/>
    </row>
    <row r="163" spans="1:12" s="931" customFormat="1" hidden="1">
      <c r="A163" s="878" t="s">
        <v>1141</v>
      </c>
      <c r="B163" s="929"/>
      <c r="C163" s="941" t="s">
        <v>1142</v>
      </c>
      <c r="D163" s="941"/>
      <c r="E163" s="941"/>
      <c r="F163" s="897"/>
      <c r="G163" s="887"/>
      <c r="H163" s="887"/>
      <c r="I163" s="887"/>
      <c r="J163" s="887"/>
      <c r="K163" s="887">
        <f t="shared" si="35"/>
        <v>0</v>
      </c>
      <c r="L163" s="891"/>
    </row>
    <row r="164" spans="1:12" s="931" customFormat="1" hidden="1">
      <c r="A164" s="878" t="s">
        <v>1143</v>
      </c>
      <c r="B164" s="929"/>
      <c r="C164" s="941" t="s">
        <v>1144</v>
      </c>
      <c r="D164" s="941"/>
      <c r="E164" s="941"/>
      <c r="F164" s="897"/>
      <c r="G164" s="887"/>
      <c r="H164" s="887"/>
      <c r="I164" s="887"/>
      <c r="J164" s="887"/>
      <c r="K164" s="887">
        <f t="shared" si="35"/>
        <v>0</v>
      </c>
      <c r="L164" s="891"/>
    </row>
    <row r="165" spans="1:12" s="931" customFormat="1" hidden="1">
      <c r="A165" s="878" t="s">
        <v>1355</v>
      </c>
      <c r="B165" s="929"/>
      <c r="C165" s="941" t="s">
        <v>1356</v>
      </c>
      <c r="D165" s="941"/>
      <c r="E165" s="941"/>
      <c r="F165" s="897"/>
      <c r="G165" s="887"/>
      <c r="H165" s="887"/>
      <c r="I165" s="887"/>
      <c r="J165" s="887"/>
      <c r="K165" s="887">
        <f t="shared" si="35"/>
        <v>0</v>
      </c>
      <c r="L165" s="891"/>
    </row>
    <row r="166" spans="1:12" s="931" customFormat="1" hidden="1">
      <c r="A166" s="958" t="s">
        <v>1147</v>
      </c>
      <c r="B166" s="959"/>
      <c r="C166" s="875" t="s">
        <v>1148</v>
      </c>
      <c r="D166" s="875"/>
      <c r="E166" s="875"/>
      <c r="F166" s="895">
        <f t="shared" ref="F166:L166" si="36">F168+F172</f>
        <v>0</v>
      </c>
      <c r="G166" s="895">
        <f t="shared" si="36"/>
        <v>0</v>
      </c>
      <c r="H166" s="895">
        <f t="shared" si="36"/>
        <v>0</v>
      </c>
      <c r="I166" s="895">
        <f t="shared" si="36"/>
        <v>0</v>
      </c>
      <c r="J166" s="895">
        <f t="shared" si="36"/>
        <v>0</v>
      </c>
      <c r="K166" s="895">
        <f t="shared" si="36"/>
        <v>0</v>
      </c>
      <c r="L166" s="896">
        <f t="shared" si="36"/>
        <v>0</v>
      </c>
    </row>
    <row r="167" spans="1:12" s="931" customFormat="1" hidden="1">
      <c r="A167" s="960"/>
      <c r="B167" s="961"/>
      <c r="C167" s="880"/>
      <c r="D167" s="880"/>
      <c r="E167" s="880"/>
      <c r="F167" s="897"/>
      <c r="G167" s="898"/>
      <c r="H167" s="898"/>
      <c r="I167" s="898"/>
      <c r="J167" s="898"/>
      <c r="K167" s="887">
        <f>H167-J167</f>
        <v>0</v>
      </c>
      <c r="L167" s="900"/>
    </row>
    <row r="168" spans="1:12" s="933" customFormat="1" ht="15" hidden="1">
      <c r="A168" s="962" t="s">
        <v>1149</v>
      </c>
      <c r="B168" s="921"/>
      <c r="C168" s="922" t="s">
        <v>1150</v>
      </c>
      <c r="D168" s="922"/>
      <c r="E168" s="922"/>
      <c r="F168" s="923">
        <f t="shared" ref="F168:L168" si="37">F169+F170</f>
        <v>0</v>
      </c>
      <c r="G168" s="923">
        <f t="shared" si="37"/>
        <v>0</v>
      </c>
      <c r="H168" s="923">
        <f t="shared" si="37"/>
        <v>0</v>
      </c>
      <c r="I168" s="923">
        <f t="shared" si="37"/>
        <v>0</v>
      </c>
      <c r="J168" s="923">
        <f t="shared" si="37"/>
        <v>0</v>
      </c>
      <c r="K168" s="923">
        <f t="shared" si="37"/>
        <v>0</v>
      </c>
      <c r="L168" s="924">
        <f t="shared" si="37"/>
        <v>0</v>
      </c>
    </row>
    <row r="169" spans="1:12" s="931" customFormat="1" ht="25.5" hidden="1" customHeight="1">
      <c r="A169" s="1178" t="s">
        <v>1151</v>
      </c>
      <c r="B169" s="1179"/>
      <c r="C169" s="941" t="s">
        <v>1152</v>
      </c>
      <c r="D169" s="941"/>
      <c r="E169" s="941"/>
      <c r="F169" s="897"/>
      <c r="G169" s="887"/>
      <c r="H169" s="887"/>
      <c r="I169" s="887"/>
      <c r="J169" s="887"/>
      <c r="K169" s="887">
        <f>H169-J169</f>
        <v>0</v>
      </c>
      <c r="L169" s="891"/>
    </row>
    <row r="170" spans="1:12" s="931" customFormat="1" hidden="1">
      <c r="A170" s="878" t="s">
        <v>1153</v>
      </c>
      <c r="B170" s="929"/>
      <c r="C170" s="941" t="s">
        <v>1154</v>
      </c>
      <c r="D170" s="941"/>
      <c r="E170" s="941"/>
      <c r="F170" s="897"/>
      <c r="G170" s="887"/>
      <c r="H170" s="887"/>
      <c r="I170" s="887"/>
      <c r="J170" s="887"/>
      <c r="K170" s="887">
        <f>H170-J170</f>
        <v>0</v>
      </c>
      <c r="L170" s="891"/>
    </row>
    <row r="171" spans="1:12" s="931" customFormat="1" hidden="1">
      <c r="A171" s="878"/>
      <c r="B171" s="929"/>
      <c r="C171" s="930"/>
      <c r="D171" s="930"/>
      <c r="E171" s="930"/>
      <c r="F171" s="897"/>
      <c r="G171" s="898"/>
      <c r="H171" s="898"/>
      <c r="I171" s="898"/>
      <c r="J171" s="898"/>
      <c r="K171" s="887">
        <f>H171-J171</f>
        <v>0</v>
      </c>
      <c r="L171" s="900"/>
    </row>
    <row r="172" spans="1:12" s="933" customFormat="1" ht="15" hidden="1">
      <c r="A172" s="963" t="s">
        <v>1155</v>
      </c>
      <c r="B172" s="921"/>
      <c r="C172" s="922" t="s">
        <v>1156</v>
      </c>
      <c r="D172" s="922"/>
      <c r="E172" s="922"/>
      <c r="F172" s="923">
        <f t="shared" ref="F172:L172" si="38">F173+F178</f>
        <v>0</v>
      </c>
      <c r="G172" s="923">
        <f t="shared" si="38"/>
        <v>0</v>
      </c>
      <c r="H172" s="923">
        <f t="shared" si="38"/>
        <v>0</v>
      </c>
      <c r="I172" s="923">
        <f t="shared" si="38"/>
        <v>0</v>
      </c>
      <c r="J172" s="923">
        <f t="shared" si="38"/>
        <v>0</v>
      </c>
      <c r="K172" s="923">
        <f t="shared" si="38"/>
        <v>0</v>
      </c>
      <c r="L172" s="924">
        <f t="shared" si="38"/>
        <v>0</v>
      </c>
    </row>
    <row r="173" spans="1:12" s="931" customFormat="1" hidden="1">
      <c r="A173" s="925" t="s">
        <v>1157</v>
      </c>
      <c r="B173" s="917"/>
      <c r="C173" s="875" t="s">
        <v>1158</v>
      </c>
      <c r="D173" s="875"/>
      <c r="E173" s="875"/>
      <c r="F173" s="895">
        <f t="shared" ref="F173:L173" si="39">F174+F175+F176+F177</f>
        <v>0</v>
      </c>
      <c r="G173" s="895">
        <f t="shared" si="39"/>
        <v>0</v>
      </c>
      <c r="H173" s="895">
        <f t="shared" si="39"/>
        <v>0</v>
      </c>
      <c r="I173" s="895">
        <f t="shared" si="39"/>
        <v>0</v>
      </c>
      <c r="J173" s="895">
        <f t="shared" si="39"/>
        <v>0</v>
      </c>
      <c r="K173" s="895">
        <f t="shared" si="39"/>
        <v>0</v>
      </c>
      <c r="L173" s="896">
        <f t="shared" si="39"/>
        <v>0</v>
      </c>
    </row>
    <row r="174" spans="1:12" s="931" customFormat="1" ht="25.5" hidden="1">
      <c r="A174" s="892"/>
      <c r="B174" s="913" t="s">
        <v>1159</v>
      </c>
      <c r="C174" s="880" t="s">
        <v>1160</v>
      </c>
      <c r="D174" s="880"/>
      <c r="E174" s="880"/>
      <c r="F174" s="897"/>
      <c r="G174" s="887"/>
      <c r="H174" s="887"/>
      <c r="I174" s="887"/>
      <c r="J174" s="887"/>
      <c r="K174" s="887">
        <f>H174-J174</f>
        <v>0</v>
      </c>
      <c r="L174" s="891"/>
    </row>
    <row r="175" spans="1:12" s="931" customFormat="1" hidden="1">
      <c r="A175" s="892"/>
      <c r="B175" s="913" t="s">
        <v>1161</v>
      </c>
      <c r="C175" s="880" t="s">
        <v>1162</v>
      </c>
      <c r="D175" s="880"/>
      <c r="E175" s="880"/>
      <c r="F175" s="897"/>
      <c r="G175" s="887"/>
      <c r="H175" s="887"/>
      <c r="I175" s="887"/>
      <c r="J175" s="887"/>
      <c r="K175" s="887">
        <f>H175-J175</f>
        <v>0</v>
      </c>
      <c r="L175" s="891"/>
    </row>
    <row r="176" spans="1:12" s="931" customFormat="1" ht="15.75" hidden="1" customHeight="1">
      <c r="A176" s="892"/>
      <c r="B176" s="913" t="s">
        <v>1163</v>
      </c>
      <c r="C176" s="880" t="s">
        <v>1164</v>
      </c>
      <c r="D176" s="880"/>
      <c r="E176" s="880"/>
      <c r="F176" s="897"/>
      <c r="G176" s="887"/>
      <c r="H176" s="887"/>
      <c r="I176" s="887"/>
      <c r="J176" s="887"/>
      <c r="K176" s="887">
        <f>H176-J176</f>
        <v>0</v>
      </c>
      <c r="L176" s="891"/>
    </row>
    <row r="177" spans="1:12" s="931" customFormat="1" hidden="1">
      <c r="A177" s="892"/>
      <c r="B177" s="879" t="s">
        <v>1165</v>
      </c>
      <c r="C177" s="880" t="s">
        <v>1166</v>
      </c>
      <c r="D177" s="880"/>
      <c r="E177" s="880"/>
      <c r="F177" s="897"/>
      <c r="G177" s="887"/>
      <c r="H177" s="887"/>
      <c r="I177" s="887"/>
      <c r="J177" s="887"/>
      <c r="K177" s="887">
        <f>H177-J177</f>
        <v>0</v>
      </c>
      <c r="L177" s="891"/>
    </row>
    <row r="178" spans="1:12" s="931" customFormat="1" hidden="1">
      <c r="A178" s="925" t="s">
        <v>1167</v>
      </c>
      <c r="B178" s="917"/>
      <c r="C178" s="875" t="s">
        <v>733</v>
      </c>
      <c r="D178" s="875"/>
      <c r="E178" s="875"/>
      <c r="F178" s="895">
        <f t="shared" ref="F178:L178" si="40">F179+F180+F181</f>
        <v>0</v>
      </c>
      <c r="G178" s="895">
        <f t="shared" si="40"/>
        <v>0</v>
      </c>
      <c r="H178" s="895">
        <f t="shared" si="40"/>
        <v>0</v>
      </c>
      <c r="I178" s="895">
        <f t="shared" si="40"/>
        <v>0</v>
      </c>
      <c r="J178" s="895">
        <f t="shared" si="40"/>
        <v>0</v>
      </c>
      <c r="K178" s="895">
        <f t="shared" si="40"/>
        <v>0</v>
      </c>
      <c r="L178" s="896">
        <f t="shared" si="40"/>
        <v>0</v>
      </c>
    </row>
    <row r="179" spans="1:12" s="931" customFormat="1" hidden="1">
      <c r="A179" s="892"/>
      <c r="B179" s="879" t="s">
        <v>1168</v>
      </c>
      <c r="C179" s="880" t="s">
        <v>1169</v>
      </c>
      <c r="D179" s="880"/>
      <c r="E179" s="880"/>
      <c r="F179" s="897"/>
      <c r="G179" s="887"/>
      <c r="H179" s="887"/>
      <c r="I179" s="887"/>
      <c r="J179" s="887"/>
      <c r="K179" s="887">
        <f>H179-J179</f>
        <v>0</v>
      </c>
      <c r="L179" s="891"/>
    </row>
    <row r="180" spans="1:12" s="931" customFormat="1" hidden="1">
      <c r="A180" s="892"/>
      <c r="B180" s="879" t="s">
        <v>1170</v>
      </c>
      <c r="C180" s="880" t="s">
        <v>1171</v>
      </c>
      <c r="D180" s="880"/>
      <c r="E180" s="880"/>
      <c r="F180" s="897"/>
      <c r="G180" s="887"/>
      <c r="H180" s="887"/>
      <c r="I180" s="887"/>
      <c r="J180" s="887"/>
      <c r="K180" s="887">
        <f>H180-J180</f>
        <v>0</v>
      </c>
      <c r="L180" s="891"/>
    </row>
    <row r="181" spans="1:12" s="931" customFormat="1" hidden="1">
      <c r="A181" s="892"/>
      <c r="B181" s="879" t="s">
        <v>1172</v>
      </c>
      <c r="C181" s="880" t="s">
        <v>1173</v>
      </c>
      <c r="D181" s="880"/>
      <c r="E181" s="880"/>
      <c r="F181" s="897"/>
      <c r="G181" s="887"/>
      <c r="H181" s="887"/>
      <c r="I181" s="887"/>
      <c r="J181" s="887"/>
      <c r="K181" s="887">
        <f>H181-J181</f>
        <v>0</v>
      </c>
      <c r="L181" s="891"/>
    </row>
    <row r="182" spans="1:12" s="933" customFormat="1" ht="33.75" hidden="1" customHeight="1">
      <c r="A182" s="1160" t="s">
        <v>1174</v>
      </c>
      <c r="B182" s="1159"/>
      <c r="C182" s="922" t="s">
        <v>1175</v>
      </c>
      <c r="D182" s="922"/>
      <c r="E182" s="922"/>
      <c r="F182" s="923">
        <f t="shared" ref="F182:L182" si="41">F183</f>
        <v>0</v>
      </c>
      <c r="G182" s="923">
        <f t="shared" si="41"/>
        <v>0</v>
      </c>
      <c r="H182" s="923">
        <f t="shared" si="41"/>
        <v>0</v>
      </c>
      <c r="I182" s="923">
        <f t="shared" si="41"/>
        <v>0</v>
      </c>
      <c r="J182" s="923">
        <f t="shared" si="41"/>
        <v>0</v>
      </c>
      <c r="K182" s="923">
        <f t="shared" si="41"/>
        <v>0</v>
      </c>
      <c r="L182" s="924">
        <f t="shared" si="41"/>
        <v>0</v>
      </c>
    </row>
    <row r="183" spans="1:12" s="931" customFormat="1" hidden="1">
      <c r="A183" s="892" t="s">
        <v>1176</v>
      </c>
      <c r="B183" s="879"/>
      <c r="C183" s="941" t="s">
        <v>1178</v>
      </c>
      <c r="D183" s="941"/>
      <c r="E183" s="941"/>
      <c r="F183" s="897"/>
      <c r="G183" s="887"/>
      <c r="H183" s="887"/>
      <c r="I183" s="887"/>
      <c r="J183" s="887"/>
      <c r="K183" s="887">
        <f>H183-J183</f>
        <v>0</v>
      </c>
      <c r="L183" s="891"/>
    </row>
    <row r="184" spans="1:12" s="931" customFormat="1" ht="13.5" hidden="1" thickBot="1">
      <c r="A184" s="1000"/>
      <c r="B184" s="1001"/>
      <c r="C184" s="1248"/>
      <c r="D184" s="1248"/>
      <c r="E184" s="1248"/>
      <c r="F184" s="1234"/>
      <c r="G184" s="1249"/>
      <c r="H184" s="1249"/>
      <c r="I184" s="1249"/>
      <c r="J184" s="1249"/>
      <c r="K184" s="1250">
        <f>H184-J184</f>
        <v>0</v>
      </c>
      <c r="L184" s="1251"/>
    </row>
    <row r="185" spans="1:12" s="771" customFormat="1" ht="20.25" hidden="1" customHeight="1">
      <c r="A185" s="1252" t="s">
        <v>1332</v>
      </c>
      <c r="B185" s="1252"/>
      <c r="C185" s="1253"/>
      <c r="D185" s="1253"/>
      <c r="E185" s="1253"/>
      <c r="F185" s="1254">
        <f t="shared" ref="F185:L185" si="42">F186+F197+F211+F256+F273</f>
        <v>0</v>
      </c>
      <c r="G185" s="1254">
        <f t="shared" si="42"/>
        <v>0</v>
      </c>
      <c r="H185" s="1254">
        <f t="shared" si="42"/>
        <v>0</v>
      </c>
      <c r="I185" s="1254">
        <f t="shared" si="42"/>
        <v>0</v>
      </c>
      <c r="J185" s="1254">
        <f t="shared" si="42"/>
        <v>0</v>
      </c>
      <c r="K185" s="1254">
        <f t="shared" si="42"/>
        <v>0</v>
      </c>
      <c r="L185" s="1254">
        <f t="shared" si="42"/>
        <v>0</v>
      </c>
    </row>
    <row r="186" spans="1:12" s="771" customFormat="1" ht="26.25" hidden="1" customHeight="1">
      <c r="A186" s="1164" t="s">
        <v>1181</v>
      </c>
      <c r="B186" s="1164"/>
      <c r="C186" s="954" t="s">
        <v>1333</v>
      </c>
      <c r="D186" s="954"/>
      <c r="E186" s="954"/>
      <c r="F186" s="923">
        <f t="shared" ref="F186:L186" si="43">F187</f>
        <v>0</v>
      </c>
      <c r="G186" s="923">
        <f t="shared" si="43"/>
        <v>0</v>
      </c>
      <c r="H186" s="923">
        <f t="shared" si="43"/>
        <v>0</v>
      </c>
      <c r="I186" s="923">
        <f t="shared" si="43"/>
        <v>0</v>
      </c>
      <c r="J186" s="923">
        <f t="shared" si="43"/>
        <v>0</v>
      </c>
      <c r="K186" s="923">
        <f t="shared" si="43"/>
        <v>0</v>
      </c>
      <c r="L186" s="923">
        <f t="shared" si="43"/>
        <v>0</v>
      </c>
    </row>
    <row r="187" spans="1:12" s="931" customFormat="1" ht="18" hidden="1" customHeight="1">
      <c r="A187" s="874" t="s">
        <v>1183</v>
      </c>
      <c r="B187" s="894"/>
      <c r="C187" s="875" t="s">
        <v>530</v>
      </c>
      <c r="D187" s="875"/>
      <c r="E187" s="875"/>
      <c r="F187" s="895">
        <f t="shared" ref="F187:L187" si="44">F188+F189+F190+F191+F192+F193+F194+F195</f>
        <v>0</v>
      </c>
      <c r="G187" s="895">
        <f t="shared" si="44"/>
        <v>0</v>
      </c>
      <c r="H187" s="895">
        <f t="shared" si="44"/>
        <v>0</v>
      </c>
      <c r="I187" s="895">
        <f t="shared" si="44"/>
        <v>0</v>
      </c>
      <c r="J187" s="895">
        <f t="shared" si="44"/>
        <v>0</v>
      </c>
      <c r="K187" s="895">
        <f t="shared" si="44"/>
        <v>0</v>
      </c>
      <c r="L187" s="895">
        <f t="shared" si="44"/>
        <v>0</v>
      </c>
    </row>
    <row r="188" spans="1:12" s="970" customFormat="1" ht="15" hidden="1" customHeight="1">
      <c r="A188" s="1255"/>
      <c r="B188" s="893" t="s">
        <v>1184</v>
      </c>
      <c r="C188" s="880" t="s">
        <v>1185</v>
      </c>
      <c r="D188" s="880"/>
      <c r="E188" s="880"/>
      <c r="F188" s="897"/>
      <c r="G188" s="968"/>
      <c r="H188" s="968"/>
      <c r="I188" s="968"/>
      <c r="J188" s="968"/>
      <c r="K188" s="887">
        <f t="shared" ref="K188:K196" si="45">H188-J188</f>
        <v>0</v>
      </c>
      <c r="L188" s="968"/>
    </row>
    <row r="189" spans="1:12" s="975" customFormat="1" ht="32.25" hidden="1" customHeight="1">
      <c r="A189" s="1256"/>
      <c r="B189" s="1257" t="s">
        <v>1186</v>
      </c>
      <c r="C189" s="947" t="s">
        <v>1187</v>
      </c>
      <c r="D189" s="947"/>
      <c r="E189" s="947"/>
      <c r="F189" s="897"/>
      <c r="G189" s="973"/>
      <c r="H189" s="973"/>
      <c r="I189" s="973"/>
      <c r="J189" s="973"/>
      <c r="K189" s="887">
        <f t="shared" si="45"/>
        <v>0</v>
      </c>
      <c r="L189" s="973"/>
    </row>
    <row r="190" spans="1:12" s="975" customFormat="1" ht="28.5" hidden="1" customHeight="1">
      <c r="A190" s="1256"/>
      <c r="B190" s="1257" t="s">
        <v>1188</v>
      </c>
      <c r="C190" s="947" t="s">
        <v>1189</v>
      </c>
      <c r="D190" s="947"/>
      <c r="E190" s="947"/>
      <c r="F190" s="897"/>
      <c r="G190" s="973"/>
      <c r="H190" s="973"/>
      <c r="I190" s="973"/>
      <c r="J190" s="973"/>
      <c r="K190" s="887">
        <f t="shared" si="45"/>
        <v>0</v>
      </c>
      <c r="L190" s="973"/>
    </row>
    <row r="191" spans="1:12" s="975" customFormat="1" ht="29.25" hidden="1" customHeight="1">
      <c r="A191" s="1256"/>
      <c r="B191" s="1257" t="s">
        <v>1190</v>
      </c>
      <c r="C191" s="947" t="s">
        <v>1191</v>
      </c>
      <c r="D191" s="947"/>
      <c r="E191" s="947"/>
      <c r="F191" s="897"/>
      <c r="G191" s="973"/>
      <c r="H191" s="973"/>
      <c r="I191" s="973"/>
      <c r="J191" s="973"/>
      <c r="K191" s="887">
        <f t="shared" si="45"/>
        <v>0</v>
      </c>
      <c r="L191" s="973"/>
    </row>
    <row r="192" spans="1:12" s="975" customFormat="1" ht="29.25" hidden="1" customHeight="1">
      <c r="A192" s="1256"/>
      <c r="B192" s="1257" t="s">
        <v>1192</v>
      </c>
      <c r="C192" s="947" t="s">
        <v>1193</v>
      </c>
      <c r="D192" s="947"/>
      <c r="E192" s="947"/>
      <c r="F192" s="897"/>
      <c r="G192" s="973"/>
      <c r="H192" s="973"/>
      <c r="I192" s="973"/>
      <c r="J192" s="973"/>
      <c r="K192" s="887">
        <f t="shared" si="45"/>
        <v>0</v>
      </c>
      <c r="L192" s="973"/>
    </row>
    <row r="193" spans="1:12" s="975" customFormat="1" ht="30" hidden="1" customHeight="1">
      <c r="A193" s="1256"/>
      <c r="B193" s="1257" t="s">
        <v>1194</v>
      </c>
      <c r="C193" s="947" t="s">
        <v>1195</v>
      </c>
      <c r="D193" s="947"/>
      <c r="E193" s="947"/>
      <c r="F193" s="897"/>
      <c r="G193" s="973"/>
      <c r="H193" s="973"/>
      <c r="I193" s="973"/>
      <c r="J193" s="973"/>
      <c r="K193" s="887">
        <f t="shared" si="45"/>
        <v>0</v>
      </c>
      <c r="L193" s="973"/>
    </row>
    <row r="194" spans="1:12" s="975" customFormat="1" ht="29.25" hidden="1" customHeight="1">
      <c r="A194" s="1256"/>
      <c r="B194" s="1257" t="s">
        <v>1196</v>
      </c>
      <c r="C194" s="947" t="s">
        <v>1197</v>
      </c>
      <c r="D194" s="947"/>
      <c r="E194" s="947"/>
      <c r="F194" s="897"/>
      <c r="G194" s="973"/>
      <c r="H194" s="973"/>
      <c r="I194" s="973"/>
      <c r="J194" s="973"/>
      <c r="K194" s="887">
        <f t="shared" si="45"/>
        <v>0</v>
      </c>
      <c r="L194" s="973"/>
    </row>
    <row r="195" spans="1:12" s="975" customFormat="1" ht="32.25" hidden="1" customHeight="1">
      <c r="A195" s="1256"/>
      <c r="B195" s="1257" t="s">
        <v>1198</v>
      </c>
      <c r="C195" s="947" t="s">
        <v>1199</v>
      </c>
      <c r="D195" s="947"/>
      <c r="E195" s="947"/>
      <c r="F195" s="897"/>
      <c r="G195" s="973"/>
      <c r="H195" s="973"/>
      <c r="I195" s="973"/>
      <c r="J195" s="973"/>
      <c r="K195" s="887">
        <f t="shared" si="45"/>
        <v>0</v>
      </c>
      <c r="L195" s="973"/>
    </row>
    <row r="196" spans="1:12" s="975" customFormat="1" ht="12.75" hidden="1" customHeight="1">
      <c r="A196" s="1256"/>
      <c r="B196" s="1257"/>
      <c r="C196" s="947"/>
      <c r="D196" s="947"/>
      <c r="E196" s="947"/>
      <c r="F196" s="897"/>
      <c r="G196" s="976"/>
      <c r="H196" s="976"/>
      <c r="I196" s="976"/>
      <c r="J196" s="976"/>
      <c r="K196" s="887">
        <f t="shared" si="45"/>
        <v>0</v>
      </c>
      <c r="L196" s="976"/>
    </row>
    <row r="197" spans="1:12" ht="17.25" hidden="1" customHeight="1">
      <c r="A197" s="978" t="s">
        <v>1200</v>
      </c>
      <c r="B197" s="978"/>
      <c r="C197" s="954" t="s">
        <v>1182</v>
      </c>
      <c r="D197" s="954"/>
      <c r="E197" s="954"/>
      <c r="F197" s="939">
        <f t="shared" ref="F197:L197" si="46">F198</f>
        <v>0</v>
      </c>
      <c r="G197" s="939">
        <f t="shared" si="46"/>
        <v>0</v>
      </c>
      <c r="H197" s="939">
        <f t="shared" si="46"/>
        <v>0</v>
      </c>
      <c r="I197" s="939">
        <f t="shared" si="46"/>
        <v>0</v>
      </c>
      <c r="J197" s="939">
        <f t="shared" si="46"/>
        <v>0</v>
      </c>
      <c r="K197" s="939">
        <f t="shared" si="46"/>
        <v>0</v>
      </c>
      <c r="L197" s="939">
        <f t="shared" si="46"/>
        <v>0</v>
      </c>
    </row>
    <row r="198" spans="1:12" ht="26.25" hidden="1" customHeight="1">
      <c r="A198" s="1166" t="s">
        <v>1201</v>
      </c>
      <c r="B198" s="1166"/>
      <c r="C198" s="875" t="s">
        <v>1111</v>
      </c>
      <c r="D198" s="875"/>
      <c r="E198" s="875"/>
      <c r="F198" s="895">
        <f t="shared" ref="F198:L198" si="47">F199+F200+F201+F202+F203+F204+F205+F206+F207+F208+F209</f>
        <v>0</v>
      </c>
      <c r="G198" s="895">
        <f t="shared" si="47"/>
        <v>0</v>
      </c>
      <c r="H198" s="895">
        <f t="shared" si="47"/>
        <v>0</v>
      </c>
      <c r="I198" s="895">
        <f t="shared" si="47"/>
        <v>0</v>
      </c>
      <c r="J198" s="895">
        <f t="shared" si="47"/>
        <v>0</v>
      </c>
      <c r="K198" s="895">
        <f t="shared" si="47"/>
        <v>0</v>
      </c>
      <c r="L198" s="895">
        <f t="shared" si="47"/>
        <v>0</v>
      </c>
    </row>
    <row r="199" spans="1:12" s="931" customFormat="1" ht="13.5" hidden="1" customHeight="1">
      <c r="A199" s="1018"/>
      <c r="B199" s="879" t="s">
        <v>1202</v>
      </c>
      <c r="C199" s="880" t="s">
        <v>1203</v>
      </c>
      <c r="D199" s="880"/>
      <c r="E199" s="880"/>
      <c r="F199" s="897"/>
      <c r="G199" s="887"/>
      <c r="H199" s="887"/>
      <c r="I199" s="887"/>
      <c r="J199" s="887"/>
      <c r="K199" s="887">
        <f t="shared" ref="K199:K210" si="48">H199-J199</f>
        <v>0</v>
      </c>
      <c r="L199" s="887"/>
    </row>
    <row r="200" spans="1:12" s="931" customFormat="1" ht="15.75" hidden="1" customHeight="1">
      <c r="A200" s="1018"/>
      <c r="B200" s="879" t="s">
        <v>1204</v>
      </c>
      <c r="C200" s="880" t="s">
        <v>1205</v>
      </c>
      <c r="D200" s="880"/>
      <c r="E200" s="880"/>
      <c r="F200" s="897"/>
      <c r="G200" s="887"/>
      <c r="H200" s="887"/>
      <c r="I200" s="887"/>
      <c r="J200" s="887"/>
      <c r="K200" s="887">
        <f t="shared" si="48"/>
        <v>0</v>
      </c>
      <c r="L200" s="887"/>
    </row>
    <row r="201" spans="1:12" s="931" customFormat="1" ht="15.75" hidden="1" customHeight="1">
      <c r="A201" s="1018"/>
      <c r="B201" s="879" t="s">
        <v>1206</v>
      </c>
      <c r="C201" s="880" t="s">
        <v>1207</v>
      </c>
      <c r="D201" s="880"/>
      <c r="E201" s="880"/>
      <c r="F201" s="897"/>
      <c r="G201" s="887"/>
      <c r="H201" s="887"/>
      <c r="I201" s="887"/>
      <c r="J201" s="887"/>
      <c r="K201" s="887">
        <f t="shared" si="48"/>
        <v>0</v>
      </c>
      <c r="L201" s="887"/>
    </row>
    <row r="202" spans="1:12" s="931" customFormat="1" ht="15.75" hidden="1" customHeight="1">
      <c r="A202" s="1018"/>
      <c r="B202" s="879" t="s">
        <v>1208</v>
      </c>
      <c r="C202" s="880" t="s">
        <v>1209</v>
      </c>
      <c r="D202" s="880"/>
      <c r="E202" s="880"/>
      <c r="F202" s="897"/>
      <c r="G202" s="887"/>
      <c r="H202" s="887"/>
      <c r="I202" s="887"/>
      <c r="J202" s="887"/>
      <c r="K202" s="887">
        <f t="shared" si="48"/>
        <v>0</v>
      </c>
      <c r="L202" s="887"/>
    </row>
    <row r="203" spans="1:12" s="931" customFormat="1" ht="17.25" hidden="1" customHeight="1">
      <c r="A203" s="1018"/>
      <c r="B203" s="913" t="s">
        <v>1210</v>
      </c>
      <c r="C203" s="880" t="s">
        <v>1211</v>
      </c>
      <c r="D203" s="880"/>
      <c r="E203" s="880"/>
      <c r="F203" s="897"/>
      <c r="G203" s="887"/>
      <c r="H203" s="887"/>
      <c r="I203" s="887"/>
      <c r="J203" s="887"/>
      <c r="K203" s="887">
        <f t="shared" si="48"/>
        <v>0</v>
      </c>
      <c r="L203" s="887"/>
    </row>
    <row r="204" spans="1:12" s="931" customFormat="1" ht="13.5" hidden="1" customHeight="1">
      <c r="A204" s="1258"/>
      <c r="B204" s="879" t="s">
        <v>1212</v>
      </c>
      <c r="C204" s="880" t="s">
        <v>1213</v>
      </c>
      <c r="D204" s="880"/>
      <c r="E204" s="880"/>
      <c r="F204" s="897"/>
      <c r="G204" s="887"/>
      <c r="H204" s="887"/>
      <c r="I204" s="887"/>
      <c r="J204" s="887"/>
      <c r="K204" s="887">
        <f t="shared" si="48"/>
        <v>0</v>
      </c>
      <c r="L204" s="887"/>
    </row>
    <row r="205" spans="1:12" s="931" customFormat="1" ht="13.5" hidden="1" customHeight="1">
      <c r="A205" s="1258"/>
      <c r="B205" s="879" t="s">
        <v>1214</v>
      </c>
      <c r="C205" s="880" t="s">
        <v>1215</v>
      </c>
      <c r="D205" s="880"/>
      <c r="E205" s="880"/>
      <c r="F205" s="897"/>
      <c r="G205" s="887"/>
      <c r="H205" s="887"/>
      <c r="I205" s="887"/>
      <c r="J205" s="887"/>
      <c r="K205" s="887">
        <f t="shared" si="48"/>
        <v>0</v>
      </c>
      <c r="L205" s="887"/>
    </row>
    <row r="206" spans="1:12" s="931" customFormat="1" ht="13.5" hidden="1" customHeight="1">
      <c r="A206" s="1258"/>
      <c r="B206" s="893" t="s">
        <v>1114</v>
      </c>
      <c r="C206" s="880" t="s">
        <v>1115</v>
      </c>
      <c r="D206" s="880"/>
      <c r="E206" s="880"/>
      <c r="F206" s="897"/>
      <c r="G206" s="887"/>
      <c r="H206" s="887"/>
      <c r="I206" s="887"/>
      <c r="J206" s="887"/>
      <c r="K206" s="887">
        <f t="shared" si="48"/>
        <v>0</v>
      </c>
      <c r="L206" s="887"/>
    </row>
    <row r="207" spans="1:12" s="931" customFormat="1" ht="13.5" hidden="1" customHeight="1">
      <c r="A207" s="1258"/>
      <c r="B207" s="893" t="s">
        <v>1216</v>
      </c>
      <c r="C207" s="880" t="s">
        <v>1217</v>
      </c>
      <c r="D207" s="880"/>
      <c r="E207" s="880"/>
      <c r="F207" s="897"/>
      <c r="G207" s="887"/>
      <c r="H207" s="887"/>
      <c r="I207" s="887"/>
      <c r="J207" s="887"/>
      <c r="K207" s="887">
        <f t="shared" si="48"/>
        <v>0</v>
      </c>
      <c r="L207" s="887"/>
    </row>
    <row r="208" spans="1:12" s="931" customFormat="1" ht="13.5" hidden="1" customHeight="1">
      <c r="A208" s="1258"/>
      <c r="B208" s="893" t="s">
        <v>1218</v>
      </c>
      <c r="C208" s="880" t="s">
        <v>1219</v>
      </c>
      <c r="D208" s="880"/>
      <c r="E208" s="880"/>
      <c r="F208" s="897"/>
      <c r="G208" s="887"/>
      <c r="H208" s="887"/>
      <c r="I208" s="887"/>
      <c r="J208" s="887"/>
      <c r="K208" s="887">
        <f t="shared" si="48"/>
        <v>0</v>
      </c>
      <c r="L208" s="887"/>
    </row>
    <row r="209" spans="1:12" s="931" customFormat="1" ht="28.5" hidden="1" customHeight="1">
      <c r="A209" s="1258"/>
      <c r="B209" s="946" t="s">
        <v>1220</v>
      </c>
      <c r="C209" s="880" t="s">
        <v>1221</v>
      </c>
      <c r="D209" s="880"/>
      <c r="E209" s="880"/>
      <c r="F209" s="897"/>
      <c r="G209" s="887"/>
      <c r="H209" s="887"/>
      <c r="I209" s="887"/>
      <c r="J209" s="887"/>
      <c r="K209" s="887">
        <f t="shared" si="48"/>
        <v>0</v>
      </c>
      <c r="L209" s="887"/>
    </row>
    <row r="210" spans="1:12" s="931" customFormat="1" ht="13.5" hidden="1" customHeight="1">
      <c r="A210" s="1258"/>
      <c r="B210" s="893"/>
      <c r="C210" s="880"/>
      <c r="D210" s="880"/>
      <c r="E210" s="880"/>
      <c r="F210" s="897"/>
      <c r="G210" s="898"/>
      <c r="H210" s="898"/>
      <c r="I210" s="898"/>
      <c r="J210" s="898"/>
      <c r="K210" s="887">
        <f t="shared" si="48"/>
        <v>0</v>
      </c>
      <c r="L210" s="898"/>
    </row>
    <row r="211" spans="1:12" s="931" customFormat="1" ht="39.75" hidden="1" customHeight="1">
      <c r="A211" s="1259" t="s">
        <v>1334</v>
      </c>
      <c r="B211" s="1259"/>
      <c r="C211" s="1260">
        <v>56</v>
      </c>
      <c r="D211" s="1260"/>
      <c r="E211" s="1260"/>
      <c r="F211" s="939">
        <f t="shared" ref="F211:L211" si="49">F212+F216+F220+F224+F228+F232+F236+F240+F244+F248+F252</f>
        <v>0</v>
      </c>
      <c r="G211" s="939">
        <f t="shared" si="49"/>
        <v>0</v>
      </c>
      <c r="H211" s="939">
        <f t="shared" si="49"/>
        <v>0</v>
      </c>
      <c r="I211" s="939">
        <f t="shared" si="49"/>
        <v>0</v>
      </c>
      <c r="J211" s="939">
        <f t="shared" si="49"/>
        <v>0</v>
      </c>
      <c r="K211" s="939">
        <f t="shared" si="49"/>
        <v>0</v>
      </c>
      <c r="L211" s="939">
        <f t="shared" si="49"/>
        <v>0</v>
      </c>
    </row>
    <row r="212" spans="1:12" s="931" customFormat="1" ht="13.5" hidden="1" customHeight="1">
      <c r="A212" s="1261" t="s">
        <v>1223</v>
      </c>
      <c r="B212" s="1261"/>
      <c r="C212" s="875" t="s">
        <v>1224</v>
      </c>
      <c r="D212" s="875"/>
      <c r="E212" s="875"/>
      <c r="F212" s="895">
        <f t="shared" ref="F212:L212" si="50">F213+F214+F215</f>
        <v>0</v>
      </c>
      <c r="G212" s="895">
        <f t="shared" si="50"/>
        <v>0</v>
      </c>
      <c r="H212" s="895">
        <f t="shared" si="50"/>
        <v>0</v>
      </c>
      <c r="I212" s="895">
        <f t="shared" si="50"/>
        <v>0</v>
      </c>
      <c r="J212" s="895">
        <f t="shared" si="50"/>
        <v>0</v>
      </c>
      <c r="K212" s="895">
        <f t="shared" si="50"/>
        <v>0</v>
      </c>
      <c r="L212" s="895">
        <f t="shared" si="50"/>
        <v>0</v>
      </c>
    </row>
    <row r="213" spans="1:12" s="931" customFormat="1" ht="13.5" hidden="1" customHeight="1">
      <c r="A213" s="1019"/>
      <c r="B213" s="1262" t="s">
        <v>1225</v>
      </c>
      <c r="C213" s="1263" t="s">
        <v>1226</v>
      </c>
      <c r="D213" s="1263"/>
      <c r="E213" s="1263"/>
      <c r="F213" s="897"/>
      <c r="G213" s="887"/>
      <c r="H213" s="887"/>
      <c r="I213" s="887"/>
      <c r="J213" s="887"/>
      <c r="K213" s="887">
        <f>H213-J213</f>
        <v>0</v>
      </c>
      <c r="L213" s="887"/>
    </row>
    <row r="214" spans="1:12" s="931" customFormat="1" ht="13.5" hidden="1" customHeight="1">
      <c r="A214" s="1019"/>
      <c r="B214" s="1262" t="s">
        <v>1227</v>
      </c>
      <c r="C214" s="1263" t="s">
        <v>1228</v>
      </c>
      <c r="D214" s="1263"/>
      <c r="E214" s="1263"/>
      <c r="F214" s="897"/>
      <c r="G214" s="887"/>
      <c r="H214" s="887"/>
      <c r="I214" s="887"/>
      <c r="J214" s="887"/>
      <c r="K214" s="887">
        <f>H214-J214</f>
        <v>0</v>
      </c>
      <c r="L214" s="887"/>
    </row>
    <row r="215" spans="1:12" s="931" customFormat="1" ht="13.5" hidden="1" customHeight="1">
      <c r="A215" s="1019"/>
      <c r="B215" s="1262" t="s">
        <v>1229</v>
      </c>
      <c r="C215" s="1263" t="s">
        <v>1230</v>
      </c>
      <c r="D215" s="1263"/>
      <c r="E215" s="1263"/>
      <c r="F215" s="897"/>
      <c r="G215" s="887"/>
      <c r="H215" s="887"/>
      <c r="I215" s="887"/>
      <c r="J215" s="887"/>
      <c r="K215" s="887">
        <f>H215-J215</f>
        <v>0</v>
      </c>
      <c r="L215" s="887"/>
    </row>
    <row r="216" spans="1:12" s="931" customFormat="1" ht="13.5" hidden="1" customHeight="1">
      <c r="A216" s="1264" t="s">
        <v>1231</v>
      </c>
      <c r="B216" s="1264"/>
      <c r="C216" s="1265" t="s">
        <v>550</v>
      </c>
      <c r="D216" s="1265"/>
      <c r="E216" s="1265"/>
      <c r="F216" s="895">
        <f t="shared" ref="F216:L216" si="51">F217+F218+F219</f>
        <v>0</v>
      </c>
      <c r="G216" s="895">
        <f t="shared" si="51"/>
        <v>0</v>
      </c>
      <c r="H216" s="895">
        <f t="shared" si="51"/>
        <v>0</v>
      </c>
      <c r="I216" s="895">
        <f t="shared" si="51"/>
        <v>0</v>
      </c>
      <c r="J216" s="895">
        <f t="shared" si="51"/>
        <v>0</v>
      </c>
      <c r="K216" s="895">
        <f t="shared" si="51"/>
        <v>0</v>
      </c>
      <c r="L216" s="895">
        <f t="shared" si="51"/>
        <v>0</v>
      </c>
    </row>
    <row r="217" spans="1:12" s="931" customFormat="1" ht="13.5" hidden="1" customHeight="1">
      <c r="A217" s="1019"/>
      <c r="B217" s="1262" t="s">
        <v>1225</v>
      </c>
      <c r="C217" s="1263" t="s">
        <v>1232</v>
      </c>
      <c r="D217" s="1263"/>
      <c r="E217" s="1263"/>
      <c r="F217" s="897"/>
      <c r="G217" s="887"/>
      <c r="H217" s="887"/>
      <c r="I217" s="887"/>
      <c r="J217" s="887"/>
      <c r="K217" s="887">
        <f>H217-J217</f>
        <v>0</v>
      </c>
      <c r="L217" s="887"/>
    </row>
    <row r="218" spans="1:12" s="931" customFormat="1" ht="13.5" hidden="1" customHeight="1">
      <c r="A218" s="1019"/>
      <c r="B218" s="1262" t="s">
        <v>1227</v>
      </c>
      <c r="C218" s="1263" t="s">
        <v>1233</v>
      </c>
      <c r="D218" s="1263"/>
      <c r="E218" s="1263"/>
      <c r="F218" s="897"/>
      <c r="G218" s="887"/>
      <c r="H218" s="887"/>
      <c r="I218" s="887"/>
      <c r="J218" s="887"/>
      <c r="K218" s="887">
        <f>H218-J218</f>
        <v>0</v>
      </c>
      <c r="L218" s="887"/>
    </row>
    <row r="219" spans="1:12" s="931" customFormat="1" ht="13.5" hidden="1" customHeight="1">
      <c r="A219" s="1019"/>
      <c r="B219" s="1262" t="s">
        <v>1229</v>
      </c>
      <c r="C219" s="1263" t="s">
        <v>1234</v>
      </c>
      <c r="D219" s="1263"/>
      <c r="E219" s="1263"/>
      <c r="F219" s="897"/>
      <c r="G219" s="887"/>
      <c r="H219" s="887"/>
      <c r="I219" s="887"/>
      <c r="J219" s="887"/>
      <c r="K219" s="887">
        <f>H219-J219</f>
        <v>0</v>
      </c>
      <c r="L219" s="887"/>
    </row>
    <row r="220" spans="1:12" s="931" customFormat="1" ht="13.5" hidden="1" customHeight="1">
      <c r="A220" s="1264" t="s">
        <v>1235</v>
      </c>
      <c r="B220" s="1264"/>
      <c r="C220" s="1265" t="s">
        <v>1236</v>
      </c>
      <c r="D220" s="1265"/>
      <c r="E220" s="1265"/>
      <c r="F220" s="895">
        <f t="shared" ref="F220:L220" si="52">F221+F222+F223</f>
        <v>0</v>
      </c>
      <c r="G220" s="895">
        <f t="shared" si="52"/>
        <v>0</v>
      </c>
      <c r="H220" s="895">
        <f t="shared" si="52"/>
        <v>0</v>
      </c>
      <c r="I220" s="895">
        <f t="shared" si="52"/>
        <v>0</v>
      </c>
      <c r="J220" s="895">
        <f t="shared" si="52"/>
        <v>0</v>
      </c>
      <c r="K220" s="895">
        <f t="shared" si="52"/>
        <v>0</v>
      </c>
      <c r="L220" s="895">
        <f t="shared" si="52"/>
        <v>0</v>
      </c>
    </row>
    <row r="221" spans="1:12" s="931" customFormat="1" ht="13.5" hidden="1" customHeight="1">
      <c r="A221" s="1019"/>
      <c r="B221" s="1262" t="s">
        <v>1225</v>
      </c>
      <c r="C221" s="1263" t="s">
        <v>1237</v>
      </c>
      <c r="D221" s="1263"/>
      <c r="E221" s="1263"/>
      <c r="F221" s="897"/>
      <c r="G221" s="887"/>
      <c r="H221" s="887"/>
      <c r="I221" s="887"/>
      <c r="J221" s="887"/>
      <c r="K221" s="887">
        <f>H221-J221</f>
        <v>0</v>
      </c>
      <c r="L221" s="887"/>
    </row>
    <row r="222" spans="1:12" s="931" customFormat="1" ht="13.5" hidden="1" customHeight="1">
      <c r="A222" s="1019"/>
      <c r="B222" s="1262" t="s">
        <v>1227</v>
      </c>
      <c r="C222" s="1263" t="s">
        <v>1238</v>
      </c>
      <c r="D222" s="1263"/>
      <c r="E222" s="1263"/>
      <c r="F222" s="897"/>
      <c r="G222" s="887"/>
      <c r="H222" s="887"/>
      <c r="I222" s="887"/>
      <c r="J222" s="887"/>
      <c r="K222" s="887">
        <f>H222-J222</f>
        <v>0</v>
      </c>
      <c r="L222" s="887"/>
    </row>
    <row r="223" spans="1:12" s="931" customFormat="1" ht="13.5" hidden="1" customHeight="1">
      <c r="A223" s="1019"/>
      <c r="B223" s="1262" t="s">
        <v>1229</v>
      </c>
      <c r="C223" s="1263" t="s">
        <v>1239</v>
      </c>
      <c r="D223" s="1263"/>
      <c r="E223" s="1263"/>
      <c r="F223" s="897"/>
      <c r="G223" s="887"/>
      <c r="H223" s="887"/>
      <c r="I223" s="887"/>
      <c r="J223" s="887"/>
      <c r="K223" s="887">
        <f>H223-J223</f>
        <v>0</v>
      </c>
      <c r="L223" s="887"/>
    </row>
    <row r="224" spans="1:12" s="931" customFormat="1" ht="13.5" hidden="1" customHeight="1">
      <c r="A224" s="1264" t="s">
        <v>1240</v>
      </c>
      <c r="B224" s="1264"/>
      <c r="C224" s="1265" t="s">
        <v>1241</v>
      </c>
      <c r="D224" s="1265"/>
      <c r="E224" s="1265"/>
      <c r="F224" s="895">
        <f t="shared" ref="F224:L224" si="53">F225+F226+F227</f>
        <v>0</v>
      </c>
      <c r="G224" s="895">
        <f t="shared" si="53"/>
        <v>0</v>
      </c>
      <c r="H224" s="895">
        <f t="shared" si="53"/>
        <v>0</v>
      </c>
      <c r="I224" s="895">
        <f t="shared" si="53"/>
        <v>0</v>
      </c>
      <c r="J224" s="895">
        <f t="shared" si="53"/>
        <v>0</v>
      </c>
      <c r="K224" s="895">
        <f t="shared" si="53"/>
        <v>0</v>
      </c>
      <c r="L224" s="895">
        <f t="shared" si="53"/>
        <v>0</v>
      </c>
    </row>
    <row r="225" spans="1:12" s="931" customFormat="1" ht="13.5" hidden="1" customHeight="1">
      <c r="A225" s="1019"/>
      <c r="B225" s="1262" t="s">
        <v>1225</v>
      </c>
      <c r="C225" s="1263" t="s">
        <v>1242</v>
      </c>
      <c r="D225" s="1263"/>
      <c r="E225" s="1263"/>
      <c r="F225" s="897"/>
      <c r="G225" s="887"/>
      <c r="H225" s="887"/>
      <c r="I225" s="887"/>
      <c r="J225" s="887"/>
      <c r="K225" s="887">
        <f>H225-J225</f>
        <v>0</v>
      </c>
      <c r="L225" s="887"/>
    </row>
    <row r="226" spans="1:12" s="931" customFormat="1" ht="13.5" hidden="1" customHeight="1">
      <c r="A226" s="1019"/>
      <c r="B226" s="1262" t="s">
        <v>1227</v>
      </c>
      <c r="C226" s="1263" t="s">
        <v>1243</v>
      </c>
      <c r="D226" s="1263"/>
      <c r="E226" s="1263"/>
      <c r="F226" s="897"/>
      <c r="G226" s="887"/>
      <c r="H226" s="887"/>
      <c r="I226" s="887"/>
      <c r="J226" s="887"/>
      <c r="K226" s="887">
        <f>H226-J226</f>
        <v>0</v>
      </c>
      <c r="L226" s="887"/>
    </row>
    <row r="227" spans="1:12" s="931" customFormat="1" ht="13.5" hidden="1" customHeight="1">
      <c r="A227" s="1019"/>
      <c r="B227" s="1262" t="s">
        <v>1229</v>
      </c>
      <c r="C227" s="1263" t="s">
        <v>1244</v>
      </c>
      <c r="D227" s="1263"/>
      <c r="E227" s="1263"/>
      <c r="F227" s="897"/>
      <c r="G227" s="887"/>
      <c r="H227" s="887"/>
      <c r="I227" s="887"/>
      <c r="J227" s="887"/>
      <c r="K227" s="887">
        <f>H227-J227</f>
        <v>0</v>
      </c>
      <c r="L227" s="887"/>
    </row>
    <row r="228" spans="1:12" s="931" customFormat="1" ht="13.5" hidden="1" customHeight="1">
      <c r="A228" s="1264" t="s">
        <v>1245</v>
      </c>
      <c r="B228" s="1264"/>
      <c r="C228" s="1265" t="s">
        <v>1246</v>
      </c>
      <c r="D228" s="1265"/>
      <c r="E228" s="1265"/>
      <c r="F228" s="895">
        <f t="shared" ref="F228:L228" si="54">F229+F230+F231</f>
        <v>0</v>
      </c>
      <c r="G228" s="895">
        <f t="shared" si="54"/>
        <v>0</v>
      </c>
      <c r="H228" s="895">
        <f t="shared" si="54"/>
        <v>0</v>
      </c>
      <c r="I228" s="895">
        <f t="shared" si="54"/>
        <v>0</v>
      </c>
      <c r="J228" s="895">
        <f t="shared" si="54"/>
        <v>0</v>
      </c>
      <c r="K228" s="895">
        <f t="shared" si="54"/>
        <v>0</v>
      </c>
      <c r="L228" s="895">
        <f t="shared" si="54"/>
        <v>0</v>
      </c>
    </row>
    <row r="229" spans="1:12" s="931" customFormat="1" ht="13.5" hidden="1" customHeight="1">
      <c r="A229" s="1019"/>
      <c r="B229" s="1262" t="s">
        <v>1225</v>
      </c>
      <c r="C229" s="1263" t="s">
        <v>1247</v>
      </c>
      <c r="D229" s="1263"/>
      <c r="E229" s="1263"/>
      <c r="F229" s="897"/>
      <c r="G229" s="887"/>
      <c r="H229" s="887"/>
      <c r="I229" s="887"/>
      <c r="J229" s="887"/>
      <c r="K229" s="887">
        <f>H229-J229</f>
        <v>0</v>
      </c>
      <c r="L229" s="887"/>
    </row>
    <row r="230" spans="1:12" s="931" customFormat="1" ht="13.5" hidden="1" customHeight="1">
      <c r="A230" s="1019"/>
      <c r="B230" s="1262" t="s">
        <v>1227</v>
      </c>
      <c r="C230" s="1263" t="s">
        <v>1248</v>
      </c>
      <c r="D230" s="1263"/>
      <c r="E230" s="1263"/>
      <c r="F230" s="897"/>
      <c r="G230" s="887"/>
      <c r="H230" s="887"/>
      <c r="I230" s="887"/>
      <c r="J230" s="887"/>
      <c r="K230" s="887">
        <f>H230-J230</f>
        <v>0</v>
      </c>
      <c r="L230" s="887"/>
    </row>
    <row r="231" spans="1:12" s="931" customFormat="1" ht="13.5" hidden="1" customHeight="1">
      <c r="A231" s="1019"/>
      <c r="B231" s="1262" t="s">
        <v>1229</v>
      </c>
      <c r="C231" s="1263" t="s">
        <v>1249</v>
      </c>
      <c r="D231" s="1263"/>
      <c r="E231" s="1263"/>
      <c r="F231" s="897"/>
      <c r="G231" s="887"/>
      <c r="H231" s="887"/>
      <c r="I231" s="887"/>
      <c r="J231" s="887"/>
      <c r="K231" s="887">
        <f>H231-J231</f>
        <v>0</v>
      </c>
      <c r="L231" s="887"/>
    </row>
    <row r="232" spans="1:12" s="931" customFormat="1" ht="13.5" hidden="1" customHeight="1">
      <c r="A232" s="1264" t="s">
        <v>1250</v>
      </c>
      <c r="B232" s="1264"/>
      <c r="C232" s="1265" t="s">
        <v>1251</v>
      </c>
      <c r="D232" s="1265"/>
      <c r="E232" s="1265"/>
      <c r="F232" s="895">
        <f t="shared" ref="F232:L232" si="55">F233+F234+F235</f>
        <v>0</v>
      </c>
      <c r="G232" s="895">
        <f t="shared" si="55"/>
        <v>0</v>
      </c>
      <c r="H232" s="895">
        <f t="shared" si="55"/>
        <v>0</v>
      </c>
      <c r="I232" s="895">
        <f t="shared" si="55"/>
        <v>0</v>
      </c>
      <c r="J232" s="895">
        <f t="shared" si="55"/>
        <v>0</v>
      </c>
      <c r="K232" s="895">
        <f t="shared" si="55"/>
        <v>0</v>
      </c>
      <c r="L232" s="895">
        <f t="shared" si="55"/>
        <v>0</v>
      </c>
    </row>
    <row r="233" spans="1:12" s="931" customFormat="1" ht="13.5" hidden="1" customHeight="1">
      <c r="A233" s="1019"/>
      <c r="B233" s="1262" t="s">
        <v>1225</v>
      </c>
      <c r="C233" s="1263" t="s">
        <v>1252</v>
      </c>
      <c r="D233" s="1263"/>
      <c r="E233" s="1263"/>
      <c r="F233" s="897"/>
      <c r="G233" s="887"/>
      <c r="H233" s="887"/>
      <c r="I233" s="887"/>
      <c r="J233" s="887"/>
      <c r="K233" s="887">
        <f>H233-J233</f>
        <v>0</v>
      </c>
      <c r="L233" s="887"/>
    </row>
    <row r="234" spans="1:12" s="931" customFormat="1" ht="13.5" hidden="1" customHeight="1">
      <c r="A234" s="1019"/>
      <c r="B234" s="1262" t="s">
        <v>1227</v>
      </c>
      <c r="C234" s="1263" t="s">
        <v>1253</v>
      </c>
      <c r="D234" s="1263"/>
      <c r="E234" s="1263"/>
      <c r="F234" s="897"/>
      <c r="G234" s="887"/>
      <c r="H234" s="887"/>
      <c r="I234" s="887"/>
      <c r="J234" s="887"/>
      <c r="K234" s="887">
        <f>H234-J234</f>
        <v>0</v>
      </c>
      <c r="L234" s="887"/>
    </row>
    <row r="235" spans="1:12" s="931" customFormat="1" ht="13.5" hidden="1" customHeight="1">
      <c r="A235" s="1019"/>
      <c r="B235" s="1262" t="s">
        <v>1229</v>
      </c>
      <c r="C235" s="1263" t="s">
        <v>1254</v>
      </c>
      <c r="D235" s="1263"/>
      <c r="E235" s="1263"/>
      <c r="F235" s="897"/>
      <c r="G235" s="887"/>
      <c r="H235" s="887"/>
      <c r="I235" s="887"/>
      <c r="J235" s="887"/>
      <c r="K235" s="887">
        <f>H235-J235</f>
        <v>0</v>
      </c>
      <c r="L235" s="887"/>
    </row>
    <row r="236" spans="1:12" s="931" customFormat="1" ht="13.5" hidden="1" customHeight="1">
      <c r="A236" s="1264" t="s">
        <v>1255</v>
      </c>
      <c r="B236" s="1264"/>
      <c r="C236" s="1265" t="s">
        <v>1256</v>
      </c>
      <c r="D236" s="1265"/>
      <c r="E236" s="1265"/>
      <c r="F236" s="895">
        <f t="shared" ref="F236:L236" si="56">F237+F238+F239</f>
        <v>0</v>
      </c>
      <c r="G236" s="895">
        <f t="shared" si="56"/>
        <v>0</v>
      </c>
      <c r="H236" s="895">
        <f t="shared" si="56"/>
        <v>0</v>
      </c>
      <c r="I236" s="895">
        <f t="shared" si="56"/>
        <v>0</v>
      </c>
      <c r="J236" s="895">
        <f t="shared" si="56"/>
        <v>0</v>
      </c>
      <c r="K236" s="895">
        <f t="shared" si="56"/>
        <v>0</v>
      </c>
      <c r="L236" s="895">
        <f t="shared" si="56"/>
        <v>0</v>
      </c>
    </row>
    <row r="237" spans="1:12" s="931" customFormat="1" ht="13.5" hidden="1" customHeight="1">
      <c r="A237" s="1019"/>
      <c r="B237" s="1262" t="s">
        <v>1225</v>
      </c>
      <c r="C237" s="1263" t="s">
        <v>1257</v>
      </c>
      <c r="D237" s="1263"/>
      <c r="E237" s="1263"/>
      <c r="F237" s="897"/>
      <c r="G237" s="887"/>
      <c r="H237" s="887"/>
      <c r="I237" s="887"/>
      <c r="J237" s="887"/>
      <c r="K237" s="887">
        <f>H237-J237</f>
        <v>0</v>
      </c>
      <c r="L237" s="887"/>
    </row>
    <row r="238" spans="1:12" s="931" customFormat="1" ht="13.5" hidden="1" customHeight="1">
      <c r="A238" s="1019"/>
      <c r="B238" s="1262" t="s">
        <v>1227</v>
      </c>
      <c r="C238" s="1263" t="s">
        <v>1258</v>
      </c>
      <c r="D238" s="1263"/>
      <c r="E238" s="1263"/>
      <c r="F238" s="897"/>
      <c r="G238" s="887"/>
      <c r="H238" s="887"/>
      <c r="I238" s="887"/>
      <c r="J238" s="887"/>
      <c r="K238" s="887">
        <f>H238-J238</f>
        <v>0</v>
      </c>
      <c r="L238" s="887"/>
    </row>
    <row r="239" spans="1:12" s="931" customFormat="1" ht="13.5" hidden="1" customHeight="1">
      <c r="A239" s="1019"/>
      <c r="B239" s="1262" t="s">
        <v>1229</v>
      </c>
      <c r="C239" s="1263" t="s">
        <v>1259</v>
      </c>
      <c r="D239" s="1263"/>
      <c r="E239" s="1263"/>
      <c r="F239" s="897"/>
      <c r="G239" s="887"/>
      <c r="H239" s="887"/>
      <c r="I239" s="887"/>
      <c r="J239" s="887"/>
      <c r="K239" s="887">
        <f>H239-J239</f>
        <v>0</v>
      </c>
      <c r="L239" s="887"/>
    </row>
    <row r="240" spans="1:12" s="931" customFormat="1" ht="13.5" hidden="1" customHeight="1">
      <c r="A240" s="1266" t="s">
        <v>1260</v>
      </c>
      <c r="B240" s="1098"/>
      <c r="C240" s="1265" t="s">
        <v>1261</v>
      </c>
      <c r="D240" s="1265"/>
      <c r="E240" s="1265"/>
      <c r="F240" s="895">
        <f t="shared" ref="F240:L240" si="57">F241+F242+F243</f>
        <v>0</v>
      </c>
      <c r="G240" s="895">
        <f t="shared" si="57"/>
        <v>0</v>
      </c>
      <c r="H240" s="895">
        <f t="shared" si="57"/>
        <v>0</v>
      </c>
      <c r="I240" s="895">
        <f t="shared" si="57"/>
        <v>0</v>
      </c>
      <c r="J240" s="895">
        <f t="shared" si="57"/>
        <v>0</v>
      </c>
      <c r="K240" s="895">
        <f t="shared" si="57"/>
        <v>0</v>
      </c>
      <c r="L240" s="895">
        <f t="shared" si="57"/>
        <v>0</v>
      </c>
    </row>
    <row r="241" spans="1:12" s="931" customFormat="1" ht="13.5" hidden="1" customHeight="1">
      <c r="A241" s="1267"/>
      <c r="B241" s="1268" t="s">
        <v>1262</v>
      </c>
      <c r="C241" s="1269" t="s">
        <v>1263</v>
      </c>
      <c r="D241" s="1269"/>
      <c r="E241" s="1269"/>
      <c r="F241" s="897"/>
      <c r="G241" s="887"/>
      <c r="H241" s="887"/>
      <c r="I241" s="887"/>
      <c r="J241" s="887"/>
      <c r="K241" s="887">
        <f>H241-J241</f>
        <v>0</v>
      </c>
      <c r="L241" s="887"/>
    </row>
    <row r="242" spans="1:12" s="931" customFormat="1" ht="13.5" hidden="1" customHeight="1">
      <c r="A242" s="1267"/>
      <c r="B242" s="1268" t="s">
        <v>1264</v>
      </c>
      <c r="C242" s="1269" t="s">
        <v>1265</v>
      </c>
      <c r="D242" s="1269"/>
      <c r="E242" s="1269"/>
      <c r="F242" s="897"/>
      <c r="G242" s="887"/>
      <c r="H242" s="887"/>
      <c r="I242" s="887"/>
      <c r="J242" s="887"/>
      <c r="K242" s="887">
        <f>H242-J242</f>
        <v>0</v>
      </c>
      <c r="L242" s="887"/>
    </row>
    <row r="243" spans="1:12" s="931" customFormat="1" ht="13.5" hidden="1" customHeight="1">
      <c r="A243" s="1267"/>
      <c r="B243" s="1268" t="s">
        <v>1266</v>
      </c>
      <c r="C243" s="1269" t="s">
        <v>1267</v>
      </c>
      <c r="D243" s="1269"/>
      <c r="E243" s="1269"/>
      <c r="F243" s="897"/>
      <c r="G243" s="887"/>
      <c r="H243" s="887"/>
      <c r="I243" s="887"/>
      <c r="J243" s="887"/>
      <c r="K243" s="887">
        <f>H243-J243</f>
        <v>0</v>
      </c>
      <c r="L243" s="887"/>
    </row>
    <row r="244" spans="1:12" s="931" customFormat="1" ht="13.5" hidden="1" customHeight="1">
      <c r="A244" s="1266" t="s">
        <v>1268</v>
      </c>
      <c r="B244" s="1098"/>
      <c r="C244" s="1265" t="s">
        <v>1269</v>
      </c>
      <c r="D244" s="1265"/>
      <c r="E244" s="1265"/>
      <c r="F244" s="895">
        <f t="shared" ref="F244:L244" si="58">F245+F246+F247</f>
        <v>0</v>
      </c>
      <c r="G244" s="895">
        <f t="shared" si="58"/>
        <v>0</v>
      </c>
      <c r="H244" s="895">
        <f t="shared" si="58"/>
        <v>0</v>
      </c>
      <c r="I244" s="895">
        <f t="shared" si="58"/>
        <v>0</v>
      </c>
      <c r="J244" s="895">
        <f t="shared" si="58"/>
        <v>0</v>
      </c>
      <c r="K244" s="895">
        <f t="shared" si="58"/>
        <v>0</v>
      </c>
      <c r="L244" s="895">
        <f t="shared" si="58"/>
        <v>0</v>
      </c>
    </row>
    <row r="245" spans="1:12" s="931" customFormat="1" ht="13.5" hidden="1" customHeight="1">
      <c r="A245" s="1267"/>
      <c r="B245" s="1268" t="s">
        <v>1262</v>
      </c>
      <c r="C245" s="1269" t="s">
        <v>1270</v>
      </c>
      <c r="D245" s="1269"/>
      <c r="E245" s="1269"/>
      <c r="F245" s="897"/>
      <c r="G245" s="887"/>
      <c r="H245" s="887"/>
      <c r="I245" s="887"/>
      <c r="J245" s="887"/>
      <c r="K245" s="887">
        <f>H245-J245</f>
        <v>0</v>
      </c>
      <c r="L245" s="887"/>
    </row>
    <row r="246" spans="1:12" s="931" customFormat="1" ht="13.5" hidden="1" customHeight="1">
      <c r="A246" s="1267"/>
      <c r="B246" s="1268" t="s">
        <v>1271</v>
      </c>
      <c r="C246" s="1269" t="s">
        <v>1272</v>
      </c>
      <c r="D246" s="1269"/>
      <c r="E246" s="1269"/>
      <c r="F246" s="897"/>
      <c r="G246" s="887"/>
      <c r="H246" s="887"/>
      <c r="I246" s="887"/>
      <c r="J246" s="887"/>
      <c r="K246" s="887">
        <f>H246-J246</f>
        <v>0</v>
      </c>
      <c r="L246" s="887"/>
    </row>
    <row r="247" spans="1:12" s="931" customFormat="1" ht="13.5" hidden="1" customHeight="1">
      <c r="A247" s="1267"/>
      <c r="B247" s="1268" t="s">
        <v>1266</v>
      </c>
      <c r="C247" s="1269" t="s">
        <v>1273</v>
      </c>
      <c r="D247" s="1269"/>
      <c r="E247" s="1269"/>
      <c r="F247" s="897"/>
      <c r="G247" s="887"/>
      <c r="H247" s="887"/>
      <c r="I247" s="887"/>
      <c r="J247" s="887"/>
      <c r="K247" s="887">
        <f>H247-J247</f>
        <v>0</v>
      </c>
      <c r="L247" s="887"/>
    </row>
    <row r="248" spans="1:12" s="931" customFormat="1" ht="13.5" hidden="1" customHeight="1">
      <c r="A248" s="1264" t="s">
        <v>1274</v>
      </c>
      <c r="B248" s="1264"/>
      <c r="C248" s="1265" t="s">
        <v>1275</v>
      </c>
      <c r="D248" s="1265"/>
      <c r="E248" s="1265"/>
      <c r="F248" s="895">
        <f t="shared" ref="F248:L248" si="59">F249+F250+F251</f>
        <v>0</v>
      </c>
      <c r="G248" s="895">
        <f t="shared" si="59"/>
        <v>0</v>
      </c>
      <c r="H248" s="895">
        <f t="shared" si="59"/>
        <v>0</v>
      </c>
      <c r="I248" s="895">
        <f t="shared" si="59"/>
        <v>0</v>
      </c>
      <c r="J248" s="895">
        <f t="shared" si="59"/>
        <v>0</v>
      </c>
      <c r="K248" s="895">
        <f t="shared" si="59"/>
        <v>0</v>
      </c>
      <c r="L248" s="895">
        <f t="shared" si="59"/>
        <v>0</v>
      </c>
    </row>
    <row r="249" spans="1:12" s="931" customFormat="1" ht="13.5" hidden="1" customHeight="1">
      <c r="A249" s="1268"/>
      <c r="B249" s="1268" t="s">
        <v>1262</v>
      </c>
      <c r="C249" s="1269" t="s">
        <v>1276</v>
      </c>
      <c r="D249" s="1269"/>
      <c r="E249" s="1269"/>
      <c r="F249" s="897"/>
      <c r="G249" s="887"/>
      <c r="H249" s="887"/>
      <c r="I249" s="887"/>
      <c r="J249" s="887"/>
      <c r="K249" s="887">
        <f>H249-J249</f>
        <v>0</v>
      </c>
      <c r="L249" s="887"/>
    </row>
    <row r="250" spans="1:12" s="931" customFormat="1" ht="13.5" hidden="1" customHeight="1">
      <c r="A250" s="1268"/>
      <c r="B250" s="1268" t="s">
        <v>1271</v>
      </c>
      <c r="C250" s="1269" t="s">
        <v>1277</v>
      </c>
      <c r="D250" s="1269"/>
      <c r="E250" s="1269"/>
      <c r="F250" s="897"/>
      <c r="G250" s="887"/>
      <c r="H250" s="887"/>
      <c r="I250" s="887"/>
      <c r="J250" s="887"/>
      <c r="K250" s="887">
        <f>H250-J250</f>
        <v>0</v>
      </c>
      <c r="L250" s="887"/>
    </row>
    <row r="251" spans="1:12" s="931" customFormat="1" ht="13.5" hidden="1" customHeight="1">
      <c r="A251" s="1268"/>
      <c r="B251" s="1268" t="s">
        <v>1266</v>
      </c>
      <c r="C251" s="1269" t="s">
        <v>1278</v>
      </c>
      <c r="D251" s="1269"/>
      <c r="E251" s="1269"/>
      <c r="F251" s="897"/>
      <c r="G251" s="887"/>
      <c r="H251" s="887"/>
      <c r="I251" s="887"/>
      <c r="J251" s="887"/>
      <c r="K251" s="887">
        <f>H251-J251</f>
        <v>0</v>
      </c>
      <c r="L251" s="887"/>
    </row>
    <row r="252" spans="1:12" s="931" customFormat="1" ht="13.5" hidden="1" customHeight="1">
      <c r="A252" s="1264" t="s">
        <v>1335</v>
      </c>
      <c r="B252" s="1264"/>
      <c r="C252" s="1265" t="s">
        <v>1336</v>
      </c>
      <c r="D252" s="1265"/>
      <c r="E252" s="1265"/>
      <c r="F252" s="895">
        <f t="shared" ref="F252:L252" si="60">F253+F254+F255</f>
        <v>0</v>
      </c>
      <c r="G252" s="895">
        <f t="shared" si="60"/>
        <v>0</v>
      </c>
      <c r="H252" s="895">
        <f t="shared" si="60"/>
        <v>0</v>
      </c>
      <c r="I252" s="895">
        <f t="shared" si="60"/>
        <v>0</v>
      </c>
      <c r="J252" s="895">
        <f t="shared" si="60"/>
        <v>0</v>
      </c>
      <c r="K252" s="895">
        <f t="shared" si="60"/>
        <v>0</v>
      </c>
      <c r="L252" s="895">
        <f t="shared" si="60"/>
        <v>0</v>
      </c>
    </row>
    <row r="253" spans="1:12" s="931" customFormat="1" ht="13.5" hidden="1" customHeight="1">
      <c r="A253" s="1268"/>
      <c r="B253" s="1268" t="s">
        <v>1262</v>
      </c>
      <c r="C253" s="1269" t="s">
        <v>1337</v>
      </c>
      <c r="D253" s="1269"/>
      <c r="E253" s="1269"/>
      <c r="F253" s="897"/>
      <c r="G253" s="887"/>
      <c r="H253" s="887"/>
      <c r="I253" s="887"/>
      <c r="J253" s="887"/>
      <c r="K253" s="887">
        <f>H253-J253</f>
        <v>0</v>
      </c>
      <c r="L253" s="887"/>
    </row>
    <row r="254" spans="1:12" s="931" customFormat="1" ht="13.5" hidden="1" customHeight="1">
      <c r="A254" s="1268"/>
      <c r="B254" s="1268" t="s">
        <v>1271</v>
      </c>
      <c r="C254" s="1269" t="s">
        <v>1338</v>
      </c>
      <c r="D254" s="1269"/>
      <c r="E254" s="1269"/>
      <c r="F254" s="897"/>
      <c r="G254" s="887"/>
      <c r="H254" s="887"/>
      <c r="I254" s="887"/>
      <c r="J254" s="887"/>
      <c r="K254" s="887">
        <f>H254-J254</f>
        <v>0</v>
      </c>
      <c r="L254" s="887"/>
    </row>
    <row r="255" spans="1:12" s="931" customFormat="1" ht="13.5" hidden="1" customHeight="1">
      <c r="A255" s="1268"/>
      <c r="B255" s="1268" t="s">
        <v>1266</v>
      </c>
      <c r="C255" s="1269" t="s">
        <v>1339</v>
      </c>
      <c r="D255" s="1269"/>
      <c r="E255" s="1269"/>
      <c r="F255" s="897"/>
      <c r="G255" s="887"/>
      <c r="H255" s="887"/>
      <c r="I255" s="887"/>
      <c r="J255" s="887"/>
      <c r="K255" s="887">
        <f>H255-J255</f>
        <v>0</v>
      </c>
      <c r="L255" s="887"/>
    </row>
    <row r="256" spans="1:12" s="931" customFormat="1" ht="15.75" hidden="1" customHeight="1">
      <c r="A256" s="1270" t="s">
        <v>1340</v>
      </c>
      <c r="B256" s="989"/>
      <c r="C256" s="990" t="s">
        <v>1283</v>
      </c>
      <c r="D256" s="990"/>
      <c r="E256" s="990"/>
      <c r="F256" s="991">
        <f t="shared" ref="F256:L256" si="61">F257+F267+F271</f>
        <v>0</v>
      </c>
      <c r="G256" s="991">
        <f t="shared" si="61"/>
        <v>0</v>
      </c>
      <c r="H256" s="991">
        <f t="shared" si="61"/>
        <v>0</v>
      </c>
      <c r="I256" s="991">
        <f t="shared" si="61"/>
        <v>0</v>
      </c>
      <c r="J256" s="991">
        <f t="shared" si="61"/>
        <v>0</v>
      </c>
      <c r="K256" s="991">
        <f t="shared" si="61"/>
        <v>0</v>
      </c>
      <c r="L256" s="991">
        <f t="shared" si="61"/>
        <v>0</v>
      </c>
    </row>
    <row r="257" spans="1:12" s="931" customFormat="1" hidden="1">
      <c r="A257" s="1271" t="s">
        <v>1341</v>
      </c>
      <c r="B257" s="994"/>
      <c r="C257" s="995">
        <v>71</v>
      </c>
      <c r="D257" s="995"/>
      <c r="E257" s="995"/>
      <c r="F257" s="939">
        <f t="shared" ref="F257:L257" si="62">F258+F263+F265</f>
        <v>0</v>
      </c>
      <c r="G257" s="939">
        <f t="shared" si="62"/>
        <v>0</v>
      </c>
      <c r="H257" s="939">
        <f t="shared" si="62"/>
        <v>0</v>
      </c>
      <c r="I257" s="939">
        <f t="shared" si="62"/>
        <v>0</v>
      </c>
      <c r="J257" s="939">
        <f t="shared" si="62"/>
        <v>0</v>
      </c>
      <c r="K257" s="939">
        <f t="shared" si="62"/>
        <v>0</v>
      </c>
      <c r="L257" s="939">
        <f t="shared" si="62"/>
        <v>0</v>
      </c>
    </row>
    <row r="258" spans="1:12" s="931" customFormat="1" hidden="1">
      <c r="A258" s="874" t="s">
        <v>1342</v>
      </c>
      <c r="B258" s="902"/>
      <c r="C258" s="996" t="s">
        <v>1286</v>
      </c>
      <c r="D258" s="996"/>
      <c r="E258" s="996"/>
      <c r="F258" s="895">
        <f t="shared" ref="F258:L258" si="63">F259+F260+F261+F262</f>
        <v>0</v>
      </c>
      <c r="G258" s="895">
        <f t="shared" si="63"/>
        <v>0</v>
      </c>
      <c r="H258" s="895">
        <f t="shared" si="63"/>
        <v>0</v>
      </c>
      <c r="I258" s="895">
        <f t="shared" si="63"/>
        <v>0</v>
      </c>
      <c r="J258" s="895">
        <f t="shared" si="63"/>
        <v>0</v>
      </c>
      <c r="K258" s="895">
        <f t="shared" si="63"/>
        <v>0</v>
      </c>
      <c r="L258" s="895">
        <f t="shared" si="63"/>
        <v>0</v>
      </c>
    </row>
    <row r="259" spans="1:12" s="931" customFormat="1" hidden="1">
      <c r="A259" s="1018"/>
      <c r="B259" s="893" t="s">
        <v>1287</v>
      </c>
      <c r="C259" s="930" t="s">
        <v>1288</v>
      </c>
      <c r="D259" s="930"/>
      <c r="E259" s="930"/>
      <c r="F259" s="897"/>
      <c r="G259" s="887"/>
      <c r="H259" s="887"/>
      <c r="I259" s="887"/>
      <c r="J259" s="887"/>
      <c r="K259" s="887">
        <f>H259-J259</f>
        <v>0</v>
      </c>
      <c r="L259" s="887"/>
    </row>
    <row r="260" spans="1:12" s="931" customFormat="1" hidden="1">
      <c r="A260" s="1272"/>
      <c r="B260" s="913" t="s">
        <v>1289</v>
      </c>
      <c r="C260" s="930" t="s">
        <v>1290</v>
      </c>
      <c r="D260" s="930"/>
      <c r="E260" s="930"/>
      <c r="F260" s="897"/>
      <c r="G260" s="887"/>
      <c r="H260" s="887"/>
      <c r="I260" s="887"/>
      <c r="J260" s="887"/>
      <c r="K260" s="887">
        <f>H260-J260</f>
        <v>0</v>
      </c>
      <c r="L260" s="887"/>
    </row>
    <row r="261" spans="1:12" s="931" customFormat="1" hidden="1">
      <c r="A261" s="1018"/>
      <c r="B261" s="879" t="s">
        <v>1291</v>
      </c>
      <c r="C261" s="930" t="s">
        <v>1292</v>
      </c>
      <c r="D261" s="930"/>
      <c r="E261" s="930"/>
      <c r="F261" s="897"/>
      <c r="G261" s="887"/>
      <c r="H261" s="887"/>
      <c r="I261" s="887"/>
      <c r="J261" s="887"/>
      <c r="K261" s="887">
        <f>H261-J261</f>
        <v>0</v>
      </c>
      <c r="L261" s="887"/>
    </row>
    <row r="262" spans="1:12" s="931" customFormat="1" hidden="1">
      <c r="A262" s="1018"/>
      <c r="B262" s="879" t="s">
        <v>1293</v>
      </c>
      <c r="C262" s="930" t="s">
        <v>1294</v>
      </c>
      <c r="D262" s="930"/>
      <c r="E262" s="930"/>
      <c r="F262" s="897"/>
      <c r="G262" s="887"/>
      <c r="H262" s="887"/>
      <c r="I262" s="887"/>
      <c r="J262" s="887"/>
      <c r="K262" s="887">
        <f>H262-J262</f>
        <v>0</v>
      </c>
      <c r="L262" s="887"/>
    </row>
    <row r="263" spans="1:12" s="931" customFormat="1" hidden="1">
      <c r="A263" s="874" t="s">
        <v>1295</v>
      </c>
      <c r="B263" s="874"/>
      <c r="C263" s="996" t="s">
        <v>1296</v>
      </c>
      <c r="D263" s="996"/>
      <c r="E263" s="996"/>
      <c r="F263" s="895">
        <f t="shared" ref="F263:L263" si="64">F264</f>
        <v>0</v>
      </c>
      <c r="G263" s="895">
        <f t="shared" si="64"/>
        <v>0</v>
      </c>
      <c r="H263" s="895">
        <f t="shared" si="64"/>
        <v>0</v>
      </c>
      <c r="I263" s="895">
        <f t="shared" si="64"/>
        <v>0</v>
      </c>
      <c r="J263" s="895">
        <f t="shared" si="64"/>
        <v>0</v>
      </c>
      <c r="K263" s="895">
        <f t="shared" si="64"/>
        <v>0</v>
      </c>
      <c r="L263" s="895">
        <f t="shared" si="64"/>
        <v>0</v>
      </c>
    </row>
    <row r="264" spans="1:12" s="931" customFormat="1" hidden="1">
      <c r="A264" s="1018"/>
      <c r="B264" s="879" t="s">
        <v>1297</v>
      </c>
      <c r="C264" s="930" t="s">
        <v>1298</v>
      </c>
      <c r="D264" s="930"/>
      <c r="E264" s="930"/>
      <c r="F264" s="897"/>
      <c r="G264" s="887"/>
      <c r="H264" s="887"/>
      <c r="I264" s="887"/>
      <c r="J264" s="887"/>
      <c r="K264" s="887">
        <f>H264-J264</f>
        <v>0</v>
      </c>
      <c r="L264" s="887"/>
    </row>
    <row r="265" spans="1:12" s="931" customFormat="1" hidden="1">
      <c r="A265" s="874" t="s">
        <v>1299</v>
      </c>
      <c r="B265" s="894"/>
      <c r="C265" s="996" t="s">
        <v>1300</v>
      </c>
      <c r="D265" s="996"/>
      <c r="E265" s="996"/>
      <c r="F265" s="895"/>
      <c r="G265" s="895"/>
      <c r="H265" s="895"/>
      <c r="I265" s="895"/>
      <c r="J265" s="895"/>
      <c r="K265" s="895"/>
      <c r="L265" s="895"/>
    </row>
    <row r="266" spans="1:12" s="931" customFormat="1" hidden="1">
      <c r="A266" s="1018"/>
      <c r="B266" s="893"/>
      <c r="C266" s="880"/>
      <c r="D266" s="880"/>
      <c r="E266" s="880"/>
      <c r="F266" s="897"/>
      <c r="G266" s="898"/>
      <c r="H266" s="898"/>
      <c r="I266" s="898"/>
      <c r="J266" s="898"/>
      <c r="K266" s="887">
        <f>H266-J266</f>
        <v>0</v>
      </c>
      <c r="L266" s="898"/>
    </row>
    <row r="267" spans="1:12" s="931" customFormat="1" hidden="1">
      <c r="A267" s="1271" t="s">
        <v>1301</v>
      </c>
      <c r="B267" s="953"/>
      <c r="C267" s="995">
        <v>72</v>
      </c>
      <c r="D267" s="995"/>
      <c r="E267" s="995"/>
      <c r="F267" s="939">
        <f t="shared" ref="F267:L268" si="65">F268</f>
        <v>0</v>
      </c>
      <c r="G267" s="939">
        <f t="shared" si="65"/>
        <v>0</v>
      </c>
      <c r="H267" s="939">
        <f t="shared" si="65"/>
        <v>0</v>
      </c>
      <c r="I267" s="939">
        <f t="shared" si="65"/>
        <v>0</v>
      </c>
      <c r="J267" s="939">
        <f t="shared" si="65"/>
        <v>0</v>
      </c>
      <c r="K267" s="939">
        <f t="shared" si="65"/>
        <v>0</v>
      </c>
      <c r="L267" s="939">
        <f t="shared" si="65"/>
        <v>0</v>
      </c>
    </row>
    <row r="268" spans="1:12" s="931" customFormat="1" hidden="1">
      <c r="A268" s="1014" t="s">
        <v>1302</v>
      </c>
      <c r="B268" s="1014"/>
      <c r="C268" s="996" t="s">
        <v>1303</v>
      </c>
      <c r="D268" s="996"/>
      <c r="E268" s="996"/>
      <c r="F268" s="895">
        <f t="shared" si="65"/>
        <v>0</v>
      </c>
      <c r="G268" s="895">
        <f t="shared" si="65"/>
        <v>0</v>
      </c>
      <c r="H268" s="895">
        <f t="shared" si="65"/>
        <v>0</v>
      </c>
      <c r="I268" s="895">
        <f t="shared" si="65"/>
        <v>0</v>
      </c>
      <c r="J268" s="895">
        <f t="shared" si="65"/>
        <v>0</v>
      </c>
      <c r="K268" s="895">
        <f t="shared" si="65"/>
        <v>0</v>
      </c>
      <c r="L268" s="895">
        <f t="shared" si="65"/>
        <v>0</v>
      </c>
    </row>
    <row r="269" spans="1:12" s="931" customFormat="1" hidden="1">
      <c r="A269" s="1015"/>
      <c r="B269" s="879" t="s">
        <v>1304</v>
      </c>
      <c r="C269" s="880" t="s">
        <v>1305</v>
      </c>
      <c r="D269" s="880"/>
      <c r="E269" s="880"/>
      <c r="F269" s="897"/>
      <c r="G269" s="887"/>
      <c r="H269" s="887"/>
      <c r="I269" s="887"/>
      <c r="J269" s="887"/>
      <c r="K269" s="887">
        <f>H269-J269</f>
        <v>0</v>
      </c>
      <c r="L269" s="887"/>
    </row>
    <row r="270" spans="1:12" s="931" customFormat="1" hidden="1">
      <c r="A270" s="1015"/>
      <c r="B270" s="879"/>
      <c r="C270" s="880"/>
      <c r="D270" s="880"/>
      <c r="E270" s="880"/>
      <c r="F270" s="897"/>
      <c r="G270" s="898"/>
      <c r="H270" s="898"/>
      <c r="I270" s="898"/>
      <c r="J270" s="898"/>
      <c r="K270" s="887">
        <f>H270-J270</f>
        <v>0</v>
      </c>
      <c r="L270" s="898"/>
    </row>
    <row r="271" spans="1:12" s="931" customFormat="1" hidden="1">
      <c r="A271" s="837" t="s">
        <v>1306</v>
      </c>
      <c r="B271" s="837"/>
      <c r="C271" s="838">
        <v>75</v>
      </c>
      <c r="D271" s="838"/>
      <c r="E271" s="838"/>
      <c r="F271" s="761">
        <f>H271+I271+J271+K271</f>
        <v>0</v>
      </c>
      <c r="G271" s="839"/>
      <c r="H271" s="839"/>
      <c r="I271" s="839"/>
      <c r="J271" s="839"/>
      <c r="K271" s="736">
        <f>H271-J271</f>
        <v>0</v>
      </c>
      <c r="L271" s="839"/>
    </row>
    <row r="272" spans="1:12" s="931" customFormat="1" hidden="1">
      <c r="A272" s="842"/>
      <c r="B272" s="842"/>
      <c r="C272" s="778"/>
      <c r="D272" s="778"/>
      <c r="E272" s="778"/>
      <c r="F272" s="715"/>
      <c r="G272" s="714"/>
      <c r="H272" s="714"/>
      <c r="I272" s="714"/>
      <c r="J272" s="714"/>
      <c r="K272" s="736">
        <f>H272-J272</f>
        <v>0</v>
      </c>
      <c r="L272" s="714"/>
    </row>
    <row r="273" spans="1:12" s="931" customFormat="1" ht="35.25" hidden="1" customHeight="1">
      <c r="A273" s="1102" t="s">
        <v>1174</v>
      </c>
      <c r="B273" s="1102"/>
      <c r="C273" s="775" t="s">
        <v>1175</v>
      </c>
      <c r="D273" s="775"/>
      <c r="E273" s="775"/>
      <c r="F273" s="761">
        <f t="shared" ref="F273:L273" si="66">F274</f>
        <v>0</v>
      </c>
      <c r="G273" s="761">
        <f t="shared" si="66"/>
        <v>0</v>
      </c>
      <c r="H273" s="761">
        <f t="shared" si="66"/>
        <v>0</v>
      </c>
      <c r="I273" s="761">
        <f t="shared" si="66"/>
        <v>0</v>
      </c>
      <c r="J273" s="761">
        <f t="shared" si="66"/>
        <v>0</v>
      </c>
      <c r="K273" s="761">
        <f t="shared" si="66"/>
        <v>0</v>
      </c>
      <c r="L273" s="761">
        <f t="shared" si="66"/>
        <v>0</v>
      </c>
    </row>
    <row r="274" spans="1:12" s="931" customFormat="1" hidden="1">
      <c r="A274" s="1273" t="s">
        <v>1176</v>
      </c>
      <c r="B274" s="706"/>
      <c r="C274" s="763" t="s">
        <v>1178</v>
      </c>
      <c r="D274" s="763"/>
      <c r="E274" s="763"/>
      <c r="F274" s="715"/>
      <c r="G274" s="736"/>
      <c r="H274" s="736"/>
      <c r="I274" s="736"/>
      <c r="J274" s="736"/>
      <c r="K274" s="736">
        <f>H274-J274</f>
        <v>0</v>
      </c>
      <c r="L274" s="736"/>
    </row>
    <row r="275" spans="1:12" s="931" customFormat="1" hidden="1">
      <c r="A275" s="1274"/>
      <c r="B275" s="1275"/>
      <c r="C275" s="1276"/>
      <c r="D275" s="1276"/>
      <c r="E275" s="1276"/>
      <c r="F275" s="714"/>
      <c r="G275" s="714"/>
      <c r="H275" s="714"/>
      <c r="I275" s="714"/>
      <c r="J275" s="714"/>
      <c r="K275" s="714"/>
      <c r="L275" s="714"/>
    </row>
    <row r="277" spans="1:12">
      <c r="A277" s="851"/>
      <c r="B277" s="852"/>
    </row>
    <row r="278" spans="1:12">
      <c r="A278" s="658"/>
      <c r="B278" s="659" t="s">
        <v>835</v>
      </c>
      <c r="C278" s="658"/>
      <c r="D278" s="658"/>
      <c r="E278" s="658"/>
      <c r="F278" s="658" t="s">
        <v>509</v>
      </c>
      <c r="G278" s="658"/>
      <c r="H278" s="658"/>
      <c r="I278" s="658"/>
      <c r="J278" s="658" t="s">
        <v>510</v>
      </c>
      <c r="K278" s="658"/>
    </row>
    <row r="279" spans="1:12">
      <c r="A279" s="1070" t="s">
        <v>511</v>
      </c>
      <c r="B279" s="1070"/>
      <c r="C279" s="658"/>
      <c r="D279" s="658"/>
      <c r="E279" s="658"/>
      <c r="F279" s="658" t="s">
        <v>512</v>
      </c>
      <c r="G279" s="658"/>
      <c r="H279" s="661"/>
      <c r="I279" s="658"/>
      <c r="J279" s="658" t="s">
        <v>513</v>
      </c>
      <c r="K279" s="658"/>
    </row>
    <row r="280" spans="1:12">
      <c r="A280" s="1093"/>
      <c r="B280" s="1093"/>
    </row>
    <row r="281" spans="1:12">
      <c r="A281" s="1093"/>
      <c r="B281" s="1093"/>
    </row>
    <row r="282" spans="1:12" ht="29.25" customHeight="1">
      <c r="A282" s="1094"/>
      <c r="B282" s="1094"/>
      <c r="F282" s="853"/>
      <c r="G282" s="853"/>
      <c r="H282" s="853"/>
      <c r="I282" s="853"/>
      <c r="J282" s="853"/>
    </row>
    <row r="283" spans="1:12">
      <c r="A283" s="1093"/>
      <c r="B283" s="1093"/>
      <c r="C283" s="853"/>
      <c r="D283" s="853"/>
      <c r="E283" s="853"/>
      <c r="F283" s="853"/>
      <c r="G283" s="853"/>
      <c r="H283" s="853"/>
      <c r="I283" s="853"/>
      <c r="J283" s="853"/>
    </row>
    <row r="284" spans="1:12">
      <c r="C284" s="1091"/>
      <c r="D284" s="1091"/>
      <c r="E284" s="1091"/>
      <c r="F284" s="1091"/>
      <c r="G284" s="1091"/>
      <c r="H284" s="1091"/>
      <c r="I284" s="1091"/>
      <c r="J284" s="1092"/>
    </row>
  </sheetData>
  <mergeCells count="49">
    <mergeCell ref="C284:J284"/>
    <mergeCell ref="A273:B273"/>
    <mergeCell ref="A279:B279"/>
    <mergeCell ref="A280:B280"/>
    <mergeCell ref="A281:B281"/>
    <mergeCell ref="A282:B282"/>
    <mergeCell ref="A283:B283"/>
    <mergeCell ref="A232:B232"/>
    <mergeCell ref="A236:B236"/>
    <mergeCell ref="A240:B240"/>
    <mergeCell ref="A244:B244"/>
    <mergeCell ref="A248:B248"/>
    <mergeCell ref="A252:B252"/>
    <mergeCell ref="A211:B211"/>
    <mergeCell ref="A212:B212"/>
    <mergeCell ref="A216:B216"/>
    <mergeCell ref="A220:B220"/>
    <mergeCell ref="A224:B224"/>
    <mergeCell ref="A228:B228"/>
    <mergeCell ref="A160:B160"/>
    <mergeCell ref="A169:B169"/>
    <mergeCell ref="A182:B182"/>
    <mergeCell ref="A185:B185"/>
    <mergeCell ref="A186:B186"/>
    <mergeCell ref="A198:B198"/>
    <mergeCell ref="A109:B109"/>
    <mergeCell ref="A112:B112"/>
    <mergeCell ref="A131:B131"/>
    <mergeCell ref="A132:B132"/>
    <mergeCell ref="A156:B156"/>
    <mergeCell ref="A159:B159"/>
    <mergeCell ref="A50:B50"/>
    <mergeCell ref="A78:B78"/>
    <mergeCell ref="A79:B79"/>
    <mergeCell ref="A87:B87"/>
    <mergeCell ref="A96:B96"/>
    <mergeCell ref="A108:B108"/>
    <mergeCell ref="B8:K8"/>
    <mergeCell ref="A10:B10"/>
    <mergeCell ref="A11:B11"/>
    <mergeCell ref="A12:B12"/>
    <mergeCell ref="A13:B13"/>
    <mergeCell ref="A14:B14"/>
    <mergeCell ref="K1:L1"/>
    <mergeCell ref="A2:B2"/>
    <mergeCell ref="A3:B3"/>
    <mergeCell ref="C3:L3"/>
    <mergeCell ref="B6:K6"/>
    <mergeCell ref="B7:K7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4DC4-E5EE-47B2-96BD-F2D4C5288636}">
  <sheetPr>
    <tabColor rgb="FFFFFF00"/>
  </sheetPr>
  <dimension ref="A1:L285"/>
  <sheetViews>
    <sheetView zoomScaleNormal="100" zoomScaleSheetLayoutView="85" workbookViewId="0">
      <selection activeCell="H12" sqref="H12"/>
    </sheetView>
  </sheetViews>
  <sheetFormatPr defaultRowHeight="12.75"/>
  <cols>
    <col min="1" max="1" width="5.140625" style="662" customWidth="1"/>
    <col min="2" max="2" width="46.7109375" style="850" customWidth="1"/>
    <col min="3" max="3" width="9" style="662" customWidth="1"/>
    <col min="4" max="4" width="10.28515625" style="662" customWidth="1"/>
    <col min="5" max="5" width="10.7109375" style="662" customWidth="1"/>
    <col min="6" max="6" width="13.42578125" style="662" customWidth="1"/>
    <col min="7" max="7" width="13.140625" style="662" customWidth="1"/>
    <col min="8" max="8" width="14.28515625" style="662" customWidth="1"/>
    <col min="9" max="9" width="12.28515625" style="662" customWidth="1"/>
    <col min="10" max="10" width="13.5703125" style="662" customWidth="1"/>
    <col min="11" max="11" width="12" style="662" customWidth="1"/>
    <col min="12" max="12" width="11.7109375" style="662" customWidth="1"/>
    <col min="13" max="256" width="9.140625" style="662"/>
    <col min="257" max="257" width="5.140625" style="662" customWidth="1"/>
    <col min="258" max="258" width="46.7109375" style="662" customWidth="1"/>
    <col min="259" max="259" width="9" style="662" customWidth="1"/>
    <col min="260" max="260" width="9.5703125" style="662" customWidth="1"/>
    <col min="261" max="261" width="10.7109375" style="662" customWidth="1"/>
    <col min="262" max="262" width="13.42578125" style="662" customWidth="1"/>
    <col min="263" max="263" width="13.140625" style="662" customWidth="1"/>
    <col min="264" max="264" width="14.28515625" style="662" customWidth="1"/>
    <col min="265" max="265" width="12.28515625" style="662" customWidth="1"/>
    <col min="266" max="266" width="13.5703125" style="662" customWidth="1"/>
    <col min="267" max="267" width="12" style="662" customWidth="1"/>
    <col min="268" max="268" width="11.7109375" style="662" customWidth="1"/>
    <col min="269" max="512" width="9.140625" style="662"/>
    <col min="513" max="513" width="5.140625" style="662" customWidth="1"/>
    <col min="514" max="514" width="46.7109375" style="662" customWidth="1"/>
    <col min="515" max="515" width="9" style="662" customWidth="1"/>
    <col min="516" max="516" width="9.5703125" style="662" customWidth="1"/>
    <col min="517" max="517" width="10.7109375" style="662" customWidth="1"/>
    <col min="518" max="518" width="13.42578125" style="662" customWidth="1"/>
    <col min="519" max="519" width="13.140625" style="662" customWidth="1"/>
    <col min="520" max="520" width="14.28515625" style="662" customWidth="1"/>
    <col min="521" max="521" width="12.28515625" style="662" customWidth="1"/>
    <col min="522" max="522" width="13.5703125" style="662" customWidth="1"/>
    <col min="523" max="523" width="12" style="662" customWidth="1"/>
    <col min="524" max="524" width="11.7109375" style="662" customWidth="1"/>
    <col min="525" max="768" width="9.140625" style="662"/>
    <col min="769" max="769" width="5.140625" style="662" customWidth="1"/>
    <col min="770" max="770" width="46.7109375" style="662" customWidth="1"/>
    <col min="771" max="771" width="9" style="662" customWidth="1"/>
    <col min="772" max="772" width="9.5703125" style="662" customWidth="1"/>
    <col min="773" max="773" width="10.7109375" style="662" customWidth="1"/>
    <col min="774" max="774" width="13.42578125" style="662" customWidth="1"/>
    <col min="775" max="775" width="13.140625" style="662" customWidth="1"/>
    <col min="776" max="776" width="14.28515625" style="662" customWidth="1"/>
    <col min="777" max="777" width="12.28515625" style="662" customWidth="1"/>
    <col min="778" max="778" width="13.5703125" style="662" customWidth="1"/>
    <col min="779" max="779" width="12" style="662" customWidth="1"/>
    <col min="780" max="780" width="11.7109375" style="662" customWidth="1"/>
    <col min="781" max="1024" width="9.140625" style="662"/>
    <col min="1025" max="1025" width="5.140625" style="662" customWidth="1"/>
    <col min="1026" max="1026" width="46.7109375" style="662" customWidth="1"/>
    <col min="1027" max="1027" width="9" style="662" customWidth="1"/>
    <col min="1028" max="1028" width="9.5703125" style="662" customWidth="1"/>
    <col min="1029" max="1029" width="10.7109375" style="662" customWidth="1"/>
    <col min="1030" max="1030" width="13.42578125" style="662" customWidth="1"/>
    <col min="1031" max="1031" width="13.140625" style="662" customWidth="1"/>
    <col min="1032" max="1032" width="14.28515625" style="662" customWidth="1"/>
    <col min="1033" max="1033" width="12.28515625" style="662" customWidth="1"/>
    <col min="1034" max="1034" width="13.5703125" style="662" customWidth="1"/>
    <col min="1035" max="1035" width="12" style="662" customWidth="1"/>
    <col min="1036" max="1036" width="11.7109375" style="662" customWidth="1"/>
    <col min="1037" max="1280" width="9.140625" style="662"/>
    <col min="1281" max="1281" width="5.140625" style="662" customWidth="1"/>
    <col min="1282" max="1282" width="46.7109375" style="662" customWidth="1"/>
    <col min="1283" max="1283" width="9" style="662" customWidth="1"/>
    <col min="1284" max="1284" width="9.5703125" style="662" customWidth="1"/>
    <col min="1285" max="1285" width="10.7109375" style="662" customWidth="1"/>
    <col min="1286" max="1286" width="13.42578125" style="662" customWidth="1"/>
    <col min="1287" max="1287" width="13.140625" style="662" customWidth="1"/>
    <col min="1288" max="1288" width="14.28515625" style="662" customWidth="1"/>
    <col min="1289" max="1289" width="12.28515625" style="662" customWidth="1"/>
    <col min="1290" max="1290" width="13.5703125" style="662" customWidth="1"/>
    <col min="1291" max="1291" width="12" style="662" customWidth="1"/>
    <col min="1292" max="1292" width="11.7109375" style="662" customWidth="1"/>
    <col min="1293" max="1536" width="9.140625" style="662"/>
    <col min="1537" max="1537" width="5.140625" style="662" customWidth="1"/>
    <col min="1538" max="1538" width="46.7109375" style="662" customWidth="1"/>
    <col min="1539" max="1539" width="9" style="662" customWidth="1"/>
    <col min="1540" max="1540" width="9.5703125" style="662" customWidth="1"/>
    <col min="1541" max="1541" width="10.7109375" style="662" customWidth="1"/>
    <col min="1542" max="1542" width="13.42578125" style="662" customWidth="1"/>
    <col min="1543" max="1543" width="13.140625" style="662" customWidth="1"/>
    <col min="1544" max="1544" width="14.28515625" style="662" customWidth="1"/>
    <col min="1545" max="1545" width="12.28515625" style="662" customWidth="1"/>
    <col min="1546" max="1546" width="13.5703125" style="662" customWidth="1"/>
    <col min="1547" max="1547" width="12" style="662" customWidth="1"/>
    <col min="1548" max="1548" width="11.7109375" style="662" customWidth="1"/>
    <col min="1549" max="1792" width="9.140625" style="662"/>
    <col min="1793" max="1793" width="5.140625" style="662" customWidth="1"/>
    <col min="1794" max="1794" width="46.7109375" style="662" customWidth="1"/>
    <col min="1795" max="1795" width="9" style="662" customWidth="1"/>
    <col min="1796" max="1796" width="9.5703125" style="662" customWidth="1"/>
    <col min="1797" max="1797" width="10.7109375" style="662" customWidth="1"/>
    <col min="1798" max="1798" width="13.42578125" style="662" customWidth="1"/>
    <col min="1799" max="1799" width="13.140625" style="662" customWidth="1"/>
    <col min="1800" max="1800" width="14.28515625" style="662" customWidth="1"/>
    <col min="1801" max="1801" width="12.28515625" style="662" customWidth="1"/>
    <col min="1802" max="1802" width="13.5703125" style="662" customWidth="1"/>
    <col min="1803" max="1803" width="12" style="662" customWidth="1"/>
    <col min="1804" max="1804" width="11.7109375" style="662" customWidth="1"/>
    <col min="1805" max="2048" width="9.140625" style="662"/>
    <col min="2049" max="2049" width="5.140625" style="662" customWidth="1"/>
    <col min="2050" max="2050" width="46.7109375" style="662" customWidth="1"/>
    <col min="2051" max="2051" width="9" style="662" customWidth="1"/>
    <col min="2052" max="2052" width="9.5703125" style="662" customWidth="1"/>
    <col min="2053" max="2053" width="10.7109375" style="662" customWidth="1"/>
    <col min="2054" max="2054" width="13.42578125" style="662" customWidth="1"/>
    <col min="2055" max="2055" width="13.140625" style="662" customWidth="1"/>
    <col min="2056" max="2056" width="14.28515625" style="662" customWidth="1"/>
    <col min="2057" max="2057" width="12.28515625" style="662" customWidth="1"/>
    <col min="2058" max="2058" width="13.5703125" style="662" customWidth="1"/>
    <col min="2059" max="2059" width="12" style="662" customWidth="1"/>
    <col min="2060" max="2060" width="11.7109375" style="662" customWidth="1"/>
    <col min="2061" max="2304" width="9.140625" style="662"/>
    <col min="2305" max="2305" width="5.140625" style="662" customWidth="1"/>
    <col min="2306" max="2306" width="46.7109375" style="662" customWidth="1"/>
    <col min="2307" max="2307" width="9" style="662" customWidth="1"/>
    <col min="2308" max="2308" width="9.5703125" style="662" customWidth="1"/>
    <col min="2309" max="2309" width="10.7109375" style="662" customWidth="1"/>
    <col min="2310" max="2310" width="13.42578125" style="662" customWidth="1"/>
    <col min="2311" max="2311" width="13.140625" style="662" customWidth="1"/>
    <col min="2312" max="2312" width="14.28515625" style="662" customWidth="1"/>
    <col min="2313" max="2313" width="12.28515625" style="662" customWidth="1"/>
    <col min="2314" max="2314" width="13.5703125" style="662" customWidth="1"/>
    <col min="2315" max="2315" width="12" style="662" customWidth="1"/>
    <col min="2316" max="2316" width="11.7109375" style="662" customWidth="1"/>
    <col min="2317" max="2560" width="9.140625" style="662"/>
    <col min="2561" max="2561" width="5.140625" style="662" customWidth="1"/>
    <col min="2562" max="2562" width="46.7109375" style="662" customWidth="1"/>
    <col min="2563" max="2563" width="9" style="662" customWidth="1"/>
    <col min="2564" max="2564" width="9.5703125" style="662" customWidth="1"/>
    <col min="2565" max="2565" width="10.7109375" style="662" customWidth="1"/>
    <col min="2566" max="2566" width="13.42578125" style="662" customWidth="1"/>
    <col min="2567" max="2567" width="13.140625" style="662" customWidth="1"/>
    <col min="2568" max="2568" width="14.28515625" style="662" customWidth="1"/>
    <col min="2569" max="2569" width="12.28515625" style="662" customWidth="1"/>
    <col min="2570" max="2570" width="13.5703125" style="662" customWidth="1"/>
    <col min="2571" max="2571" width="12" style="662" customWidth="1"/>
    <col min="2572" max="2572" width="11.7109375" style="662" customWidth="1"/>
    <col min="2573" max="2816" width="9.140625" style="662"/>
    <col min="2817" max="2817" width="5.140625" style="662" customWidth="1"/>
    <col min="2818" max="2818" width="46.7109375" style="662" customWidth="1"/>
    <col min="2819" max="2819" width="9" style="662" customWidth="1"/>
    <col min="2820" max="2820" width="9.5703125" style="662" customWidth="1"/>
    <col min="2821" max="2821" width="10.7109375" style="662" customWidth="1"/>
    <col min="2822" max="2822" width="13.42578125" style="662" customWidth="1"/>
    <col min="2823" max="2823" width="13.140625" style="662" customWidth="1"/>
    <col min="2824" max="2824" width="14.28515625" style="662" customWidth="1"/>
    <col min="2825" max="2825" width="12.28515625" style="662" customWidth="1"/>
    <col min="2826" max="2826" width="13.5703125" style="662" customWidth="1"/>
    <col min="2827" max="2827" width="12" style="662" customWidth="1"/>
    <col min="2828" max="2828" width="11.7109375" style="662" customWidth="1"/>
    <col min="2829" max="3072" width="9.140625" style="662"/>
    <col min="3073" max="3073" width="5.140625" style="662" customWidth="1"/>
    <col min="3074" max="3074" width="46.7109375" style="662" customWidth="1"/>
    <col min="3075" max="3075" width="9" style="662" customWidth="1"/>
    <col min="3076" max="3076" width="9.5703125" style="662" customWidth="1"/>
    <col min="3077" max="3077" width="10.7109375" style="662" customWidth="1"/>
    <col min="3078" max="3078" width="13.42578125" style="662" customWidth="1"/>
    <col min="3079" max="3079" width="13.140625" style="662" customWidth="1"/>
    <col min="3080" max="3080" width="14.28515625" style="662" customWidth="1"/>
    <col min="3081" max="3081" width="12.28515625" style="662" customWidth="1"/>
    <col min="3082" max="3082" width="13.5703125" style="662" customWidth="1"/>
    <col min="3083" max="3083" width="12" style="662" customWidth="1"/>
    <col min="3084" max="3084" width="11.7109375" style="662" customWidth="1"/>
    <col min="3085" max="3328" width="9.140625" style="662"/>
    <col min="3329" max="3329" width="5.140625" style="662" customWidth="1"/>
    <col min="3330" max="3330" width="46.7109375" style="662" customWidth="1"/>
    <col min="3331" max="3331" width="9" style="662" customWidth="1"/>
    <col min="3332" max="3332" width="9.5703125" style="662" customWidth="1"/>
    <col min="3333" max="3333" width="10.7109375" style="662" customWidth="1"/>
    <col min="3334" max="3334" width="13.42578125" style="662" customWidth="1"/>
    <col min="3335" max="3335" width="13.140625" style="662" customWidth="1"/>
    <col min="3336" max="3336" width="14.28515625" style="662" customWidth="1"/>
    <col min="3337" max="3337" width="12.28515625" style="662" customWidth="1"/>
    <col min="3338" max="3338" width="13.5703125" style="662" customWidth="1"/>
    <col min="3339" max="3339" width="12" style="662" customWidth="1"/>
    <col min="3340" max="3340" width="11.7109375" style="662" customWidth="1"/>
    <col min="3341" max="3584" width="9.140625" style="662"/>
    <col min="3585" max="3585" width="5.140625" style="662" customWidth="1"/>
    <col min="3586" max="3586" width="46.7109375" style="662" customWidth="1"/>
    <col min="3587" max="3587" width="9" style="662" customWidth="1"/>
    <col min="3588" max="3588" width="9.5703125" style="662" customWidth="1"/>
    <col min="3589" max="3589" width="10.7109375" style="662" customWidth="1"/>
    <col min="3590" max="3590" width="13.42578125" style="662" customWidth="1"/>
    <col min="3591" max="3591" width="13.140625" style="662" customWidth="1"/>
    <col min="3592" max="3592" width="14.28515625" style="662" customWidth="1"/>
    <col min="3593" max="3593" width="12.28515625" style="662" customWidth="1"/>
    <col min="3594" max="3594" width="13.5703125" style="662" customWidth="1"/>
    <col min="3595" max="3595" width="12" style="662" customWidth="1"/>
    <col min="3596" max="3596" width="11.7109375" style="662" customWidth="1"/>
    <col min="3597" max="3840" width="9.140625" style="662"/>
    <col min="3841" max="3841" width="5.140625" style="662" customWidth="1"/>
    <col min="3842" max="3842" width="46.7109375" style="662" customWidth="1"/>
    <col min="3843" max="3843" width="9" style="662" customWidth="1"/>
    <col min="3844" max="3844" width="9.5703125" style="662" customWidth="1"/>
    <col min="3845" max="3845" width="10.7109375" style="662" customWidth="1"/>
    <col min="3846" max="3846" width="13.42578125" style="662" customWidth="1"/>
    <col min="3847" max="3847" width="13.140625" style="662" customWidth="1"/>
    <col min="3848" max="3848" width="14.28515625" style="662" customWidth="1"/>
    <col min="3849" max="3849" width="12.28515625" style="662" customWidth="1"/>
    <col min="3850" max="3850" width="13.5703125" style="662" customWidth="1"/>
    <col min="3851" max="3851" width="12" style="662" customWidth="1"/>
    <col min="3852" max="3852" width="11.7109375" style="662" customWidth="1"/>
    <col min="3853" max="4096" width="9.140625" style="662"/>
    <col min="4097" max="4097" width="5.140625" style="662" customWidth="1"/>
    <col min="4098" max="4098" width="46.7109375" style="662" customWidth="1"/>
    <col min="4099" max="4099" width="9" style="662" customWidth="1"/>
    <col min="4100" max="4100" width="9.5703125" style="662" customWidth="1"/>
    <col min="4101" max="4101" width="10.7109375" style="662" customWidth="1"/>
    <col min="4102" max="4102" width="13.42578125" style="662" customWidth="1"/>
    <col min="4103" max="4103" width="13.140625" style="662" customWidth="1"/>
    <col min="4104" max="4104" width="14.28515625" style="662" customWidth="1"/>
    <col min="4105" max="4105" width="12.28515625" style="662" customWidth="1"/>
    <col min="4106" max="4106" width="13.5703125" style="662" customWidth="1"/>
    <col min="4107" max="4107" width="12" style="662" customWidth="1"/>
    <col min="4108" max="4108" width="11.7109375" style="662" customWidth="1"/>
    <col min="4109" max="4352" width="9.140625" style="662"/>
    <col min="4353" max="4353" width="5.140625" style="662" customWidth="1"/>
    <col min="4354" max="4354" width="46.7109375" style="662" customWidth="1"/>
    <col min="4355" max="4355" width="9" style="662" customWidth="1"/>
    <col min="4356" max="4356" width="9.5703125" style="662" customWidth="1"/>
    <col min="4357" max="4357" width="10.7109375" style="662" customWidth="1"/>
    <col min="4358" max="4358" width="13.42578125" style="662" customWidth="1"/>
    <col min="4359" max="4359" width="13.140625" style="662" customWidth="1"/>
    <col min="4360" max="4360" width="14.28515625" style="662" customWidth="1"/>
    <col min="4361" max="4361" width="12.28515625" style="662" customWidth="1"/>
    <col min="4362" max="4362" width="13.5703125" style="662" customWidth="1"/>
    <col min="4363" max="4363" width="12" style="662" customWidth="1"/>
    <col min="4364" max="4364" width="11.7109375" style="662" customWidth="1"/>
    <col min="4365" max="4608" width="9.140625" style="662"/>
    <col min="4609" max="4609" width="5.140625" style="662" customWidth="1"/>
    <col min="4610" max="4610" width="46.7109375" style="662" customWidth="1"/>
    <col min="4611" max="4611" width="9" style="662" customWidth="1"/>
    <col min="4612" max="4612" width="9.5703125" style="662" customWidth="1"/>
    <col min="4613" max="4613" width="10.7109375" style="662" customWidth="1"/>
    <col min="4614" max="4614" width="13.42578125" style="662" customWidth="1"/>
    <col min="4615" max="4615" width="13.140625" style="662" customWidth="1"/>
    <col min="4616" max="4616" width="14.28515625" style="662" customWidth="1"/>
    <col min="4617" max="4617" width="12.28515625" style="662" customWidth="1"/>
    <col min="4618" max="4618" width="13.5703125" style="662" customWidth="1"/>
    <col min="4619" max="4619" width="12" style="662" customWidth="1"/>
    <col min="4620" max="4620" width="11.7109375" style="662" customWidth="1"/>
    <col min="4621" max="4864" width="9.140625" style="662"/>
    <col min="4865" max="4865" width="5.140625" style="662" customWidth="1"/>
    <col min="4866" max="4866" width="46.7109375" style="662" customWidth="1"/>
    <col min="4867" max="4867" width="9" style="662" customWidth="1"/>
    <col min="4868" max="4868" width="9.5703125" style="662" customWidth="1"/>
    <col min="4869" max="4869" width="10.7109375" style="662" customWidth="1"/>
    <col min="4870" max="4870" width="13.42578125" style="662" customWidth="1"/>
    <col min="4871" max="4871" width="13.140625" style="662" customWidth="1"/>
    <col min="4872" max="4872" width="14.28515625" style="662" customWidth="1"/>
    <col min="4873" max="4873" width="12.28515625" style="662" customWidth="1"/>
    <col min="4874" max="4874" width="13.5703125" style="662" customWidth="1"/>
    <col min="4875" max="4875" width="12" style="662" customWidth="1"/>
    <col min="4876" max="4876" width="11.7109375" style="662" customWidth="1"/>
    <col min="4877" max="5120" width="9.140625" style="662"/>
    <col min="5121" max="5121" width="5.140625" style="662" customWidth="1"/>
    <col min="5122" max="5122" width="46.7109375" style="662" customWidth="1"/>
    <col min="5123" max="5123" width="9" style="662" customWidth="1"/>
    <col min="5124" max="5124" width="9.5703125" style="662" customWidth="1"/>
    <col min="5125" max="5125" width="10.7109375" style="662" customWidth="1"/>
    <col min="5126" max="5126" width="13.42578125" style="662" customWidth="1"/>
    <col min="5127" max="5127" width="13.140625" style="662" customWidth="1"/>
    <col min="5128" max="5128" width="14.28515625" style="662" customWidth="1"/>
    <col min="5129" max="5129" width="12.28515625" style="662" customWidth="1"/>
    <col min="5130" max="5130" width="13.5703125" style="662" customWidth="1"/>
    <col min="5131" max="5131" width="12" style="662" customWidth="1"/>
    <col min="5132" max="5132" width="11.7109375" style="662" customWidth="1"/>
    <col min="5133" max="5376" width="9.140625" style="662"/>
    <col min="5377" max="5377" width="5.140625" style="662" customWidth="1"/>
    <col min="5378" max="5378" width="46.7109375" style="662" customWidth="1"/>
    <col min="5379" max="5379" width="9" style="662" customWidth="1"/>
    <col min="5380" max="5380" width="9.5703125" style="662" customWidth="1"/>
    <col min="5381" max="5381" width="10.7109375" style="662" customWidth="1"/>
    <col min="5382" max="5382" width="13.42578125" style="662" customWidth="1"/>
    <col min="5383" max="5383" width="13.140625" style="662" customWidth="1"/>
    <col min="5384" max="5384" width="14.28515625" style="662" customWidth="1"/>
    <col min="5385" max="5385" width="12.28515625" style="662" customWidth="1"/>
    <col min="5386" max="5386" width="13.5703125" style="662" customWidth="1"/>
    <col min="5387" max="5387" width="12" style="662" customWidth="1"/>
    <col min="5388" max="5388" width="11.7109375" style="662" customWidth="1"/>
    <col min="5389" max="5632" width="9.140625" style="662"/>
    <col min="5633" max="5633" width="5.140625" style="662" customWidth="1"/>
    <col min="5634" max="5634" width="46.7109375" style="662" customWidth="1"/>
    <col min="5635" max="5635" width="9" style="662" customWidth="1"/>
    <col min="5636" max="5636" width="9.5703125" style="662" customWidth="1"/>
    <col min="5637" max="5637" width="10.7109375" style="662" customWidth="1"/>
    <col min="5638" max="5638" width="13.42578125" style="662" customWidth="1"/>
    <col min="5639" max="5639" width="13.140625" style="662" customWidth="1"/>
    <col min="5640" max="5640" width="14.28515625" style="662" customWidth="1"/>
    <col min="5641" max="5641" width="12.28515625" style="662" customWidth="1"/>
    <col min="5642" max="5642" width="13.5703125" style="662" customWidth="1"/>
    <col min="5643" max="5643" width="12" style="662" customWidth="1"/>
    <col min="5644" max="5644" width="11.7109375" style="662" customWidth="1"/>
    <col min="5645" max="5888" width="9.140625" style="662"/>
    <col min="5889" max="5889" width="5.140625" style="662" customWidth="1"/>
    <col min="5890" max="5890" width="46.7109375" style="662" customWidth="1"/>
    <col min="5891" max="5891" width="9" style="662" customWidth="1"/>
    <col min="5892" max="5892" width="9.5703125" style="662" customWidth="1"/>
    <col min="5893" max="5893" width="10.7109375" style="662" customWidth="1"/>
    <col min="5894" max="5894" width="13.42578125" style="662" customWidth="1"/>
    <col min="5895" max="5895" width="13.140625" style="662" customWidth="1"/>
    <col min="5896" max="5896" width="14.28515625" style="662" customWidth="1"/>
    <col min="5897" max="5897" width="12.28515625" style="662" customWidth="1"/>
    <col min="5898" max="5898" width="13.5703125" style="662" customWidth="1"/>
    <col min="5899" max="5899" width="12" style="662" customWidth="1"/>
    <col min="5900" max="5900" width="11.7109375" style="662" customWidth="1"/>
    <col min="5901" max="6144" width="9.140625" style="662"/>
    <col min="6145" max="6145" width="5.140625" style="662" customWidth="1"/>
    <col min="6146" max="6146" width="46.7109375" style="662" customWidth="1"/>
    <col min="6147" max="6147" width="9" style="662" customWidth="1"/>
    <col min="6148" max="6148" width="9.5703125" style="662" customWidth="1"/>
    <col min="6149" max="6149" width="10.7109375" style="662" customWidth="1"/>
    <col min="6150" max="6150" width="13.42578125" style="662" customWidth="1"/>
    <col min="6151" max="6151" width="13.140625" style="662" customWidth="1"/>
    <col min="6152" max="6152" width="14.28515625" style="662" customWidth="1"/>
    <col min="6153" max="6153" width="12.28515625" style="662" customWidth="1"/>
    <col min="6154" max="6154" width="13.5703125" style="662" customWidth="1"/>
    <col min="6155" max="6155" width="12" style="662" customWidth="1"/>
    <col min="6156" max="6156" width="11.7109375" style="662" customWidth="1"/>
    <col min="6157" max="6400" width="9.140625" style="662"/>
    <col min="6401" max="6401" width="5.140625" style="662" customWidth="1"/>
    <col min="6402" max="6402" width="46.7109375" style="662" customWidth="1"/>
    <col min="6403" max="6403" width="9" style="662" customWidth="1"/>
    <col min="6404" max="6404" width="9.5703125" style="662" customWidth="1"/>
    <col min="6405" max="6405" width="10.7109375" style="662" customWidth="1"/>
    <col min="6406" max="6406" width="13.42578125" style="662" customWidth="1"/>
    <col min="6407" max="6407" width="13.140625" style="662" customWidth="1"/>
    <col min="6408" max="6408" width="14.28515625" style="662" customWidth="1"/>
    <col min="6409" max="6409" width="12.28515625" style="662" customWidth="1"/>
    <col min="6410" max="6410" width="13.5703125" style="662" customWidth="1"/>
    <col min="6411" max="6411" width="12" style="662" customWidth="1"/>
    <col min="6412" max="6412" width="11.7109375" style="662" customWidth="1"/>
    <col min="6413" max="6656" width="9.140625" style="662"/>
    <col min="6657" max="6657" width="5.140625" style="662" customWidth="1"/>
    <col min="6658" max="6658" width="46.7109375" style="662" customWidth="1"/>
    <col min="6659" max="6659" width="9" style="662" customWidth="1"/>
    <col min="6660" max="6660" width="9.5703125" style="662" customWidth="1"/>
    <col min="6661" max="6661" width="10.7109375" style="662" customWidth="1"/>
    <col min="6662" max="6662" width="13.42578125" style="662" customWidth="1"/>
    <col min="6663" max="6663" width="13.140625" style="662" customWidth="1"/>
    <col min="6664" max="6664" width="14.28515625" style="662" customWidth="1"/>
    <col min="6665" max="6665" width="12.28515625" style="662" customWidth="1"/>
    <col min="6666" max="6666" width="13.5703125" style="662" customWidth="1"/>
    <col min="6667" max="6667" width="12" style="662" customWidth="1"/>
    <col min="6668" max="6668" width="11.7109375" style="662" customWidth="1"/>
    <col min="6669" max="6912" width="9.140625" style="662"/>
    <col min="6913" max="6913" width="5.140625" style="662" customWidth="1"/>
    <col min="6914" max="6914" width="46.7109375" style="662" customWidth="1"/>
    <col min="6915" max="6915" width="9" style="662" customWidth="1"/>
    <col min="6916" max="6916" width="9.5703125" style="662" customWidth="1"/>
    <col min="6917" max="6917" width="10.7109375" style="662" customWidth="1"/>
    <col min="6918" max="6918" width="13.42578125" style="662" customWidth="1"/>
    <col min="6919" max="6919" width="13.140625" style="662" customWidth="1"/>
    <col min="6920" max="6920" width="14.28515625" style="662" customWidth="1"/>
    <col min="6921" max="6921" width="12.28515625" style="662" customWidth="1"/>
    <col min="6922" max="6922" width="13.5703125" style="662" customWidth="1"/>
    <col min="6923" max="6923" width="12" style="662" customWidth="1"/>
    <col min="6924" max="6924" width="11.7109375" style="662" customWidth="1"/>
    <col min="6925" max="7168" width="9.140625" style="662"/>
    <col min="7169" max="7169" width="5.140625" style="662" customWidth="1"/>
    <col min="7170" max="7170" width="46.7109375" style="662" customWidth="1"/>
    <col min="7171" max="7171" width="9" style="662" customWidth="1"/>
    <col min="7172" max="7172" width="9.5703125" style="662" customWidth="1"/>
    <col min="7173" max="7173" width="10.7109375" style="662" customWidth="1"/>
    <col min="7174" max="7174" width="13.42578125" style="662" customWidth="1"/>
    <col min="7175" max="7175" width="13.140625" style="662" customWidth="1"/>
    <col min="7176" max="7176" width="14.28515625" style="662" customWidth="1"/>
    <col min="7177" max="7177" width="12.28515625" style="662" customWidth="1"/>
    <col min="7178" max="7178" width="13.5703125" style="662" customWidth="1"/>
    <col min="7179" max="7179" width="12" style="662" customWidth="1"/>
    <col min="7180" max="7180" width="11.7109375" style="662" customWidth="1"/>
    <col min="7181" max="7424" width="9.140625" style="662"/>
    <col min="7425" max="7425" width="5.140625" style="662" customWidth="1"/>
    <col min="7426" max="7426" width="46.7109375" style="662" customWidth="1"/>
    <col min="7427" max="7427" width="9" style="662" customWidth="1"/>
    <col min="7428" max="7428" width="9.5703125" style="662" customWidth="1"/>
    <col min="7429" max="7429" width="10.7109375" style="662" customWidth="1"/>
    <col min="7430" max="7430" width="13.42578125" style="662" customWidth="1"/>
    <col min="7431" max="7431" width="13.140625" style="662" customWidth="1"/>
    <col min="7432" max="7432" width="14.28515625" style="662" customWidth="1"/>
    <col min="7433" max="7433" width="12.28515625" style="662" customWidth="1"/>
    <col min="7434" max="7434" width="13.5703125" style="662" customWidth="1"/>
    <col min="7435" max="7435" width="12" style="662" customWidth="1"/>
    <col min="7436" max="7436" width="11.7109375" style="662" customWidth="1"/>
    <col min="7437" max="7680" width="9.140625" style="662"/>
    <col min="7681" max="7681" width="5.140625" style="662" customWidth="1"/>
    <col min="7682" max="7682" width="46.7109375" style="662" customWidth="1"/>
    <col min="7683" max="7683" width="9" style="662" customWidth="1"/>
    <col min="7684" max="7684" width="9.5703125" style="662" customWidth="1"/>
    <col min="7685" max="7685" width="10.7109375" style="662" customWidth="1"/>
    <col min="7686" max="7686" width="13.42578125" style="662" customWidth="1"/>
    <col min="7687" max="7687" width="13.140625" style="662" customWidth="1"/>
    <col min="7688" max="7688" width="14.28515625" style="662" customWidth="1"/>
    <col min="7689" max="7689" width="12.28515625" style="662" customWidth="1"/>
    <col min="7690" max="7690" width="13.5703125" style="662" customWidth="1"/>
    <col min="7691" max="7691" width="12" style="662" customWidth="1"/>
    <col min="7692" max="7692" width="11.7109375" style="662" customWidth="1"/>
    <col min="7693" max="7936" width="9.140625" style="662"/>
    <col min="7937" max="7937" width="5.140625" style="662" customWidth="1"/>
    <col min="7938" max="7938" width="46.7109375" style="662" customWidth="1"/>
    <col min="7939" max="7939" width="9" style="662" customWidth="1"/>
    <col min="7940" max="7940" width="9.5703125" style="662" customWidth="1"/>
    <col min="7941" max="7941" width="10.7109375" style="662" customWidth="1"/>
    <col min="7942" max="7942" width="13.42578125" style="662" customWidth="1"/>
    <col min="7943" max="7943" width="13.140625" style="662" customWidth="1"/>
    <col min="7944" max="7944" width="14.28515625" style="662" customWidth="1"/>
    <col min="7945" max="7945" width="12.28515625" style="662" customWidth="1"/>
    <col min="7946" max="7946" width="13.5703125" style="662" customWidth="1"/>
    <col min="7947" max="7947" width="12" style="662" customWidth="1"/>
    <col min="7948" max="7948" width="11.7109375" style="662" customWidth="1"/>
    <col min="7949" max="8192" width="9.140625" style="662"/>
    <col min="8193" max="8193" width="5.140625" style="662" customWidth="1"/>
    <col min="8194" max="8194" width="46.7109375" style="662" customWidth="1"/>
    <col min="8195" max="8195" width="9" style="662" customWidth="1"/>
    <col min="8196" max="8196" width="9.5703125" style="662" customWidth="1"/>
    <col min="8197" max="8197" width="10.7109375" style="662" customWidth="1"/>
    <col min="8198" max="8198" width="13.42578125" style="662" customWidth="1"/>
    <col min="8199" max="8199" width="13.140625" style="662" customWidth="1"/>
    <col min="8200" max="8200" width="14.28515625" style="662" customWidth="1"/>
    <col min="8201" max="8201" width="12.28515625" style="662" customWidth="1"/>
    <col min="8202" max="8202" width="13.5703125" style="662" customWidth="1"/>
    <col min="8203" max="8203" width="12" style="662" customWidth="1"/>
    <col min="8204" max="8204" width="11.7109375" style="662" customWidth="1"/>
    <col min="8205" max="8448" width="9.140625" style="662"/>
    <col min="8449" max="8449" width="5.140625" style="662" customWidth="1"/>
    <col min="8450" max="8450" width="46.7109375" style="662" customWidth="1"/>
    <col min="8451" max="8451" width="9" style="662" customWidth="1"/>
    <col min="8452" max="8452" width="9.5703125" style="662" customWidth="1"/>
    <col min="8453" max="8453" width="10.7109375" style="662" customWidth="1"/>
    <col min="8454" max="8454" width="13.42578125" style="662" customWidth="1"/>
    <col min="8455" max="8455" width="13.140625" style="662" customWidth="1"/>
    <col min="8456" max="8456" width="14.28515625" style="662" customWidth="1"/>
    <col min="8457" max="8457" width="12.28515625" style="662" customWidth="1"/>
    <col min="8458" max="8458" width="13.5703125" style="662" customWidth="1"/>
    <col min="8459" max="8459" width="12" style="662" customWidth="1"/>
    <col min="8460" max="8460" width="11.7109375" style="662" customWidth="1"/>
    <col min="8461" max="8704" width="9.140625" style="662"/>
    <col min="8705" max="8705" width="5.140625" style="662" customWidth="1"/>
    <col min="8706" max="8706" width="46.7109375" style="662" customWidth="1"/>
    <col min="8707" max="8707" width="9" style="662" customWidth="1"/>
    <col min="8708" max="8708" width="9.5703125" style="662" customWidth="1"/>
    <col min="8709" max="8709" width="10.7109375" style="662" customWidth="1"/>
    <col min="8710" max="8710" width="13.42578125" style="662" customWidth="1"/>
    <col min="8711" max="8711" width="13.140625" style="662" customWidth="1"/>
    <col min="8712" max="8712" width="14.28515625" style="662" customWidth="1"/>
    <col min="8713" max="8713" width="12.28515625" style="662" customWidth="1"/>
    <col min="8714" max="8714" width="13.5703125" style="662" customWidth="1"/>
    <col min="8715" max="8715" width="12" style="662" customWidth="1"/>
    <col min="8716" max="8716" width="11.7109375" style="662" customWidth="1"/>
    <col min="8717" max="8960" width="9.140625" style="662"/>
    <col min="8961" max="8961" width="5.140625" style="662" customWidth="1"/>
    <col min="8962" max="8962" width="46.7109375" style="662" customWidth="1"/>
    <col min="8963" max="8963" width="9" style="662" customWidth="1"/>
    <col min="8964" max="8964" width="9.5703125" style="662" customWidth="1"/>
    <col min="8965" max="8965" width="10.7109375" style="662" customWidth="1"/>
    <col min="8966" max="8966" width="13.42578125" style="662" customWidth="1"/>
    <col min="8967" max="8967" width="13.140625" style="662" customWidth="1"/>
    <col min="8968" max="8968" width="14.28515625" style="662" customWidth="1"/>
    <col min="8969" max="8969" width="12.28515625" style="662" customWidth="1"/>
    <col min="8970" max="8970" width="13.5703125" style="662" customWidth="1"/>
    <col min="8971" max="8971" width="12" style="662" customWidth="1"/>
    <col min="8972" max="8972" width="11.7109375" style="662" customWidth="1"/>
    <col min="8973" max="9216" width="9.140625" style="662"/>
    <col min="9217" max="9217" width="5.140625" style="662" customWidth="1"/>
    <col min="9218" max="9218" width="46.7109375" style="662" customWidth="1"/>
    <col min="9219" max="9219" width="9" style="662" customWidth="1"/>
    <col min="9220" max="9220" width="9.5703125" style="662" customWidth="1"/>
    <col min="9221" max="9221" width="10.7109375" style="662" customWidth="1"/>
    <col min="9222" max="9222" width="13.42578125" style="662" customWidth="1"/>
    <col min="9223" max="9223" width="13.140625" style="662" customWidth="1"/>
    <col min="9224" max="9224" width="14.28515625" style="662" customWidth="1"/>
    <col min="9225" max="9225" width="12.28515625" style="662" customWidth="1"/>
    <col min="9226" max="9226" width="13.5703125" style="662" customWidth="1"/>
    <col min="9227" max="9227" width="12" style="662" customWidth="1"/>
    <col min="9228" max="9228" width="11.7109375" style="662" customWidth="1"/>
    <col min="9229" max="9472" width="9.140625" style="662"/>
    <col min="9473" max="9473" width="5.140625" style="662" customWidth="1"/>
    <col min="9474" max="9474" width="46.7109375" style="662" customWidth="1"/>
    <col min="9475" max="9475" width="9" style="662" customWidth="1"/>
    <col min="9476" max="9476" width="9.5703125" style="662" customWidth="1"/>
    <col min="9477" max="9477" width="10.7109375" style="662" customWidth="1"/>
    <col min="9478" max="9478" width="13.42578125" style="662" customWidth="1"/>
    <col min="9479" max="9479" width="13.140625" style="662" customWidth="1"/>
    <col min="9480" max="9480" width="14.28515625" style="662" customWidth="1"/>
    <col min="9481" max="9481" width="12.28515625" style="662" customWidth="1"/>
    <col min="9482" max="9482" width="13.5703125" style="662" customWidth="1"/>
    <col min="9483" max="9483" width="12" style="662" customWidth="1"/>
    <col min="9484" max="9484" width="11.7109375" style="662" customWidth="1"/>
    <col min="9485" max="9728" width="9.140625" style="662"/>
    <col min="9729" max="9729" width="5.140625" style="662" customWidth="1"/>
    <col min="9730" max="9730" width="46.7109375" style="662" customWidth="1"/>
    <col min="9731" max="9731" width="9" style="662" customWidth="1"/>
    <col min="9732" max="9732" width="9.5703125" style="662" customWidth="1"/>
    <col min="9733" max="9733" width="10.7109375" style="662" customWidth="1"/>
    <col min="9734" max="9734" width="13.42578125" style="662" customWidth="1"/>
    <col min="9735" max="9735" width="13.140625" style="662" customWidth="1"/>
    <col min="9736" max="9736" width="14.28515625" style="662" customWidth="1"/>
    <col min="9737" max="9737" width="12.28515625" style="662" customWidth="1"/>
    <col min="9738" max="9738" width="13.5703125" style="662" customWidth="1"/>
    <col min="9739" max="9739" width="12" style="662" customWidth="1"/>
    <col min="9740" max="9740" width="11.7109375" style="662" customWidth="1"/>
    <col min="9741" max="9984" width="9.140625" style="662"/>
    <col min="9985" max="9985" width="5.140625" style="662" customWidth="1"/>
    <col min="9986" max="9986" width="46.7109375" style="662" customWidth="1"/>
    <col min="9987" max="9987" width="9" style="662" customWidth="1"/>
    <col min="9988" max="9988" width="9.5703125" style="662" customWidth="1"/>
    <col min="9989" max="9989" width="10.7109375" style="662" customWidth="1"/>
    <col min="9990" max="9990" width="13.42578125" style="662" customWidth="1"/>
    <col min="9991" max="9991" width="13.140625" style="662" customWidth="1"/>
    <col min="9992" max="9992" width="14.28515625" style="662" customWidth="1"/>
    <col min="9993" max="9993" width="12.28515625" style="662" customWidth="1"/>
    <col min="9994" max="9994" width="13.5703125" style="662" customWidth="1"/>
    <col min="9995" max="9995" width="12" style="662" customWidth="1"/>
    <col min="9996" max="9996" width="11.7109375" style="662" customWidth="1"/>
    <col min="9997" max="10240" width="9.140625" style="662"/>
    <col min="10241" max="10241" width="5.140625" style="662" customWidth="1"/>
    <col min="10242" max="10242" width="46.7109375" style="662" customWidth="1"/>
    <col min="10243" max="10243" width="9" style="662" customWidth="1"/>
    <col min="10244" max="10244" width="9.5703125" style="662" customWidth="1"/>
    <col min="10245" max="10245" width="10.7109375" style="662" customWidth="1"/>
    <col min="10246" max="10246" width="13.42578125" style="662" customWidth="1"/>
    <col min="10247" max="10247" width="13.140625" style="662" customWidth="1"/>
    <col min="10248" max="10248" width="14.28515625" style="662" customWidth="1"/>
    <col min="10249" max="10249" width="12.28515625" style="662" customWidth="1"/>
    <col min="10250" max="10250" width="13.5703125" style="662" customWidth="1"/>
    <col min="10251" max="10251" width="12" style="662" customWidth="1"/>
    <col min="10252" max="10252" width="11.7109375" style="662" customWidth="1"/>
    <col min="10253" max="10496" width="9.140625" style="662"/>
    <col min="10497" max="10497" width="5.140625" style="662" customWidth="1"/>
    <col min="10498" max="10498" width="46.7109375" style="662" customWidth="1"/>
    <col min="10499" max="10499" width="9" style="662" customWidth="1"/>
    <col min="10500" max="10500" width="9.5703125" style="662" customWidth="1"/>
    <col min="10501" max="10501" width="10.7109375" style="662" customWidth="1"/>
    <col min="10502" max="10502" width="13.42578125" style="662" customWidth="1"/>
    <col min="10503" max="10503" width="13.140625" style="662" customWidth="1"/>
    <col min="10504" max="10504" width="14.28515625" style="662" customWidth="1"/>
    <col min="10505" max="10505" width="12.28515625" style="662" customWidth="1"/>
    <col min="10506" max="10506" width="13.5703125" style="662" customWidth="1"/>
    <col min="10507" max="10507" width="12" style="662" customWidth="1"/>
    <col min="10508" max="10508" width="11.7109375" style="662" customWidth="1"/>
    <col min="10509" max="10752" width="9.140625" style="662"/>
    <col min="10753" max="10753" width="5.140625" style="662" customWidth="1"/>
    <col min="10754" max="10754" width="46.7109375" style="662" customWidth="1"/>
    <col min="10755" max="10755" width="9" style="662" customWidth="1"/>
    <col min="10756" max="10756" width="9.5703125" style="662" customWidth="1"/>
    <col min="10757" max="10757" width="10.7109375" style="662" customWidth="1"/>
    <col min="10758" max="10758" width="13.42578125" style="662" customWidth="1"/>
    <col min="10759" max="10759" width="13.140625" style="662" customWidth="1"/>
    <col min="10760" max="10760" width="14.28515625" style="662" customWidth="1"/>
    <col min="10761" max="10761" width="12.28515625" style="662" customWidth="1"/>
    <col min="10762" max="10762" width="13.5703125" style="662" customWidth="1"/>
    <col min="10763" max="10763" width="12" style="662" customWidth="1"/>
    <col min="10764" max="10764" width="11.7109375" style="662" customWidth="1"/>
    <col min="10765" max="11008" width="9.140625" style="662"/>
    <col min="11009" max="11009" width="5.140625" style="662" customWidth="1"/>
    <col min="11010" max="11010" width="46.7109375" style="662" customWidth="1"/>
    <col min="11011" max="11011" width="9" style="662" customWidth="1"/>
    <col min="11012" max="11012" width="9.5703125" style="662" customWidth="1"/>
    <col min="11013" max="11013" width="10.7109375" style="662" customWidth="1"/>
    <col min="11014" max="11014" width="13.42578125" style="662" customWidth="1"/>
    <col min="11015" max="11015" width="13.140625" style="662" customWidth="1"/>
    <col min="11016" max="11016" width="14.28515625" style="662" customWidth="1"/>
    <col min="11017" max="11017" width="12.28515625" style="662" customWidth="1"/>
    <col min="11018" max="11018" width="13.5703125" style="662" customWidth="1"/>
    <col min="11019" max="11019" width="12" style="662" customWidth="1"/>
    <col min="11020" max="11020" width="11.7109375" style="662" customWidth="1"/>
    <col min="11021" max="11264" width="9.140625" style="662"/>
    <col min="11265" max="11265" width="5.140625" style="662" customWidth="1"/>
    <col min="11266" max="11266" width="46.7109375" style="662" customWidth="1"/>
    <col min="11267" max="11267" width="9" style="662" customWidth="1"/>
    <col min="11268" max="11268" width="9.5703125" style="662" customWidth="1"/>
    <col min="11269" max="11269" width="10.7109375" style="662" customWidth="1"/>
    <col min="11270" max="11270" width="13.42578125" style="662" customWidth="1"/>
    <col min="11271" max="11271" width="13.140625" style="662" customWidth="1"/>
    <col min="11272" max="11272" width="14.28515625" style="662" customWidth="1"/>
    <col min="11273" max="11273" width="12.28515625" style="662" customWidth="1"/>
    <col min="11274" max="11274" width="13.5703125" style="662" customWidth="1"/>
    <col min="11275" max="11275" width="12" style="662" customWidth="1"/>
    <col min="11276" max="11276" width="11.7109375" style="662" customWidth="1"/>
    <col min="11277" max="11520" width="9.140625" style="662"/>
    <col min="11521" max="11521" width="5.140625" style="662" customWidth="1"/>
    <col min="11522" max="11522" width="46.7109375" style="662" customWidth="1"/>
    <col min="11523" max="11523" width="9" style="662" customWidth="1"/>
    <col min="11524" max="11524" width="9.5703125" style="662" customWidth="1"/>
    <col min="11525" max="11525" width="10.7109375" style="662" customWidth="1"/>
    <col min="11526" max="11526" width="13.42578125" style="662" customWidth="1"/>
    <col min="11527" max="11527" width="13.140625" style="662" customWidth="1"/>
    <col min="11528" max="11528" width="14.28515625" style="662" customWidth="1"/>
    <col min="11529" max="11529" width="12.28515625" style="662" customWidth="1"/>
    <col min="11530" max="11530" width="13.5703125" style="662" customWidth="1"/>
    <col min="11531" max="11531" width="12" style="662" customWidth="1"/>
    <col min="11532" max="11532" width="11.7109375" style="662" customWidth="1"/>
    <col min="11533" max="11776" width="9.140625" style="662"/>
    <col min="11777" max="11777" width="5.140625" style="662" customWidth="1"/>
    <col min="11778" max="11778" width="46.7109375" style="662" customWidth="1"/>
    <col min="11779" max="11779" width="9" style="662" customWidth="1"/>
    <col min="11780" max="11780" width="9.5703125" style="662" customWidth="1"/>
    <col min="11781" max="11781" width="10.7109375" style="662" customWidth="1"/>
    <col min="11782" max="11782" width="13.42578125" style="662" customWidth="1"/>
    <col min="11783" max="11783" width="13.140625" style="662" customWidth="1"/>
    <col min="11784" max="11784" width="14.28515625" style="662" customWidth="1"/>
    <col min="11785" max="11785" width="12.28515625" style="662" customWidth="1"/>
    <col min="11786" max="11786" width="13.5703125" style="662" customWidth="1"/>
    <col min="11787" max="11787" width="12" style="662" customWidth="1"/>
    <col min="11788" max="11788" width="11.7109375" style="662" customWidth="1"/>
    <col min="11789" max="12032" width="9.140625" style="662"/>
    <col min="12033" max="12033" width="5.140625" style="662" customWidth="1"/>
    <col min="12034" max="12034" width="46.7109375" style="662" customWidth="1"/>
    <col min="12035" max="12035" width="9" style="662" customWidth="1"/>
    <col min="12036" max="12036" width="9.5703125" style="662" customWidth="1"/>
    <col min="12037" max="12037" width="10.7109375" style="662" customWidth="1"/>
    <col min="12038" max="12038" width="13.42578125" style="662" customWidth="1"/>
    <col min="12039" max="12039" width="13.140625" style="662" customWidth="1"/>
    <col min="12040" max="12040" width="14.28515625" style="662" customWidth="1"/>
    <col min="12041" max="12041" width="12.28515625" style="662" customWidth="1"/>
    <col min="12042" max="12042" width="13.5703125" style="662" customWidth="1"/>
    <col min="12043" max="12043" width="12" style="662" customWidth="1"/>
    <col min="12044" max="12044" width="11.7109375" style="662" customWidth="1"/>
    <col min="12045" max="12288" width="9.140625" style="662"/>
    <col min="12289" max="12289" width="5.140625" style="662" customWidth="1"/>
    <col min="12290" max="12290" width="46.7109375" style="662" customWidth="1"/>
    <col min="12291" max="12291" width="9" style="662" customWidth="1"/>
    <col min="12292" max="12292" width="9.5703125" style="662" customWidth="1"/>
    <col min="12293" max="12293" width="10.7109375" style="662" customWidth="1"/>
    <col min="12294" max="12294" width="13.42578125" style="662" customWidth="1"/>
    <col min="12295" max="12295" width="13.140625" style="662" customWidth="1"/>
    <col min="12296" max="12296" width="14.28515625" style="662" customWidth="1"/>
    <col min="12297" max="12297" width="12.28515625" style="662" customWidth="1"/>
    <col min="12298" max="12298" width="13.5703125" style="662" customWidth="1"/>
    <col min="12299" max="12299" width="12" style="662" customWidth="1"/>
    <col min="12300" max="12300" width="11.7109375" style="662" customWidth="1"/>
    <col min="12301" max="12544" width="9.140625" style="662"/>
    <col min="12545" max="12545" width="5.140625" style="662" customWidth="1"/>
    <col min="12546" max="12546" width="46.7109375" style="662" customWidth="1"/>
    <col min="12547" max="12547" width="9" style="662" customWidth="1"/>
    <col min="12548" max="12548" width="9.5703125" style="662" customWidth="1"/>
    <col min="12549" max="12549" width="10.7109375" style="662" customWidth="1"/>
    <col min="12550" max="12550" width="13.42578125" style="662" customWidth="1"/>
    <col min="12551" max="12551" width="13.140625" style="662" customWidth="1"/>
    <col min="12552" max="12552" width="14.28515625" style="662" customWidth="1"/>
    <col min="12553" max="12553" width="12.28515625" style="662" customWidth="1"/>
    <col min="12554" max="12554" width="13.5703125" style="662" customWidth="1"/>
    <col min="12555" max="12555" width="12" style="662" customWidth="1"/>
    <col min="12556" max="12556" width="11.7109375" style="662" customWidth="1"/>
    <col min="12557" max="12800" width="9.140625" style="662"/>
    <col min="12801" max="12801" width="5.140625" style="662" customWidth="1"/>
    <col min="12802" max="12802" width="46.7109375" style="662" customWidth="1"/>
    <col min="12803" max="12803" width="9" style="662" customWidth="1"/>
    <col min="12804" max="12804" width="9.5703125" style="662" customWidth="1"/>
    <col min="12805" max="12805" width="10.7109375" style="662" customWidth="1"/>
    <col min="12806" max="12806" width="13.42578125" style="662" customWidth="1"/>
    <col min="12807" max="12807" width="13.140625" style="662" customWidth="1"/>
    <col min="12808" max="12808" width="14.28515625" style="662" customWidth="1"/>
    <col min="12809" max="12809" width="12.28515625" style="662" customWidth="1"/>
    <col min="12810" max="12810" width="13.5703125" style="662" customWidth="1"/>
    <col min="12811" max="12811" width="12" style="662" customWidth="1"/>
    <col min="12812" max="12812" width="11.7109375" style="662" customWidth="1"/>
    <col min="12813" max="13056" width="9.140625" style="662"/>
    <col min="13057" max="13057" width="5.140625" style="662" customWidth="1"/>
    <col min="13058" max="13058" width="46.7109375" style="662" customWidth="1"/>
    <col min="13059" max="13059" width="9" style="662" customWidth="1"/>
    <col min="13060" max="13060" width="9.5703125" style="662" customWidth="1"/>
    <col min="13061" max="13061" width="10.7109375" style="662" customWidth="1"/>
    <col min="13062" max="13062" width="13.42578125" style="662" customWidth="1"/>
    <col min="13063" max="13063" width="13.140625" style="662" customWidth="1"/>
    <col min="13064" max="13064" width="14.28515625" style="662" customWidth="1"/>
    <col min="13065" max="13065" width="12.28515625" style="662" customWidth="1"/>
    <col min="13066" max="13066" width="13.5703125" style="662" customWidth="1"/>
    <col min="13067" max="13067" width="12" style="662" customWidth="1"/>
    <col min="13068" max="13068" width="11.7109375" style="662" customWidth="1"/>
    <col min="13069" max="13312" width="9.140625" style="662"/>
    <col min="13313" max="13313" width="5.140625" style="662" customWidth="1"/>
    <col min="13314" max="13314" width="46.7109375" style="662" customWidth="1"/>
    <col min="13315" max="13315" width="9" style="662" customWidth="1"/>
    <col min="13316" max="13316" width="9.5703125" style="662" customWidth="1"/>
    <col min="13317" max="13317" width="10.7109375" style="662" customWidth="1"/>
    <col min="13318" max="13318" width="13.42578125" style="662" customWidth="1"/>
    <col min="13319" max="13319" width="13.140625" style="662" customWidth="1"/>
    <col min="13320" max="13320" width="14.28515625" style="662" customWidth="1"/>
    <col min="13321" max="13321" width="12.28515625" style="662" customWidth="1"/>
    <col min="13322" max="13322" width="13.5703125" style="662" customWidth="1"/>
    <col min="13323" max="13323" width="12" style="662" customWidth="1"/>
    <col min="13324" max="13324" width="11.7109375" style="662" customWidth="1"/>
    <col min="13325" max="13568" width="9.140625" style="662"/>
    <col min="13569" max="13569" width="5.140625" style="662" customWidth="1"/>
    <col min="13570" max="13570" width="46.7109375" style="662" customWidth="1"/>
    <col min="13571" max="13571" width="9" style="662" customWidth="1"/>
    <col min="13572" max="13572" width="9.5703125" style="662" customWidth="1"/>
    <col min="13573" max="13573" width="10.7109375" style="662" customWidth="1"/>
    <col min="13574" max="13574" width="13.42578125" style="662" customWidth="1"/>
    <col min="13575" max="13575" width="13.140625" style="662" customWidth="1"/>
    <col min="13576" max="13576" width="14.28515625" style="662" customWidth="1"/>
    <col min="13577" max="13577" width="12.28515625" style="662" customWidth="1"/>
    <col min="13578" max="13578" width="13.5703125" style="662" customWidth="1"/>
    <col min="13579" max="13579" width="12" style="662" customWidth="1"/>
    <col min="13580" max="13580" width="11.7109375" style="662" customWidth="1"/>
    <col min="13581" max="13824" width="9.140625" style="662"/>
    <col min="13825" max="13825" width="5.140625" style="662" customWidth="1"/>
    <col min="13826" max="13826" width="46.7109375" style="662" customWidth="1"/>
    <col min="13827" max="13827" width="9" style="662" customWidth="1"/>
    <col min="13828" max="13828" width="9.5703125" style="662" customWidth="1"/>
    <col min="13829" max="13829" width="10.7109375" style="662" customWidth="1"/>
    <col min="13830" max="13830" width="13.42578125" style="662" customWidth="1"/>
    <col min="13831" max="13831" width="13.140625" style="662" customWidth="1"/>
    <col min="13832" max="13832" width="14.28515625" style="662" customWidth="1"/>
    <col min="13833" max="13833" width="12.28515625" style="662" customWidth="1"/>
    <col min="13834" max="13834" width="13.5703125" style="662" customWidth="1"/>
    <col min="13835" max="13835" width="12" style="662" customWidth="1"/>
    <col min="13836" max="13836" width="11.7109375" style="662" customWidth="1"/>
    <col min="13837" max="14080" width="9.140625" style="662"/>
    <col min="14081" max="14081" width="5.140625" style="662" customWidth="1"/>
    <col min="14082" max="14082" width="46.7109375" style="662" customWidth="1"/>
    <col min="14083" max="14083" width="9" style="662" customWidth="1"/>
    <col min="14084" max="14084" width="9.5703125" style="662" customWidth="1"/>
    <col min="14085" max="14085" width="10.7109375" style="662" customWidth="1"/>
    <col min="14086" max="14086" width="13.42578125" style="662" customWidth="1"/>
    <col min="14087" max="14087" width="13.140625" style="662" customWidth="1"/>
    <col min="14088" max="14088" width="14.28515625" style="662" customWidth="1"/>
    <col min="14089" max="14089" width="12.28515625" style="662" customWidth="1"/>
    <col min="14090" max="14090" width="13.5703125" style="662" customWidth="1"/>
    <col min="14091" max="14091" width="12" style="662" customWidth="1"/>
    <col min="14092" max="14092" width="11.7109375" style="662" customWidth="1"/>
    <col min="14093" max="14336" width="9.140625" style="662"/>
    <col min="14337" max="14337" width="5.140625" style="662" customWidth="1"/>
    <col min="14338" max="14338" width="46.7109375" style="662" customWidth="1"/>
    <col min="14339" max="14339" width="9" style="662" customWidth="1"/>
    <col min="14340" max="14340" width="9.5703125" style="662" customWidth="1"/>
    <col min="14341" max="14341" width="10.7109375" style="662" customWidth="1"/>
    <col min="14342" max="14342" width="13.42578125" style="662" customWidth="1"/>
    <col min="14343" max="14343" width="13.140625" style="662" customWidth="1"/>
    <col min="14344" max="14344" width="14.28515625" style="662" customWidth="1"/>
    <col min="14345" max="14345" width="12.28515625" style="662" customWidth="1"/>
    <col min="14346" max="14346" width="13.5703125" style="662" customWidth="1"/>
    <col min="14347" max="14347" width="12" style="662" customWidth="1"/>
    <col min="14348" max="14348" width="11.7109375" style="662" customWidth="1"/>
    <col min="14349" max="14592" width="9.140625" style="662"/>
    <col min="14593" max="14593" width="5.140625" style="662" customWidth="1"/>
    <col min="14594" max="14594" width="46.7109375" style="662" customWidth="1"/>
    <col min="14595" max="14595" width="9" style="662" customWidth="1"/>
    <col min="14596" max="14596" width="9.5703125" style="662" customWidth="1"/>
    <col min="14597" max="14597" width="10.7109375" style="662" customWidth="1"/>
    <col min="14598" max="14598" width="13.42578125" style="662" customWidth="1"/>
    <col min="14599" max="14599" width="13.140625" style="662" customWidth="1"/>
    <col min="14600" max="14600" width="14.28515625" style="662" customWidth="1"/>
    <col min="14601" max="14601" width="12.28515625" style="662" customWidth="1"/>
    <col min="14602" max="14602" width="13.5703125" style="662" customWidth="1"/>
    <col min="14603" max="14603" width="12" style="662" customWidth="1"/>
    <col min="14604" max="14604" width="11.7109375" style="662" customWidth="1"/>
    <col min="14605" max="14848" width="9.140625" style="662"/>
    <col min="14849" max="14849" width="5.140625" style="662" customWidth="1"/>
    <col min="14850" max="14850" width="46.7109375" style="662" customWidth="1"/>
    <col min="14851" max="14851" width="9" style="662" customWidth="1"/>
    <col min="14852" max="14852" width="9.5703125" style="662" customWidth="1"/>
    <col min="14853" max="14853" width="10.7109375" style="662" customWidth="1"/>
    <col min="14854" max="14854" width="13.42578125" style="662" customWidth="1"/>
    <col min="14855" max="14855" width="13.140625" style="662" customWidth="1"/>
    <col min="14856" max="14856" width="14.28515625" style="662" customWidth="1"/>
    <col min="14857" max="14857" width="12.28515625" style="662" customWidth="1"/>
    <col min="14858" max="14858" width="13.5703125" style="662" customWidth="1"/>
    <col min="14859" max="14859" width="12" style="662" customWidth="1"/>
    <col min="14860" max="14860" width="11.7109375" style="662" customWidth="1"/>
    <col min="14861" max="15104" width="9.140625" style="662"/>
    <col min="15105" max="15105" width="5.140625" style="662" customWidth="1"/>
    <col min="15106" max="15106" width="46.7109375" style="662" customWidth="1"/>
    <col min="15107" max="15107" width="9" style="662" customWidth="1"/>
    <col min="15108" max="15108" width="9.5703125" style="662" customWidth="1"/>
    <col min="15109" max="15109" width="10.7109375" style="662" customWidth="1"/>
    <col min="15110" max="15110" width="13.42578125" style="662" customWidth="1"/>
    <col min="15111" max="15111" width="13.140625" style="662" customWidth="1"/>
    <col min="15112" max="15112" width="14.28515625" style="662" customWidth="1"/>
    <col min="15113" max="15113" width="12.28515625" style="662" customWidth="1"/>
    <col min="15114" max="15114" width="13.5703125" style="662" customWidth="1"/>
    <col min="15115" max="15115" width="12" style="662" customWidth="1"/>
    <col min="15116" max="15116" width="11.7109375" style="662" customWidth="1"/>
    <col min="15117" max="15360" width="9.140625" style="662"/>
    <col min="15361" max="15361" width="5.140625" style="662" customWidth="1"/>
    <col min="15362" max="15362" width="46.7109375" style="662" customWidth="1"/>
    <col min="15363" max="15363" width="9" style="662" customWidth="1"/>
    <col min="15364" max="15364" width="9.5703125" style="662" customWidth="1"/>
    <col min="15365" max="15365" width="10.7109375" style="662" customWidth="1"/>
    <col min="15366" max="15366" width="13.42578125" style="662" customWidth="1"/>
    <col min="15367" max="15367" width="13.140625" style="662" customWidth="1"/>
    <col min="15368" max="15368" width="14.28515625" style="662" customWidth="1"/>
    <col min="15369" max="15369" width="12.28515625" style="662" customWidth="1"/>
    <col min="15370" max="15370" width="13.5703125" style="662" customWidth="1"/>
    <col min="15371" max="15371" width="12" style="662" customWidth="1"/>
    <col min="15372" max="15372" width="11.7109375" style="662" customWidth="1"/>
    <col min="15373" max="15616" width="9.140625" style="662"/>
    <col min="15617" max="15617" width="5.140625" style="662" customWidth="1"/>
    <col min="15618" max="15618" width="46.7109375" style="662" customWidth="1"/>
    <col min="15619" max="15619" width="9" style="662" customWidth="1"/>
    <col min="15620" max="15620" width="9.5703125" style="662" customWidth="1"/>
    <col min="15621" max="15621" width="10.7109375" style="662" customWidth="1"/>
    <col min="15622" max="15622" width="13.42578125" style="662" customWidth="1"/>
    <col min="15623" max="15623" width="13.140625" style="662" customWidth="1"/>
    <col min="15624" max="15624" width="14.28515625" style="662" customWidth="1"/>
    <col min="15625" max="15625" width="12.28515625" style="662" customWidth="1"/>
    <col min="15626" max="15626" width="13.5703125" style="662" customWidth="1"/>
    <col min="15627" max="15627" width="12" style="662" customWidth="1"/>
    <col min="15628" max="15628" width="11.7109375" style="662" customWidth="1"/>
    <col min="15629" max="15872" width="9.140625" style="662"/>
    <col min="15873" max="15873" width="5.140625" style="662" customWidth="1"/>
    <col min="15874" max="15874" width="46.7109375" style="662" customWidth="1"/>
    <col min="15875" max="15875" width="9" style="662" customWidth="1"/>
    <col min="15876" max="15876" width="9.5703125" style="662" customWidth="1"/>
    <col min="15877" max="15877" width="10.7109375" style="662" customWidth="1"/>
    <col min="15878" max="15878" width="13.42578125" style="662" customWidth="1"/>
    <col min="15879" max="15879" width="13.140625" style="662" customWidth="1"/>
    <col min="15880" max="15880" width="14.28515625" style="662" customWidth="1"/>
    <col min="15881" max="15881" width="12.28515625" style="662" customWidth="1"/>
    <col min="15882" max="15882" width="13.5703125" style="662" customWidth="1"/>
    <col min="15883" max="15883" width="12" style="662" customWidth="1"/>
    <col min="15884" max="15884" width="11.7109375" style="662" customWidth="1"/>
    <col min="15885" max="16128" width="9.140625" style="662"/>
    <col min="16129" max="16129" width="5.140625" style="662" customWidth="1"/>
    <col min="16130" max="16130" width="46.7109375" style="662" customWidth="1"/>
    <col min="16131" max="16131" width="9" style="662" customWidth="1"/>
    <col min="16132" max="16132" width="9.5703125" style="662" customWidth="1"/>
    <col min="16133" max="16133" width="10.7109375" style="662" customWidth="1"/>
    <col min="16134" max="16134" width="13.42578125" style="662" customWidth="1"/>
    <col min="16135" max="16135" width="13.140625" style="662" customWidth="1"/>
    <col min="16136" max="16136" width="14.28515625" style="662" customWidth="1"/>
    <col min="16137" max="16137" width="12.28515625" style="662" customWidth="1"/>
    <col min="16138" max="16138" width="13.5703125" style="662" customWidth="1"/>
    <col min="16139" max="16139" width="12" style="662" customWidth="1"/>
    <col min="16140" max="16140" width="11.7109375" style="662" customWidth="1"/>
    <col min="16141" max="16384" width="9.140625" style="662"/>
  </cols>
  <sheetData>
    <row r="1" spans="1:12">
      <c r="K1" s="1070" t="s">
        <v>1357</v>
      </c>
      <c r="L1" s="1070"/>
    </row>
    <row r="2" spans="1:12" ht="13.5" thickBot="1">
      <c r="B2" s="1277" t="s">
        <v>515</v>
      </c>
      <c r="C2" s="663"/>
      <c r="D2" s="663"/>
      <c r="E2" s="663"/>
      <c r="F2" s="663"/>
      <c r="G2" s="663"/>
      <c r="H2" s="663"/>
      <c r="I2" s="663"/>
    </row>
    <row r="3" spans="1:12" ht="15.75" customHeight="1" thickBot="1">
      <c r="B3" s="1277" t="s">
        <v>519</v>
      </c>
      <c r="C3" s="1211" t="s">
        <v>1358</v>
      </c>
      <c r="D3" s="1212"/>
      <c r="E3" s="1212"/>
      <c r="F3" s="1212"/>
      <c r="G3" s="1212"/>
      <c r="H3" s="1212"/>
      <c r="I3" s="1212"/>
      <c r="J3" s="1212"/>
      <c r="K3" s="1212"/>
      <c r="L3" s="1213"/>
    </row>
    <row r="4" spans="1:12" ht="15.75" customHeight="1">
      <c r="B4" s="664"/>
      <c r="C4" s="663"/>
      <c r="D4" s="663"/>
      <c r="E4" s="663"/>
      <c r="F4" s="663"/>
      <c r="G4" s="663"/>
      <c r="H4" s="663"/>
      <c r="I4" s="663"/>
    </row>
    <row r="5" spans="1:12" ht="17.25" hidden="1" customHeight="1">
      <c r="B5" s="663"/>
      <c r="C5" s="663"/>
      <c r="D5" s="663"/>
      <c r="E5" s="663"/>
      <c r="F5" s="663"/>
      <c r="G5" s="663"/>
      <c r="H5" s="663"/>
      <c r="I5" s="663"/>
    </row>
    <row r="6" spans="1:12" ht="15.75">
      <c r="B6" s="1206" t="s">
        <v>838</v>
      </c>
      <c r="C6" s="1206"/>
      <c r="D6" s="1206"/>
      <c r="E6" s="1206"/>
      <c r="F6" s="1206"/>
      <c r="G6" s="1206"/>
      <c r="H6" s="1206"/>
      <c r="I6" s="1206"/>
      <c r="J6" s="1206"/>
      <c r="K6" s="1206"/>
    </row>
    <row r="7" spans="1:12" ht="15">
      <c r="B7" s="1154" t="str">
        <f>'[2]51'!B6:K6</f>
        <v>la data de  31.12.2023</v>
      </c>
      <c r="C7" s="1154"/>
      <c r="D7" s="1154"/>
      <c r="E7" s="1154"/>
      <c r="F7" s="1154"/>
      <c r="G7" s="1154"/>
      <c r="H7" s="1154"/>
      <c r="I7" s="1154"/>
      <c r="J7" s="1154"/>
      <c r="K7" s="1154"/>
    </row>
    <row r="8" spans="1:12" hidden="1">
      <c r="A8" s="667"/>
      <c r="B8" s="1278"/>
      <c r="C8" s="1278"/>
      <c r="D8" s="1278">
        <f>D12-D9</f>
        <v>0</v>
      </c>
      <c r="E8" s="1278">
        <f t="shared" ref="E8:L8" si="0">E12-E9</f>
        <v>0</v>
      </c>
      <c r="F8" s="1278">
        <f t="shared" si="0"/>
        <v>0</v>
      </c>
      <c r="G8" s="1278">
        <f t="shared" si="0"/>
        <v>0</v>
      </c>
      <c r="H8" s="1278">
        <f t="shared" si="0"/>
        <v>0</v>
      </c>
      <c r="I8" s="1278">
        <f t="shared" si="0"/>
        <v>0</v>
      </c>
      <c r="J8" s="1278">
        <f t="shared" si="0"/>
        <v>0</v>
      </c>
      <c r="K8" s="1278">
        <f t="shared" si="0"/>
        <v>0</v>
      </c>
      <c r="L8" s="1278" t="e">
        <f t="shared" si="0"/>
        <v>#VALUE!</v>
      </c>
    </row>
    <row r="9" spans="1:12" ht="13.5" thickBot="1">
      <c r="A9" s="667"/>
      <c r="B9" s="1279"/>
      <c r="C9" s="1279"/>
      <c r="D9" s="1279">
        <f>[2]POL!D11+'[2]S.S.U.'!D11+'[2]61,58'!L9</f>
        <v>856520</v>
      </c>
      <c r="E9" s="1279">
        <f>[2]POL!E11+'[2]S.S.U.'!E11+'[2]61,58'!M9</f>
        <v>733997</v>
      </c>
      <c r="F9" s="1279">
        <f>[2]POL!F11+'[2]S.S.U.'!F11+'[2]61,58'!N9</f>
        <v>12826520</v>
      </c>
      <c r="G9" s="1279">
        <f>[2]POL!G11+'[2]S.S.U.'!G11+'[2]61,58'!O9</f>
        <v>13418150</v>
      </c>
      <c r="H9" s="1279">
        <f>[2]POL!H11+'[2]S.S.U.'!H11+'[2]61,58'!P9</f>
        <v>13160901</v>
      </c>
      <c r="I9" s="1279">
        <f>[2]POL!I11+'[2]S.S.U.'!I11+'[2]61,58'!Q9</f>
        <v>13160901</v>
      </c>
      <c r="J9" s="1279">
        <f>[2]POL!J11+'[2]S.S.U.'!J11+'[2]61,58'!R9</f>
        <v>13160901</v>
      </c>
      <c r="K9" s="1279">
        <f>[2]POL!K11+'[2]S.S.U.'!K11+'[2]61,58'!S9</f>
        <v>0</v>
      </c>
      <c r="L9" s="1280" t="s">
        <v>840</v>
      </c>
    </row>
    <row r="10" spans="1:12" ht="96" customHeight="1">
      <c r="A10" s="1281"/>
      <c r="B10" s="1282" t="s">
        <v>1311</v>
      </c>
      <c r="C10" s="1283" t="s">
        <v>842</v>
      </c>
      <c r="D10" s="1284" t="str">
        <f>'[2]51'!D9</f>
        <v>Credite de angajament initiale</v>
      </c>
      <c r="E10" s="1284" t="str">
        <f>'[2]51'!E9</f>
        <v xml:space="preserve">Credite de angajament  finale </v>
      </c>
      <c r="F10" s="1284" t="str">
        <f>'[2]51'!F9</f>
        <v xml:space="preserve">Credite  bugetare  initiale </v>
      </c>
      <c r="G10" s="1284" t="str">
        <f>'[2]51'!G9</f>
        <v>Credite bugetare  finale</v>
      </c>
      <c r="H10" s="1285" t="s">
        <v>847</v>
      </c>
      <c r="I10" s="1285" t="s">
        <v>848</v>
      </c>
      <c r="J10" s="1285" t="s">
        <v>849</v>
      </c>
      <c r="K10" s="1285" t="s">
        <v>850</v>
      </c>
      <c r="L10" s="1285" t="s">
        <v>851</v>
      </c>
    </row>
    <row r="11" spans="1:12" ht="12" customHeight="1">
      <c r="A11" s="1286">
        <v>0</v>
      </c>
      <c r="B11" s="1286"/>
      <c r="C11" s="860"/>
      <c r="D11" s="860">
        <v>1</v>
      </c>
      <c r="E11" s="860">
        <v>2</v>
      </c>
      <c r="F11" s="1287">
        <v>3</v>
      </c>
      <c r="G11" s="860">
        <v>4</v>
      </c>
      <c r="H11" s="1287">
        <v>5</v>
      </c>
      <c r="I11" s="1287">
        <v>6</v>
      </c>
      <c r="J11" s="1287">
        <v>7</v>
      </c>
      <c r="K11" s="1287">
        <v>8</v>
      </c>
      <c r="L11" s="1288">
        <v>9</v>
      </c>
    </row>
    <row r="12" spans="1:12" ht="24.95" customHeight="1">
      <c r="A12" s="1289" t="s">
        <v>1359</v>
      </c>
      <c r="B12" s="1290"/>
      <c r="C12" s="862"/>
      <c r="D12" s="1291">
        <f t="shared" ref="D12:L12" si="1">D13+D186</f>
        <v>856520</v>
      </c>
      <c r="E12" s="1291">
        <f t="shared" si="1"/>
        <v>733997</v>
      </c>
      <c r="F12" s="1291">
        <f>F13+F186</f>
        <v>12826520</v>
      </c>
      <c r="G12" s="1291">
        <f t="shared" si="1"/>
        <v>13418150</v>
      </c>
      <c r="H12" s="1291">
        <f t="shared" si="1"/>
        <v>13160901</v>
      </c>
      <c r="I12" s="1291">
        <f t="shared" si="1"/>
        <v>13160901</v>
      </c>
      <c r="J12" s="1291">
        <f t="shared" si="1"/>
        <v>13160901</v>
      </c>
      <c r="K12" s="1291">
        <f t="shared" si="1"/>
        <v>0</v>
      </c>
      <c r="L12" s="1292">
        <f t="shared" si="1"/>
        <v>12775574</v>
      </c>
    </row>
    <row r="13" spans="1:12" ht="36.75" customHeight="1">
      <c r="A13" s="1161" t="s">
        <v>1360</v>
      </c>
      <c r="B13" s="1162"/>
      <c r="C13" s="1293"/>
      <c r="D13" s="1293">
        <v>0</v>
      </c>
      <c r="E13" s="1293">
        <f>E15+E50</f>
        <v>0</v>
      </c>
      <c r="F13" s="1293">
        <f t="shared" ref="F13:L13" si="2">F14+F168+F172+F182-F212-F253</f>
        <v>11970000</v>
      </c>
      <c r="G13" s="1293">
        <f t="shared" si="2"/>
        <v>12684153</v>
      </c>
      <c r="H13" s="1293">
        <f t="shared" si="2"/>
        <v>12554095</v>
      </c>
      <c r="I13" s="1293">
        <f t="shared" si="2"/>
        <v>12554095</v>
      </c>
      <c r="J13" s="1293">
        <f t="shared" si="2"/>
        <v>12554095</v>
      </c>
      <c r="K13" s="1293">
        <f t="shared" si="2"/>
        <v>0</v>
      </c>
      <c r="L13" s="1294">
        <f t="shared" si="2"/>
        <v>12671703</v>
      </c>
    </row>
    <row r="14" spans="1:12" ht="20.100000000000001" customHeight="1">
      <c r="A14" s="1295" t="s">
        <v>1361</v>
      </c>
      <c r="B14" s="1215"/>
      <c r="C14" s="990" t="s">
        <v>855</v>
      </c>
      <c r="D14" s="1296">
        <f>D12-D257</f>
        <v>49600</v>
      </c>
      <c r="E14" s="1296">
        <f>E15+E50+E108+E124+E128+E131+E145+E149+E156+E212+E253</f>
        <v>49600</v>
      </c>
      <c r="F14" s="1296">
        <f>F15+F50+F108+F124+F128+F131+F145+F149+F156+F212+F253</f>
        <v>12019600</v>
      </c>
      <c r="G14" s="1296">
        <f t="shared" ref="G14:L14" si="3">G15+G50+G108+G124+G128+G131+G145+G149+G156+G212+G253</f>
        <v>12744600</v>
      </c>
      <c r="H14" s="1296">
        <f t="shared" si="3"/>
        <v>12608232</v>
      </c>
      <c r="I14" s="1296">
        <f t="shared" si="3"/>
        <v>12608232</v>
      </c>
      <c r="J14" s="1296">
        <f t="shared" si="3"/>
        <v>12608232</v>
      </c>
      <c r="K14" s="1296">
        <f t="shared" si="3"/>
        <v>0</v>
      </c>
      <c r="L14" s="1297">
        <f t="shared" si="3"/>
        <v>12709055</v>
      </c>
    </row>
    <row r="15" spans="1:12" ht="20.100000000000001" customHeight="1">
      <c r="A15" s="1298" t="s">
        <v>1362</v>
      </c>
      <c r="B15" s="1201"/>
      <c r="C15" s="870" t="s">
        <v>857</v>
      </c>
      <c r="D15" s="1224">
        <f>D16+D34+D42</f>
        <v>0</v>
      </c>
      <c r="E15" s="1224">
        <f>E16+E34+E42</f>
        <v>0</v>
      </c>
      <c r="F15" s="1224">
        <f>F16+F34+F42</f>
        <v>11000000</v>
      </c>
      <c r="G15" s="1224">
        <f t="shared" ref="G15:L15" si="4">G16+G34+G42</f>
        <v>11625000</v>
      </c>
      <c r="H15" s="1224">
        <f t="shared" si="4"/>
        <v>11579891</v>
      </c>
      <c r="I15" s="1224">
        <f t="shared" si="4"/>
        <v>11579891</v>
      </c>
      <c r="J15" s="1224">
        <f t="shared" si="4"/>
        <v>11579891</v>
      </c>
      <c r="K15" s="1224">
        <f t="shared" si="4"/>
        <v>0</v>
      </c>
      <c r="L15" s="1225">
        <f t="shared" si="4"/>
        <v>11704966</v>
      </c>
    </row>
    <row r="16" spans="1:12" ht="15" customHeight="1">
      <c r="A16" s="1180" t="s">
        <v>858</v>
      </c>
      <c r="B16" s="1181"/>
      <c r="C16" s="875" t="s">
        <v>859</v>
      </c>
      <c r="D16" s="895">
        <v>0</v>
      </c>
      <c r="E16" s="895">
        <f>E17+E21+E22+E27+E26+E28+E29+E30+E31+E32+E33</f>
        <v>0</v>
      </c>
      <c r="F16" s="895">
        <f>F17+F21+F22+F27+F26+F28+F29+F30+F31+F32+F33+F23</f>
        <v>10158700</v>
      </c>
      <c r="G16" s="895">
        <f t="shared" ref="G16:L16" si="5">G17+G21+G22+G27+G26+G28+G29+G30+G31+G32+G33+G23</f>
        <v>10918700</v>
      </c>
      <c r="H16" s="895">
        <f t="shared" si="5"/>
        <v>10883858</v>
      </c>
      <c r="I16" s="895">
        <f t="shared" si="5"/>
        <v>10883858</v>
      </c>
      <c r="J16" s="895">
        <f t="shared" si="5"/>
        <v>10883858</v>
      </c>
      <c r="K16" s="895">
        <f t="shared" si="5"/>
        <v>0</v>
      </c>
      <c r="L16" s="896">
        <f t="shared" si="5"/>
        <v>11007473</v>
      </c>
    </row>
    <row r="17" spans="1:12">
      <c r="A17" s="878"/>
      <c r="B17" s="879" t="s">
        <v>860</v>
      </c>
      <c r="C17" s="880" t="s">
        <v>861</v>
      </c>
      <c r="D17" s="1299">
        <v>0</v>
      </c>
      <c r="E17" s="1221">
        <f>'[4]POLITIA LOCALA'!E15</f>
        <v>0</v>
      </c>
      <c r="F17" s="1300">
        <f>[2]POL!F16</f>
        <v>9533000</v>
      </c>
      <c r="G17" s="1300">
        <f>[2]POL!G16</f>
        <v>10397500</v>
      </c>
      <c r="H17" s="1300">
        <f>[2]POL!H16</f>
        <v>10368758</v>
      </c>
      <c r="I17" s="1300">
        <f>[2]POL!I16</f>
        <v>10368758</v>
      </c>
      <c r="J17" s="1300">
        <f>[2]POL!J16</f>
        <v>10368758</v>
      </c>
      <c r="K17" s="1300">
        <f>[2]POL!K16</f>
        <v>0</v>
      </c>
      <c r="L17" s="1301">
        <f>[2]POL!L16</f>
        <v>10474720</v>
      </c>
    </row>
    <row r="18" spans="1:12" hidden="1">
      <c r="A18" s="883"/>
      <c r="B18" s="884" t="s">
        <v>862</v>
      </c>
      <c r="C18" s="885" t="s">
        <v>863</v>
      </c>
      <c r="D18" s="1302">
        <v>0</v>
      </c>
      <c r="E18" s="1221">
        <f>'[4]POLITIA LOCALA'!E16</f>
        <v>0</v>
      </c>
      <c r="F18" s="1221">
        <v>0</v>
      </c>
      <c r="G18" s="1221">
        <v>0</v>
      </c>
      <c r="H18" s="1221">
        <v>0</v>
      </c>
      <c r="I18" s="1221">
        <v>0</v>
      </c>
      <c r="J18" s="1221">
        <v>0</v>
      </c>
      <c r="K18" s="1300">
        <v>0</v>
      </c>
      <c r="L18" s="1301">
        <v>0</v>
      </c>
    </row>
    <row r="19" spans="1:12" hidden="1">
      <c r="A19" s="883"/>
      <c r="B19" s="884" t="s">
        <v>864</v>
      </c>
      <c r="C19" s="885" t="s">
        <v>865</v>
      </c>
      <c r="D19" s="1299">
        <v>0</v>
      </c>
      <c r="E19" s="1221">
        <f>'[4]POLITIA LOCALA'!E17</f>
        <v>0</v>
      </c>
      <c r="F19" s="1221">
        <f>'[4]POLITIA LOCALA'!F17</f>
        <v>0</v>
      </c>
      <c r="G19" s="1221">
        <f>'[4]POLITIA LOCALA'!G17</f>
        <v>0</v>
      </c>
      <c r="H19" s="1221">
        <f>'[4]POLITIA LOCALA'!H17</f>
        <v>0</v>
      </c>
      <c r="I19" s="1221">
        <f>'[4]POLITIA LOCALA'!I17</f>
        <v>0</v>
      </c>
      <c r="J19" s="1221">
        <f>'[4]POLITIA LOCALA'!J17</f>
        <v>0</v>
      </c>
      <c r="K19" s="1300">
        <f>H19-J19</f>
        <v>0</v>
      </c>
      <c r="L19" s="1301">
        <f>'[4]POLITIA LOCALA'!L17</f>
        <v>0</v>
      </c>
    </row>
    <row r="20" spans="1:12" hidden="1">
      <c r="A20" s="883"/>
      <c r="B20" s="884" t="s">
        <v>866</v>
      </c>
      <c r="C20" s="885" t="s">
        <v>867</v>
      </c>
      <c r="D20" s="1302">
        <v>0</v>
      </c>
      <c r="E20" s="1221">
        <f>'[4]POLITIA LOCALA'!E18</f>
        <v>0</v>
      </c>
      <c r="F20" s="1221">
        <f>'[4]POLITIA LOCALA'!F18</f>
        <v>0</v>
      </c>
      <c r="G20" s="1221">
        <f>'[4]POLITIA LOCALA'!G18</f>
        <v>0</v>
      </c>
      <c r="H20" s="1221">
        <f>'[4]POLITIA LOCALA'!H18</f>
        <v>0</v>
      </c>
      <c r="I20" s="1221">
        <f>'[4]POLITIA LOCALA'!I18</f>
        <v>0</v>
      </c>
      <c r="J20" s="1221">
        <f>'[4]POLITIA LOCALA'!J18</f>
        <v>0</v>
      </c>
      <c r="K20" s="1300">
        <f>H20-J20</f>
        <v>0</v>
      </c>
      <c r="L20" s="1301">
        <f>'[4]POLITIA LOCALA'!L18</f>
        <v>0</v>
      </c>
    </row>
    <row r="21" spans="1:12" hidden="1">
      <c r="A21" s="878"/>
      <c r="B21" s="879" t="s">
        <v>868</v>
      </c>
      <c r="C21" s="880" t="s">
        <v>869</v>
      </c>
      <c r="D21" s="1299">
        <v>0</v>
      </c>
      <c r="E21" s="1221">
        <f>'[4]POLITIA LOCALA'!E19</f>
        <v>0</v>
      </c>
      <c r="F21" s="1300">
        <f>'[4]POLITIA LOCALA'!F19</f>
        <v>0</v>
      </c>
      <c r="G21" s="1300">
        <f>'[4]POLITIA LOCALA'!G19</f>
        <v>0</v>
      </c>
      <c r="H21" s="1300">
        <f>'[4]POLITIA LOCALA'!H19</f>
        <v>0</v>
      </c>
      <c r="I21" s="1300">
        <f>'[4]POLITIA LOCALA'!I19</f>
        <v>0</v>
      </c>
      <c r="J21" s="1300">
        <f>'[4]POLITIA LOCALA'!J19</f>
        <v>0</v>
      </c>
      <c r="K21" s="1300">
        <f>'[4]POLITIA LOCALA'!K19</f>
        <v>0</v>
      </c>
      <c r="L21" s="1301">
        <f>'[4]POLITIA LOCALA'!L19</f>
        <v>0</v>
      </c>
    </row>
    <row r="22" spans="1:12">
      <c r="A22" s="878"/>
      <c r="B22" s="879" t="s">
        <v>870</v>
      </c>
      <c r="C22" s="880" t="s">
        <v>871</v>
      </c>
      <c r="D22" s="1302">
        <v>0</v>
      </c>
      <c r="E22" s="1221">
        <f>'[4]POLITIA LOCALA'!E20</f>
        <v>0</v>
      </c>
      <c r="F22" s="1300">
        <f>[2]POL!F21</f>
        <v>600000</v>
      </c>
      <c r="G22" s="1300">
        <f>[2]POL!G21</f>
        <v>505000</v>
      </c>
      <c r="H22" s="1300">
        <f>[2]POL!H21</f>
        <v>501688</v>
      </c>
      <c r="I22" s="1300">
        <f>[2]POL!I21</f>
        <v>501688</v>
      </c>
      <c r="J22" s="1300">
        <f>[2]POL!J21</f>
        <v>501688</v>
      </c>
      <c r="K22" s="1300">
        <f>[2]POL!K21</f>
        <v>0</v>
      </c>
      <c r="L22" s="1301">
        <f>[2]POL!L21</f>
        <v>519341</v>
      </c>
    </row>
    <row r="23" spans="1:12" hidden="1">
      <c r="A23" s="878"/>
      <c r="B23" s="879" t="s">
        <v>872</v>
      </c>
      <c r="C23" s="880" t="s">
        <v>873</v>
      </c>
      <c r="D23" s="1299">
        <v>0</v>
      </c>
      <c r="E23" s="1221">
        <f>'[4]POLITIA LOCALA'!E21</f>
        <v>0</v>
      </c>
      <c r="F23" s="1221"/>
      <c r="G23" s="1221"/>
      <c r="H23" s="1221"/>
      <c r="I23" s="1221"/>
      <c r="J23" s="1221"/>
      <c r="K23" s="1221"/>
      <c r="L23" s="1303"/>
    </row>
    <row r="24" spans="1:12" hidden="1">
      <c r="A24" s="878"/>
      <c r="B24" s="879" t="s">
        <v>874</v>
      </c>
      <c r="C24" s="880" t="s">
        <v>875</v>
      </c>
      <c r="D24" s="1302">
        <v>0</v>
      </c>
      <c r="E24" s="1221">
        <f>'[4]POLITIA LOCALA'!E22</f>
        <v>0</v>
      </c>
      <c r="F24" s="1221">
        <f>'[4]POLITIA LOCALA'!F22</f>
        <v>0</v>
      </c>
      <c r="G24" s="1221">
        <f>'[4]POLITIA LOCALA'!G22</f>
        <v>0</v>
      </c>
      <c r="H24" s="1221">
        <f>'[4]POLITIA LOCALA'!H22</f>
        <v>0</v>
      </c>
      <c r="I24" s="1221">
        <f>'[4]POLITIA LOCALA'!I22</f>
        <v>0</v>
      </c>
      <c r="J24" s="1221">
        <f>'[4]POLITIA LOCALA'!J22</f>
        <v>0</v>
      </c>
      <c r="K24" s="1300">
        <f>H24-J24</f>
        <v>0</v>
      </c>
      <c r="L24" s="1301">
        <f>'[4]POLITIA LOCALA'!L22</f>
        <v>0</v>
      </c>
    </row>
    <row r="25" spans="1:12" hidden="1">
      <c r="A25" s="878"/>
      <c r="B25" s="879" t="s">
        <v>876</v>
      </c>
      <c r="C25" s="880" t="s">
        <v>877</v>
      </c>
      <c r="D25" s="1299">
        <v>0</v>
      </c>
      <c r="E25" s="1221">
        <f>'[4]POLITIA LOCALA'!E23</f>
        <v>0</v>
      </c>
      <c r="F25" s="1221">
        <f>'[4]POLITIA LOCALA'!F23</f>
        <v>0</v>
      </c>
      <c r="G25" s="1221">
        <f>'[4]POLITIA LOCALA'!G23</f>
        <v>0</v>
      </c>
      <c r="H25" s="1221">
        <f>'[4]POLITIA LOCALA'!H23</f>
        <v>0</v>
      </c>
      <c r="I25" s="1221">
        <f>'[4]POLITIA LOCALA'!I23</f>
        <v>0</v>
      </c>
      <c r="J25" s="1221">
        <f>'[4]POLITIA LOCALA'!J23</f>
        <v>0</v>
      </c>
      <c r="K25" s="1300">
        <f>H25-J25</f>
        <v>0</v>
      </c>
      <c r="L25" s="1301">
        <f>'[4]POLITIA LOCALA'!L23</f>
        <v>0</v>
      </c>
    </row>
    <row r="26" spans="1:12" hidden="1">
      <c r="A26" s="878"/>
      <c r="B26" s="879" t="s">
        <v>878</v>
      </c>
      <c r="C26" s="880" t="s">
        <v>879</v>
      </c>
      <c r="D26" s="1302">
        <v>0</v>
      </c>
      <c r="E26" s="1221">
        <f>'[4]POLITIA LOCALA'!E24</f>
        <v>0</v>
      </c>
      <c r="F26" s="1300">
        <f>'[4]POLITIA LOCALA'!F24</f>
        <v>0</v>
      </c>
      <c r="G26" s="1300">
        <f>'[4]POLITIA LOCALA'!G24</f>
        <v>0</v>
      </c>
      <c r="H26" s="1300">
        <f>'[4]POLITIA LOCALA'!H24</f>
        <v>0</v>
      </c>
      <c r="I26" s="1300">
        <f>'[4]POLITIA LOCALA'!I24</f>
        <v>0</v>
      </c>
      <c r="J26" s="1300">
        <f>'[4]POLITIA LOCALA'!J24</f>
        <v>0</v>
      </c>
      <c r="K26" s="1300">
        <f>'[4]POLITIA LOCALA'!K24</f>
        <v>0</v>
      </c>
      <c r="L26" s="1301">
        <f>'[4]POLITIA LOCALA'!L24</f>
        <v>0</v>
      </c>
    </row>
    <row r="27" spans="1:12" hidden="1">
      <c r="A27" s="878"/>
      <c r="B27" s="879" t="s">
        <v>880</v>
      </c>
      <c r="C27" s="880" t="s">
        <v>881</v>
      </c>
      <c r="D27" s="1299">
        <v>0</v>
      </c>
      <c r="E27" s="1221">
        <f>'[4]POLITIA LOCALA'!E25</f>
        <v>0</v>
      </c>
      <c r="F27" s="1300">
        <f>'[4]POLITIA LOCALA'!F25</f>
        <v>0</v>
      </c>
      <c r="G27" s="1300">
        <f>'[4]POLITIA LOCALA'!G25</f>
        <v>0</v>
      </c>
      <c r="H27" s="1300">
        <f>'[4]POLITIA LOCALA'!H25</f>
        <v>0</v>
      </c>
      <c r="I27" s="1300">
        <f>'[4]POLITIA LOCALA'!I25</f>
        <v>0</v>
      </c>
      <c r="J27" s="1300">
        <f>'[4]POLITIA LOCALA'!J25</f>
        <v>0</v>
      </c>
      <c r="K27" s="1300">
        <f>'[4]POLITIA LOCALA'!K25</f>
        <v>0</v>
      </c>
      <c r="L27" s="1301">
        <f>'[4]POLITIA LOCALA'!L25</f>
        <v>0</v>
      </c>
    </row>
    <row r="28" spans="1:12">
      <c r="A28" s="878"/>
      <c r="B28" s="879" t="s">
        <v>1316</v>
      </c>
      <c r="C28" s="880" t="s">
        <v>883</v>
      </c>
      <c r="D28" s="1302">
        <v>0</v>
      </c>
      <c r="E28" s="1221">
        <f>'[4]POLITIA LOCALA'!E26</f>
        <v>0</v>
      </c>
      <c r="F28" s="1300">
        <f>[2]POL!F27</f>
        <v>700</v>
      </c>
      <c r="G28" s="1300">
        <f>[2]POL!G27</f>
        <v>700</v>
      </c>
      <c r="H28" s="1300">
        <f>[2]POL!H27</f>
        <v>0</v>
      </c>
      <c r="I28" s="1300">
        <f>[2]POL!I27</f>
        <v>0</v>
      </c>
      <c r="J28" s="1300">
        <f>[2]POL!J27</f>
        <v>0</v>
      </c>
      <c r="K28" s="1300">
        <f>[2]POL!K27</f>
        <v>0</v>
      </c>
      <c r="L28" s="1301">
        <f>[2]POL!L27</f>
        <v>0</v>
      </c>
    </row>
    <row r="29" spans="1:12">
      <c r="A29" s="892"/>
      <c r="B29" s="893" t="s">
        <v>884</v>
      </c>
      <c r="C29" s="880" t="s">
        <v>885</v>
      </c>
      <c r="D29" s="1299">
        <v>0</v>
      </c>
      <c r="E29" s="1221">
        <f>'[4]POLITIA LOCALA'!E27</f>
        <v>0</v>
      </c>
      <c r="F29" s="1300">
        <f>[2]POL!F28</f>
        <v>15000</v>
      </c>
      <c r="G29" s="1300">
        <f>[2]POL!G28</f>
        <v>12500</v>
      </c>
      <c r="H29" s="1300">
        <f>[2]POL!H28</f>
        <v>11192</v>
      </c>
      <c r="I29" s="1300">
        <f>[2]POL!I28</f>
        <v>11192</v>
      </c>
      <c r="J29" s="1300">
        <f>[2]POL!J28</f>
        <v>11192</v>
      </c>
      <c r="K29" s="1300">
        <f>[2]POL!K28</f>
        <v>0</v>
      </c>
      <c r="L29" s="1301">
        <f>[2]POL!L28</f>
        <v>11192</v>
      </c>
    </row>
    <row r="30" spans="1:12" hidden="1">
      <c r="A30" s="892"/>
      <c r="B30" s="893" t="s">
        <v>886</v>
      </c>
      <c r="C30" s="880" t="s">
        <v>887</v>
      </c>
      <c r="D30" s="1302">
        <v>0</v>
      </c>
      <c r="E30" s="1221">
        <f>'[4]POLITIA LOCALA'!E28</f>
        <v>0</v>
      </c>
      <c r="F30" s="1300"/>
      <c r="G30" s="1300"/>
      <c r="H30" s="1300"/>
      <c r="I30" s="1300"/>
      <c r="J30" s="1300"/>
      <c r="K30" s="1300"/>
      <c r="L30" s="1301"/>
    </row>
    <row r="31" spans="1:12" hidden="1">
      <c r="A31" s="892"/>
      <c r="B31" s="893" t="s">
        <v>888</v>
      </c>
      <c r="C31" s="880" t="s">
        <v>889</v>
      </c>
      <c r="D31" s="1299">
        <v>0</v>
      </c>
      <c r="E31" s="1221">
        <f>'[4]POLITIA LOCALA'!E29</f>
        <v>0</v>
      </c>
      <c r="F31" s="1300">
        <f>'[4]POLITIA LOCALA'!F29</f>
        <v>0</v>
      </c>
      <c r="G31" s="1300">
        <f>'[4]POLITIA LOCALA'!G29</f>
        <v>0</v>
      </c>
      <c r="H31" s="1300">
        <f>'[4]POLITIA LOCALA'!H29</f>
        <v>0</v>
      </c>
      <c r="I31" s="1300">
        <f>'[4]POLITIA LOCALA'!I29</f>
        <v>0</v>
      </c>
      <c r="J31" s="1300">
        <f>'[4]POLITIA LOCALA'!J29</f>
        <v>0</v>
      </c>
      <c r="K31" s="1300">
        <f>'[4]POLITIA LOCALA'!K29</f>
        <v>0</v>
      </c>
      <c r="L31" s="1301">
        <f>'[4]POLITIA LOCALA'!L29</f>
        <v>0</v>
      </c>
    </row>
    <row r="32" spans="1:12" hidden="1">
      <c r="A32" s="892"/>
      <c r="B32" s="893" t="s">
        <v>890</v>
      </c>
      <c r="C32" s="880" t="s">
        <v>891</v>
      </c>
      <c r="D32" s="1302">
        <v>0</v>
      </c>
      <c r="E32" s="1221">
        <f>'[4]POLITIA LOCALA'!E30</f>
        <v>0</v>
      </c>
      <c r="F32" s="1300">
        <f>'[4]POLITIA LOCALA'!F30</f>
        <v>0</v>
      </c>
      <c r="G32" s="1300">
        <f>'[4]POLITIA LOCALA'!G30</f>
        <v>0</v>
      </c>
      <c r="H32" s="1300">
        <f>'[4]POLITIA LOCALA'!H30</f>
        <v>0</v>
      </c>
      <c r="I32" s="1300">
        <f>'[4]POLITIA LOCALA'!I30</f>
        <v>0</v>
      </c>
      <c r="J32" s="1300">
        <f>'[4]POLITIA LOCALA'!J30</f>
        <v>0</v>
      </c>
      <c r="K32" s="1300">
        <f>'[4]POLITIA LOCALA'!K30</f>
        <v>0</v>
      </c>
      <c r="L32" s="1301">
        <f>'[4]POLITIA LOCALA'!L30</f>
        <v>0</v>
      </c>
    </row>
    <row r="33" spans="1:12">
      <c r="A33" s="892"/>
      <c r="B33" s="879" t="s">
        <v>894</v>
      </c>
      <c r="C33" s="880" t="s">
        <v>895</v>
      </c>
      <c r="D33" s="1299">
        <v>0</v>
      </c>
      <c r="E33" s="1221">
        <f>'[4]POLITIA LOCALA'!E31</f>
        <v>0</v>
      </c>
      <c r="F33" s="1300">
        <f>[2]POL!F32</f>
        <v>10000</v>
      </c>
      <c r="G33" s="1300">
        <f>[2]POL!G32</f>
        <v>3000</v>
      </c>
      <c r="H33" s="1300">
        <f>[2]POL!H32</f>
        <v>2220</v>
      </c>
      <c r="I33" s="1300">
        <f>[2]POL!I32</f>
        <v>2220</v>
      </c>
      <c r="J33" s="1300">
        <f>[2]POL!J32</f>
        <v>2220</v>
      </c>
      <c r="K33" s="1300">
        <f>[2]POL!K32</f>
        <v>0</v>
      </c>
      <c r="L33" s="1301">
        <f>[2]POL!L32</f>
        <v>2220</v>
      </c>
    </row>
    <row r="34" spans="1:12">
      <c r="A34" s="1180" t="s">
        <v>1363</v>
      </c>
      <c r="B34" s="1181"/>
      <c r="C34" s="875" t="s">
        <v>897</v>
      </c>
      <c r="D34" s="895">
        <v>0</v>
      </c>
      <c r="E34" s="895">
        <f>E35+E36+E37+E38+E39+E41</f>
        <v>0</v>
      </c>
      <c r="F34" s="895">
        <f>F35+F36+F37+F38+F39+F40+F41</f>
        <v>540000</v>
      </c>
      <c r="G34" s="895">
        <f t="shared" ref="G34:L34" si="6">G35+G36+G37+G38+G39+G40+G41</f>
        <v>460000</v>
      </c>
      <c r="H34" s="895">
        <f t="shared" si="6"/>
        <v>452554</v>
      </c>
      <c r="I34" s="895">
        <f t="shared" si="6"/>
        <v>452554</v>
      </c>
      <c r="J34" s="895">
        <f t="shared" si="6"/>
        <v>452554</v>
      </c>
      <c r="K34" s="895">
        <f t="shared" si="6"/>
        <v>0</v>
      </c>
      <c r="L34" s="896">
        <f t="shared" si="6"/>
        <v>450090</v>
      </c>
    </row>
    <row r="35" spans="1:12">
      <c r="A35" s="892"/>
      <c r="B35" s="879" t="s">
        <v>898</v>
      </c>
      <c r="C35" s="880" t="s">
        <v>899</v>
      </c>
      <c r="D35" s="1299">
        <v>0</v>
      </c>
      <c r="E35" s="897">
        <f>'[4]POLITIA LOCALA'!E33</f>
        <v>0</v>
      </c>
      <c r="F35" s="897">
        <f>[2]POL!F34</f>
        <v>0</v>
      </c>
      <c r="G35" s="897">
        <f>[2]POL!G34</f>
        <v>0</v>
      </c>
      <c r="H35" s="897">
        <f>[2]POL!H34</f>
        <v>0</v>
      </c>
      <c r="I35" s="897">
        <f>[2]POL!I34</f>
        <v>0</v>
      </c>
      <c r="J35" s="897">
        <f>[2]POL!J34</f>
        <v>0</v>
      </c>
      <c r="K35" s="897">
        <f>[2]POL!K34</f>
        <v>0</v>
      </c>
      <c r="L35" s="899">
        <f>[2]POL!L34</f>
        <v>0</v>
      </c>
    </row>
    <row r="36" spans="1:12">
      <c r="A36" s="892"/>
      <c r="B36" s="879" t="s">
        <v>900</v>
      </c>
      <c r="C36" s="880" t="s">
        <v>901</v>
      </c>
      <c r="D36" s="1302">
        <v>0</v>
      </c>
      <c r="E36" s="897">
        <f>'[4]POLITIA LOCALA'!E34</f>
        <v>0</v>
      </c>
      <c r="F36" s="897">
        <f>[2]POL!F35</f>
        <v>540000</v>
      </c>
      <c r="G36" s="897">
        <f>[2]POL!G35</f>
        <v>460000</v>
      </c>
      <c r="H36" s="897">
        <f>[2]POL!H35</f>
        <v>452554</v>
      </c>
      <c r="I36" s="897">
        <f>[2]POL!I35</f>
        <v>452554</v>
      </c>
      <c r="J36" s="897">
        <f>[2]POL!J35</f>
        <v>452554</v>
      </c>
      <c r="K36" s="897">
        <f>[2]POL!K35</f>
        <v>0</v>
      </c>
      <c r="L36" s="899">
        <f>[2]POL!L35</f>
        <v>450090</v>
      </c>
    </row>
    <row r="37" spans="1:12" hidden="1">
      <c r="A37" s="892"/>
      <c r="B37" s="879" t="s">
        <v>902</v>
      </c>
      <c r="C37" s="880" t="s">
        <v>903</v>
      </c>
      <c r="D37" s="1299">
        <v>0</v>
      </c>
      <c r="E37" s="897">
        <f>'[4]POLITIA LOCALA'!E35</f>
        <v>0</v>
      </c>
      <c r="F37" s="897">
        <f>[2]POL!F36</f>
        <v>0</v>
      </c>
      <c r="G37" s="897">
        <f>[2]POL!G36</f>
        <v>0</v>
      </c>
      <c r="H37" s="897">
        <f>[2]POL!H36</f>
        <v>0</v>
      </c>
      <c r="I37" s="897">
        <f>[2]POL!I36</f>
        <v>0</v>
      </c>
      <c r="J37" s="897">
        <f>[2]POL!J36</f>
        <v>0</v>
      </c>
      <c r="K37" s="897">
        <f>[2]POL!K36</f>
        <v>0</v>
      </c>
      <c r="L37" s="899">
        <f>[2]POL!L36</f>
        <v>0</v>
      </c>
    </row>
    <row r="38" spans="1:12" hidden="1">
      <c r="A38" s="892"/>
      <c r="B38" s="879" t="s">
        <v>904</v>
      </c>
      <c r="C38" s="880" t="s">
        <v>905</v>
      </c>
      <c r="D38" s="1302">
        <v>0</v>
      </c>
      <c r="E38" s="897">
        <f>'[4]POLITIA LOCALA'!E36</f>
        <v>0</v>
      </c>
      <c r="F38" s="897">
        <f>[2]POL!F37</f>
        <v>0</v>
      </c>
      <c r="G38" s="897">
        <f>[2]POL!G37</f>
        <v>0</v>
      </c>
      <c r="H38" s="897">
        <f>[2]POL!H37</f>
        <v>0</v>
      </c>
      <c r="I38" s="897">
        <f>[2]POL!I37</f>
        <v>0</v>
      </c>
      <c r="J38" s="897">
        <f>[2]POL!J37</f>
        <v>0</v>
      </c>
      <c r="K38" s="897">
        <f>[2]POL!K37</f>
        <v>0</v>
      </c>
      <c r="L38" s="899">
        <f>[2]POL!L37</f>
        <v>0</v>
      </c>
    </row>
    <row r="39" spans="1:12" hidden="1">
      <c r="A39" s="892"/>
      <c r="B39" s="893" t="s">
        <v>906</v>
      </c>
      <c r="C39" s="880" t="s">
        <v>907</v>
      </c>
      <c r="D39" s="1299">
        <v>0</v>
      </c>
      <c r="E39" s="897">
        <f>'[4]POLITIA LOCALA'!E37</f>
        <v>0</v>
      </c>
      <c r="F39" s="897">
        <f>[2]POL!F38</f>
        <v>0</v>
      </c>
      <c r="G39" s="897">
        <f>[2]POL!G38</f>
        <v>0</v>
      </c>
      <c r="H39" s="897">
        <f>[2]POL!H38</f>
        <v>0</v>
      </c>
      <c r="I39" s="897">
        <f>[2]POL!I38</f>
        <v>0</v>
      </c>
      <c r="J39" s="897">
        <f>[2]POL!J38</f>
        <v>0</v>
      </c>
      <c r="K39" s="897">
        <f>[2]POL!K38</f>
        <v>0</v>
      </c>
      <c r="L39" s="899">
        <f>[2]POL!L38</f>
        <v>0</v>
      </c>
    </row>
    <row r="40" spans="1:12" hidden="1">
      <c r="A40" s="892"/>
      <c r="B40" s="893" t="s">
        <v>908</v>
      </c>
      <c r="C40" s="880" t="s">
        <v>909</v>
      </c>
      <c r="D40" s="1302">
        <v>0</v>
      </c>
      <c r="E40" s="1221">
        <f>'[4]POLITIA LOCALA'!E38</f>
        <v>0</v>
      </c>
      <c r="F40" s="897">
        <f>[2]POL!F39</f>
        <v>0</v>
      </c>
      <c r="G40" s="897">
        <f>[2]POL!G39</f>
        <v>0</v>
      </c>
      <c r="H40" s="897">
        <f>[2]POL!H39</f>
        <v>0</v>
      </c>
      <c r="I40" s="897">
        <f>[2]POL!I39</f>
        <v>0</v>
      </c>
      <c r="J40" s="897">
        <f>[2]POL!J39</f>
        <v>0</v>
      </c>
      <c r="K40" s="897">
        <f>[2]POL!K39</f>
        <v>0</v>
      </c>
      <c r="L40" s="899">
        <f>[2]POL!L39</f>
        <v>0</v>
      </c>
    </row>
    <row r="41" spans="1:12" hidden="1">
      <c r="A41" s="878"/>
      <c r="B41" s="879" t="s">
        <v>910</v>
      </c>
      <c r="C41" s="880" t="s">
        <v>911</v>
      </c>
      <c r="D41" s="1299">
        <v>0</v>
      </c>
      <c r="E41" s="897">
        <f>'[4]POLITIA LOCALA'!E39</f>
        <v>0</v>
      </c>
      <c r="F41" s="897">
        <f>[2]POL!F40</f>
        <v>0</v>
      </c>
      <c r="G41" s="897">
        <f>[2]POL!G40</f>
        <v>0</v>
      </c>
      <c r="H41" s="897">
        <f>[2]POL!H40</f>
        <v>0</v>
      </c>
      <c r="I41" s="897">
        <f>[2]POL!I40</f>
        <v>0</v>
      </c>
      <c r="J41" s="897">
        <f>[2]POL!J40</f>
        <v>0</v>
      </c>
      <c r="K41" s="897">
        <f>[2]POL!K40</f>
        <v>0</v>
      </c>
      <c r="L41" s="899">
        <f>[2]POL!L40</f>
        <v>0</v>
      </c>
    </row>
    <row r="42" spans="1:12">
      <c r="A42" s="901" t="s">
        <v>912</v>
      </c>
      <c r="B42" s="902"/>
      <c r="C42" s="875" t="s">
        <v>913</v>
      </c>
      <c r="D42" s="895">
        <v>0</v>
      </c>
      <c r="E42" s="895">
        <f>E43+E44+E45+E46+E47+E48</f>
        <v>0</v>
      </c>
      <c r="F42" s="895">
        <f>F43+F44+F45+F46+F47+F48+F49</f>
        <v>301300</v>
      </c>
      <c r="G42" s="895">
        <f t="shared" ref="G42:L42" si="7">G43+G44+G45+G46+G47+G48+G49</f>
        <v>246300</v>
      </c>
      <c r="H42" s="895">
        <f t="shared" si="7"/>
        <v>243479</v>
      </c>
      <c r="I42" s="895">
        <f t="shared" si="7"/>
        <v>243479</v>
      </c>
      <c r="J42" s="895">
        <f t="shared" si="7"/>
        <v>243479</v>
      </c>
      <c r="K42" s="895">
        <f t="shared" si="7"/>
        <v>0</v>
      </c>
      <c r="L42" s="896">
        <f t="shared" si="7"/>
        <v>247403</v>
      </c>
    </row>
    <row r="43" spans="1:12" hidden="1">
      <c r="A43" s="892"/>
      <c r="B43" s="903" t="s">
        <v>914</v>
      </c>
      <c r="C43" s="880" t="s">
        <v>915</v>
      </c>
      <c r="D43" s="1299">
        <v>0</v>
      </c>
      <c r="E43" s="1221">
        <f>'[4]POLITIA LOCALA'!E41</f>
        <v>0</v>
      </c>
      <c r="F43" s="1300"/>
      <c r="G43" s="1300"/>
      <c r="H43" s="1300"/>
      <c r="I43" s="1300"/>
      <c r="J43" s="1300"/>
      <c r="K43" s="1300"/>
      <c r="L43" s="1301"/>
    </row>
    <row r="44" spans="1:12" hidden="1">
      <c r="A44" s="904"/>
      <c r="B44" s="893" t="s">
        <v>916</v>
      </c>
      <c r="C44" s="880" t="s">
        <v>917</v>
      </c>
      <c r="D44" s="1302">
        <v>0</v>
      </c>
      <c r="E44" s="1221">
        <f>'[4]POLITIA LOCALA'!E42</f>
        <v>0</v>
      </c>
      <c r="F44" s="1300">
        <f>'[4]POLITIA LOCALA'!F42</f>
        <v>0</v>
      </c>
      <c r="G44" s="1300">
        <f>'[4]POLITIA LOCALA'!G42</f>
        <v>0</v>
      </c>
      <c r="H44" s="1300">
        <f>'[4]POLITIA LOCALA'!H42</f>
        <v>0</v>
      </c>
      <c r="I44" s="1300">
        <f>'[4]POLITIA LOCALA'!I42</f>
        <v>0</v>
      </c>
      <c r="J44" s="1300">
        <f>'[4]POLITIA LOCALA'!J42</f>
        <v>0</v>
      </c>
      <c r="K44" s="1300">
        <f>'[4]POLITIA LOCALA'!K42</f>
        <v>0</v>
      </c>
      <c r="L44" s="1301">
        <f>'[4]POLITIA LOCALA'!L42</f>
        <v>0</v>
      </c>
    </row>
    <row r="45" spans="1:12" hidden="1">
      <c r="A45" s="904"/>
      <c r="B45" s="893" t="s">
        <v>918</v>
      </c>
      <c r="C45" s="880" t="s">
        <v>919</v>
      </c>
      <c r="D45" s="1299">
        <v>0</v>
      </c>
      <c r="E45" s="1221">
        <f>'[4]POLITIA LOCALA'!E43</f>
        <v>0</v>
      </c>
      <c r="F45" s="1300">
        <f>'[4]POLITIA LOCALA'!F43</f>
        <v>0</v>
      </c>
      <c r="G45" s="1300">
        <f>'[4]POLITIA LOCALA'!G43</f>
        <v>0</v>
      </c>
      <c r="H45" s="1300">
        <f>'[4]POLITIA LOCALA'!H43</f>
        <v>0</v>
      </c>
      <c r="I45" s="1300">
        <f>'[4]POLITIA LOCALA'!I43</f>
        <v>0</v>
      </c>
      <c r="J45" s="1300">
        <f>'[4]POLITIA LOCALA'!J43</f>
        <v>0</v>
      </c>
      <c r="K45" s="1300">
        <f>'[4]POLITIA LOCALA'!K43</f>
        <v>0</v>
      </c>
      <c r="L45" s="1301">
        <f>'[4]POLITIA LOCALA'!L43</f>
        <v>0</v>
      </c>
    </row>
    <row r="46" spans="1:12" ht="25.5" hidden="1">
      <c r="A46" s="904"/>
      <c r="B46" s="905" t="s">
        <v>920</v>
      </c>
      <c r="C46" s="880" t="s">
        <v>921</v>
      </c>
      <c r="D46" s="1302">
        <v>0</v>
      </c>
      <c r="E46" s="1221">
        <f>'[4]POLITIA LOCALA'!E44</f>
        <v>0</v>
      </c>
      <c r="F46" s="1300">
        <f>'[4]POLITIA LOCALA'!F44</f>
        <v>0</v>
      </c>
      <c r="G46" s="1300">
        <f>'[4]POLITIA LOCALA'!G44</f>
        <v>0</v>
      </c>
      <c r="H46" s="1300">
        <f>'[4]POLITIA LOCALA'!H44</f>
        <v>0</v>
      </c>
      <c r="I46" s="1300">
        <f>'[4]POLITIA LOCALA'!I44</f>
        <v>0</v>
      </c>
      <c r="J46" s="1300">
        <f>'[4]POLITIA LOCALA'!J44</f>
        <v>0</v>
      </c>
      <c r="K46" s="1300">
        <f>'[4]POLITIA LOCALA'!K44</f>
        <v>0</v>
      </c>
      <c r="L46" s="1301">
        <f>'[4]POLITIA LOCALA'!L44</f>
        <v>0</v>
      </c>
    </row>
    <row r="47" spans="1:12" ht="25.5" hidden="1">
      <c r="A47" s="904"/>
      <c r="B47" s="905" t="s">
        <v>922</v>
      </c>
      <c r="C47" s="880" t="s">
        <v>923</v>
      </c>
      <c r="D47" s="1299">
        <v>0</v>
      </c>
      <c r="E47" s="1221">
        <f>'[4]POLITIA LOCALA'!E45</f>
        <v>0</v>
      </c>
      <c r="F47" s="1300">
        <f>'[4]POLITIA LOCALA'!F45</f>
        <v>0</v>
      </c>
      <c r="G47" s="1300">
        <f>'[4]POLITIA LOCALA'!G45</f>
        <v>0</v>
      </c>
      <c r="H47" s="1300">
        <f>'[4]POLITIA LOCALA'!H45</f>
        <v>0</v>
      </c>
      <c r="I47" s="1300">
        <f>'[4]POLITIA LOCALA'!I45</f>
        <v>0</v>
      </c>
      <c r="J47" s="1300">
        <f>'[4]POLITIA LOCALA'!J45</f>
        <v>0</v>
      </c>
      <c r="K47" s="1300">
        <f>'[4]POLITIA LOCALA'!K45</f>
        <v>0</v>
      </c>
      <c r="L47" s="1301">
        <f>'[4]POLITIA LOCALA'!L45</f>
        <v>0</v>
      </c>
    </row>
    <row r="48" spans="1:12" hidden="1">
      <c r="A48" s="904"/>
      <c r="B48" s="893" t="s">
        <v>924</v>
      </c>
      <c r="C48" s="880" t="s">
        <v>925</v>
      </c>
      <c r="D48" s="1302">
        <v>0</v>
      </c>
      <c r="E48" s="1221">
        <f>'[4]POLITIA LOCALA'!E46</f>
        <v>0</v>
      </c>
      <c r="F48" s="1300">
        <f>'[4]POLITIA LOCALA'!F46</f>
        <v>0</v>
      </c>
      <c r="G48" s="1300">
        <f>'[4]POLITIA LOCALA'!G46</f>
        <v>0</v>
      </c>
      <c r="H48" s="1300">
        <f>'[4]POLITIA LOCALA'!H46</f>
        <v>0</v>
      </c>
      <c r="I48" s="1300">
        <f>'[4]POLITIA LOCALA'!I46</f>
        <v>0</v>
      </c>
      <c r="J48" s="1300">
        <f>'[4]POLITIA LOCALA'!J46</f>
        <v>0</v>
      </c>
      <c r="K48" s="1300">
        <f>'[4]POLITIA LOCALA'!K46</f>
        <v>0</v>
      </c>
      <c r="L48" s="1301">
        <f>'[4]POLITIA LOCALA'!L46</f>
        <v>0</v>
      </c>
    </row>
    <row r="49" spans="1:12">
      <c r="A49" s="904"/>
      <c r="B49" s="879" t="s">
        <v>1350</v>
      </c>
      <c r="C49" s="1304" t="s">
        <v>927</v>
      </c>
      <c r="D49" s="1299">
        <v>0</v>
      </c>
      <c r="E49" s="897">
        <f>E50+E54+E55+E60+E59+E61+E62+E63+E64+E65+E66</f>
        <v>0</v>
      </c>
      <c r="F49" s="897">
        <f>[2]POL!F48</f>
        <v>301300</v>
      </c>
      <c r="G49" s="897">
        <f>[2]POL!G48</f>
        <v>246300</v>
      </c>
      <c r="H49" s="897">
        <f>[2]POL!H48</f>
        <v>243479</v>
      </c>
      <c r="I49" s="897">
        <f>[2]POL!I48</f>
        <v>243479</v>
      </c>
      <c r="J49" s="897">
        <f>[2]POL!J48</f>
        <v>243479</v>
      </c>
      <c r="K49" s="897">
        <f>[2]POL!K48</f>
        <v>0</v>
      </c>
      <c r="L49" s="899">
        <f>[2]POL!L48</f>
        <v>247403</v>
      </c>
    </row>
    <row r="50" spans="1:12" ht="34.5" customHeight="1">
      <c r="A50" s="1222" t="s">
        <v>928</v>
      </c>
      <c r="B50" s="1223"/>
      <c r="C50" s="870" t="s">
        <v>929</v>
      </c>
      <c r="D50" s="1305">
        <v>0</v>
      </c>
      <c r="E50" s="1224">
        <f t="shared" ref="E50:L50" si="8">E51+E62+E63+E66+E71+E75+E78+E79+E80+E81+E82+E83+E84+E85+E86+E87+E88+E89+E90+E91+E92+E96+E97+E98</f>
        <v>0</v>
      </c>
      <c r="F50" s="1224">
        <f>F51+F62+F63+F66+F71+F75+F78+F79+F80+F81+F82+F83+F84+F85+F86+F87+F88+F89+F90+F91+F92+F96+F97+F98</f>
        <v>970000</v>
      </c>
      <c r="G50" s="1224">
        <f t="shared" si="8"/>
        <v>1070000</v>
      </c>
      <c r="H50" s="1224">
        <f t="shared" si="8"/>
        <v>985051</v>
      </c>
      <c r="I50" s="1224">
        <f t="shared" si="8"/>
        <v>985051</v>
      </c>
      <c r="J50" s="1224">
        <f t="shared" si="8"/>
        <v>985051</v>
      </c>
      <c r="K50" s="1224">
        <f t="shared" si="8"/>
        <v>0</v>
      </c>
      <c r="L50" s="1225">
        <f t="shared" si="8"/>
        <v>966737</v>
      </c>
    </row>
    <row r="51" spans="1:12" ht="15" customHeight="1">
      <c r="A51" s="912" t="s">
        <v>1320</v>
      </c>
      <c r="B51" s="894"/>
      <c r="C51" s="875" t="s">
        <v>931</v>
      </c>
      <c r="D51" s="895">
        <v>0</v>
      </c>
      <c r="E51" s="895">
        <f>E52+E53+E54+E55+E56+E57+E59+E58+E60+E61</f>
        <v>0</v>
      </c>
      <c r="F51" s="895">
        <f t="shared" ref="F51:L51" si="9">F52+F53+F54+F55+F56+F57+F58+F59+F60+F61</f>
        <v>669200</v>
      </c>
      <c r="G51" s="895">
        <f t="shared" si="9"/>
        <v>819200</v>
      </c>
      <c r="H51" s="895">
        <f t="shared" si="9"/>
        <v>791868</v>
      </c>
      <c r="I51" s="895">
        <f t="shared" si="9"/>
        <v>791868</v>
      </c>
      <c r="J51" s="895">
        <f t="shared" si="9"/>
        <v>791868</v>
      </c>
      <c r="K51" s="895">
        <f t="shared" si="9"/>
        <v>0</v>
      </c>
      <c r="L51" s="896">
        <f t="shared" si="9"/>
        <v>756697</v>
      </c>
    </row>
    <row r="52" spans="1:12">
      <c r="A52" s="904"/>
      <c r="B52" s="893" t="s">
        <v>932</v>
      </c>
      <c r="C52" s="880" t="s">
        <v>933</v>
      </c>
      <c r="D52" s="1302">
        <v>0</v>
      </c>
      <c r="E52" s="897">
        <f>'[4]POLITIA LOCALA'!E50+[4]ISU!E50+'[4]61 ALTE'!E51</f>
        <v>0</v>
      </c>
      <c r="F52" s="897">
        <f>[2]POL!F51+'[2]S.S.U.'!F51</f>
        <v>22000</v>
      </c>
      <c r="G52" s="897">
        <f>[2]POL!G51+'[2]S.S.U.'!G51</f>
        <v>22000</v>
      </c>
      <c r="H52" s="897">
        <f>[2]POL!H51+'[2]S.S.U.'!H51</f>
        <v>21226</v>
      </c>
      <c r="I52" s="897">
        <f>[2]POL!I51+'[2]S.S.U.'!I51</f>
        <v>21226</v>
      </c>
      <c r="J52" s="897">
        <f>[2]POL!J51+'[2]S.S.U.'!J51</f>
        <v>21226</v>
      </c>
      <c r="K52" s="897">
        <f>[2]POL!K51+'[2]S.S.U.'!K51</f>
        <v>0</v>
      </c>
      <c r="L52" s="899">
        <f>[2]POL!L51+'[2]S.S.U.'!L51</f>
        <v>22849</v>
      </c>
    </row>
    <row r="53" spans="1:12">
      <c r="A53" s="904"/>
      <c r="B53" s="893" t="s">
        <v>934</v>
      </c>
      <c r="C53" s="880" t="s">
        <v>935</v>
      </c>
      <c r="D53" s="1299">
        <v>0</v>
      </c>
      <c r="E53" s="897">
        <f>'[4]POLITIA LOCALA'!E51+[4]ISU!E51+'[4]61 ALTE'!E52</f>
        <v>0</v>
      </c>
      <c r="F53" s="897">
        <f>[2]POL!F52+'[2]S.S.U.'!F52</f>
        <v>4500</v>
      </c>
      <c r="G53" s="897">
        <f>[2]POL!G52+'[2]S.S.U.'!G52</f>
        <v>4500</v>
      </c>
      <c r="H53" s="897">
        <f>[2]POL!H52+'[2]S.S.U.'!H52</f>
        <v>2848</v>
      </c>
      <c r="I53" s="897">
        <f>[2]POL!I52+'[2]S.S.U.'!I52</f>
        <v>2848</v>
      </c>
      <c r="J53" s="897">
        <f>[2]POL!J52+'[2]S.S.U.'!J52</f>
        <v>2848</v>
      </c>
      <c r="K53" s="897">
        <f>[2]POL!K52+'[2]S.S.U.'!K52</f>
        <v>0</v>
      </c>
      <c r="L53" s="899">
        <f>[2]POL!L52+'[2]S.S.U.'!L52</f>
        <v>2749</v>
      </c>
    </row>
    <row r="54" spans="1:12">
      <c r="A54" s="904"/>
      <c r="B54" s="893" t="s">
        <v>936</v>
      </c>
      <c r="C54" s="880" t="s">
        <v>937</v>
      </c>
      <c r="D54" s="1302">
        <v>0</v>
      </c>
      <c r="E54" s="897">
        <f>'[4]POLITIA LOCALA'!E52+[4]ISU!E52+'[4]61 ALTE'!E53</f>
        <v>0</v>
      </c>
      <c r="F54" s="897">
        <f>[2]POL!F53+'[2]S.S.U.'!F53</f>
        <v>50000</v>
      </c>
      <c r="G54" s="897">
        <f>[2]POL!G53+'[2]S.S.U.'!G53</f>
        <v>167000</v>
      </c>
      <c r="H54" s="897">
        <f>[2]POL!H53+'[2]S.S.U.'!H53</f>
        <v>162184</v>
      </c>
      <c r="I54" s="897">
        <f>[2]POL!I53+'[2]S.S.U.'!I53</f>
        <v>162184</v>
      </c>
      <c r="J54" s="897">
        <f>[2]POL!J53+'[2]S.S.U.'!J53</f>
        <v>162184</v>
      </c>
      <c r="K54" s="897">
        <f>[2]POL!K53+'[2]S.S.U.'!K53</f>
        <v>0</v>
      </c>
      <c r="L54" s="899">
        <f>[2]POL!L53+'[2]S.S.U.'!L53</f>
        <v>162187</v>
      </c>
    </row>
    <row r="55" spans="1:12">
      <c r="A55" s="904"/>
      <c r="B55" s="893" t="s">
        <v>938</v>
      </c>
      <c r="C55" s="880" t="s">
        <v>939</v>
      </c>
      <c r="D55" s="1299">
        <v>0</v>
      </c>
      <c r="E55" s="897">
        <f>'[4]POLITIA LOCALA'!E53+[4]ISU!E53+'[4]61 ALTE'!E54</f>
        <v>0</v>
      </c>
      <c r="F55" s="897">
        <f>[2]POL!F54+'[2]S.S.U.'!F54</f>
        <v>7500</v>
      </c>
      <c r="G55" s="897">
        <f>[2]POL!G54+'[2]S.S.U.'!G54</f>
        <v>17500</v>
      </c>
      <c r="H55" s="897">
        <f>[2]POL!H54+'[2]S.S.U.'!H54</f>
        <v>12710</v>
      </c>
      <c r="I55" s="897">
        <f>[2]POL!I54+'[2]S.S.U.'!I54</f>
        <v>12710</v>
      </c>
      <c r="J55" s="897">
        <f>[2]POL!J54+'[2]S.S.U.'!J54</f>
        <v>12710</v>
      </c>
      <c r="K55" s="897">
        <f>[2]POL!K54+'[2]S.S.U.'!K54</f>
        <v>0</v>
      </c>
      <c r="L55" s="899">
        <f>[2]POL!L54+'[2]S.S.U.'!L54</f>
        <v>13679</v>
      </c>
    </row>
    <row r="56" spans="1:12">
      <c r="A56" s="904"/>
      <c r="B56" s="893" t="s">
        <v>940</v>
      </c>
      <c r="C56" s="880" t="s">
        <v>941</v>
      </c>
      <c r="D56" s="1302">
        <v>0</v>
      </c>
      <c r="E56" s="897">
        <f>'[4]POLITIA LOCALA'!E54+[4]ISU!E54+'[4]61 ALTE'!E55</f>
        <v>0</v>
      </c>
      <c r="F56" s="897">
        <f>[2]POL!F55+'[2]S.S.U.'!F55</f>
        <v>210000</v>
      </c>
      <c r="G56" s="897">
        <f>[2]POL!G55+'[2]S.S.U.'!G55</f>
        <v>210000</v>
      </c>
      <c r="H56" s="897">
        <f>[2]POL!H55+'[2]S.S.U.'!H55</f>
        <v>207012</v>
      </c>
      <c r="I56" s="897">
        <f>[2]POL!I55+'[2]S.S.U.'!I55</f>
        <v>207012</v>
      </c>
      <c r="J56" s="897">
        <f>[2]POL!J55+'[2]S.S.U.'!J55</f>
        <v>207012</v>
      </c>
      <c r="K56" s="897">
        <f>[2]POL!K55+'[2]S.S.U.'!K55</f>
        <v>0</v>
      </c>
      <c r="L56" s="899">
        <f>[2]POL!L55+'[2]S.S.U.'!L55</f>
        <v>170224</v>
      </c>
    </row>
    <row r="57" spans="1:12">
      <c r="A57" s="904"/>
      <c r="B57" s="893" t="s">
        <v>942</v>
      </c>
      <c r="C57" s="880" t="s">
        <v>943</v>
      </c>
      <c r="D57" s="1299">
        <v>0</v>
      </c>
      <c r="E57" s="897">
        <f>'[4]POLITIA LOCALA'!E55+[4]ISU!E55+'[4]61 ALTE'!E56</f>
        <v>0</v>
      </c>
      <c r="F57" s="897">
        <f>[2]POL!F56+'[2]S.S.U.'!F56</f>
        <v>37600</v>
      </c>
      <c r="G57" s="897">
        <f>[2]POL!G56+'[2]S.S.U.'!G56</f>
        <v>35800</v>
      </c>
      <c r="H57" s="897">
        <f>[2]POL!H56+'[2]S.S.U.'!H56</f>
        <v>35141</v>
      </c>
      <c r="I57" s="897">
        <f>[2]POL!I56+'[2]S.S.U.'!I56</f>
        <v>35141</v>
      </c>
      <c r="J57" s="897">
        <f>[2]POL!J56+'[2]S.S.U.'!J56</f>
        <v>35141</v>
      </c>
      <c r="K57" s="897">
        <f>[2]POL!K56+'[2]S.S.U.'!K56</f>
        <v>0</v>
      </c>
      <c r="L57" s="899">
        <f>[2]POL!L56+'[2]S.S.U.'!L56</f>
        <v>37750</v>
      </c>
    </row>
    <row r="58" spans="1:12">
      <c r="A58" s="904"/>
      <c r="B58" s="893" t="s">
        <v>944</v>
      </c>
      <c r="C58" s="880" t="s">
        <v>945</v>
      </c>
      <c r="D58" s="1302">
        <v>0</v>
      </c>
      <c r="E58" s="897">
        <f>'[4]POLITIA LOCALA'!E56+[4]ISU!E56+'[4]61 ALTE'!E57</f>
        <v>0</v>
      </c>
      <c r="F58" s="897">
        <f>[2]POL!F57+'[2]S.S.U.'!F57</f>
        <v>0</v>
      </c>
      <c r="G58" s="897">
        <f>[2]POL!G57+'[2]S.S.U.'!G57</f>
        <v>0</v>
      </c>
      <c r="H58" s="897">
        <f>[2]POL!H57+'[2]S.S.U.'!H57</f>
        <v>0</v>
      </c>
      <c r="I58" s="897">
        <f>[2]POL!I57+'[2]S.S.U.'!I57</f>
        <v>0</v>
      </c>
      <c r="J58" s="897">
        <f>[2]POL!J57+'[2]S.S.U.'!J57</f>
        <v>0</v>
      </c>
      <c r="K58" s="897">
        <f>[2]POL!K57+'[2]S.S.U.'!K57</f>
        <v>0</v>
      </c>
      <c r="L58" s="899">
        <f>[2]POL!L57+'[2]S.S.U.'!L57</f>
        <v>0</v>
      </c>
    </row>
    <row r="59" spans="1:12">
      <c r="A59" s="904"/>
      <c r="B59" s="893" t="s">
        <v>946</v>
      </c>
      <c r="C59" s="880" t="s">
        <v>947</v>
      </c>
      <c r="D59" s="1299">
        <v>0</v>
      </c>
      <c r="E59" s="897">
        <f>'[4]POLITIA LOCALA'!E57+[4]ISU!E57+'[4]61 ALTE'!E58</f>
        <v>0</v>
      </c>
      <c r="F59" s="897">
        <f>[2]POL!F58+'[2]S.S.U.'!F58</f>
        <v>20500</v>
      </c>
      <c r="G59" s="897">
        <f>[2]POL!G58+'[2]S.S.U.'!G58</f>
        <v>32500</v>
      </c>
      <c r="H59" s="897">
        <f>[2]POL!H58+'[2]S.S.U.'!H58</f>
        <v>32319</v>
      </c>
      <c r="I59" s="897">
        <f>[2]POL!I58+'[2]S.S.U.'!I58</f>
        <v>32319</v>
      </c>
      <c r="J59" s="897">
        <f>[2]POL!J58+'[2]S.S.U.'!J58</f>
        <v>32319</v>
      </c>
      <c r="K59" s="897">
        <f>[2]POL!K58+'[2]S.S.U.'!K58</f>
        <v>0</v>
      </c>
      <c r="L59" s="899">
        <f>[2]POL!L58+'[2]S.S.U.'!L58</f>
        <v>29477</v>
      </c>
    </row>
    <row r="60" spans="1:12">
      <c r="A60" s="904"/>
      <c r="B60" s="913" t="s">
        <v>948</v>
      </c>
      <c r="C60" s="880" t="s">
        <v>949</v>
      </c>
      <c r="D60" s="1302">
        <v>0</v>
      </c>
      <c r="E60" s="897">
        <f>'[4]POLITIA LOCALA'!E58+[4]ISU!E58+'[4]61 ALTE'!E59</f>
        <v>0</v>
      </c>
      <c r="F60" s="897">
        <f>[2]POL!F59+'[2]S.S.U.'!F59</f>
        <v>311300</v>
      </c>
      <c r="G60" s="897">
        <f>[2]POL!G59+'[2]S.S.U.'!G59</f>
        <v>323900</v>
      </c>
      <c r="H60" s="897">
        <f>[2]POL!H59+'[2]S.S.U.'!H59</f>
        <v>315972</v>
      </c>
      <c r="I60" s="897">
        <f>[2]POL!I59+'[2]S.S.U.'!I59</f>
        <v>315972</v>
      </c>
      <c r="J60" s="897">
        <f>[2]POL!J59+'[2]S.S.U.'!J59</f>
        <v>315972</v>
      </c>
      <c r="K60" s="897">
        <f>[2]POL!K59+'[2]S.S.U.'!K59</f>
        <v>0</v>
      </c>
      <c r="L60" s="899">
        <f>[2]POL!L59+'[2]S.S.U.'!L59</f>
        <v>315310</v>
      </c>
    </row>
    <row r="61" spans="1:12">
      <c r="A61" s="904"/>
      <c r="B61" s="893" t="s">
        <v>950</v>
      </c>
      <c r="C61" s="880" t="s">
        <v>951</v>
      </c>
      <c r="D61" s="1299">
        <v>0</v>
      </c>
      <c r="E61" s="897">
        <f>'[4]POLITIA LOCALA'!E59+[4]ISU!E59+'[4]61 ALTE'!E60</f>
        <v>0</v>
      </c>
      <c r="F61" s="897">
        <f>[2]POL!F60+'[2]S.S.U.'!F60</f>
        <v>5800</v>
      </c>
      <c r="G61" s="897">
        <f>[2]POL!G60+'[2]S.S.U.'!G60</f>
        <v>6000</v>
      </c>
      <c r="H61" s="897">
        <f>[2]POL!H60+'[2]S.S.U.'!H60</f>
        <v>2456</v>
      </c>
      <c r="I61" s="897">
        <f>[2]POL!I60+'[2]S.S.U.'!I60</f>
        <v>2456</v>
      </c>
      <c r="J61" s="897">
        <f>[2]POL!J60+'[2]S.S.U.'!J60</f>
        <v>2456</v>
      </c>
      <c r="K61" s="897">
        <f>[2]POL!K60+'[2]S.S.U.'!K60</f>
        <v>0</v>
      </c>
      <c r="L61" s="899">
        <f>[2]POL!L60+'[2]S.S.U.'!L60</f>
        <v>2472</v>
      </c>
    </row>
    <row r="62" spans="1:12">
      <c r="A62" s="873" t="s">
        <v>952</v>
      </c>
      <c r="B62" s="894"/>
      <c r="C62" s="875" t="s">
        <v>953</v>
      </c>
      <c r="D62" s="895">
        <v>0</v>
      </c>
      <c r="E62" s="895">
        <f>'[4]POLITIA LOCALA'!E60+[4]ISU!E60+'[4]61 ALTE'!E61</f>
        <v>0</v>
      </c>
      <c r="F62" s="895">
        <f>[2]POL!F61+'[2]S.S.U.'!F61</f>
        <v>30000</v>
      </c>
      <c r="G62" s="895">
        <f>[2]POL!G61+'[2]S.S.U.'!G61</f>
        <v>35000</v>
      </c>
      <c r="H62" s="895">
        <f>[2]POL!H61+'[2]S.S.U.'!H61</f>
        <v>34435</v>
      </c>
      <c r="I62" s="895">
        <f>[2]POL!I61+'[2]S.S.U.'!I61</f>
        <v>34435</v>
      </c>
      <c r="J62" s="895">
        <f>[2]POL!J61+'[2]S.S.U.'!J61</f>
        <v>34435</v>
      </c>
      <c r="K62" s="895">
        <f>[2]POL!K61+'[2]S.S.U.'!K61</f>
        <v>0</v>
      </c>
      <c r="L62" s="896">
        <f>[2]POL!L61+'[2]S.S.U.'!L61</f>
        <v>34435</v>
      </c>
    </row>
    <row r="63" spans="1:12" hidden="1">
      <c r="A63" s="873" t="s">
        <v>954</v>
      </c>
      <c r="B63" s="917"/>
      <c r="C63" s="875" t="s">
        <v>955</v>
      </c>
      <c r="D63" s="895">
        <v>0</v>
      </c>
      <c r="E63" s="895">
        <f>'[4]POLITIA LOCALA'!E61+[4]ISU!E61+'[4]61 ALTE'!E62</f>
        <v>0</v>
      </c>
      <c r="F63" s="895">
        <f t="shared" ref="F63:L63" si="10">F64+F65</f>
        <v>0</v>
      </c>
      <c r="G63" s="895">
        <f t="shared" si="10"/>
        <v>0</v>
      </c>
      <c r="H63" s="895">
        <f t="shared" si="10"/>
        <v>0</v>
      </c>
      <c r="I63" s="895">
        <f t="shared" si="10"/>
        <v>0</v>
      </c>
      <c r="J63" s="895">
        <f t="shared" si="10"/>
        <v>0</v>
      </c>
      <c r="K63" s="895">
        <f t="shared" si="10"/>
        <v>0</v>
      </c>
      <c r="L63" s="896">
        <f t="shared" si="10"/>
        <v>0</v>
      </c>
    </row>
    <row r="64" spans="1:12" hidden="1">
      <c r="A64" s="892"/>
      <c r="B64" s="913" t="s">
        <v>956</v>
      </c>
      <c r="C64" s="880" t="s">
        <v>957</v>
      </c>
      <c r="D64" s="1302">
        <v>0</v>
      </c>
      <c r="E64" s="897">
        <f>'[4]POLITIA LOCALA'!E62+[4]ISU!E62+'[4]61 ALTE'!E63</f>
        <v>0</v>
      </c>
      <c r="F64" s="897">
        <f>'[4]POLITIA LOCALA'!F62+[4]ISU!F62+'[4]61 ALTE'!F63</f>
        <v>0</v>
      </c>
      <c r="G64" s="897">
        <f>'[4]POLITIA LOCALA'!G62+[4]ISU!G62+'[4]61 ALTE'!G63</f>
        <v>0</v>
      </c>
      <c r="H64" s="897">
        <f>'[4]POLITIA LOCALA'!H62+[4]ISU!H62+'[4]61 ALTE'!H63</f>
        <v>0</v>
      </c>
      <c r="I64" s="897">
        <f>'[4]POLITIA LOCALA'!I62+[4]ISU!I62+'[4]61 ALTE'!I63</f>
        <v>0</v>
      </c>
      <c r="J64" s="897">
        <f>'[4]POLITIA LOCALA'!J62+[4]ISU!J62+'[4]61 ALTE'!J63</f>
        <v>0</v>
      </c>
      <c r="K64" s="897">
        <f>'[4]POLITIA LOCALA'!K62+[4]ISU!K62+'[4]61 ALTE'!K63</f>
        <v>0</v>
      </c>
      <c r="L64" s="899">
        <f>'[4]POLITIA LOCALA'!L62+[4]ISU!L62+'[4]61 ALTE'!L63</f>
        <v>0</v>
      </c>
    </row>
    <row r="65" spans="1:12" hidden="1">
      <c r="A65" s="892"/>
      <c r="B65" s="913" t="s">
        <v>958</v>
      </c>
      <c r="C65" s="880" t="s">
        <v>959</v>
      </c>
      <c r="D65" s="1299">
        <v>0</v>
      </c>
      <c r="E65" s="897">
        <f>'[4]POLITIA LOCALA'!E63+[4]ISU!E63+'[4]61 ALTE'!E64</f>
        <v>0</v>
      </c>
      <c r="F65" s="897">
        <f>'[4]POLITIA LOCALA'!F63+[4]ISU!F63+'[4]61 ALTE'!F64</f>
        <v>0</v>
      </c>
      <c r="G65" s="897">
        <f>'[4]POLITIA LOCALA'!G63+[4]ISU!G63+'[4]61 ALTE'!G64</f>
        <v>0</v>
      </c>
      <c r="H65" s="897">
        <f>'[4]POLITIA LOCALA'!H63+[4]ISU!H63+'[4]61 ALTE'!H64</f>
        <v>0</v>
      </c>
      <c r="I65" s="897">
        <f>'[4]POLITIA LOCALA'!I63+[4]ISU!I63+'[4]61 ALTE'!I64</f>
        <v>0</v>
      </c>
      <c r="J65" s="897">
        <f>'[4]POLITIA LOCALA'!J63+[4]ISU!J63+'[4]61 ALTE'!J64</f>
        <v>0</v>
      </c>
      <c r="K65" s="897">
        <f>'[4]POLITIA LOCALA'!K63+[4]ISU!K63+'[4]61 ALTE'!K64</f>
        <v>0</v>
      </c>
      <c r="L65" s="899">
        <f>'[4]POLITIA LOCALA'!L63+[4]ISU!L63+'[4]61 ALTE'!L64</f>
        <v>0</v>
      </c>
    </row>
    <row r="66" spans="1:12" hidden="1">
      <c r="A66" s="873" t="s">
        <v>1322</v>
      </c>
      <c r="B66" s="917"/>
      <c r="C66" s="875" t="s">
        <v>961</v>
      </c>
      <c r="D66" s="895">
        <v>0</v>
      </c>
      <c r="E66" s="895">
        <f>'[4]POLITIA LOCALA'!E64+[4]ISU!E64+'[4]61 ALTE'!E65</f>
        <v>0</v>
      </c>
      <c r="F66" s="895">
        <f>F67+F68+F69+F70</f>
        <v>0</v>
      </c>
      <c r="G66" s="895">
        <f t="shared" ref="G66:L66" si="11">G67+G68+G69+G70</f>
        <v>0</v>
      </c>
      <c r="H66" s="895">
        <f t="shared" si="11"/>
        <v>0</v>
      </c>
      <c r="I66" s="895">
        <f t="shared" si="11"/>
        <v>0</v>
      </c>
      <c r="J66" s="895">
        <f t="shared" si="11"/>
        <v>0</v>
      </c>
      <c r="K66" s="895">
        <f t="shared" si="11"/>
        <v>0</v>
      </c>
      <c r="L66" s="896">
        <f t="shared" si="11"/>
        <v>0</v>
      </c>
    </row>
    <row r="67" spans="1:12" hidden="1">
      <c r="A67" s="904"/>
      <c r="B67" s="893" t="s">
        <v>962</v>
      </c>
      <c r="C67" s="880" t="s">
        <v>963</v>
      </c>
      <c r="D67" s="1299">
        <v>0</v>
      </c>
      <c r="E67" s="897">
        <f>'[4]POLITIA LOCALA'!E65+[4]ISU!E65+'[4]61 ALTE'!E66</f>
        <v>0</v>
      </c>
      <c r="F67" s="897">
        <f>[2]POL!F66+'[2]S.S.U.'!F92</f>
        <v>0</v>
      </c>
      <c r="G67" s="897">
        <f>[2]POL!G66+'[2]S.S.U.'!G92</f>
        <v>0</v>
      </c>
      <c r="H67" s="897">
        <f>[2]POL!H66+'[2]S.S.U.'!H92</f>
        <v>0</v>
      </c>
      <c r="I67" s="897">
        <f>[2]POL!I66+'[2]S.S.U.'!I92</f>
        <v>0</v>
      </c>
      <c r="J67" s="897">
        <f>[2]POL!J66+'[2]S.S.U.'!J92</f>
        <v>0</v>
      </c>
      <c r="K67" s="897">
        <f>[2]POL!K66+'[2]S.S.U.'!K92</f>
        <v>0</v>
      </c>
      <c r="L67" s="899">
        <f>[2]POL!L66+'[2]S.S.U.'!L92</f>
        <v>0</v>
      </c>
    </row>
    <row r="68" spans="1:12" hidden="1">
      <c r="A68" s="904"/>
      <c r="B68" s="893" t="s">
        <v>964</v>
      </c>
      <c r="C68" s="880" t="s">
        <v>965</v>
      </c>
      <c r="D68" s="1302">
        <v>0</v>
      </c>
      <c r="E68" s="897">
        <f>'[4]POLITIA LOCALA'!E66+[4]ISU!E66+'[4]61 ALTE'!E67</f>
        <v>0</v>
      </c>
      <c r="F68" s="897">
        <f>[2]POL!F67+'[2]S.S.U.'!F67</f>
        <v>0</v>
      </c>
      <c r="G68" s="897">
        <f>[2]POL!G67+'[2]S.S.U.'!G67</f>
        <v>0</v>
      </c>
      <c r="H68" s="897">
        <f>[2]POL!H67+'[2]S.S.U.'!H67</f>
        <v>0</v>
      </c>
      <c r="I68" s="897">
        <f>[2]POL!I67+'[2]S.S.U.'!I67</f>
        <v>0</v>
      </c>
      <c r="J68" s="897">
        <f>[2]POL!J67+'[2]S.S.U.'!J67</f>
        <v>0</v>
      </c>
      <c r="K68" s="897">
        <f>[2]POL!K67+'[2]S.S.U.'!K67</f>
        <v>0</v>
      </c>
      <c r="L68" s="899">
        <f>[2]POL!L67+'[2]S.S.U.'!L67</f>
        <v>0</v>
      </c>
    </row>
    <row r="69" spans="1:12" hidden="1">
      <c r="A69" s="904"/>
      <c r="B69" s="893" t="s">
        <v>966</v>
      </c>
      <c r="C69" s="880" t="s">
        <v>967</v>
      </c>
      <c r="D69" s="1299">
        <v>0</v>
      </c>
      <c r="E69" s="897">
        <f>'[4]POLITIA LOCALA'!E67+[4]ISU!E67+'[4]61 ALTE'!E68</f>
        <v>0</v>
      </c>
      <c r="F69" s="897">
        <f>[2]POL!F68+'[2]S.S.U.'!F94</f>
        <v>0</v>
      </c>
      <c r="G69" s="897">
        <f>[2]POL!G68+'[2]S.S.U.'!G94</f>
        <v>0</v>
      </c>
      <c r="H69" s="897">
        <f>[2]POL!H68+'[2]S.S.U.'!H94</f>
        <v>0</v>
      </c>
      <c r="I69" s="897">
        <f>[2]POL!I68+'[2]S.S.U.'!I94</f>
        <v>0</v>
      </c>
      <c r="J69" s="897">
        <f>[2]POL!J68+'[2]S.S.U.'!J94</f>
        <v>0</v>
      </c>
      <c r="K69" s="897">
        <f>[2]POL!K68+'[2]S.S.U.'!K94</f>
        <v>0</v>
      </c>
      <c r="L69" s="899">
        <f>[2]POL!L68+'[2]S.S.U.'!L94</f>
        <v>0</v>
      </c>
    </row>
    <row r="70" spans="1:12" hidden="1">
      <c r="A70" s="904"/>
      <c r="B70" s="893" t="s">
        <v>968</v>
      </c>
      <c r="C70" s="880" t="s">
        <v>969</v>
      </c>
      <c r="D70" s="1302">
        <v>0</v>
      </c>
      <c r="E70" s="897">
        <f>'[4]POLITIA LOCALA'!E68+[4]ISU!E68+'[4]61 ALTE'!E69</f>
        <v>0</v>
      </c>
      <c r="F70" s="897">
        <f>[2]POL!F69+'[2]S.S.U.'!F95</f>
        <v>0</v>
      </c>
      <c r="G70" s="897">
        <f>[2]POL!G69+'[2]S.S.U.'!G95</f>
        <v>0</v>
      </c>
      <c r="H70" s="897">
        <f>[2]POL!H69+'[2]S.S.U.'!H95</f>
        <v>0</v>
      </c>
      <c r="I70" s="897">
        <f>[2]POL!I69+'[2]S.S.U.'!I95</f>
        <v>0</v>
      </c>
      <c r="J70" s="897">
        <f>[2]POL!J69+'[2]S.S.U.'!J95</f>
        <v>0</v>
      </c>
      <c r="K70" s="897">
        <f>[2]POL!K69+'[2]S.S.U.'!K95</f>
        <v>0</v>
      </c>
      <c r="L70" s="899">
        <f>[2]POL!L69+'[2]S.S.U.'!L95</f>
        <v>0</v>
      </c>
    </row>
    <row r="71" spans="1:12">
      <c r="A71" s="1306" t="s">
        <v>1364</v>
      </c>
      <c r="B71" s="917"/>
      <c r="C71" s="875" t="s">
        <v>971</v>
      </c>
      <c r="D71" s="895">
        <v>0</v>
      </c>
      <c r="E71" s="895">
        <f>'[4]POLITIA LOCALA'!E69+[4]ISU!E69+'[4]61 ALTE'!E70</f>
        <v>0</v>
      </c>
      <c r="F71" s="895">
        <f t="shared" ref="F71:K71" si="12">F72+F73+F74</f>
        <v>140400</v>
      </c>
      <c r="G71" s="895">
        <f t="shared" si="12"/>
        <v>93400</v>
      </c>
      <c r="H71" s="895">
        <f t="shared" si="12"/>
        <v>60083</v>
      </c>
      <c r="I71" s="895">
        <f t="shared" si="12"/>
        <v>60083</v>
      </c>
      <c r="J71" s="895">
        <f t="shared" si="12"/>
        <v>60083</v>
      </c>
      <c r="K71" s="895">
        <f t="shared" si="12"/>
        <v>0</v>
      </c>
      <c r="L71" s="896">
        <f>L72+L73+L74</f>
        <v>76131</v>
      </c>
    </row>
    <row r="72" spans="1:12">
      <c r="A72" s="904"/>
      <c r="B72" s="893" t="s">
        <v>972</v>
      </c>
      <c r="C72" s="880" t="s">
        <v>973</v>
      </c>
      <c r="D72" s="1302">
        <v>0</v>
      </c>
      <c r="E72" s="897">
        <f>'[4]POLITIA LOCALA'!E70+[4]ISU!E70+'[4]61 ALTE'!E71</f>
        <v>0</v>
      </c>
      <c r="F72" s="897">
        <f>[2]POL!F71+'[2]S.S.U.'!F71</f>
        <v>98000</v>
      </c>
      <c r="G72" s="897">
        <f>[2]POL!G71+'[2]S.S.U.'!G71</f>
        <v>61000</v>
      </c>
      <c r="H72" s="897">
        <f>[2]POL!H71+'[2]S.S.U.'!H71</f>
        <v>47058</v>
      </c>
      <c r="I72" s="897">
        <f>[2]POL!I71+'[2]S.S.U.'!I71</f>
        <v>47058</v>
      </c>
      <c r="J72" s="897">
        <f>[2]POL!J71+'[2]S.S.U.'!J71</f>
        <v>47058</v>
      </c>
      <c r="K72" s="897">
        <f>[2]POL!K71+'[2]S.S.U.'!K71</f>
        <v>0</v>
      </c>
      <c r="L72" s="899">
        <f>[2]POL!L71+'[2]S.S.U.'!L71</f>
        <v>54309</v>
      </c>
    </row>
    <row r="73" spans="1:12">
      <c r="A73" s="904"/>
      <c r="B73" s="893" t="s">
        <v>974</v>
      </c>
      <c r="C73" s="880" t="s">
        <v>975</v>
      </c>
      <c r="D73" s="1299">
        <v>0</v>
      </c>
      <c r="E73" s="897">
        <f>'[4]POLITIA LOCALA'!E71+[4]ISU!E71+'[4]61 ALTE'!E72</f>
        <v>0</v>
      </c>
      <c r="F73" s="897">
        <f>[2]POL!F72+'[2]S.S.U.'!F72</f>
        <v>0</v>
      </c>
      <c r="G73" s="897">
        <f>[2]POL!G72+'[2]S.S.U.'!G72</f>
        <v>0</v>
      </c>
      <c r="H73" s="897">
        <f>[2]POL!H72+'[2]S.S.U.'!H72</f>
        <v>0</v>
      </c>
      <c r="I73" s="897">
        <f>[2]POL!I72+'[2]S.S.U.'!I72</f>
        <v>0</v>
      </c>
      <c r="J73" s="897">
        <f>[2]POL!J72+'[2]S.S.U.'!J72</f>
        <v>0</v>
      </c>
      <c r="K73" s="897">
        <f>[2]POL!K72+'[2]S.S.U.'!K72</f>
        <v>0</v>
      </c>
      <c r="L73" s="899">
        <f>[2]POL!L72+'[2]S.S.U.'!L72</f>
        <v>0</v>
      </c>
    </row>
    <row r="74" spans="1:12">
      <c r="A74" s="904"/>
      <c r="B74" s="893" t="s">
        <v>976</v>
      </c>
      <c r="C74" s="880" t="s">
        <v>977</v>
      </c>
      <c r="D74" s="1302">
        <v>0</v>
      </c>
      <c r="E74" s="1307">
        <f>'[4]POLITIA LOCALA'!E72+[4]ISU!E72+'[4]61 ALTE'!E73</f>
        <v>0</v>
      </c>
      <c r="F74" s="897">
        <f>[2]POL!F73+'[2]S.S.U.'!F73</f>
        <v>42400</v>
      </c>
      <c r="G74" s="897">
        <f>[2]POL!G73+'[2]S.S.U.'!G73</f>
        <v>32400</v>
      </c>
      <c r="H74" s="897">
        <f>[2]POL!H73+'[2]S.S.U.'!H73</f>
        <v>13025</v>
      </c>
      <c r="I74" s="897">
        <f>[2]POL!I73+'[2]S.S.U.'!I73</f>
        <v>13025</v>
      </c>
      <c r="J74" s="897">
        <f>[2]POL!J73+'[2]S.S.U.'!J73</f>
        <v>13025</v>
      </c>
      <c r="K74" s="897">
        <f>[2]POL!K73+'[2]S.S.U.'!K73</f>
        <v>0</v>
      </c>
      <c r="L74" s="899">
        <f>[2]POL!L73+'[2]S.S.U.'!L73</f>
        <v>21822</v>
      </c>
    </row>
    <row r="75" spans="1:12">
      <c r="A75" s="925" t="s">
        <v>1324</v>
      </c>
      <c r="B75" s="917"/>
      <c r="C75" s="875" t="s">
        <v>979</v>
      </c>
      <c r="D75" s="895">
        <v>0</v>
      </c>
      <c r="E75" s="895">
        <f>'[4]POLITIA LOCALA'!E73+[4]ISU!E73+'[4]61 ALTE'!E74</f>
        <v>0</v>
      </c>
      <c r="F75" s="895">
        <f t="shared" ref="F75:L75" si="13">F76+F77</f>
        <v>41000</v>
      </c>
      <c r="G75" s="895">
        <f t="shared" si="13"/>
        <v>26000</v>
      </c>
      <c r="H75" s="895">
        <f t="shared" si="13"/>
        <v>16671</v>
      </c>
      <c r="I75" s="895">
        <f t="shared" si="13"/>
        <v>16671</v>
      </c>
      <c r="J75" s="895">
        <f t="shared" si="13"/>
        <v>16671</v>
      </c>
      <c r="K75" s="895">
        <f t="shared" si="13"/>
        <v>0</v>
      </c>
      <c r="L75" s="896">
        <f t="shared" si="13"/>
        <v>16671</v>
      </c>
    </row>
    <row r="76" spans="1:12">
      <c r="A76" s="904"/>
      <c r="B76" s="893" t="s">
        <v>980</v>
      </c>
      <c r="C76" s="880" t="s">
        <v>981</v>
      </c>
      <c r="D76" s="1302">
        <v>0</v>
      </c>
      <c r="E76" s="897">
        <f>'[4]POLITIA LOCALA'!E74+[4]ISU!E74+'[4]61 ALTE'!E75</f>
        <v>0</v>
      </c>
      <c r="F76" s="897">
        <f>[2]POL!F75+'[2]S.S.U.'!F75</f>
        <v>35000</v>
      </c>
      <c r="G76" s="897">
        <f>[2]POL!G75+'[2]S.S.U.'!G75</f>
        <v>20000</v>
      </c>
      <c r="H76" s="897">
        <f>[2]POL!H75+'[2]S.S.U.'!H75</f>
        <v>14435</v>
      </c>
      <c r="I76" s="897">
        <f>[2]POL!I75+'[2]S.S.U.'!I75</f>
        <v>14435</v>
      </c>
      <c r="J76" s="897">
        <f>[2]POL!J75+'[2]S.S.U.'!J75</f>
        <v>14435</v>
      </c>
      <c r="K76" s="897">
        <f>[2]POL!K75+'[2]S.S.U.'!K75</f>
        <v>0</v>
      </c>
      <c r="L76" s="899">
        <f>[2]POL!L75+'[2]S.S.U.'!L75</f>
        <v>14435</v>
      </c>
    </row>
    <row r="77" spans="1:12">
      <c r="A77" s="904"/>
      <c r="B77" s="893" t="s">
        <v>982</v>
      </c>
      <c r="C77" s="880" t="s">
        <v>983</v>
      </c>
      <c r="D77" s="1299">
        <v>0</v>
      </c>
      <c r="E77" s="897">
        <f>'[4]POLITIA LOCALA'!E75+[4]ISU!E75+'[4]61 ALTE'!E76</f>
        <v>0</v>
      </c>
      <c r="F77" s="897">
        <f>[2]POL!F76+'[2]S.S.U.'!F76</f>
        <v>6000</v>
      </c>
      <c r="G77" s="897">
        <f>[2]POL!G76+'[2]S.S.U.'!G76</f>
        <v>6000</v>
      </c>
      <c r="H77" s="897">
        <f>[2]POL!H76+'[2]S.S.U.'!H76</f>
        <v>2236</v>
      </c>
      <c r="I77" s="897">
        <f>[2]POL!I76+'[2]S.S.U.'!I76</f>
        <v>2236</v>
      </c>
      <c r="J77" s="897">
        <f>[2]POL!J76+'[2]S.S.U.'!J76</f>
        <v>2236</v>
      </c>
      <c r="K77" s="897">
        <f>[2]POL!K76+'[2]S.S.U.'!K76</f>
        <v>0</v>
      </c>
      <c r="L77" s="899">
        <f>[2]POL!L76+'[2]S.S.U.'!L76</f>
        <v>2236</v>
      </c>
    </row>
    <row r="78" spans="1:12">
      <c r="A78" s="1191" t="s">
        <v>984</v>
      </c>
      <c r="B78" s="1192"/>
      <c r="C78" s="875" t="s">
        <v>985</v>
      </c>
      <c r="D78" s="895">
        <v>0</v>
      </c>
      <c r="E78" s="895">
        <f>'[4]POLITIA LOCALA'!E76+[4]ISU!E76+'[4]61 ALTE'!E77</f>
        <v>0</v>
      </c>
      <c r="F78" s="895">
        <f>'[4]POLITIA LOCALA'!F76+[4]ISU!F76+'[4]61 ALTE'!F77</f>
        <v>0</v>
      </c>
      <c r="G78" s="895">
        <f>'[4]POLITIA LOCALA'!G76+[4]ISU!G76+'[4]61 ALTE'!G77</f>
        <v>0</v>
      </c>
      <c r="H78" s="895">
        <f>'[4]POLITIA LOCALA'!H76+[4]ISU!H76+'[4]61 ALTE'!H77</f>
        <v>0</v>
      </c>
      <c r="I78" s="895">
        <f>'[4]POLITIA LOCALA'!I76+[4]ISU!I76+'[4]61 ALTE'!I77</f>
        <v>0</v>
      </c>
      <c r="J78" s="895">
        <f>'[4]POLITIA LOCALA'!J76+[4]ISU!J76+'[4]61 ALTE'!J77</f>
        <v>0</v>
      </c>
      <c r="K78" s="895">
        <f>'[4]POLITIA LOCALA'!K76+[4]ISU!K76+'[4]61 ALTE'!K77</f>
        <v>0</v>
      </c>
      <c r="L78" s="896">
        <f>'[4]POLITIA LOCALA'!L76+[4]ISU!L76+'[4]61 ALTE'!L77</f>
        <v>0</v>
      </c>
    </row>
    <row r="79" spans="1:12">
      <c r="A79" s="1191" t="s">
        <v>986</v>
      </c>
      <c r="B79" s="1192"/>
      <c r="C79" s="875" t="s">
        <v>987</v>
      </c>
      <c r="D79" s="895">
        <v>0</v>
      </c>
      <c r="E79" s="895">
        <f>'[4]POLITIA LOCALA'!E77+[4]ISU!E77+'[4]61 ALTE'!E78</f>
        <v>0</v>
      </c>
      <c r="F79" s="895">
        <f>'[4]POLITIA LOCALA'!F77+[4]ISU!F77+'[4]61 ALTE'!F78</f>
        <v>0</v>
      </c>
      <c r="G79" s="895">
        <f>'[4]POLITIA LOCALA'!G77+[4]ISU!G77+'[4]61 ALTE'!G78</f>
        <v>0</v>
      </c>
      <c r="H79" s="895">
        <f>'[4]POLITIA LOCALA'!H77+[4]ISU!H77+'[4]61 ALTE'!H78</f>
        <v>0</v>
      </c>
      <c r="I79" s="895">
        <f>'[4]POLITIA LOCALA'!I77+[4]ISU!I77+'[4]61 ALTE'!I78</f>
        <v>0</v>
      </c>
      <c r="J79" s="895">
        <f>'[4]POLITIA LOCALA'!J77+[4]ISU!J77+'[4]61 ALTE'!J78</f>
        <v>0</v>
      </c>
      <c r="K79" s="895">
        <f>'[4]POLITIA LOCALA'!K77+[4]ISU!K77+'[4]61 ALTE'!K78</f>
        <v>0</v>
      </c>
      <c r="L79" s="896">
        <f>'[4]POLITIA LOCALA'!L77+[4]ISU!L77+'[4]61 ALTE'!L78</f>
        <v>0</v>
      </c>
    </row>
    <row r="80" spans="1:12">
      <c r="A80" s="873" t="s">
        <v>988</v>
      </c>
      <c r="B80" s="917"/>
      <c r="C80" s="875" t="s">
        <v>989</v>
      </c>
      <c r="D80" s="895">
        <v>0</v>
      </c>
      <c r="E80" s="895">
        <f>'[4]POLITIA LOCALA'!E78+[4]ISU!E78+'[4]61 ALTE'!E79</f>
        <v>0</v>
      </c>
      <c r="F80" s="895">
        <f>[2]POL!F79+'[2]S.S.U.'!F79</f>
        <v>200</v>
      </c>
      <c r="G80" s="895">
        <f>[2]POL!G79+'[2]S.S.U.'!G79</f>
        <v>200</v>
      </c>
      <c r="H80" s="895">
        <f>[2]POL!H79+'[2]S.S.U.'!H79</f>
        <v>0</v>
      </c>
      <c r="I80" s="895">
        <f>[2]POL!I79+'[2]S.S.U.'!I79</f>
        <v>0</v>
      </c>
      <c r="J80" s="895">
        <f>[2]POL!J79+'[2]S.S.U.'!J79</f>
        <v>0</v>
      </c>
      <c r="K80" s="895">
        <f>[2]POL!K79+'[2]S.S.U.'!K79</f>
        <v>0</v>
      </c>
      <c r="L80" s="896">
        <f>[2]POL!L79+'[2]S.S.U.'!L79</f>
        <v>350</v>
      </c>
    </row>
    <row r="81" spans="1:12">
      <c r="A81" s="873" t="s">
        <v>990</v>
      </c>
      <c r="B81" s="917"/>
      <c r="C81" s="875" t="s">
        <v>991</v>
      </c>
      <c r="D81" s="895">
        <v>0</v>
      </c>
      <c r="E81" s="895">
        <f>'[4]POLITIA LOCALA'!E79+[4]ISU!E79+'[4]61 ALTE'!E80</f>
        <v>0</v>
      </c>
      <c r="F81" s="895">
        <f>[2]POL!F80+'[2]S.S.U.'!F80</f>
        <v>0</v>
      </c>
      <c r="G81" s="895">
        <f>[2]POL!G80+'[2]S.S.U.'!G80</f>
        <v>0</v>
      </c>
      <c r="H81" s="895">
        <f>[2]POL!H80+'[2]S.S.U.'!H80</f>
        <v>0</v>
      </c>
      <c r="I81" s="895">
        <f>[2]POL!I80+'[2]S.S.U.'!I80</f>
        <v>0</v>
      </c>
      <c r="J81" s="895">
        <f>[2]POL!J80+'[2]S.S.U.'!J80</f>
        <v>0</v>
      </c>
      <c r="K81" s="895">
        <f>[2]POL!K80+'[2]S.S.U.'!K80</f>
        <v>0</v>
      </c>
      <c r="L81" s="896">
        <f>[2]POL!L80+'[2]S.S.U.'!L80</f>
        <v>0</v>
      </c>
    </row>
    <row r="82" spans="1:12">
      <c r="A82" s="873" t="s">
        <v>992</v>
      </c>
      <c r="B82" s="917"/>
      <c r="C82" s="875" t="s">
        <v>993</v>
      </c>
      <c r="D82" s="895">
        <v>0</v>
      </c>
      <c r="E82" s="895">
        <f>'[4]POLITIA LOCALA'!E80+[4]ISU!E80+'[4]61 ALTE'!E81</f>
        <v>0</v>
      </c>
      <c r="F82" s="895">
        <f>[2]POL!F81+'[2]S.S.U.'!F81</f>
        <v>31200</v>
      </c>
      <c r="G82" s="895">
        <f>[2]POL!G81+'[2]S.S.U.'!G81</f>
        <v>31200</v>
      </c>
      <c r="H82" s="895">
        <f>[2]POL!H81+'[2]S.S.U.'!H81</f>
        <v>26632</v>
      </c>
      <c r="I82" s="895">
        <f>[2]POL!I81+'[2]S.S.U.'!I81</f>
        <v>26632</v>
      </c>
      <c r="J82" s="895">
        <f>[2]POL!J81+'[2]S.S.U.'!J81</f>
        <v>26632</v>
      </c>
      <c r="K82" s="895">
        <f>[2]POL!K81+'[2]S.S.U.'!K81</f>
        <v>0</v>
      </c>
      <c r="L82" s="896">
        <f>[2]POL!L81+'[2]S.S.U.'!L81</f>
        <v>26632</v>
      </c>
    </row>
    <row r="83" spans="1:12">
      <c r="A83" s="873" t="s">
        <v>994</v>
      </c>
      <c r="B83" s="917"/>
      <c r="C83" s="875" t="s">
        <v>995</v>
      </c>
      <c r="D83" s="895">
        <v>0</v>
      </c>
      <c r="E83" s="895">
        <f>'[4]POLITIA LOCALA'!E81+[4]ISU!E81+'[4]61 ALTE'!E82</f>
        <v>0</v>
      </c>
      <c r="F83" s="895">
        <f>[2]POL!F82+'[2]S.S.U.'!F82</f>
        <v>14000</v>
      </c>
      <c r="G83" s="895">
        <f>[2]POL!G82+'[2]S.S.U.'!G82</f>
        <v>14000</v>
      </c>
      <c r="H83" s="895">
        <f>[2]POL!H82+'[2]S.S.U.'!H82</f>
        <v>13404</v>
      </c>
      <c r="I83" s="895">
        <f>[2]POL!I82+'[2]S.S.U.'!I82</f>
        <v>13404</v>
      </c>
      <c r="J83" s="895">
        <f>[2]POL!J82+'[2]S.S.U.'!J82</f>
        <v>13404</v>
      </c>
      <c r="K83" s="895">
        <f>[2]POL!K82+'[2]S.S.U.'!K82</f>
        <v>0</v>
      </c>
      <c r="L83" s="896">
        <f>[2]POL!L82+'[2]S.S.U.'!L82</f>
        <v>13863</v>
      </c>
    </row>
    <row r="84" spans="1:12">
      <c r="A84" s="873" t="s">
        <v>996</v>
      </c>
      <c r="B84" s="917"/>
      <c r="C84" s="875" t="s">
        <v>997</v>
      </c>
      <c r="D84" s="895">
        <v>0</v>
      </c>
      <c r="E84" s="895">
        <f>'[4]POLITIA LOCALA'!E82+[4]ISU!E82+'[4]61 ALTE'!E83</f>
        <v>0</v>
      </c>
      <c r="F84" s="895">
        <f>[2]POL!F83+'[2]S.S.U.'!F83</f>
        <v>500</v>
      </c>
      <c r="G84" s="895">
        <f>[2]POL!G83+'[2]S.S.U.'!G83</f>
        <v>500</v>
      </c>
      <c r="H84" s="895">
        <f>[2]POL!H83+'[2]S.S.U.'!H83</f>
        <v>0</v>
      </c>
      <c r="I84" s="895">
        <f>[2]POL!I83+'[2]S.S.U.'!I83</f>
        <v>0</v>
      </c>
      <c r="J84" s="895">
        <f>[2]POL!J83+'[2]S.S.U.'!J83</f>
        <v>0</v>
      </c>
      <c r="K84" s="895">
        <f>[2]POL!K83+'[2]S.S.U.'!K83</f>
        <v>0</v>
      </c>
      <c r="L84" s="896">
        <f>[2]POL!L83+'[2]S.S.U.'!L83</f>
        <v>0</v>
      </c>
    </row>
    <row r="85" spans="1:12" hidden="1">
      <c r="A85" s="873" t="s">
        <v>998</v>
      </c>
      <c r="B85" s="917"/>
      <c r="C85" s="875" t="s">
        <v>999</v>
      </c>
      <c r="D85" s="1299">
        <v>0</v>
      </c>
      <c r="E85" s="895">
        <f>'[4]POLITIA LOCALA'!E83+[4]ISU!E83+'[4]61 ALTE'!E84</f>
        <v>0</v>
      </c>
      <c r="F85" s="895">
        <f>[2]POL!F84+'[2]S.S.U.'!F84</f>
        <v>0</v>
      </c>
      <c r="G85" s="895">
        <f>[2]POL!G84+'[2]S.S.U.'!G84</f>
        <v>0</v>
      </c>
      <c r="H85" s="895">
        <f>[2]POL!H84+'[2]S.S.U.'!H84</f>
        <v>0</v>
      </c>
      <c r="I85" s="895">
        <f>[2]POL!I84+'[2]S.S.U.'!I84</f>
        <v>0</v>
      </c>
      <c r="J85" s="895">
        <f>[2]POL!J84+'[2]S.S.U.'!J84</f>
        <v>0</v>
      </c>
      <c r="K85" s="895">
        <f>[2]POL!K84+'[2]S.S.U.'!K84</f>
        <v>0</v>
      </c>
      <c r="L85" s="896">
        <f>[2]POL!L84+'[2]S.S.U.'!L84</f>
        <v>0</v>
      </c>
    </row>
    <row r="86" spans="1:12" hidden="1">
      <c r="A86" s="873" t="s">
        <v>1000</v>
      </c>
      <c r="B86" s="917"/>
      <c r="C86" s="875" t="s">
        <v>1001</v>
      </c>
      <c r="D86" s="1302">
        <v>0</v>
      </c>
      <c r="E86" s="895">
        <f>'[4]POLITIA LOCALA'!E84+[4]ISU!E84+'[4]61 ALTE'!E85</f>
        <v>0</v>
      </c>
      <c r="F86" s="895">
        <f>[2]POL!F85+'[2]S.S.U.'!F85</f>
        <v>0</v>
      </c>
      <c r="G86" s="895">
        <f>[2]POL!G85+'[2]S.S.U.'!G85</f>
        <v>0</v>
      </c>
      <c r="H86" s="895">
        <f>[2]POL!H85+'[2]S.S.U.'!H85</f>
        <v>0</v>
      </c>
      <c r="I86" s="895">
        <f>[2]POL!I85+'[2]S.S.U.'!I85</f>
        <v>0</v>
      </c>
      <c r="J86" s="895">
        <f>[2]POL!J85+'[2]S.S.U.'!J85</f>
        <v>0</v>
      </c>
      <c r="K86" s="895">
        <f>[2]POL!K85+'[2]S.S.U.'!K85</f>
        <v>0</v>
      </c>
      <c r="L86" s="896">
        <f>[2]POL!L85+'[2]S.S.U.'!L85</f>
        <v>0</v>
      </c>
    </row>
    <row r="87" spans="1:12" hidden="1">
      <c r="A87" s="1182" t="s">
        <v>1002</v>
      </c>
      <c r="B87" s="1183"/>
      <c r="C87" s="875" t="s">
        <v>1003</v>
      </c>
      <c r="D87" s="1299">
        <v>0</v>
      </c>
      <c r="E87" s="895">
        <f>'[4]POLITIA LOCALA'!E85+[4]ISU!E85+'[4]61 ALTE'!E86</f>
        <v>0</v>
      </c>
      <c r="F87" s="895">
        <f>[2]POL!F86+'[2]S.S.U.'!F86</f>
        <v>0</v>
      </c>
      <c r="G87" s="895">
        <f>[2]POL!G86+'[2]S.S.U.'!G86</f>
        <v>0</v>
      </c>
      <c r="H87" s="895">
        <f>[2]POL!H86+'[2]S.S.U.'!H86</f>
        <v>0</v>
      </c>
      <c r="I87" s="895">
        <f>[2]POL!I86+'[2]S.S.U.'!I86</f>
        <v>0</v>
      </c>
      <c r="J87" s="895">
        <f>[2]POL!J86+'[2]S.S.U.'!J86</f>
        <v>0</v>
      </c>
      <c r="K87" s="895">
        <f>[2]POL!K86+'[2]S.S.U.'!K86</f>
        <v>0</v>
      </c>
      <c r="L87" s="896">
        <f>[2]POL!L86+'[2]S.S.U.'!L86</f>
        <v>0</v>
      </c>
    </row>
    <row r="88" spans="1:12" hidden="1">
      <c r="A88" s="873" t="s">
        <v>1004</v>
      </c>
      <c r="B88" s="917"/>
      <c r="C88" s="875" t="s">
        <v>1005</v>
      </c>
      <c r="D88" s="1302">
        <v>0</v>
      </c>
      <c r="E88" s="895">
        <f>'[4]POLITIA LOCALA'!E86+[4]ISU!E86+'[4]61 ALTE'!E87</f>
        <v>0</v>
      </c>
      <c r="F88" s="895">
        <f>[2]POL!F87+'[2]S.S.U.'!F87</f>
        <v>0</v>
      </c>
      <c r="G88" s="895">
        <f>[2]POL!G87+'[2]S.S.U.'!G87</f>
        <v>0</v>
      </c>
      <c r="H88" s="895">
        <f>[2]POL!H87+'[2]S.S.U.'!H87</f>
        <v>0</v>
      </c>
      <c r="I88" s="895">
        <f>[2]POL!I87+'[2]S.S.U.'!I87</f>
        <v>0</v>
      </c>
      <c r="J88" s="895">
        <f>[2]POL!J87+'[2]S.S.U.'!J87</f>
        <v>0</v>
      </c>
      <c r="K88" s="895">
        <f>[2]POL!K87+'[2]S.S.U.'!K87</f>
        <v>0</v>
      </c>
      <c r="L88" s="896">
        <f>[2]POL!L87+'[2]S.S.U.'!L87</f>
        <v>0</v>
      </c>
    </row>
    <row r="89" spans="1:12" hidden="1">
      <c r="A89" s="873" t="s">
        <v>1006</v>
      </c>
      <c r="B89" s="917"/>
      <c r="C89" s="875" t="s">
        <v>1007</v>
      </c>
      <c r="D89" s="1299">
        <v>0</v>
      </c>
      <c r="E89" s="895">
        <f>'[4]POLITIA LOCALA'!E87+[4]ISU!E87+'[4]61 ALTE'!E88</f>
        <v>0</v>
      </c>
      <c r="F89" s="895">
        <f>[2]POL!F88+'[2]S.S.U.'!F88</f>
        <v>0</v>
      </c>
      <c r="G89" s="895">
        <f>[2]POL!G88+'[2]S.S.U.'!G88</f>
        <v>0</v>
      </c>
      <c r="H89" s="895">
        <f>[2]POL!H88+'[2]S.S.U.'!H88</f>
        <v>0</v>
      </c>
      <c r="I89" s="895">
        <f>[2]POL!I88+'[2]S.S.U.'!I88</f>
        <v>0</v>
      </c>
      <c r="J89" s="895">
        <f>[2]POL!J88+'[2]S.S.U.'!J88</f>
        <v>0</v>
      </c>
      <c r="K89" s="895">
        <f>[2]POL!K88+'[2]S.S.U.'!K88</f>
        <v>0</v>
      </c>
      <c r="L89" s="896">
        <f>[2]POL!L88+'[2]S.S.U.'!L88</f>
        <v>0</v>
      </c>
    </row>
    <row r="90" spans="1:12" hidden="1">
      <c r="A90" s="873" t="s">
        <v>1008</v>
      </c>
      <c r="B90" s="917"/>
      <c r="C90" s="875" t="s">
        <v>1009</v>
      </c>
      <c r="D90" s="1302">
        <v>0</v>
      </c>
      <c r="E90" s="895">
        <f>'[4]POLITIA LOCALA'!E88+[4]ISU!E88+'[4]61 ALTE'!E89</f>
        <v>0</v>
      </c>
      <c r="F90" s="895">
        <f>[2]POL!F89+'[2]S.S.U.'!F89</f>
        <v>0</v>
      </c>
      <c r="G90" s="895">
        <f>[2]POL!G89+'[2]S.S.U.'!G89</f>
        <v>0</v>
      </c>
      <c r="H90" s="895">
        <f>[2]POL!H89+'[2]S.S.U.'!H89</f>
        <v>0</v>
      </c>
      <c r="I90" s="895">
        <f>[2]POL!I89+'[2]S.S.U.'!I89</f>
        <v>0</v>
      </c>
      <c r="J90" s="895">
        <f>[2]POL!J89+'[2]S.S.U.'!J89</f>
        <v>0</v>
      </c>
      <c r="K90" s="895">
        <f>[2]POL!K89+'[2]S.S.U.'!K89</f>
        <v>0</v>
      </c>
      <c r="L90" s="896">
        <f>[2]POL!L89+'[2]S.S.U.'!L89</f>
        <v>0</v>
      </c>
    </row>
    <row r="91" spans="1:12" hidden="1">
      <c r="A91" s="873" t="s">
        <v>1010</v>
      </c>
      <c r="B91" s="917"/>
      <c r="C91" s="875" t="s">
        <v>1011</v>
      </c>
      <c r="D91" s="1299">
        <v>0</v>
      </c>
      <c r="E91" s="895">
        <f>'[4]POLITIA LOCALA'!E89+[4]ISU!E89+'[4]61 ALTE'!E90</f>
        <v>0</v>
      </c>
      <c r="F91" s="895">
        <f>[2]POL!F90+'[2]S.S.U.'!F90</f>
        <v>0</v>
      </c>
      <c r="G91" s="895">
        <f>[2]POL!G90+'[2]S.S.U.'!G90</f>
        <v>0</v>
      </c>
      <c r="H91" s="895">
        <f>[2]POL!H90+'[2]S.S.U.'!H90</f>
        <v>0</v>
      </c>
      <c r="I91" s="895">
        <f>[2]POL!I90+'[2]S.S.U.'!I90</f>
        <v>0</v>
      </c>
      <c r="J91" s="895">
        <f>[2]POL!J90+'[2]S.S.U.'!J90</f>
        <v>0</v>
      </c>
      <c r="K91" s="895">
        <f>[2]POL!K90+'[2]S.S.U.'!K90</f>
        <v>0</v>
      </c>
      <c r="L91" s="896">
        <f>[2]POL!L90+'[2]S.S.U.'!L90</f>
        <v>0</v>
      </c>
    </row>
    <row r="92" spans="1:12" hidden="1">
      <c r="A92" s="873" t="s">
        <v>1012</v>
      </c>
      <c r="B92" s="917"/>
      <c r="C92" s="875" t="s">
        <v>1013</v>
      </c>
      <c r="D92" s="1302">
        <v>0</v>
      </c>
      <c r="E92" s="895">
        <f>'[4]POLITIA LOCALA'!E90+[4]ISU!E90+'[4]61 ALTE'!E91</f>
        <v>0</v>
      </c>
      <c r="F92" s="895">
        <f>'[4]POLITIA LOCALA'!F90+[4]ISU!F90+'[4]61 ALTE'!F91</f>
        <v>0</v>
      </c>
      <c r="G92" s="895">
        <f>'[4]POLITIA LOCALA'!G90+[4]ISU!G90+'[4]61 ALTE'!G91</f>
        <v>0</v>
      </c>
      <c r="H92" s="895">
        <f>'[4]POLITIA LOCALA'!H90+[4]ISU!H90+'[4]61 ALTE'!H91</f>
        <v>0</v>
      </c>
      <c r="I92" s="895">
        <f>'[4]POLITIA LOCALA'!I90+[4]ISU!I90+'[4]61 ALTE'!I91</f>
        <v>0</v>
      </c>
      <c r="J92" s="895">
        <f>'[4]POLITIA LOCALA'!J90+[4]ISU!J90+'[4]61 ALTE'!J91</f>
        <v>0</v>
      </c>
      <c r="K92" s="895">
        <f>'[4]POLITIA LOCALA'!K90+[4]ISU!K90+'[4]61 ALTE'!K91</f>
        <v>0</v>
      </c>
      <c r="L92" s="896">
        <f>'[4]POLITIA LOCALA'!L90+[4]ISU!L90+'[4]61 ALTE'!L91</f>
        <v>0</v>
      </c>
    </row>
    <row r="93" spans="1:12" hidden="1">
      <c r="A93" s="892"/>
      <c r="B93" s="893" t="s">
        <v>1014</v>
      </c>
      <c r="C93" s="880" t="s">
        <v>1015</v>
      </c>
      <c r="D93" s="1299">
        <v>0</v>
      </c>
      <c r="E93" s="897">
        <f>'[4]POLITIA LOCALA'!E91+[4]ISU!E91+'[4]61 ALTE'!E92</f>
        <v>0</v>
      </c>
      <c r="F93" s="895">
        <f>'[4]POLITIA LOCALA'!F91+[4]ISU!F91+'[4]61 ALTE'!F92</f>
        <v>0</v>
      </c>
      <c r="G93" s="897">
        <f>'[4]POLITIA LOCALA'!G91+[4]ISU!G91+'[4]61 ALTE'!G92</f>
        <v>0</v>
      </c>
      <c r="H93" s="897">
        <f>'[4]POLITIA LOCALA'!H91+[4]ISU!H91+'[4]61 ALTE'!H92</f>
        <v>0</v>
      </c>
      <c r="I93" s="897">
        <f>'[4]POLITIA LOCALA'!I91+[4]ISU!I91+'[4]61 ALTE'!I92</f>
        <v>0</v>
      </c>
      <c r="J93" s="897">
        <f>'[4]POLITIA LOCALA'!J91+[4]ISU!J91+'[4]61 ALTE'!J92</f>
        <v>0</v>
      </c>
      <c r="K93" s="897">
        <f>'[4]POLITIA LOCALA'!K91+[4]ISU!K91+'[4]61 ALTE'!K92</f>
        <v>0</v>
      </c>
      <c r="L93" s="899">
        <f>'[4]POLITIA LOCALA'!L91+[4]ISU!L91+'[4]61 ALTE'!L92</f>
        <v>0</v>
      </c>
    </row>
    <row r="94" spans="1:12" hidden="1">
      <c r="A94" s="892"/>
      <c r="B94" s="893" t="s">
        <v>1016</v>
      </c>
      <c r="C94" s="880" t="s">
        <v>1017</v>
      </c>
      <c r="D94" s="1302">
        <v>0</v>
      </c>
      <c r="E94" s="897">
        <f>'[4]POLITIA LOCALA'!E92+[4]ISU!E92+'[4]61 ALTE'!E93</f>
        <v>0</v>
      </c>
      <c r="F94" s="895">
        <f>'[4]POLITIA LOCALA'!F92+[4]ISU!F92+'[4]61 ALTE'!F93</f>
        <v>0</v>
      </c>
      <c r="G94" s="897">
        <f>'[4]POLITIA LOCALA'!G92+[4]ISU!G92+'[4]61 ALTE'!G93</f>
        <v>0</v>
      </c>
      <c r="H94" s="897">
        <f>'[4]POLITIA LOCALA'!H92+[4]ISU!H92+'[4]61 ALTE'!H93</f>
        <v>0</v>
      </c>
      <c r="I94" s="897">
        <f>'[4]POLITIA LOCALA'!I92+[4]ISU!I92+'[4]61 ALTE'!I93</f>
        <v>0</v>
      </c>
      <c r="J94" s="897">
        <f>'[4]POLITIA LOCALA'!J92+[4]ISU!J92+'[4]61 ALTE'!J93</f>
        <v>0</v>
      </c>
      <c r="K94" s="897">
        <f>'[4]POLITIA LOCALA'!K92+[4]ISU!K92+'[4]61 ALTE'!K93</f>
        <v>0</v>
      </c>
      <c r="L94" s="899">
        <f>'[4]POLITIA LOCALA'!L92+[4]ISU!L92+'[4]61 ALTE'!L93</f>
        <v>0</v>
      </c>
    </row>
    <row r="95" spans="1:12" hidden="1">
      <c r="A95" s="892"/>
      <c r="B95" s="893" t="s">
        <v>1018</v>
      </c>
      <c r="C95" s="880" t="s">
        <v>1019</v>
      </c>
      <c r="D95" s="1299">
        <v>0</v>
      </c>
      <c r="E95" s="897">
        <f>'[4]POLITIA LOCALA'!E93+[4]ISU!E93+'[4]61 ALTE'!E94</f>
        <v>0</v>
      </c>
      <c r="F95" s="895">
        <f>'[4]POLITIA LOCALA'!F93+[4]ISU!F93+'[4]61 ALTE'!F94</f>
        <v>0</v>
      </c>
      <c r="G95" s="897">
        <f>'[4]POLITIA LOCALA'!G93+[4]ISU!G93+'[4]61 ALTE'!G94</f>
        <v>0</v>
      </c>
      <c r="H95" s="897">
        <f>'[4]POLITIA LOCALA'!H93+[4]ISU!H93+'[4]61 ALTE'!H94</f>
        <v>0</v>
      </c>
      <c r="I95" s="897">
        <f>'[4]POLITIA LOCALA'!I93+[4]ISU!I93+'[4]61 ALTE'!I94</f>
        <v>0</v>
      </c>
      <c r="J95" s="897">
        <f>'[4]POLITIA LOCALA'!J93+[4]ISU!J93+'[4]61 ALTE'!J94</f>
        <v>0</v>
      </c>
      <c r="K95" s="897">
        <f>'[4]POLITIA LOCALA'!K93+[4]ISU!K93+'[4]61 ALTE'!K94</f>
        <v>0</v>
      </c>
      <c r="L95" s="899">
        <f>'[4]POLITIA LOCALA'!L93+[4]ISU!L93+'[4]61 ALTE'!L94</f>
        <v>0</v>
      </c>
    </row>
    <row r="96" spans="1:12">
      <c r="A96" s="1182" t="s">
        <v>1020</v>
      </c>
      <c r="B96" s="1183"/>
      <c r="C96" s="875" t="s">
        <v>1021</v>
      </c>
      <c r="D96" s="895">
        <v>0</v>
      </c>
      <c r="E96" s="895">
        <f>'[4]POLITIA LOCALA'!E94+[4]ISU!E94+'[4]61 ALTE'!E95</f>
        <v>0</v>
      </c>
      <c r="F96" s="895">
        <f>[2]POL!F95</f>
        <v>6000</v>
      </c>
      <c r="G96" s="895">
        <f>[2]POL!G95</f>
        <v>6000</v>
      </c>
      <c r="H96" s="895">
        <f>[2]POL!H95</f>
        <v>2860</v>
      </c>
      <c r="I96" s="895">
        <f>[2]POL!I95</f>
        <v>2860</v>
      </c>
      <c r="J96" s="895">
        <f>[2]POL!J95+'[2]S.S.U.'!J95</f>
        <v>2860</v>
      </c>
      <c r="K96" s="895">
        <f>[2]POL!K95+'[2]S.S.U.'!K95</f>
        <v>0</v>
      </c>
      <c r="L96" s="896">
        <f>[2]POL!L95+'[2]S.S.U.'!L95</f>
        <v>2860</v>
      </c>
    </row>
    <row r="97" spans="1:12">
      <c r="A97" s="873" t="s">
        <v>1022</v>
      </c>
      <c r="B97" s="874"/>
      <c r="C97" s="875" t="s">
        <v>1023</v>
      </c>
      <c r="D97" s="895">
        <v>0</v>
      </c>
      <c r="E97" s="895">
        <f>'[4]POLITIA LOCALA'!E95+[4]ISU!E95+'[4]61 ALTE'!E96</f>
        <v>0</v>
      </c>
      <c r="F97" s="895">
        <f>[2]POL!F96+'[2]S.S.U.'!F96</f>
        <v>0</v>
      </c>
      <c r="G97" s="895">
        <f>[2]POL!G96+'[2]S.S.U.'!G96</f>
        <v>0</v>
      </c>
      <c r="H97" s="895">
        <f>[2]POL!H96+'[2]S.S.U.'!H96</f>
        <v>0</v>
      </c>
      <c r="I97" s="895">
        <f>[2]POL!I96+'[2]S.S.U.'!I96</f>
        <v>0</v>
      </c>
      <c r="J97" s="895">
        <f>[2]POL!J96+'[2]S.S.U.'!J96</f>
        <v>0</v>
      </c>
      <c r="K97" s="895">
        <f>[2]POL!K96+'[2]S.S.U.'!K96</f>
        <v>0</v>
      </c>
      <c r="L97" s="896">
        <f>[2]POL!L96+'[2]S.S.U.'!L96</f>
        <v>0</v>
      </c>
    </row>
    <row r="98" spans="1:12">
      <c r="A98" s="873" t="s">
        <v>1024</v>
      </c>
      <c r="B98" s="917"/>
      <c r="C98" s="875" t="s">
        <v>1025</v>
      </c>
      <c r="D98" s="895">
        <v>0</v>
      </c>
      <c r="E98" s="895">
        <f>'[4]POLITIA LOCALA'!E96+[4]ISU!E96+'[4]61 ALTE'!E97</f>
        <v>0</v>
      </c>
      <c r="F98" s="895">
        <f t="shared" ref="F98:L98" si="14">F99+F100+F101+F102+F103+F104+F105+F106+F107</f>
        <v>37500</v>
      </c>
      <c r="G98" s="895">
        <f t="shared" si="14"/>
        <v>44500</v>
      </c>
      <c r="H98" s="895">
        <f t="shared" si="14"/>
        <v>39098</v>
      </c>
      <c r="I98" s="895">
        <f t="shared" si="14"/>
        <v>39098</v>
      </c>
      <c r="J98" s="895">
        <f t="shared" si="14"/>
        <v>39098</v>
      </c>
      <c r="K98" s="895">
        <f t="shared" si="14"/>
        <v>0</v>
      </c>
      <c r="L98" s="896">
        <f t="shared" si="14"/>
        <v>39098</v>
      </c>
    </row>
    <row r="99" spans="1:12">
      <c r="A99" s="892"/>
      <c r="B99" s="893" t="s">
        <v>1026</v>
      </c>
      <c r="C99" s="880" t="s">
        <v>1027</v>
      </c>
      <c r="D99" s="1299">
        <v>0</v>
      </c>
      <c r="E99" s="897">
        <f>'[4]POLITIA LOCALA'!E97+[4]ISU!E97+'[4]61 ALTE'!E98</f>
        <v>0</v>
      </c>
      <c r="F99" s="897">
        <f>[2]POL!F98+'[2]S.S.U.'!F98</f>
        <v>1000</v>
      </c>
      <c r="G99" s="897">
        <f>[2]POL!G98+'[2]S.S.U.'!G98</f>
        <v>1000</v>
      </c>
      <c r="H99" s="897">
        <f>[2]POL!H98+'[2]S.S.U.'!H98</f>
        <v>0</v>
      </c>
      <c r="I99" s="897">
        <f>[2]POL!I98+'[2]S.S.U.'!I98</f>
        <v>0</v>
      </c>
      <c r="J99" s="897">
        <f>[2]POL!J98+'[2]S.S.U.'!J98</f>
        <v>0</v>
      </c>
      <c r="K99" s="897">
        <f>[2]POL!K98+'[2]S.S.U.'!K98</f>
        <v>0</v>
      </c>
      <c r="L99" s="899">
        <f>[2]POL!L98+'[2]S.S.U.'!L98</f>
        <v>0</v>
      </c>
    </row>
    <row r="100" spans="1:12">
      <c r="A100" s="904"/>
      <c r="B100" s="893" t="s">
        <v>1028</v>
      </c>
      <c r="C100" s="880" t="s">
        <v>1029</v>
      </c>
      <c r="D100" s="1302">
        <v>0</v>
      </c>
      <c r="E100" s="897">
        <f>'[4]POLITIA LOCALA'!E98+[4]ISU!E98+'[4]61 ALTE'!E99</f>
        <v>0</v>
      </c>
      <c r="F100" s="897">
        <f>[2]POL!F99+'[2]S.S.U.'!F99</f>
        <v>0</v>
      </c>
      <c r="G100" s="897">
        <f>[2]POL!G99+'[2]S.S.U.'!G99</f>
        <v>0</v>
      </c>
      <c r="H100" s="897">
        <f>[2]POL!H99+'[2]S.S.U.'!H99</f>
        <v>0</v>
      </c>
      <c r="I100" s="897">
        <f>[2]POL!I99+'[2]S.S.U.'!I99</f>
        <v>0</v>
      </c>
      <c r="J100" s="897">
        <f>[2]POL!J99+'[2]S.S.U.'!J99</f>
        <v>0</v>
      </c>
      <c r="K100" s="897">
        <f>[2]POL!K99+'[2]S.S.U.'!K99</f>
        <v>0</v>
      </c>
      <c r="L100" s="899">
        <f>[2]POL!L99+'[2]S.S.U.'!L99</f>
        <v>0</v>
      </c>
    </row>
    <row r="101" spans="1:12">
      <c r="A101" s="904"/>
      <c r="B101" s="893" t="s">
        <v>1030</v>
      </c>
      <c r="C101" s="880" t="s">
        <v>1031</v>
      </c>
      <c r="D101" s="1299">
        <v>0</v>
      </c>
      <c r="E101" s="897">
        <f>'[4]POLITIA LOCALA'!E99+[4]ISU!E99+'[4]61 ALTE'!E100</f>
        <v>0</v>
      </c>
      <c r="F101" s="897">
        <f>[2]POL!F100+'[2]S.S.U.'!F100</f>
        <v>27000</v>
      </c>
      <c r="G101" s="897">
        <f>[2]POL!G100+'[2]S.S.U.'!G100</f>
        <v>34000</v>
      </c>
      <c r="H101" s="897">
        <f>[2]POL!H100+'[2]S.S.U.'!H100</f>
        <v>30017</v>
      </c>
      <c r="I101" s="897">
        <f>[2]POL!I100+'[2]S.S.U.'!I100</f>
        <v>30017</v>
      </c>
      <c r="J101" s="897">
        <f>[2]POL!J100+'[2]S.S.U.'!J100</f>
        <v>30017</v>
      </c>
      <c r="K101" s="897">
        <f>[2]POL!K100+'[2]S.S.U.'!K100</f>
        <v>0</v>
      </c>
      <c r="L101" s="899">
        <f>[2]POL!L100+'[2]S.S.U.'!L100</f>
        <v>30017</v>
      </c>
    </row>
    <row r="102" spans="1:12" hidden="1">
      <c r="A102" s="904"/>
      <c r="B102" s="893" t="s">
        <v>1032</v>
      </c>
      <c r="C102" s="880" t="s">
        <v>1033</v>
      </c>
      <c r="D102" s="1302">
        <v>0</v>
      </c>
      <c r="E102" s="897">
        <f>'[4]POLITIA LOCALA'!E100+[4]ISU!E100+'[4]61 ALTE'!E101</f>
        <v>0</v>
      </c>
      <c r="F102" s="897">
        <f>[2]POL!F101+'[2]S.S.U.'!F101</f>
        <v>0</v>
      </c>
      <c r="G102" s="897">
        <f>[2]POL!G101+'[2]S.S.U.'!G101</f>
        <v>0</v>
      </c>
      <c r="H102" s="897">
        <f>[2]POL!H101+'[2]S.S.U.'!H101</f>
        <v>0</v>
      </c>
      <c r="I102" s="897">
        <f>[2]POL!I101+'[2]S.S.U.'!I101</f>
        <v>0</v>
      </c>
      <c r="J102" s="897">
        <f>[2]POL!J101+'[2]S.S.U.'!J101</f>
        <v>0</v>
      </c>
      <c r="K102" s="897">
        <f>[2]POL!K101+'[2]S.S.U.'!K101</f>
        <v>0</v>
      </c>
      <c r="L102" s="899">
        <f>[2]POL!L101+'[2]S.S.U.'!L101</f>
        <v>0</v>
      </c>
    </row>
    <row r="103" spans="1:12" hidden="1">
      <c r="A103" s="904"/>
      <c r="B103" s="893" t="s">
        <v>1034</v>
      </c>
      <c r="C103" s="880" t="s">
        <v>1035</v>
      </c>
      <c r="D103" s="1299">
        <v>0</v>
      </c>
      <c r="E103" s="897">
        <f>'[4]POLITIA LOCALA'!E101+[4]ISU!E101+'[4]61 ALTE'!E102</f>
        <v>0</v>
      </c>
      <c r="F103" s="897">
        <f>[2]POL!F102+'[2]S.S.U.'!F102</f>
        <v>0</v>
      </c>
      <c r="G103" s="897">
        <f>[2]POL!G102+'[2]S.S.U.'!G102</f>
        <v>0</v>
      </c>
      <c r="H103" s="897">
        <f>[2]POL!H102+'[2]S.S.U.'!H102</f>
        <v>0</v>
      </c>
      <c r="I103" s="897">
        <f>[2]POL!I102+'[2]S.S.U.'!I102</f>
        <v>0</v>
      </c>
      <c r="J103" s="897">
        <f>[2]POL!J102+'[2]S.S.U.'!J102</f>
        <v>0</v>
      </c>
      <c r="K103" s="897">
        <f>[2]POL!K102+'[2]S.S.U.'!K102</f>
        <v>0</v>
      </c>
      <c r="L103" s="899">
        <f>[2]POL!L102+'[2]S.S.U.'!L102</f>
        <v>0</v>
      </c>
    </row>
    <row r="104" spans="1:12" hidden="1">
      <c r="A104" s="904"/>
      <c r="B104" s="893" t="s">
        <v>1036</v>
      </c>
      <c r="C104" s="880" t="s">
        <v>1037</v>
      </c>
      <c r="D104" s="1302">
        <v>0</v>
      </c>
      <c r="E104" s="897">
        <f>'[4]POLITIA LOCALA'!E102+[4]ISU!E102+'[4]61 ALTE'!E103</f>
        <v>0</v>
      </c>
      <c r="F104" s="897">
        <f>[2]POL!F103+'[2]S.S.U.'!F103</f>
        <v>0</v>
      </c>
      <c r="G104" s="897">
        <f>[2]POL!G103+'[2]S.S.U.'!G103</f>
        <v>0</v>
      </c>
      <c r="H104" s="897">
        <f>[2]POL!H103+'[2]S.S.U.'!H103</f>
        <v>0</v>
      </c>
      <c r="I104" s="897">
        <f>[2]POL!I103+'[2]S.S.U.'!I103</f>
        <v>0</v>
      </c>
      <c r="J104" s="897">
        <f>[2]POL!J103+'[2]S.S.U.'!J103</f>
        <v>0</v>
      </c>
      <c r="K104" s="897">
        <f>[2]POL!K103+'[2]S.S.U.'!K103</f>
        <v>0</v>
      </c>
      <c r="L104" s="899">
        <f>[2]POL!L103+'[2]S.S.U.'!L103</f>
        <v>0</v>
      </c>
    </row>
    <row r="105" spans="1:12" hidden="1">
      <c r="A105" s="904"/>
      <c r="B105" s="893" t="s">
        <v>1038</v>
      </c>
      <c r="C105" s="880" t="s">
        <v>1039</v>
      </c>
      <c r="D105" s="1299">
        <v>0</v>
      </c>
      <c r="E105" s="897">
        <f>'[4]POLITIA LOCALA'!E103+[4]ISU!E103+'[4]61 ALTE'!E104</f>
        <v>0</v>
      </c>
      <c r="F105" s="897">
        <f>[2]POL!F104+'[2]S.S.U.'!F104</f>
        <v>0</v>
      </c>
      <c r="G105" s="897">
        <f>[2]POL!G104+'[2]S.S.U.'!G104</f>
        <v>0</v>
      </c>
      <c r="H105" s="897">
        <f>[2]POL!H104+'[2]S.S.U.'!H104</f>
        <v>0</v>
      </c>
      <c r="I105" s="897">
        <f>[2]POL!I104+'[2]S.S.U.'!I104</f>
        <v>0</v>
      </c>
      <c r="J105" s="897">
        <f>[2]POL!J104+'[2]S.S.U.'!J104</f>
        <v>0</v>
      </c>
      <c r="K105" s="897">
        <f>[2]POL!K104+'[2]S.S.U.'!K104</f>
        <v>0</v>
      </c>
      <c r="L105" s="899">
        <f>[2]POL!L104+'[2]S.S.U.'!L104</f>
        <v>0</v>
      </c>
    </row>
    <row r="106" spans="1:12">
      <c r="A106" s="892"/>
      <c r="B106" s="893" t="s">
        <v>1040</v>
      </c>
      <c r="C106" s="880" t="s">
        <v>1041</v>
      </c>
      <c r="D106" s="1302">
        <v>0</v>
      </c>
      <c r="E106" s="897">
        <f>'[4]POLITIA LOCALA'!E104+[4]ISU!E104+'[4]61 ALTE'!E105</f>
        <v>0</v>
      </c>
      <c r="F106" s="897">
        <f>[2]POL!F105+'[2]S.S.U.'!F105</f>
        <v>9500</v>
      </c>
      <c r="G106" s="897">
        <f>[2]POL!G105+'[2]S.S.U.'!G105</f>
        <v>9500</v>
      </c>
      <c r="H106" s="897">
        <f>[2]POL!H105+'[2]S.S.U.'!H105</f>
        <v>9081</v>
      </c>
      <c r="I106" s="897">
        <f>[2]POL!I105+'[2]S.S.U.'!I105</f>
        <v>9081</v>
      </c>
      <c r="J106" s="897">
        <f>[2]POL!J105+'[2]S.S.U.'!J105</f>
        <v>9081</v>
      </c>
      <c r="K106" s="897">
        <f>[2]POL!K105+'[2]S.S.U.'!K105</f>
        <v>0</v>
      </c>
      <c r="L106" s="899">
        <f>[2]POL!L105+'[2]S.S.U.'!L105</f>
        <v>9081</v>
      </c>
    </row>
    <row r="107" spans="1:12" hidden="1">
      <c r="A107" s="892"/>
      <c r="B107" s="893"/>
      <c r="C107" s="919"/>
      <c r="D107" s="1299">
        <v>0</v>
      </c>
      <c r="E107" s="897"/>
      <c r="F107" s="897">
        <f>[2]POL!F106+'[2]S.S.U.'!F106</f>
        <v>0</v>
      </c>
      <c r="G107" s="897">
        <f>[2]POL!G106+'[2]S.S.U.'!G106</f>
        <v>0</v>
      </c>
      <c r="H107" s="897">
        <f>[2]POL!H106+'[2]S.S.U.'!H106</f>
        <v>0</v>
      </c>
      <c r="I107" s="897">
        <f>[2]POL!I106+'[2]S.S.U.'!I106</f>
        <v>0</v>
      </c>
      <c r="J107" s="897">
        <f>[2]POL!J106+'[2]S.S.U.'!J106</f>
        <v>0</v>
      </c>
      <c r="K107" s="897">
        <f>[2]POL!K106+'[2]S.S.U.'!K106</f>
        <v>0</v>
      </c>
      <c r="L107" s="899">
        <f>[2]POL!L106+'[2]S.S.U.'!L106</f>
        <v>0</v>
      </c>
    </row>
    <row r="108" spans="1:12" hidden="1">
      <c r="A108" s="920" t="s">
        <v>1042</v>
      </c>
      <c r="B108" s="921"/>
      <c r="C108" s="922" t="s">
        <v>1043</v>
      </c>
      <c r="D108" s="1302">
        <v>0</v>
      </c>
      <c r="E108" s="939"/>
      <c r="F108" s="939">
        <f>'[4]POLITIA LOCALA'!F106+[4]ISU!F106+'[4]61 ALTE'!F107</f>
        <v>0</v>
      </c>
      <c r="G108" s="939">
        <f>'[4]POLITIA LOCALA'!G106+[4]ISU!G106+'[4]61 ALTE'!G107</f>
        <v>0</v>
      </c>
      <c r="H108" s="939">
        <f>'[4]POLITIA LOCALA'!H106+[4]ISU!H106+'[4]61 ALTE'!H107</f>
        <v>0</v>
      </c>
      <c r="I108" s="939">
        <f>'[4]POLITIA LOCALA'!I106+[4]ISU!I106+'[4]61 ALTE'!I107</f>
        <v>0</v>
      </c>
      <c r="J108" s="939">
        <f>'[4]POLITIA LOCALA'!J106+[4]ISU!J106+'[4]61 ALTE'!J107</f>
        <v>0</v>
      </c>
      <c r="K108" s="939">
        <f>'[4]POLITIA LOCALA'!K106+[4]ISU!K106+'[4]61 ALTE'!K107</f>
        <v>0</v>
      </c>
      <c r="L108" s="940">
        <f>'[4]POLITIA LOCALA'!L106+[4]ISU!L106+'[4]61 ALTE'!L107</f>
        <v>0</v>
      </c>
    </row>
    <row r="109" spans="1:12" hidden="1">
      <c r="A109" s="925" t="s">
        <v>1044</v>
      </c>
      <c r="B109" s="917"/>
      <c r="C109" s="875" t="s">
        <v>1045</v>
      </c>
      <c r="D109" s="1299">
        <v>0</v>
      </c>
      <c r="E109" s="895"/>
      <c r="F109" s="895">
        <f>'[4]POLITIA LOCALA'!F107+[4]ISU!F107+'[4]61 ALTE'!F108</f>
        <v>0</v>
      </c>
      <c r="G109" s="895">
        <f>'[4]POLITIA LOCALA'!G107+[4]ISU!G107+'[4]61 ALTE'!G108</f>
        <v>0</v>
      </c>
      <c r="H109" s="895">
        <f>'[4]POLITIA LOCALA'!H107+[4]ISU!H107+'[4]61 ALTE'!H108</f>
        <v>0</v>
      </c>
      <c r="I109" s="895">
        <f>'[4]POLITIA LOCALA'!I107+[4]ISU!I107+'[4]61 ALTE'!I108</f>
        <v>0</v>
      </c>
      <c r="J109" s="895">
        <f>'[4]POLITIA LOCALA'!J107+[4]ISU!J107+'[4]61 ALTE'!J108</f>
        <v>0</v>
      </c>
      <c r="K109" s="895">
        <f>'[4]POLITIA LOCALA'!K107+[4]ISU!K107+'[4]61 ALTE'!K108</f>
        <v>0</v>
      </c>
      <c r="L109" s="896">
        <f>'[4]POLITIA LOCALA'!L107+[4]ISU!L107+'[4]61 ALTE'!L108</f>
        <v>0</v>
      </c>
    </row>
    <row r="110" spans="1:12" hidden="1">
      <c r="A110" s="892"/>
      <c r="B110" s="879" t="s">
        <v>1046</v>
      </c>
      <c r="C110" s="880" t="s">
        <v>1047</v>
      </c>
      <c r="D110" s="1302">
        <v>0</v>
      </c>
      <c r="E110" s="897"/>
      <c r="F110" s="897">
        <f>'[4]POLITIA LOCALA'!F108+[4]ISU!F108+'[4]61 ALTE'!F109</f>
        <v>0</v>
      </c>
      <c r="G110" s="897">
        <f>'[4]POLITIA LOCALA'!G108+[4]ISU!G108+'[4]61 ALTE'!G109</f>
        <v>0</v>
      </c>
      <c r="H110" s="897">
        <f>'[4]POLITIA LOCALA'!H108+[4]ISU!H108+'[4]61 ALTE'!H109</f>
        <v>0</v>
      </c>
      <c r="I110" s="897">
        <f>'[4]POLITIA LOCALA'!I108+[4]ISU!I108+'[4]61 ALTE'!I109</f>
        <v>0</v>
      </c>
      <c r="J110" s="897">
        <f>'[4]POLITIA LOCALA'!J108+[4]ISU!J108+'[4]61 ALTE'!J109</f>
        <v>0</v>
      </c>
      <c r="K110" s="897">
        <f>'[4]POLITIA LOCALA'!K108+[4]ISU!K108+'[4]61 ALTE'!K109</f>
        <v>0</v>
      </c>
      <c r="L110" s="899">
        <f>'[4]POLITIA LOCALA'!L108+[4]ISU!L108+'[4]61 ALTE'!L109</f>
        <v>0</v>
      </c>
    </row>
    <row r="111" spans="1:12" hidden="1">
      <c r="A111" s="892"/>
      <c r="B111" s="879" t="s">
        <v>1048</v>
      </c>
      <c r="C111" s="880" t="s">
        <v>1049</v>
      </c>
      <c r="D111" s="1299">
        <v>0</v>
      </c>
      <c r="E111" s="897"/>
      <c r="F111" s="897">
        <f t="shared" ref="F111:L111" si="15">F112+F113</f>
        <v>0</v>
      </c>
      <c r="G111" s="897">
        <f t="shared" si="15"/>
        <v>0</v>
      </c>
      <c r="H111" s="897">
        <f t="shared" si="15"/>
        <v>0</v>
      </c>
      <c r="I111" s="897">
        <f t="shared" si="15"/>
        <v>0</v>
      </c>
      <c r="J111" s="897">
        <f t="shared" si="15"/>
        <v>0</v>
      </c>
      <c r="K111" s="897">
        <f t="shared" si="15"/>
        <v>0</v>
      </c>
      <c r="L111" s="899">
        <f t="shared" si="15"/>
        <v>0</v>
      </c>
    </row>
    <row r="112" spans="1:12" hidden="1">
      <c r="A112" s="925" t="s">
        <v>1050</v>
      </c>
      <c r="B112" s="917"/>
      <c r="C112" s="875" t="s">
        <v>138</v>
      </c>
      <c r="D112" s="1302">
        <v>0</v>
      </c>
      <c r="E112" s="895"/>
      <c r="F112" s="895">
        <f>'[4]POLITIA LOCALA'!F110+[4]ISU!F110+'[4]61 ALTE'!F111</f>
        <v>0</v>
      </c>
      <c r="G112" s="895">
        <f>'[4]POLITIA LOCALA'!G110+[4]ISU!G110+'[4]61 ALTE'!G111</f>
        <v>0</v>
      </c>
      <c r="H112" s="895">
        <f>'[4]POLITIA LOCALA'!H110+[4]ISU!H110+'[4]61 ALTE'!H111</f>
        <v>0</v>
      </c>
      <c r="I112" s="895">
        <f>'[4]POLITIA LOCALA'!I110+[4]ISU!I110+'[4]61 ALTE'!I111</f>
        <v>0</v>
      </c>
      <c r="J112" s="895">
        <f>'[4]POLITIA LOCALA'!J110+[4]ISU!J110+'[4]61 ALTE'!J111</f>
        <v>0</v>
      </c>
      <c r="K112" s="895">
        <f>'[4]POLITIA LOCALA'!K110+[4]ISU!K110+'[4]61 ALTE'!K111</f>
        <v>0</v>
      </c>
      <c r="L112" s="896">
        <f>'[4]POLITIA LOCALA'!L110+[4]ISU!L110+'[4]61 ALTE'!L111</f>
        <v>0</v>
      </c>
    </row>
    <row r="113" spans="1:12" hidden="1">
      <c r="A113" s="878"/>
      <c r="B113" s="879" t="s">
        <v>1051</v>
      </c>
      <c r="C113" s="880" t="s">
        <v>140</v>
      </c>
      <c r="D113" s="1299">
        <v>0</v>
      </c>
      <c r="E113" s="897"/>
      <c r="F113" s="897">
        <f>'[4]POLITIA LOCALA'!F111+[4]ISU!F111+'[4]61 ALTE'!F112</f>
        <v>0</v>
      </c>
      <c r="G113" s="897">
        <f>'[4]POLITIA LOCALA'!G111+[4]ISU!G111+'[4]61 ALTE'!G112</f>
        <v>0</v>
      </c>
      <c r="H113" s="897">
        <f>'[4]POLITIA LOCALA'!H111+[4]ISU!H111+'[4]61 ALTE'!H112</f>
        <v>0</v>
      </c>
      <c r="I113" s="897">
        <f>'[4]POLITIA LOCALA'!I111+[4]ISU!I111+'[4]61 ALTE'!I112</f>
        <v>0</v>
      </c>
      <c r="J113" s="897">
        <f>'[4]POLITIA LOCALA'!J111+[4]ISU!J111+'[4]61 ALTE'!J112</f>
        <v>0</v>
      </c>
      <c r="K113" s="897">
        <f>'[4]POLITIA LOCALA'!K111+[4]ISU!K111+'[4]61 ALTE'!K112</f>
        <v>0</v>
      </c>
      <c r="L113" s="899">
        <f>'[4]POLITIA LOCALA'!L111+[4]ISU!L111+'[4]61 ALTE'!L112</f>
        <v>0</v>
      </c>
    </row>
    <row r="114" spans="1:12" ht="25.5" hidden="1">
      <c r="A114" s="892"/>
      <c r="B114" s="913" t="s">
        <v>1052</v>
      </c>
      <c r="C114" s="880" t="s">
        <v>1053</v>
      </c>
      <c r="D114" s="1302">
        <v>0</v>
      </c>
      <c r="E114" s="897"/>
      <c r="F114" s="897">
        <f>'[4]POLITIA LOCALA'!F112+[4]ISU!F112+'[4]61 ALTE'!F113</f>
        <v>0</v>
      </c>
      <c r="G114" s="897">
        <f>'[4]POLITIA LOCALA'!G112+[4]ISU!G112+'[4]61 ALTE'!G113</f>
        <v>0</v>
      </c>
      <c r="H114" s="897">
        <f>'[4]POLITIA LOCALA'!H112+[4]ISU!H112+'[4]61 ALTE'!H113</f>
        <v>0</v>
      </c>
      <c r="I114" s="897">
        <f>'[4]POLITIA LOCALA'!I112+[4]ISU!I112+'[4]61 ALTE'!I113</f>
        <v>0</v>
      </c>
      <c r="J114" s="897">
        <f>'[4]POLITIA LOCALA'!J112+[4]ISU!J112+'[4]61 ALTE'!J113</f>
        <v>0</v>
      </c>
      <c r="K114" s="897">
        <f>'[4]POLITIA LOCALA'!K112+[4]ISU!K112+'[4]61 ALTE'!K113</f>
        <v>0</v>
      </c>
      <c r="L114" s="899">
        <f>'[4]POLITIA LOCALA'!L112+[4]ISU!L112+'[4]61 ALTE'!L113</f>
        <v>0</v>
      </c>
    </row>
    <row r="115" spans="1:12" hidden="1">
      <c r="A115" s="892"/>
      <c r="B115" s="879" t="s">
        <v>1054</v>
      </c>
      <c r="C115" s="880" t="s">
        <v>142</v>
      </c>
      <c r="D115" s="1299">
        <v>0</v>
      </c>
      <c r="E115" s="897"/>
      <c r="F115" s="897">
        <f>'[4]POLITIA LOCALA'!F113+[4]ISU!F113+'[4]61 ALTE'!F114</f>
        <v>0</v>
      </c>
      <c r="G115" s="897">
        <f>'[4]POLITIA LOCALA'!G113+[4]ISU!G113+'[4]61 ALTE'!G114</f>
        <v>0</v>
      </c>
      <c r="H115" s="897">
        <f>'[4]POLITIA LOCALA'!H113+[4]ISU!H113+'[4]61 ALTE'!H114</f>
        <v>0</v>
      </c>
      <c r="I115" s="897">
        <f>'[4]POLITIA LOCALA'!I113+[4]ISU!I113+'[4]61 ALTE'!I114</f>
        <v>0</v>
      </c>
      <c r="J115" s="897">
        <f>'[4]POLITIA LOCALA'!J113+[4]ISU!J113+'[4]61 ALTE'!J114</f>
        <v>0</v>
      </c>
      <c r="K115" s="897">
        <f>'[4]POLITIA LOCALA'!K113+[4]ISU!K113+'[4]61 ALTE'!K114</f>
        <v>0</v>
      </c>
      <c r="L115" s="899">
        <f>'[4]POLITIA LOCALA'!L113+[4]ISU!L113+'[4]61 ALTE'!L114</f>
        <v>0</v>
      </c>
    </row>
    <row r="116" spans="1:12" hidden="1">
      <c r="A116" s="892"/>
      <c r="B116" s="879" t="s">
        <v>1055</v>
      </c>
      <c r="C116" s="880" t="s">
        <v>144</v>
      </c>
      <c r="D116" s="1302">
        <v>0</v>
      </c>
      <c r="E116" s="897"/>
      <c r="F116" s="897">
        <f>'[4]POLITIA LOCALA'!F114+[4]ISU!F114+'[4]61 ALTE'!F115</f>
        <v>0</v>
      </c>
      <c r="G116" s="897">
        <f>'[4]POLITIA LOCALA'!G114+[4]ISU!G114+'[4]61 ALTE'!G115</f>
        <v>0</v>
      </c>
      <c r="H116" s="897">
        <f>'[4]POLITIA LOCALA'!H114+[4]ISU!H114+'[4]61 ALTE'!H115</f>
        <v>0</v>
      </c>
      <c r="I116" s="897">
        <f>'[4]POLITIA LOCALA'!I114+[4]ISU!I114+'[4]61 ALTE'!I115</f>
        <v>0</v>
      </c>
      <c r="J116" s="897">
        <f>'[4]POLITIA LOCALA'!J114+[4]ISU!J114+'[4]61 ALTE'!J115</f>
        <v>0</v>
      </c>
      <c r="K116" s="897">
        <f>'[4]POLITIA LOCALA'!K114+[4]ISU!K114+'[4]61 ALTE'!K115</f>
        <v>0</v>
      </c>
      <c r="L116" s="899">
        <f>'[4]POLITIA LOCALA'!L114+[4]ISU!L114+'[4]61 ALTE'!L115</f>
        <v>0</v>
      </c>
    </row>
    <row r="117" spans="1:12" hidden="1">
      <c r="A117" s="926" t="s">
        <v>1056</v>
      </c>
      <c r="B117" s="927"/>
      <c r="C117" s="875" t="s">
        <v>1057</v>
      </c>
      <c r="D117" s="1299">
        <v>0</v>
      </c>
      <c r="E117" s="895"/>
      <c r="F117" s="895">
        <f>'[4]POLITIA LOCALA'!F115+[4]ISU!F115+'[4]61 ALTE'!F116</f>
        <v>0</v>
      </c>
      <c r="G117" s="895">
        <f>'[4]POLITIA LOCALA'!G115+[4]ISU!G115+'[4]61 ALTE'!G116</f>
        <v>0</v>
      </c>
      <c r="H117" s="895">
        <f>'[4]POLITIA LOCALA'!H115+[4]ISU!H115+'[4]61 ALTE'!H116</f>
        <v>0</v>
      </c>
      <c r="I117" s="895">
        <f>'[4]POLITIA LOCALA'!I115+[4]ISU!I115+'[4]61 ALTE'!I116</f>
        <v>0</v>
      </c>
      <c r="J117" s="895">
        <f>'[4]POLITIA LOCALA'!J115+[4]ISU!J115+'[4]61 ALTE'!J116</f>
        <v>0</v>
      </c>
      <c r="K117" s="895">
        <f>'[4]POLITIA LOCALA'!K115+[4]ISU!K115+'[4]61 ALTE'!K116</f>
        <v>0</v>
      </c>
      <c r="L117" s="896">
        <f>'[4]POLITIA LOCALA'!L115+[4]ISU!L115+'[4]61 ALTE'!L116</f>
        <v>0</v>
      </c>
    </row>
    <row r="118" spans="1:12" hidden="1">
      <c r="A118" s="928"/>
      <c r="B118" s="879" t="s">
        <v>1058</v>
      </c>
      <c r="C118" s="880" t="s">
        <v>1059</v>
      </c>
      <c r="D118" s="1302">
        <v>0</v>
      </c>
      <c r="E118" s="897"/>
      <c r="F118" s="897">
        <f>'[4]POLITIA LOCALA'!F116+[4]ISU!F116+'[4]61 ALTE'!F117</f>
        <v>0</v>
      </c>
      <c r="G118" s="897">
        <f>'[4]POLITIA LOCALA'!G116+[4]ISU!G116+'[4]61 ALTE'!G117</f>
        <v>0</v>
      </c>
      <c r="H118" s="897">
        <f>'[4]POLITIA LOCALA'!H116+[4]ISU!H116+'[4]61 ALTE'!H117</f>
        <v>0</v>
      </c>
      <c r="I118" s="897">
        <f>'[4]POLITIA LOCALA'!I116+[4]ISU!I116+'[4]61 ALTE'!I117</f>
        <v>0</v>
      </c>
      <c r="J118" s="897">
        <f>'[4]POLITIA LOCALA'!J116+[4]ISU!J116+'[4]61 ALTE'!J117</f>
        <v>0</v>
      </c>
      <c r="K118" s="897">
        <f>'[4]POLITIA LOCALA'!K116+[4]ISU!K116+'[4]61 ALTE'!K117</f>
        <v>0</v>
      </c>
      <c r="L118" s="899">
        <f>'[4]POLITIA LOCALA'!L116+[4]ISU!L116+'[4]61 ALTE'!L117</f>
        <v>0</v>
      </c>
    </row>
    <row r="119" spans="1:12" hidden="1">
      <c r="A119" s="892"/>
      <c r="B119" s="879" t="s">
        <v>1060</v>
      </c>
      <c r="C119" s="880" t="s">
        <v>1061</v>
      </c>
      <c r="D119" s="1299">
        <v>0</v>
      </c>
      <c r="E119" s="897"/>
      <c r="F119" s="897">
        <f>'[4]POLITIA LOCALA'!F117+[4]ISU!F117+'[4]61 ALTE'!F118</f>
        <v>0</v>
      </c>
      <c r="G119" s="897">
        <f>'[4]POLITIA LOCALA'!G117+[4]ISU!G117+'[4]61 ALTE'!G118</f>
        <v>0</v>
      </c>
      <c r="H119" s="897">
        <f>'[4]POLITIA LOCALA'!H117+[4]ISU!H117+'[4]61 ALTE'!H118</f>
        <v>0</v>
      </c>
      <c r="I119" s="897">
        <f>'[4]POLITIA LOCALA'!I117+[4]ISU!I117+'[4]61 ALTE'!I118</f>
        <v>0</v>
      </c>
      <c r="J119" s="897">
        <f>'[4]POLITIA LOCALA'!J117+[4]ISU!J117+'[4]61 ALTE'!J118</f>
        <v>0</v>
      </c>
      <c r="K119" s="897">
        <f>'[4]POLITIA LOCALA'!K117+[4]ISU!K117+'[4]61 ALTE'!K118</f>
        <v>0</v>
      </c>
      <c r="L119" s="899">
        <f>'[4]POLITIA LOCALA'!L117+[4]ISU!L117+'[4]61 ALTE'!L118</f>
        <v>0</v>
      </c>
    </row>
    <row r="120" spans="1:12" ht="25.5" hidden="1">
      <c r="A120" s="892"/>
      <c r="B120" s="913" t="s">
        <v>1062</v>
      </c>
      <c r="C120" s="880" t="s">
        <v>1063</v>
      </c>
      <c r="D120" s="1302">
        <v>0</v>
      </c>
      <c r="E120" s="897"/>
      <c r="F120" s="897">
        <f>'[4]POLITIA LOCALA'!F118+[4]ISU!F118+'[4]61 ALTE'!F119</f>
        <v>0</v>
      </c>
      <c r="G120" s="897">
        <f>'[4]POLITIA LOCALA'!G118+[4]ISU!G118+'[4]61 ALTE'!G119</f>
        <v>0</v>
      </c>
      <c r="H120" s="897">
        <f>'[4]POLITIA LOCALA'!H118+[4]ISU!H118+'[4]61 ALTE'!H119</f>
        <v>0</v>
      </c>
      <c r="I120" s="897">
        <f>'[4]POLITIA LOCALA'!I118+[4]ISU!I118+'[4]61 ALTE'!I119</f>
        <v>0</v>
      </c>
      <c r="J120" s="897">
        <f>'[4]POLITIA LOCALA'!J118+[4]ISU!J118+'[4]61 ALTE'!J119</f>
        <v>0</v>
      </c>
      <c r="K120" s="897">
        <f>'[4]POLITIA LOCALA'!K118+[4]ISU!K118+'[4]61 ALTE'!K119</f>
        <v>0</v>
      </c>
      <c r="L120" s="899">
        <f>'[4]POLITIA LOCALA'!L118+[4]ISU!L118+'[4]61 ALTE'!L119</f>
        <v>0</v>
      </c>
    </row>
    <row r="121" spans="1:12" ht="25.5" hidden="1">
      <c r="A121" s="892"/>
      <c r="B121" s="913" t="s">
        <v>1064</v>
      </c>
      <c r="C121" s="880" t="s">
        <v>1065</v>
      </c>
      <c r="D121" s="1299">
        <v>0</v>
      </c>
      <c r="E121" s="897"/>
      <c r="F121" s="897">
        <f>'[4]POLITIA LOCALA'!F119+[4]ISU!F119+'[4]61 ALTE'!F120</f>
        <v>0</v>
      </c>
      <c r="G121" s="897">
        <f>'[4]POLITIA LOCALA'!G119+[4]ISU!G119+'[4]61 ALTE'!G120</f>
        <v>0</v>
      </c>
      <c r="H121" s="897">
        <f>'[4]POLITIA LOCALA'!H119+[4]ISU!H119+'[4]61 ALTE'!H120</f>
        <v>0</v>
      </c>
      <c r="I121" s="897">
        <f>'[4]POLITIA LOCALA'!I119+[4]ISU!I119+'[4]61 ALTE'!I120</f>
        <v>0</v>
      </c>
      <c r="J121" s="897">
        <f>'[4]POLITIA LOCALA'!J119+[4]ISU!J119+'[4]61 ALTE'!J120</f>
        <v>0</v>
      </c>
      <c r="K121" s="897">
        <f>'[4]POLITIA LOCALA'!K119+[4]ISU!K119+'[4]61 ALTE'!K120</f>
        <v>0</v>
      </c>
      <c r="L121" s="899">
        <f>'[4]POLITIA LOCALA'!L119+[4]ISU!L119+'[4]61 ALTE'!L120</f>
        <v>0</v>
      </c>
    </row>
    <row r="122" spans="1:12" hidden="1">
      <c r="A122" s="892"/>
      <c r="B122" s="913" t="s">
        <v>1066</v>
      </c>
      <c r="C122" s="880" t="s">
        <v>1067</v>
      </c>
      <c r="D122" s="1302">
        <v>0</v>
      </c>
      <c r="E122" s="897"/>
      <c r="F122" s="897">
        <f>'[4]POLITIA LOCALA'!F120+[4]ISU!F120+'[4]61 ALTE'!F121</f>
        <v>0</v>
      </c>
      <c r="G122" s="897">
        <f>'[4]POLITIA LOCALA'!G120+[4]ISU!G120+'[4]61 ALTE'!G121</f>
        <v>0</v>
      </c>
      <c r="H122" s="897">
        <f>'[4]POLITIA LOCALA'!H120+[4]ISU!H120+'[4]61 ALTE'!H121</f>
        <v>0</v>
      </c>
      <c r="I122" s="897">
        <f>'[4]POLITIA LOCALA'!I120+[4]ISU!I120+'[4]61 ALTE'!I121</f>
        <v>0</v>
      </c>
      <c r="J122" s="897">
        <f>'[4]POLITIA LOCALA'!J120+[4]ISU!J120+'[4]61 ALTE'!J121</f>
        <v>0</v>
      </c>
      <c r="K122" s="897">
        <f>'[4]POLITIA LOCALA'!K120+[4]ISU!K120+'[4]61 ALTE'!K121</f>
        <v>0</v>
      </c>
      <c r="L122" s="899">
        <f>'[4]POLITIA LOCALA'!L120+[4]ISU!L120+'[4]61 ALTE'!L121</f>
        <v>0</v>
      </c>
    </row>
    <row r="123" spans="1:12" hidden="1">
      <c r="A123" s="892"/>
      <c r="B123" s="929"/>
      <c r="C123" s="930"/>
      <c r="D123" s="1299">
        <v>0</v>
      </c>
      <c r="E123" s="897"/>
      <c r="F123" s="897">
        <f t="shared" ref="F123:L123" si="16">F124+F125</f>
        <v>0</v>
      </c>
      <c r="G123" s="897">
        <f t="shared" si="16"/>
        <v>0</v>
      </c>
      <c r="H123" s="897">
        <f t="shared" si="16"/>
        <v>0</v>
      </c>
      <c r="I123" s="897">
        <f t="shared" si="16"/>
        <v>0</v>
      </c>
      <c r="J123" s="897">
        <f t="shared" si="16"/>
        <v>0</v>
      </c>
      <c r="K123" s="897">
        <f t="shared" si="16"/>
        <v>0</v>
      </c>
      <c r="L123" s="899">
        <f t="shared" si="16"/>
        <v>0</v>
      </c>
    </row>
    <row r="124" spans="1:12" hidden="1">
      <c r="A124" s="920" t="s">
        <v>1068</v>
      </c>
      <c r="B124" s="932"/>
      <c r="C124" s="922" t="s">
        <v>1069</v>
      </c>
      <c r="D124" s="1302">
        <v>0</v>
      </c>
      <c r="E124" s="939"/>
      <c r="F124" s="939">
        <f>'[4]POLITIA LOCALA'!F122+[4]ISU!F122+'[4]61 ALTE'!F123</f>
        <v>0</v>
      </c>
      <c r="G124" s="939">
        <f>'[4]POLITIA LOCALA'!G122+[4]ISU!G122+'[4]61 ALTE'!G123</f>
        <v>0</v>
      </c>
      <c r="H124" s="939">
        <f>'[4]POLITIA LOCALA'!H122+[4]ISU!H122+'[4]61 ALTE'!H123</f>
        <v>0</v>
      </c>
      <c r="I124" s="939">
        <f>'[4]POLITIA LOCALA'!I122+[4]ISU!I122+'[4]61 ALTE'!I123</f>
        <v>0</v>
      </c>
      <c r="J124" s="939">
        <f>'[4]POLITIA LOCALA'!J122+[4]ISU!J122+'[4]61 ALTE'!J123</f>
        <v>0</v>
      </c>
      <c r="K124" s="939">
        <f>'[4]POLITIA LOCALA'!K122+[4]ISU!K122+'[4]61 ALTE'!K123</f>
        <v>0</v>
      </c>
      <c r="L124" s="940">
        <f>'[4]POLITIA LOCALA'!L122+[4]ISU!L122+'[4]61 ALTE'!L123</f>
        <v>0</v>
      </c>
    </row>
    <row r="125" spans="1:12" hidden="1">
      <c r="A125" s="892"/>
      <c r="B125" s="934" t="s">
        <v>1070</v>
      </c>
      <c r="C125" s="935" t="s">
        <v>1071</v>
      </c>
      <c r="D125" s="1299">
        <v>0</v>
      </c>
      <c r="E125" s="897"/>
      <c r="F125" s="897">
        <f>'[4]POLITIA LOCALA'!F123+[4]ISU!F123+'[4]61 ALTE'!F124</f>
        <v>0</v>
      </c>
      <c r="G125" s="897">
        <f>'[4]POLITIA LOCALA'!G123+[4]ISU!G123+'[4]61 ALTE'!G124</f>
        <v>0</v>
      </c>
      <c r="H125" s="897">
        <f>'[4]POLITIA LOCALA'!H123+[4]ISU!H123+'[4]61 ALTE'!H124</f>
        <v>0</v>
      </c>
      <c r="I125" s="897">
        <f>'[4]POLITIA LOCALA'!I123+[4]ISU!I123+'[4]61 ALTE'!I124</f>
        <v>0</v>
      </c>
      <c r="J125" s="897">
        <f>'[4]POLITIA LOCALA'!J123+[4]ISU!J123+'[4]61 ALTE'!J124</f>
        <v>0</v>
      </c>
      <c r="K125" s="897">
        <f>'[4]POLITIA LOCALA'!K123+[4]ISU!K123+'[4]61 ALTE'!K124</f>
        <v>0</v>
      </c>
      <c r="L125" s="899">
        <f>'[4]POLITIA LOCALA'!L123+[4]ISU!L123+'[4]61 ALTE'!L124</f>
        <v>0</v>
      </c>
    </row>
    <row r="126" spans="1:12" ht="25.5" hidden="1">
      <c r="A126" s="892"/>
      <c r="B126" s="936" t="s">
        <v>1072</v>
      </c>
      <c r="C126" s="935" t="s">
        <v>1073</v>
      </c>
      <c r="D126" s="1302">
        <v>0</v>
      </c>
      <c r="E126" s="897"/>
      <c r="F126" s="897">
        <f>'[4]POLITIA LOCALA'!F124+[4]ISU!F124+'[4]61 ALTE'!F125</f>
        <v>0</v>
      </c>
      <c r="G126" s="897">
        <f>'[4]POLITIA LOCALA'!G124+[4]ISU!G124+'[4]61 ALTE'!G125</f>
        <v>0</v>
      </c>
      <c r="H126" s="897">
        <f>'[4]POLITIA LOCALA'!H124+[4]ISU!H124+'[4]61 ALTE'!H125</f>
        <v>0</v>
      </c>
      <c r="I126" s="897">
        <f>'[4]POLITIA LOCALA'!I124+[4]ISU!I124+'[4]61 ALTE'!I125</f>
        <v>0</v>
      </c>
      <c r="J126" s="897">
        <f>'[4]POLITIA LOCALA'!J124+[4]ISU!J124+'[4]61 ALTE'!J125</f>
        <v>0</v>
      </c>
      <c r="K126" s="897">
        <f>'[4]POLITIA LOCALA'!K124+[4]ISU!K124+'[4]61 ALTE'!K125</f>
        <v>0</v>
      </c>
      <c r="L126" s="899">
        <f>'[4]POLITIA LOCALA'!L124+[4]ISU!L124+'[4]61 ALTE'!L125</f>
        <v>0</v>
      </c>
    </row>
    <row r="127" spans="1:12" hidden="1">
      <c r="A127" s="892"/>
      <c r="B127" s="937" t="s">
        <v>1074</v>
      </c>
      <c r="C127" s="935" t="s">
        <v>1075</v>
      </c>
      <c r="D127" s="1299">
        <v>0</v>
      </c>
      <c r="E127" s="897"/>
      <c r="F127" s="897">
        <f>'[4]POLITIA LOCALA'!F125+[4]ISU!F125+'[4]61 ALTE'!F126</f>
        <v>0</v>
      </c>
      <c r="G127" s="897">
        <f>'[4]POLITIA LOCALA'!G125+[4]ISU!G125+'[4]61 ALTE'!G126</f>
        <v>0</v>
      </c>
      <c r="H127" s="897">
        <f>'[4]POLITIA LOCALA'!H125+[4]ISU!H125+'[4]61 ALTE'!H126</f>
        <v>0</v>
      </c>
      <c r="I127" s="897">
        <f>'[4]POLITIA LOCALA'!I125+[4]ISU!I125+'[4]61 ALTE'!I126</f>
        <v>0</v>
      </c>
      <c r="J127" s="897">
        <f>'[4]POLITIA LOCALA'!J125+[4]ISU!J125+'[4]61 ALTE'!J126</f>
        <v>0</v>
      </c>
      <c r="K127" s="897">
        <f>'[4]POLITIA LOCALA'!K125+[4]ISU!K125+'[4]61 ALTE'!K126</f>
        <v>0</v>
      </c>
      <c r="L127" s="899">
        <f>'[4]POLITIA LOCALA'!L125+[4]ISU!L125+'[4]61 ALTE'!L126</f>
        <v>0</v>
      </c>
    </row>
    <row r="128" spans="1:12" hidden="1">
      <c r="A128" s="1245" t="s">
        <v>1076</v>
      </c>
      <c r="B128" s="1246"/>
      <c r="C128" s="938" t="s">
        <v>1077</v>
      </c>
      <c r="D128" s="1302">
        <v>0</v>
      </c>
      <c r="E128" s="939"/>
      <c r="F128" s="939">
        <f>'[4]POLITIA LOCALA'!F126+[4]ISU!F126+'[4]61 ALTE'!F127</f>
        <v>0</v>
      </c>
      <c r="G128" s="939">
        <f>'[4]POLITIA LOCALA'!G126+[4]ISU!G126+'[4]61 ALTE'!G127</f>
        <v>0</v>
      </c>
      <c r="H128" s="939">
        <f>'[4]POLITIA LOCALA'!H126+[4]ISU!H126+'[4]61 ALTE'!H127</f>
        <v>0</v>
      </c>
      <c r="I128" s="939">
        <f>'[4]POLITIA LOCALA'!I126+[4]ISU!I126+'[4]61 ALTE'!I127</f>
        <v>0</v>
      </c>
      <c r="J128" s="939">
        <f>'[4]POLITIA LOCALA'!J126+[4]ISU!J126+'[4]61 ALTE'!J127</f>
        <v>0</v>
      </c>
      <c r="K128" s="939">
        <f>'[4]POLITIA LOCALA'!K126+[4]ISU!K126+'[4]61 ALTE'!K127</f>
        <v>0</v>
      </c>
      <c r="L128" s="940">
        <f>'[4]POLITIA LOCALA'!L126+[4]ISU!L126+'[4]61 ALTE'!L127</f>
        <v>0</v>
      </c>
    </row>
    <row r="129" spans="1:12" hidden="1">
      <c r="A129" s="892" t="s">
        <v>1078</v>
      </c>
      <c r="B129" s="893"/>
      <c r="C129" s="941" t="s">
        <v>1079</v>
      </c>
      <c r="D129" s="1299">
        <v>0</v>
      </c>
      <c r="E129" s="897"/>
      <c r="F129" s="897">
        <f>'[4]POLITIA LOCALA'!F127+[4]ISU!F127+'[4]61 ALTE'!F128</f>
        <v>0</v>
      </c>
      <c r="G129" s="897">
        <f>'[4]POLITIA LOCALA'!G127+[4]ISU!G127+'[4]61 ALTE'!G128</f>
        <v>0</v>
      </c>
      <c r="H129" s="897">
        <f>'[4]POLITIA LOCALA'!H127+[4]ISU!H127+'[4]61 ALTE'!H128</f>
        <v>0</v>
      </c>
      <c r="I129" s="897">
        <f>'[4]POLITIA LOCALA'!I127+[4]ISU!I127+'[4]61 ALTE'!I128</f>
        <v>0</v>
      </c>
      <c r="J129" s="897">
        <f>'[4]POLITIA LOCALA'!J127+[4]ISU!J127+'[4]61 ALTE'!J128</f>
        <v>0</v>
      </c>
      <c r="K129" s="897">
        <f>'[4]POLITIA LOCALA'!K127+[4]ISU!K127+'[4]61 ALTE'!K128</f>
        <v>0</v>
      </c>
      <c r="L129" s="899">
        <f>'[4]POLITIA LOCALA'!L127+[4]ISU!L127+'[4]61 ALTE'!L128</f>
        <v>0</v>
      </c>
    </row>
    <row r="130" spans="1:12" hidden="1">
      <c r="A130" s="892"/>
      <c r="B130" s="879"/>
      <c r="C130" s="941"/>
      <c r="D130" s="1302">
        <v>0</v>
      </c>
      <c r="E130" s="897"/>
      <c r="F130" s="897">
        <f>'[4]POLITIA LOCALA'!F128+[4]ISU!F128+'[4]61 ALTE'!F129</f>
        <v>0</v>
      </c>
      <c r="G130" s="897">
        <f>'[4]POLITIA LOCALA'!G128+[4]ISU!G128+'[4]61 ALTE'!G129</f>
        <v>0</v>
      </c>
      <c r="H130" s="897">
        <f>'[4]POLITIA LOCALA'!H128+[4]ISU!H128+'[4]61 ALTE'!H129</f>
        <v>0</v>
      </c>
      <c r="I130" s="897">
        <f>'[4]POLITIA LOCALA'!I128+[4]ISU!I128+'[4]61 ALTE'!I129</f>
        <v>0</v>
      </c>
      <c r="J130" s="897">
        <f>'[4]POLITIA LOCALA'!J128+[4]ISU!J128+'[4]61 ALTE'!J129</f>
        <v>0</v>
      </c>
      <c r="K130" s="897">
        <f>'[4]POLITIA LOCALA'!K128+[4]ISU!K128+'[4]61 ALTE'!K129</f>
        <v>0</v>
      </c>
      <c r="L130" s="899">
        <f>'[4]POLITIA LOCALA'!L128+[4]ISU!L128+'[4]61 ALTE'!L129</f>
        <v>0</v>
      </c>
    </row>
    <row r="131" spans="1:12" hidden="1">
      <c r="A131" s="1171" t="s">
        <v>1080</v>
      </c>
      <c r="B131" s="1172"/>
      <c r="C131" s="922" t="s">
        <v>1081</v>
      </c>
      <c r="D131" s="1299">
        <v>0</v>
      </c>
      <c r="E131" s="939"/>
      <c r="F131" s="939">
        <f>'[4]POLITIA LOCALA'!F129+[4]ISU!F129+'[4]61 ALTE'!F130</f>
        <v>0</v>
      </c>
      <c r="G131" s="939">
        <f>'[4]POLITIA LOCALA'!G129+[4]ISU!G129+'[4]61 ALTE'!G130</f>
        <v>0</v>
      </c>
      <c r="H131" s="939">
        <f>'[4]POLITIA LOCALA'!H129+[4]ISU!H129+'[4]61 ALTE'!H130</f>
        <v>0</v>
      </c>
      <c r="I131" s="939">
        <f>'[4]POLITIA LOCALA'!I129+[4]ISU!I129+'[4]61 ALTE'!I130</f>
        <v>0</v>
      </c>
      <c r="J131" s="939">
        <f>'[4]POLITIA LOCALA'!J129+[4]ISU!J129+'[4]61 ALTE'!J130</f>
        <v>0</v>
      </c>
      <c r="K131" s="939">
        <f>'[4]POLITIA LOCALA'!K129+[4]ISU!K129+'[4]61 ALTE'!K130</f>
        <v>0</v>
      </c>
      <c r="L131" s="940">
        <f>'[4]POLITIA LOCALA'!L129+[4]ISU!L129+'[4]61 ALTE'!L130</f>
        <v>0</v>
      </c>
    </row>
    <row r="132" spans="1:12" hidden="1">
      <c r="A132" s="1165" t="s">
        <v>1082</v>
      </c>
      <c r="B132" s="1173"/>
      <c r="C132" s="875" t="s">
        <v>1083</v>
      </c>
      <c r="D132" s="1302">
        <v>0</v>
      </c>
      <c r="E132" s="895"/>
      <c r="F132" s="895">
        <f>'[4]POLITIA LOCALA'!F130+[4]ISU!F130+'[4]61 ALTE'!F131</f>
        <v>0</v>
      </c>
      <c r="G132" s="895">
        <f>'[4]POLITIA LOCALA'!G130+[4]ISU!G130+'[4]61 ALTE'!G131</f>
        <v>0</v>
      </c>
      <c r="H132" s="895">
        <f>'[4]POLITIA LOCALA'!H130+[4]ISU!H130+'[4]61 ALTE'!H131</f>
        <v>0</v>
      </c>
      <c r="I132" s="895">
        <f>'[4]POLITIA LOCALA'!I130+[4]ISU!I130+'[4]61 ALTE'!I131</f>
        <v>0</v>
      </c>
      <c r="J132" s="895">
        <f>'[4]POLITIA LOCALA'!J130+[4]ISU!J130+'[4]61 ALTE'!J131</f>
        <v>0</v>
      </c>
      <c r="K132" s="895">
        <f>'[4]POLITIA LOCALA'!K130+[4]ISU!K130+'[4]61 ALTE'!K131</f>
        <v>0</v>
      </c>
      <c r="L132" s="896">
        <f>'[4]POLITIA LOCALA'!L130+[4]ISU!L130+'[4]61 ALTE'!L131</f>
        <v>0</v>
      </c>
    </row>
    <row r="133" spans="1:12" hidden="1">
      <c r="A133" s="892"/>
      <c r="B133" s="893" t="s">
        <v>1084</v>
      </c>
      <c r="C133" s="880" t="s">
        <v>1085</v>
      </c>
      <c r="D133" s="1299">
        <v>0</v>
      </c>
      <c r="E133" s="897"/>
      <c r="F133" s="897">
        <f>'[4]POLITIA LOCALA'!F131+[4]ISU!F131+'[4]61 ALTE'!F132</f>
        <v>0</v>
      </c>
      <c r="G133" s="897">
        <f>'[4]POLITIA LOCALA'!G131+[4]ISU!G131+'[4]61 ALTE'!G132</f>
        <v>0</v>
      </c>
      <c r="H133" s="897">
        <f>'[4]POLITIA LOCALA'!H131+[4]ISU!H131+'[4]61 ALTE'!H132</f>
        <v>0</v>
      </c>
      <c r="I133" s="897">
        <f>'[4]POLITIA LOCALA'!I131+[4]ISU!I131+'[4]61 ALTE'!I132</f>
        <v>0</v>
      </c>
      <c r="J133" s="897">
        <f>'[4]POLITIA LOCALA'!J131+[4]ISU!J131+'[4]61 ALTE'!J132</f>
        <v>0</v>
      </c>
      <c r="K133" s="897">
        <f>'[4]POLITIA LOCALA'!K131+[4]ISU!K131+'[4]61 ALTE'!K132</f>
        <v>0</v>
      </c>
      <c r="L133" s="899">
        <f>'[4]POLITIA LOCALA'!L131+[4]ISU!L131+'[4]61 ALTE'!L132</f>
        <v>0</v>
      </c>
    </row>
    <row r="134" spans="1:12" hidden="1">
      <c r="A134" s="892"/>
      <c r="B134" s="879" t="s">
        <v>1086</v>
      </c>
      <c r="C134" s="880" t="s">
        <v>1087</v>
      </c>
      <c r="D134" s="1302">
        <v>0</v>
      </c>
      <c r="E134" s="897"/>
      <c r="F134" s="897">
        <f>'[4]POLITIA LOCALA'!F132+[4]ISU!F132+'[4]61 ALTE'!F133</f>
        <v>0</v>
      </c>
      <c r="G134" s="897">
        <f>'[4]POLITIA LOCALA'!G132+[4]ISU!G132+'[4]61 ALTE'!G133</f>
        <v>0</v>
      </c>
      <c r="H134" s="897">
        <f>'[4]POLITIA LOCALA'!H132+[4]ISU!H132+'[4]61 ALTE'!H133</f>
        <v>0</v>
      </c>
      <c r="I134" s="897">
        <f>'[4]POLITIA LOCALA'!I132+[4]ISU!I132+'[4]61 ALTE'!I133</f>
        <v>0</v>
      </c>
      <c r="J134" s="897">
        <f>'[4]POLITIA LOCALA'!J132+[4]ISU!J132+'[4]61 ALTE'!J133</f>
        <v>0</v>
      </c>
      <c r="K134" s="897">
        <f>'[4]POLITIA LOCALA'!K132+[4]ISU!K132+'[4]61 ALTE'!K133</f>
        <v>0</v>
      </c>
      <c r="L134" s="899">
        <f>'[4]POLITIA LOCALA'!L132+[4]ISU!L132+'[4]61 ALTE'!L133</f>
        <v>0</v>
      </c>
    </row>
    <row r="135" spans="1:12" ht="25.5" hidden="1">
      <c r="A135" s="892"/>
      <c r="B135" s="913" t="s">
        <v>1088</v>
      </c>
      <c r="C135" s="880" t="s">
        <v>1089</v>
      </c>
      <c r="D135" s="1299">
        <v>0</v>
      </c>
      <c r="E135" s="897"/>
      <c r="F135" s="897">
        <f t="shared" ref="F135:L135" si="17">F136+F137</f>
        <v>0</v>
      </c>
      <c r="G135" s="897">
        <f t="shared" si="17"/>
        <v>0</v>
      </c>
      <c r="H135" s="897">
        <f t="shared" si="17"/>
        <v>0</v>
      </c>
      <c r="I135" s="897">
        <f t="shared" si="17"/>
        <v>0</v>
      </c>
      <c r="J135" s="897">
        <f t="shared" si="17"/>
        <v>0</v>
      </c>
      <c r="K135" s="897">
        <f t="shared" si="17"/>
        <v>0</v>
      </c>
      <c r="L135" s="899">
        <f t="shared" si="17"/>
        <v>0</v>
      </c>
    </row>
    <row r="136" spans="1:12" ht="25.5" hidden="1">
      <c r="A136" s="892"/>
      <c r="B136" s="913" t="s">
        <v>1090</v>
      </c>
      <c r="C136" s="880" t="s">
        <v>1091</v>
      </c>
      <c r="D136" s="1302">
        <v>0</v>
      </c>
      <c r="E136" s="897"/>
      <c r="F136" s="897">
        <f>'[4]POLITIA LOCALA'!F134+[4]ISU!F134+'[4]61 ALTE'!F135</f>
        <v>0</v>
      </c>
      <c r="G136" s="897">
        <f>'[4]POLITIA LOCALA'!G134+[4]ISU!G134+'[4]61 ALTE'!G135</f>
        <v>0</v>
      </c>
      <c r="H136" s="897">
        <f>'[4]POLITIA LOCALA'!H134+[4]ISU!H134+'[4]61 ALTE'!H135</f>
        <v>0</v>
      </c>
      <c r="I136" s="897">
        <f>'[4]POLITIA LOCALA'!I134+[4]ISU!I134+'[4]61 ALTE'!I135</f>
        <v>0</v>
      </c>
      <c r="J136" s="897">
        <f>'[4]POLITIA LOCALA'!J134+[4]ISU!J134+'[4]61 ALTE'!J135</f>
        <v>0</v>
      </c>
      <c r="K136" s="897">
        <f>'[4]POLITIA LOCALA'!K134+[4]ISU!K134+'[4]61 ALTE'!K135</f>
        <v>0</v>
      </c>
      <c r="L136" s="899">
        <f>'[4]POLITIA LOCALA'!L134+[4]ISU!L134+'[4]61 ALTE'!L135</f>
        <v>0</v>
      </c>
    </row>
    <row r="137" spans="1:12" ht="51" hidden="1">
      <c r="A137" s="944"/>
      <c r="B137" s="913" t="s">
        <v>1092</v>
      </c>
      <c r="C137" s="880" t="s">
        <v>1093</v>
      </c>
      <c r="D137" s="1299">
        <v>0</v>
      </c>
      <c r="E137" s="897"/>
      <c r="F137" s="897">
        <f>'[4]POLITIA LOCALA'!F135+[4]ISU!F135+'[4]61 ALTE'!F136</f>
        <v>0</v>
      </c>
      <c r="G137" s="897">
        <f>'[4]POLITIA LOCALA'!G135+[4]ISU!G135+'[4]61 ALTE'!G136</f>
        <v>0</v>
      </c>
      <c r="H137" s="897">
        <f>'[4]POLITIA LOCALA'!H135+[4]ISU!H135+'[4]61 ALTE'!H136</f>
        <v>0</v>
      </c>
      <c r="I137" s="897">
        <f>'[4]POLITIA LOCALA'!I135+[4]ISU!I135+'[4]61 ALTE'!I136</f>
        <v>0</v>
      </c>
      <c r="J137" s="897">
        <f>'[4]POLITIA LOCALA'!J135+[4]ISU!J135+'[4]61 ALTE'!J136</f>
        <v>0</v>
      </c>
      <c r="K137" s="897">
        <f>'[4]POLITIA LOCALA'!K135+[4]ISU!K135+'[4]61 ALTE'!K136</f>
        <v>0</v>
      </c>
      <c r="L137" s="899">
        <f>'[4]POLITIA LOCALA'!L135+[4]ISU!L135+'[4]61 ALTE'!L136</f>
        <v>0</v>
      </c>
    </row>
    <row r="138" spans="1:12" ht="38.25" hidden="1">
      <c r="A138" s="944"/>
      <c r="B138" s="913" t="s">
        <v>1094</v>
      </c>
      <c r="C138" s="880" t="s">
        <v>1095</v>
      </c>
      <c r="D138" s="1302">
        <v>0</v>
      </c>
      <c r="E138" s="897"/>
      <c r="F138" s="897">
        <f>'[4]POLITIA LOCALA'!F136+[4]ISU!F136+'[4]61 ALTE'!F137</f>
        <v>0</v>
      </c>
      <c r="G138" s="897">
        <f>'[4]POLITIA LOCALA'!G136+[4]ISU!G136+'[4]61 ALTE'!G137</f>
        <v>0</v>
      </c>
      <c r="H138" s="897">
        <f>'[4]POLITIA LOCALA'!H136+[4]ISU!H136+'[4]61 ALTE'!H137</f>
        <v>0</v>
      </c>
      <c r="I138" s="897">
        <f>'[4]POLITIA LOCALA'!I136+[4]ISU!I136+'[4]61 ALTE'!I137</f>
        <v>0</v>
      </c>
      <c r="J138" s="897">
        <f>'[4]POLITIA LOCALA'!J136+[4]ISU!J136+'[4]61 ALTE'!J137</f>
        <v>0</v>
      </c>
      <c r="K138" s="897">
        <f>'[4]POLITIA LOCALA'!K136+[4]ISU!K136+'[4]61 ALTE'!K137</f>
        <v>0</v>
      </c>
      <c r="L138" s="899">
        <f>'[4]POLITIA LOCALA'!L136+[4]ISU!L136+'[4]61 ALTE'!L137</f>
        <v>0</v>
      </c>
    </row>
    <row r="139" spans="1:12" ht="25.5" hidden="1">
      <c r="A139" s="944"/>
      <c r="B139" s="913" t="s">
        <v>1096</v>
      </c>
      <c r="C139" s="880" t="s">
        <v>1097</v>
      </c>
      <c r="D139" s="1299">
        <v>0</v>
      </c>
      <c r="E139" s="897"/>
      <c r="F139" s="897">
        <f>'[4]POLITIA LOCALA'!F137+[4]ISU!F137+'[4]61 ALTE'!F138</f>
        <v>0</v>
      </c>
      <c r="G139" s="897">
        <f>'[4]POLITIA LOCALA'!G137+[4]ISU!G137+'[4]61 ALTE'!G138</f>
        <v>0</v>
      </c>
      <c r="H139" s="897">
        <f>'[4]POLITIA LOCALA'!H137+[4]ISU!H137+'[4]61 ALTE'!H138</f>
        <v>0</v>
      </c>
      <c r="I139" s="897">
        <f>'[4]POLITIA LOCALA'!I137+[4]ISU!I137+'[4]61 ALTE'!I138</f>
        <v>0</v>
      </c>
      <c r="J139" s="897">
        <f>'[4]POLITIA LOCALA'!J137+[4]ISU!J137+'[4]61 ALTE'!J138</f>
        <v>0</v>
      </c>
      <c r="K139" s="897">
        <f>'[4]POLITIA LOCALA'!K137+[4]ISU!K137+'[4]61 ALTE'!K138</f>
        <v>0</v>
      </c>
      <c r="L139" s="899">
        <f>'[4]POLITIA LOCALA'!L137+[4]ISU!L137+'[4]61 ALTE'!L138</f>
        <v>0</v>
      </c>
    </row>
    <row r="140" spans="1:12" hidden="1">
      <c r="A140" s="944"/>
      <c r="B140" s="913" t="s">
        <v>1098</v>
      </c>
      <c r="C140" s="880" t="s">
        <v>1099</v>
      </c>
      <c r="D140" s="1302">
        <v>0</v>
      </c>
      <c r="E140" s="897"/>
      <c r="F140" s="897">
        <f>'[4]POLITIA LOCALA'!F138+[4]ISU!F138+'[4]61 ALTE'!F139</f>
        <v>0</v>
      </c>
      <c r="G140" s="897">
        <f>'[4]POLITIA LOCALA'!G138+[4]ISU!G138+'[4]61 ALTE'!G139</f>
        <v>0</v>
      </c>
      <c r="H140" s="897">
        <f>'[4]POLITIA LOCALA'!H138+[4]ISU!H138+'[4]61 ALTE'!H139</f>
        <v>0</v>
      </c>
      <c r="I140" s="897">
        <f>'[4]POLITIA LOCALA'!I138+[4]ISU!I138+'[4]61 ALTE'!I139</f>
        <v>0</v>
      </c>
      <c r="J140" s="897">
        <f>'[4]POLITIA LOCALA'!J138+[4]ISU!J138+'[4]61 ALTE'!J139</f>
        <v>0</v>
      </c>
      <c r="K140" s="897">
        <f>'[4]POLITIA LOCALA'!K138+[4]ISU!K138+'[4]61 ALTE'!K139</f>
        <v>0</v>
      </c>
      <c r="L140" s="899">
        <f>'[4]POLITIA LOCALA'!L138+[4]ISU!L138+'[4]61 ALTE'!L139</f>
        <v>0</v>
      </c>
    </row>
    <row r="141" spans="1:12" ht="38.25" hidden="1">
      <c r="A141" s="944"/>
      <c r="B141" s="913" t="s">
        <v>1100</v>
      </c>
      <c r="C141" s="880" t="s">
        <v>1101</v>
      </c>
      <c r="D141" s="1299">
        <v>0</v>
      </c>
      <c r="E141" s="897"/>
      <c r="F141" s="897">
        <f>'[4]POLITIA LOCALA'!F139+[4]ISU!F139+'[4]61 ALTE'!F140</f>
        <v>0</v>
      </c>
      <c r="G141" s="897">
        <f>'[4]POLITIA LOCALA'!G139+[4]ISU!G139+'[4]61 ALTE'!G140</f>
        <v>0</v>
      </c>
      <c r="H141" s="897">
        <f>'[4]POLITIA LOCALA'!H139+[4]ISU!H139+'[4]61 ALTE'!H140</f>
        <v>0</v>
      </c>
      <c r="I141" s="897">
        <f>'[4]POLITIA LOCALA'!I139+[4]ISU!I139+'[4]61 ALTE'!I140</f>
        <v>0</v>
      </c>
      <c r="J141" s="897">
        <f>'[4]POLITIA LOCALA'!J139+[4]ISU!J139+'[4]61 ALTE'!J140</f>
        <v>0</v>
      </c>
      <c r="K141" s="897">
        <f>'[4]POLITIA LOCALA'!K139+[4]ISU!K139+'[4]61 ALTE'!K140</f>
        <v>0</v>
      </c>
      <c r="L141" s="899">
        <f>'[4]POLITIA LOCALA'!L139+[4]ISU!L139+'[4]61 ALTE'!L140</f>
        <v>0</v>
      </c>
    </row>
    <row r="142" spans="1:12" ht="25.5" hidden="1">
      <c r="A142" s="945"/>
      <c r="B142" s="946" t="s">
        <v>1102</v>
      </c>
      <c r="C142" s="947" t="s">
        <v>1103</v>
      </c>
      <c r="D142" s="1302">
        <v>0</v>
      </c>
      <c r="E142" s="897"/>
      <c r="F142" s="897">
        <f>'[4]POLITIA LOCALA'!F140+[4]ISU!F140+'[4]61 ALTE'!F141</f>
        <v>0</v>
      </c>
      <c r="G142" s="897">
        <f>'[4]POLITIA LOCALA'!G140+[4]ISU!G140+'[4]61 ALTE'!G141</f>
        <v>0</v>
      </c>
      <c r="H142" s="897">
        <f>'[4]POLITIA LOCALA'!H140+[4]ISU!H140+'[4]61 ALTE'!H141</f>
        <v>0</v>
      </c>
      <c r="I142" s="897">
        <f>'[4]POLITIA LOCALA'!I140+[4]ISU!I140+'[4]61 ALTE'!I141</f>
        <v>0</v>
      </c>
      <c r="J142" s="897">
        <f>'[4]POLITIA LOCALA'!J140+[4]ISU!J140+'[4]61 ALTE'!J141</f>
        <v>0</v>
      </c>
      <c r="K142" s="897">
        <f>'[4]POLITIA LOCALA'!K140+[4]ISU!K140+'[4]61 ALTE'!K141</f>
        <v>0</v>
      </c>
      <c r="L142" s="899">
        <f>'[4]POLITIA LOCALA'!L140+[4]ISU!L140+'[4]61 ALTE'!L141</f>
        <v>0</v>
      </c>
    </row>
    <row r="143" spans="1:12" ht="25.5" hidden="1">
      <c r="A143" s="945"/>
      <c r="B143" s="946" t="s">
        <v>1104</v>
      </c>
      <c r="C143" s="947" t="s">
        <v>1105</v>
      </c>
      <c r="D143" s="1299">
        <v>0</v>
      </c>
      <c r="E143" s="897"/>
      <c r="F143" s="897">
        <f>'[4]POLITIA LOCALA'!F141+[4]ISU!F141+'[4]61 ALTE'!F142</f>
        <v>0</v>
      </c>
      <c r="G143" s="897">
        <f>'[4]POLITIA LOCALA'!G141+[4]ISU!G141+'[4]61 ALTE'!G142</f>
        <v>0</v>
      </c>
      <c r="H143" s="897">
        <f>'[4]POLITIA LOCALA'!H141+[4]ISU!H141+'[4]61 ALTE'!H142</f>
        <v>0</v>
      </c>
      <c r="I143" s="897">
        <f>'[4]POLITIA LOCALA'!I141+[4]ISU!I141+'[4]61 ALTE'!I142</f>
        <v>0</v>
      </c>
      <c r="J143" s="897">
        <f>'[4]POLITIA LOCALA'!J141+[4]ISU!J141+'[4]61 ALTE'!J142</f>
        <v>0</v>
      </c>
      <c r="K143" s="897">
        <f>'[4]POLITIA LOCALA'!K141+[4]ISU!K141+'[4]61 ALTE'!K142</f>
        <v>0</v>
      </c>
      <c r="L143" s="899">
        <f>'[4]POLITIA LOCALA'!L141+[4]ISU!L141+'[4]61 ALTE'!L142</f>
        <v>0</v>
      </c>
    </row>
    <row r="144" spans="1:12" ht="25.5" hidden="1">
      <c r="A144" s="945"/>
      <c r="B144" s="946" t="s">
        <v>1106</v>
      </c>
      <c r="C144" s="947" t="s">
        <v>1107</v>
      </c>
      <c r="D144" s="1302">
        <v>0</v>
      </c>
      <c r="E144" s="897"/>
      <c r="F144" s="897">
        <f>'[4]POLITIA LOCALA'!F142+[4]ISU!F142+'[4]61 ALTE'!F143</f>
        <v>0</v>
      </c>
      <c r="G144" s="897">
        <f>'[4]POLITIA LOCALA'!G142+[4]ISU!G142+'[4]61 ALTE'!G143</f>
        <v>0</v>
      </c>
      <c r="H144" s="897">
        <f>'[4]POLITIA LOCALA'!H142+[4]ISU!H142+'[4]61 ALTE'!H143</f>
        <v>0</v>
      </c>
      <c r="I144" s="897">
        <f>'[4]POLITIA LOCALA'!I142+[4]ISU!I142+'[4]61 ALTE'!I143</f>
        <v>0</v>
      </c>
      <c r="J144" s="897">
        <f>'[4]POLITIA LOCALA'!J142+[4]ISU!J142+'[4]61 ALTE'!J143</f>
        <v>0</v>
      </c>
      <c r="K144" s="897">
        <f>'[4]POLITIA LOCALA'!K142+[4]ISU!K142+'[4]61 ALTE'!K143</f>
        <v>0</v>
      </c>
      <c r="L144" s="899">
        <f>'[4]POLITIA LOCALA'!L142+[4]ISU!L142+'[4]61 ALTE'!L143</f>
        <v>0</v>
      </c>
    </row>
    <row r="145" spans="1:12" hidden="1">
      <c r="A145" s="920" t="s">
        <v>1326</v>
      </c>
      <c r="B145" s="921"/>
      <c r="C145" s="922" t="s">
        <v>1109</v>
      </c>
      <c r="D145" s="1299">
        <v>0</v>
      </c>
      <c r="E145" s="939"/>
      <c r="F145" s="939">
        <f>'[4]POLITIA LOCALA'!F143+[4]ISU!F143+'[4]61 ALTE'!F144</f>
        <v>0</v>
      </c>
      <c r="G145" s="939">
        <f>'[4]POLITIA LOCALA'!G143+[4]ISU!G143+'[4]61 ALTE'!G144</f>
        <v>0</v>
      </c>
      <c r="H145" s="939">
        <f>'[4]POLITIA LOCALA'!H143+[4]ISU!H143+'[4]61 ALTE'!H144</f>
        <v>0</v>
      </c>
      <c r="I145" s="939">
        <f>'[4]POLITIA LOCALA'!I143+[4]ISU!I143+'[4]61 ALTE'!I144</f>
        <v>0</v>
      </c>
      <c r="J145" s="939">
        <f>'[4]POLITIA LOCALA'!J143+[4]ISU!J143+'[4]61 ALTE'!J144</f>
        <v>0</v>
      </c>
      <c r="K145" s="939">
        <f>'[4]POLITIA LOCALA'!K143+[4]ISU!K143+'[4]61 ALTE'!K144</f>
        <v>0</v>
      </c>
      <c r="L145" s="940">
        <f>'[4]POLITIA LOCALA'!L143+[4]ISU!L143+'[4]61 ALTE'!L144</f>
        <v>0</v>
      </c>
    </row>
    <row r="146" spans="1:12" hidden="1">
      <c r="A146" s="873" t="s">
        <v>1327</v>
      </c>
      <c r="B146" s="874"/>
      <c r="C146" s="875" t="s">
        <v>548</v>
      </c>
      <c r="D146" s="1302">
        <v>0</v>
      </c>
      <c r="E146" s="895"/>
      <c r="F146" s="895">
        <f>'[4]POLITIA LOCALA'!F144+[4]ISU!F144+'[4]61 ALTE'!F145</f>
        <v>0</v>
      </c>
      <c r="G146" s="895">
        <f>'[4]POLITIA LOCALA'!G144+[4]ISU!G144+'[4]61 ALTE'!G145</f>
        <v>0</v>
      </c>
      <c r="H146" s="895">
        <f>'[4]POLITIA LOCALA'!H144+[4]ISU!H144+'[4]61 ALTE'!H145</f>
        <v>0</v>
      </c>
      <c r="I146" s="895">
        <f>'[4]POLITIA LOCALA'!I144+[4]ISU!I144+'[4]61 ALTE'!I145</f>
        <v>0</v>
      </c>
      <c r="J146" s="895">
        <f>'[4]POLITIA LOCALA'!J144+[4]ISU!J144+'[4]61 ALTE'!J145</f>
        <v>0</v>
      </c>
      <c r="K146" s="895">
        <f>'[4]POLITIA LOCALA'!K144+[4]ISU!K144+'[4]61 ALTE'!K145</f>
        <v>0</v>
      </c>
      <c r="L146" s="896">
        <f>'[4]POLITIA LOCALA'!L144+[4]ISU!L144+'[4]61 ALTE'!L145</f>
        <v>0</v>
      </c>
    </row>
    <row r="147" spans="1:12" hidden="1">
      <c r="A147" s="951"/>
      <c r="B147" s="893" t="s">
        <v>1112</v>
      </c>
      <c r="C147" s="880" t="s">
        <v>1113</v>
      </c>
      <c r="D147" s="1299">
        <v>0</v>
      </c>
      <c r="E147" s="897"/>
      <c r="F147" s="897">
        <f t="shared" ref="F147:L147" si="18">F148+F149</f>
        <v>0</v>
      </c>
      <c r="G147" s="897">
        <f t="shared" si="18"/>
        <v>0</v>
      </c>
      <c r="H147" s="897">
        <f t="shared" si="18"/>
        <v>0</v>
      </c>
      <c r="I147" s="897">
        <f t="shared" si="18"/>
        <v>0</v>
      </c>
      <c r="J147" s="897">
        <f t="shared" si="18"/>
        <v>0</v>
      </c>
      <c r="K147" s="897">
        <f t="shared" si="18"/>
        <v>0</v>
      </c>
      <c r="L147" s="899">
        <f t="shared" si="18"/>
        <v>0</v>
      </c>
    </row>
    <row r="148" spans="1:12" hidden="1">
      <c r="A148" s="951"/>
      <c r="B148" s="893" t="s">
        <v>1328</v>
      </c>
      <c r="C148" s="880" t="s">
        <v>1329</v>
      </c>
      <c r="D148" s="1302">
        <v>0</v>
      </c>
      <c r="E148" s="897"/>
      <c r="F148" s="897">
        <f>'[4]POLITIA LOCALA'!F146+[4]ISU!F146+'[4]61 ALTE'!F147</f>
        <v>0</v>
      </c>
      <c r="G148" s="897">
        <f>'[4]POLITIA LOCALA'!G146+[4]ISU!G146+'[4]61 ALTE'!G147</f>
        <v>0</v>
      </c>
      <c r="H148" s="897">
        <f>'[4]POLITIA LOCALA'!H146+[4]ISU!H146+'[4]61 ALTE'!H147</f>
        <v>0</v>
      </c>
      <c r="I148" s="897">
        <f>'[4]POLITIA LOCALA'!I146+[4]ISU!I146+'[4]61 ALTE'!I147</f>
        <v>0</v>
      </c>
      <c r="J148" s="897">
        <f>'[4]POLITIA LOCALA'!J146+[4]ISU!J146+'[4]61 ALTE'!J147</f>
        <v>0</v>
      </c>
      <c r="K148" s="897">
        <f>'[4]POLITIA LOCALA'!K146+[4]ISU!K146+'[4]61 ALTE'!K147</f>
        <v>0</v>
      </c>
      <c r="L148" s="899">
        <f>'[4]POLITIA LOCALA'!L146+[4]ISU!L146+'[4]61 ALTE'!L147</f>
        <v>0</v>
      </c>
    </row>
    <row r="149" spans="1:12" hidden="1">
      <c r="A149" s="952" t="s">
        <v>1116</v>
      </c>
      <c r="B149" s="953"/>
      <c r="C149" s="954" t="s">
        <v>1117</v>
      </c>
      <c r="D149" s="1299">
        <v>0</v>
      </c>
      <c r="E149" s="939"/>
      <c r="F149" s="939">
        <f>'[4]POLITIA LOCALA'!F147+[4]ISU!F147+'[4]61 ALTE'!F148</f>
        <v>0</v>
      </c>
      <c r="G149" s="939">
        <f>'[4]POLITIA LOCALA'!G147+[4]ISU!G147+'[4]61 ALTE'!G148</f>
        <v>0</v>
      </c>
      <c r="H149" s="939">
        <f>'[4]POLITIA LOCALA'!H147+[4]ISU!H147+'[4]61 ALTE'!H148</f>
        <v>0</v>
      </c>
      <c r="I149" s="939">
        <f>'[4]POLITIA LOCALA'!I147+[4]ISU!I147+'[4]61 ALTE'!I148</f>
        <v>0</v>
      </c>
      <c r="J149" s="939">
        <f>'[4]POLITIA LOCALA'!J147+[4]ISU!J147+'[4]61 ALTE'!J148</f>
        <v>0</v>
      </c>
      <c r="K149" s="939">
        <f>'[4]POLITIA LOCALA'!K147+[4]ISU!K147+'[4]61 ALTE'!K148</f>
        <v>0</v>
      </c>
      <c r="L149" s="940">
        <f>'[4]POLITIA LOCALA'!L147+[4]ISU!L147+'[4]61 ALTE'!L148</f>
        <v>0</v>
      </c>
    </row>
    <row r="150" spans="1:12" hidden="1">
      <c r="A150" s="955" t="s">
        <v>1118</v>
      </c>
      <c r="B150" s="894"/>
      <c r="C150" s="875" t="s">
        <v>1119</v>
      </c>
      <c r="D150" s="1302">
        <v>0</v>
      </c>
      <c r="E150" s="895"/>
      <c r="F150" s="895">
        <f>'[4]POLITIA LOCALA'!F148+[4]ISU!F148+'[4]61 ALTE'!F149</f>
        <v>0</v>
      </c>
      <c r="G150" s="895">
        <f>'[4]POLITIA LOCALA'!G148+[4]ISU!G148+'[4]61 ALTE'!G149</f>
        <v>0</v>
      </c>
      <c r="H150" s="895">
        <f>'[4]POLITIA LOCALA'!H148+[4]ISU!H148+'[4]61 ALTE'!H149</f>
        <v>0</v>
      </c>
      <c r="I150" s="895">
        <f>'[4]POLITIA LOCALA'!I148+[4]ISU!I148+'[4]61 ALTE'!I149</f>
        <v>0</v>
      </c>
      <c r="J150" s="895">
        <f>'[4]POLITIA LOCALA'!J148+[4]ISU!J148+'[4]61 ALTE'!J149</f>
        <v>0</v>
      </c>
      <c r="K150" s="895">
        <f>'[4]POLITIA LOCALA'!K148+[4]ISU!K148+'[4]61 ALTE'!K149</f>
        <v>0</v>
      </c>
      <c r="L150" s="896">
        <f>'[4]POLITIA LOCALA'!L148+[4]ISU!L148+'[4]61 ALTE'!L149</f>
        <v>0</v>
      </c>
    </row>
    <row r="151" spans="1:12" hidden="1">
      <c r="A151" s="892"/>
      <c r="B151" s="956" t="s">
        <v>1120</v>
      </c>
      <c r="C151" s="880" t="s">
        <v>1121</v>
      </c>
      <c r="D151" s="1299">
        <v>0</v>
      </c>
      <c r="E151" s="897"/>
      <c r="F151" s="897">
        <f>'[4]POLITIA LOCALA'!F149+[4]ISU!F149+'[4]61 ALTE'!F150</f>
        <v>0</v>
      </c>
      <c r="G151" s="897">
        <f>'[4]POLITIA LOCALA'!G149+[4]ISU!G149+'[4]61 ALTE'!G150</f>
        <v>0</v>
      </c>
      <c r="H151" s="897">
        <f>'[4]POLITIA LOCALA'!H149+[4]ISU!H149+'[4]61 ALTE'!H150</f>
        <v>0</v>
      </c>
      <c r="I151" s="897">
        <f>'[4]POLITIA LOCALA'!I149+[4]ISU!I149+'[4]61 ALTE'!I150</f>
        <v>0</v>
      </c>
      <c r="J151" s="897">
        <f>'[4]POLITIA LOCALA'!J149+[4]ISU!J149+'[4]61 ALTE'!J150</f>
        <v>0</v>
      </c>
      <c r="K151" s="897">
        <f>'[4]POLITIA LOCALA'!K149+[4]ISU!K149+'[4]61 ALTE'!K150</f>
        <v>0</v>
      </c>
      <c r="L151" s="899">
        <f>'[4]POLITIA LOCALA'!L149+[4]ISU!L149+'[4]61 ALTE'!L150</f>
        <v>0</v>
      </c>
    </row>
    <row r="152" spans="1:12" hidden="1">
      <c r="A152" s="904"/>
      <c r="B152" s="956" t="s">
        <v>1122</v>
      </c>
      <c r="C152" s="880" t="s">
        <v>1123</v>
      </c>
      <c r="D152" s="1302">
        <v>0</v>
      </c>
      <c r="E152" s="897"/>
      <c r="F152" s="897">
        <f>'[4]POLITIA LOCALA'!F150+[4]ISU!F150+'[4]61 ALTE'!F151</f>
        <v>0</v>
      </c>
      <c r="G152" s="897">
        <f>'[4]POLITIA LOCALA'!G150+[4]ISU!G150+'[4]61 ALTE'!G151</f>
        <v>0</v>
      </c>
      <c r="H152" s="897">
        <f>'[4]POLITIA LOCALA'!H150+[4]ISU!H150+'[4]61 ALTE'!H151</f>
        <v>0</v>
      </c>
      <c r="I152" s="897">
        <f>'[4]POLITIA LOCALA'!I150+[4]ISU!I150+'[4]61 ALTE'!I151</f>
        <v>0</v>
      </c>
      <c r="J152" s="897">
        <f>'[4]POLITIA LOCALA'!J150+[4]ISU!J150+'[4]61 ALTE'!J151</f>
        <v>0</v>
      </c>
      <c r="K152" s="897">
        <f>'[4]POLITIA LOCALA'!K150+[4]ISU!K150+'[4]61 ALTE'!K151</f>
        <v>0</v>
      </c>
      <c r="L152" s="899">
        <f>'[4]POLITIA LOCALA'!L150+[4]ISU!L150+'[4]61 ALTE'!L151</f>
        <v>0</v>
      </c>
    </row>
    <row r="153" spans="1:12" hidden="1">
      <c r="A153" s="904"/>
      <c r="B153" s="956" t="s">
        <v>1124</v>
      </c>
      <c r="C153" s="880" t="s">
        <v>1125</v>
      </c>
      <c r="D153" s="1299">
        <v>0</v>
      </c>
      <c r="E153" s="897"/>
      <c r="F153" s="897">
        <f>'[4]POLITIA LOCALA'!F151+[4]ISU!F151+'[4]61 ALTE'!F152</f>
        <v>0</v>
      </c>
      <c r="G153" s="897">
        <f>'[4]POLITIA LOCALA'!G151+[4]ISU!G151+'[4]61 ALTE'!G152</f>
        <v>0</v>
      </c>
      <c r="H153" s="897">
        <f>'[4]POLITIA LOCALA'!H151+[4]ISU!H151+'[4]61 ALTE'!H152</f>
        <v>0</v>
      </c>
      <c r="I153" s="897">
        <f>'[4]POLITIA LOCALA'!I151+[4]ISU!I151+'[4]61 ALTE'!I152</f>
        <v>0</v>
      </c>
      <c r="J153" s="897">
        <f>'[4]POLITIA LOCALA'!J151+[4]ISU!J151+'[4]61 ALTE'!J152</f>
        <v>0</v>
      </c>
      <c r="K153" s="897">
        <f>'[4]POLITIA LOCALA'!K151+[4]ISU!K151+'[4]61 ALTE'!K152</f>
        <v>0</v>
      </c>
      <c r="L153" s="899">
        <f>'[4]POLITIA LOCALA'!L151+[4]ISU!L151+'[4]61 ALTE'!L152</f>
        <v>0</v>
      </c>
    </row>
    <row r="154" spans="1:12" hidden="1">
      <c r="A154" s="904"/>
      <c r="B154" s="956" t="s">
        <v>1126</v>
      </c>
      <c r="C154" s="880" t="s">
        <v>1127</v>
      </c>
      <c r="D154" s="1302">
        <v>0</v>
      </c>
      <c r="E154" s="897"/>
      <c r="F154" s="897">
        <f>'[4]POLITIA LOCALA'!F152+[4]ISU!F152+'[4]61 ALTE'!F153</f>
        <v>0</v>
      </c>
      <c r="G154" s="897">
        <f>'[4]POLITIA LOCALA'!G152+[4]ISU!G152+'[4]61 ALTE'!G153</f>
        <v>0</v>
      </c>
      <c r="H154" s="897">
        <f>'[4]POLITIA LOCALA'!H152+[4]ISU!H152+'[4]61 ALTE'!H153</f>
        <v>0</v>
      </c>
      <c r="I154" s="897">
        <f>'[4]POLITIA LOCALA'!I152+[4]ISU!I152+'[4]61 ALTE'!I153</f>
        <v>0</v>
      </c>
      <c r="J154" s="897">
        <f>'[4]POLITIA LOCALA'!J152+[4]ISU!J152+'[4]61 ALTE'!J153</f>
        <v>0</v>
      </c>
      <c r="K154" s="897">
        <f>'[4]POLITIA LOCALA'!K152+[4]ISU!K152+'[4]61 ALTE'!K153</f>
        <v>0</v>
      </c>
      <c r="L154" s="899">
        <f>'[4]POLITIA LOCALA'!L152+[4]ISU!L152+'[4]61 ALTE'!L153</f>
        <v>0</v>
      </c>
    </row>
    <row r="155" spans="1:12" hidden="1">
      <c r="A155" s="904"/>
      <c r="B155" s="956"/>
      <c r="C155" s="957"/>
      <c r="D155" s="1299">
        <v>0</v>
      </c>
      <c r="E155" s="897"/>
      <c r="F155" s="897">
        <f>'[4]POLITIA LOCALA'!F153+[4]ISU!F153+'[4]61 ALTE'!F154</f>
        <v>0</v>
      </c>
      <c r="G155" s="897">
        <f>'[4]POLITIA LOCALA'!G153+[4]ISU!G153+'[4]61 ALTE'!G154</f>
        <v>0</v>
      </c>
      <c r="H155" s="897">
        <f>'[4]POLITIA LOCALA'!H153+[4]ISU!H153+'[4]61 ALTE'!H154</f>
        <v>0</v>
      </c>
      <c r="I155" s="897">
        <f>'[4]POLITIA LOCALA'!I153+[4]ISU!I153+'[4]61 ALTE'!I154</f>
        <v>0</v>
      </c>
      <c r="J155" s="897">
        <f>'[4]POLITIA LOCALA'!J153+[4]ISU!J153+'[4]61 ALTE'!J154</f>
        <v>0</v>
      </c>
      <c r="K155" s="897">
        <f>'[4]POLITIA LOCALA'!K153+[4]ISU!K153+'[4]61 ALTE'!K154</f>
        <v>0</v>
      </c>
      <c r="L155" s="899">
        <f>'[4]POLITIA LOCALA'!L153+[4]ISU!L153+'[4]61 ALTE'!L154</f>
        <v>0</v>
      </c>
    </row>
    <row r="156" spans="1:12" hidden="1">
      <c r="A156" s="1160" t="s">
        <v>1354</v>
      </c>
      <c r="B156" s="1159"/>
      <c r="C156" s="922" t="s">
        <v>1129</v>
      </c>
      <c r="D156" s="1302">
        <v>0</v>
      </c>
      <c r="E156" s="939"/>
      <c r="F156" s="939">
        <f>'[4]POLITIA LOCALA'!F154+[4]ISU!F154+'[4]61 ALTE'!F155</f>
        <v>0</v>
      </c>
      <c r="G156" s="939">
        <f>'[4]POLITIA LOCALA'!G154+[4]ISU!G154+'[4]61 ALTE'!G155</f>
        <v>0</v>
      </c>
      <c r="H156" s="939">
        <f>'[4]POLITIA LOCALA'!H154+[4]ISU!H154+'[4]61 ALTE'!H155</f>
        <v>0</v>
      </c>
      <c r="I156" s="939">
        <f>'[4]POLITIA LOCALA'!I154+[4]ISU!I154+'[4]61 ALTE'!I155</f>
        <v>0</v>
      </c>
      <c r="J156" s="939">
        <f>'[4]POLITIA LOCALA'!J154+[4]ISU!J154+'[4]61 ALTE'!J155</f>
        <v>0</v>
      </c>
      <c r="K156" s="939">
        <f>'[4]POLITIA LOCALA'!K154+[4]ISU!K154+'[4]61 ALTE'!K155</f>
        <v>0</v>
      </c>
      <c r="L156" s="940">
        <f>'[4]POLITIA LOCALA'!L154+[4]ISU!L154+'[4]61 ALTE'!L155</f>
        <v>0</v>
      </c>
    </row>
    <row r="157" spans="1:12" hidden="1">
      <c r="A157" s="892" t="s">
        <v>1130</v>
      </c>
      <c r="B157" s="929"/>
      <c r="C157" s="941" t="s">
        <v>1131</v>
      </c>
      <c r="D157" s="1299">
        <v>0</v>
      </c>
      <c r="E157" s="897"/>
      <c r="F157" s="897">
        <f>'[4]POLITIA LOCALA'!F155+[4]ISU!F155+'[4]61 ALTE'!F156</f>
        <v>0</v>
      </c>
      <c r="G157" s="897">
        <f>'[4]POLITIA LOCALA'!G155+[4]ISU!G155+'[4]61 ALTE'!G156</f>
        <v>0</v>
      </c>
      <c r="H157" s="897">
        <f>'[4]POLITIA LOCALA'!H155+[4]ISU!H155+'[4]61 ALTE'!H156</f>
        <v>0</v>
      </c>
      <c r="I157" s="897">
        <f>'[4]POLITIA LOCALA'!I155+[4]ISU!I155+'[4]61 ALTE'!I156</f>
        <v>0</v>
      </c>
      <c r="J157" s="897">
        <f>'[4]POLITIA LOCALA'!J155+[4]ISU!J155+'[4]61 ALTE'!J156</f>
        <v>0</v>
      </c>
      <c r="K157" s="897">
        <f>'[4]POLITIA LOCALA'!K155+[4]ISU!K155+'[4]61 ALTE'!K156</f>
        <v>0</v>
      </c>
      <c r="L157" s="899">
        <f>'[4]POLITIA LOCALA'!L155+[4]ISU!L155+'[4]61 ALTE'!L156</f>
        <v>0</v>
      </c>
    </row>
    <row r="158" spans="1:12" hidden="1">
      <c r="A158" s="878" t="s">
        <v>1132</v>
      </c>
      <c r="B158" s="929"/>
      <c r="C158" s="941" t="s">
        <v>559</v>
      </c>
      <c r="D158" s="1302">
        <v>0</v>
      </c>
      <c r="E158" s="897"/>
      <c r="F158" s="897">
        <f>'[4]POLITIA LOCALA'!F156+[4]ISU!F156+'[4]61 ALTE'!F157</f>
        <v>0</v>
      </c>
      <c r="G158" s="897">
        <f>'[4]POLITIA LOCALA'!G156+[4]ISU!G156+'[4]61 ALTE'!G157</f>
        <v>0</v>
      </c>
      <c r="H158" s="897">
        <f>'[4]POLITIA LOCALA'!H156+[4]ISU!H156+'[4]61 ALTE'!H157</f>
        <v>0</v>
      </c>
      <c r="I158" s="897">
        <f>'[4]POLITIA LOCALA'!I156+[4]ISU!I156+'[4]61 ALTE'!I157</f>
        <v>0</v>
      </c>
      <c r="J158" s="897">
        <f>'[4]POLITIA LOCALA'!J156+[4]ISU!J156+'[4]61 ALTE'!J157</f>
        <v>0</v>
      </c>
      <c r="K158" s="897">
        <f>'[4]POLITIA LOCALA'!K156+[4]ISU!K156+'[4]61 ALTE'!K157</f>
        <v>0</v>
      </c>
      <c r="L158" s="899">
        <f>'[4]POLITIA LOCALA'!L156+[4]ISU!L156+'[4]61 ALTE'!L157</f>
        <v>0</v>
      </c>
    </row>
    <row r="159" spans="1:12" hidden="1">
      <c r="A159" s="1176" t="s">
        <v>1133</v>
      </c>
      <c r="B159" s="1177"/>
      <c r="C159" s="941" t="s">
        <v>1134</v>
      </c>
      <c r="D159" s="1299">
        <v>0</v>
      </c>
      <c r="E159" s="897"/>
      <c r="F159" s="897">
        <f t="shared" ref="F159:L159" si="19">F160+F161</f>
        <v>0</v>
      </c>
      <c r="G159" s="897">
        <f t="shared" si="19"/>
        <v>0</v>
      </c>
      <c r="H159" s="897">
        <f t="shared" si="19"/>
        <v>0</v>
      </c>
      <c r="I159" s="897">
        <f t="shared" si="19"/>
        <v>0</v>
      </c>
      <c r="J159" s="897">
        <f t="shared" si="19"/>
        <v>0</v>
      </c>
      <c r="K159" s="897">
        <f t="shared" si="19"/>
        <v>0</v>
      </c>
      <c r="L159" s="899">
        <f t="shared" si="19"/>
        <v>0</v>
      </c>
    </row>
    <row r="160" spans="1:12" hidden="1">
      <c r="A160" s="1176" t="s">
        <v>1135</v>
      </c>
      <c r="B160" s="1177"/>
      <c r="C160" s="941" t="s">
        <v>1136</v>
      </c>
      <c r="D160" s="1302">
        <v>0</v>
      </c>
      <c r="E160" s="897"/>
      <c r="F160" s="897">
        <f>'[4]POLITIA LOCALA'!F158+[4]ISU!F158+'[4]61 ALTE'!F159</f>
        <v>0</v>
      </c>
      <c r="G160" s="897">
        <f>'[4]POLITIA LOCALA'!G158+[4]ISU!G158+'[4]61 ALTE'!G159</f>
        <v>0</v>
      </c>
      <c r="H160" s="897">
        <f>'[4]POLITIA LOCALA'!H158+[4]ISU!H158+'[4]61 ALTE'!H159</f>
        <v>0</v>
      </c>
      <c r="I160" s="897">
        <f>'[4]POLITIA LOCALA'!I158+[4]ISU!I158+'[4]61 ALTE'!I159</f>
        <v>0</v>
      </c>
      <c r="J160" s="897">
        <f>'[4]POLITIA LOCALA'!J158+[4]ISU!J158+'[4]61 ALTE'!J159</f>
        <v>0</v>
      </c>
      <c r="K160" s="897">
        <f>'[4]POLITIA LOCALA'!K158+[4]ISU!K158+'[4]61 ALTE'!K159</f>
        <v>0</v>
      </c>
      <c r="L160" s="899">
        <f>'[4]POLITIA LOCALA'!L158+[4]ISU!L158+'[4]61 ALTE'!L159</f>
        <v>0</v>
      </c>
    </row>
    <row r="161" spans="1:12" hidden="1">
      <c r="A161" s="878" t="s">
        <v>1137</v>
      </c>
      <c r="B161" s="929"/>
      <c r="C161" s="941" t="s">
        <v>1138</v>
      </c>
      <c r="D161" s="1299">
        <v>0</v>
      </c>
      <c r="E161" s="897"/>
      <c r="F161" s="897">
        <f>'[4]POLITIA LOCALA'!F159+[4]ISU!F159+'[4]61 ALTE'!F160</f>
        <v>0</v>
      </c>
      <c r="G161" s="897">
        <f>'[4]POLITIA LOCALA'!G159+[4]ISU!G159+'[4]61 ALTE'!G160</f>
        <v>0</v>
      </c>
      <c r="H161" s="897">
        <f>'[4]POLITIA LOCALA'!H159+[4]ISU!H159+'[4]61 ALTE'!H160</f>
        <v>0</v>
      </c>
      <c r="I161" s="897">
        <f>'[4]POLITIA LOCALA'!I159+[4]ISU!I159+'[4]61 ALTE'!I160</f>
        <v>0</v>
      </c>
      <c r="J161" s="897">
        <f>'[4]POLITIA LOCALA'!J159+[4]ISU!J159+'[4]61 ALTE'!J160</f>
        <v>0</v>
      </c>
      <c r="K161" s="897">
        <f>'[4]POLITIA LOCALA'!K159+[4]ISU!K159+'[4]61 ALTE'!K160</f>
        <v>0</v>
      </c>
      <c r="L161" s="899">
        <f>'[4]POLITIA LOCALA'!L159+[4]ISU!L159+'[4]61 ALTE'!L160</f>
        <v>0</v>
      </c>
    </row>
    <row r="162" spans="1:12" hidden="1">
      <c r="A162" s="878" t="s">
        <v>1139</v>
      </c>
      <c r="B162" s="929"/>
      <c r="C162" s="941" t="s">
        <v>1140</v>
      </c>
      <c r="D162" s="1302">
        <v>0</v>
      </c>
      <c r="E162" s="897"/>
      <c r="F162" s="897">
        <f>'[4]POLITIA LOCALA'!F160+[4]ISU!F160+'[4]61 ALTE'!F161</f>
        <v>0</v>
      </c>
      <c r="G162" s="897">
        <f>'[4]POLITIA LOCALA'!G160+[4]ISU!G160+'[4]61 ALTE'!G161</f>
        <v>0</v>
      </c>
      <c r="H162" s="897">
        <f>'[4]POLITIA LOCALA'!H160+[4]ISU!H160+'[4]61 ALTE'!H161</f>
        <v>0</v>
      </c>
      <c r="I162" s="897">
        <f>'[4]POLITIA LOCALA'!I160+[4]ISU!I160+'[4]61 ALTE'!I161</f>
        <v>0</v>
      </c>
      <c r="J162" s="897">
        <f>'[4]POLITIA LOCALA'!J160+[4]ISU!J160+'[4]61 ALTE'!J161</f>
        <v>0</v>
      </c>
      <c r="K162" s="897">
        <f>'[4]POLITIA LOCALA'!K160+[4]ISU!K160+'[4]61 ALTE'!K161</f>
        <v>0</v>
      </c>
      <c r="L162" s="899">
        <f>'[4]POLITIA LOCALA'!L160+[4]ISU!L160+'[4]61 ALTE'!L161</f>
        <v>0</v>
      </c>
    </row>
    <row r="163" spans="1:12" hidden="1">
      <c r="A163" s="878" t="s">
        <v>1141</v>
      </c>
      <c r="B163" s="929"/>
      <c r="C163" s="941" t="s">
        <v>1142</v>
      </c>
      <c r="D163" s="1299">
        <v>0</v>
      </c>
      <c r="E163" s="897"/>
      <c r="F163" s="897">
        <f>'[4]POLITIA LOCALA'!F161+[4]ISU!F161+'[4]61 ALTE'!F162</f>
        <v>0</v>
      </c>
      <c r="G163" s="897">
        <f>'[4]POLITIA LOCALA'!G161+[4]ISU!G161+'[4]61 ALTE'!G162</f>
        <v>0</v>
      </c>
      <c r="H163" s="897">
        <f>'[4]POLITIA LOCALA'!H161+[4]ISU!H161+'[4]61 ALTE'!H162</f>
        <v>0</v>
      </c>
      <c r="I163" s="897">
        <f>'[4]POLITIA LOCALA'!I161+[4]ISU!I161+'[4]61 ALTE'!I162</f>
        <v>0</v>
      </c>
      <c r="J163" s="897">
        <f>'[4]POLITIA LOCALA'!J161+[4]ISU!J161+'[4]61 ALTE'!J162</f>
        <v>0</v>
      </c>
      <c r="K163" s="897">
        <f>'[4]POLITIA LOCALA'!K161+[4]ISU!K161+'[4]61 ALTE'!K162</f>
        <v>0</v>
      </c>
      <c r="L163" s="899">
        <f>'[4]POLITIA LOCALA'!L161+[4]ISU!L161+'[4]61 ALTE'!L162</f>
        <v>0</v>
      </c>
    </row>
    <row r="164" spans="1:12" hidden="1">
      <c r="A164" s="878" t="s">
        <v>1143</v>
      </c>
      <c r="B164" s="929"/>
      <c r="C164" s="941" t="s">
        <v>1144</v>
      </c>
      <c r="D164" s="1302">
        <v>0</v>
      </c>
      <c r="E164" s="897"/>
      <c r="F164" s="897">
        <f>'[4]POLITIA LOCALA'!F162+[4]ISU!F162+'[4]61 ALTE'!F163</f>
        <v>0</v>
      </c>
      <c r="G164" s="897">
        <f>'[4]POLITIA LOCALA'!G162+[4]ISU!G162+'[4]61 ALTE'!G163</f>
        <v>0</v>
      </c>
      <c r="H164" s="897">
        <f>'[4]POLITIA LOCALA'!H162+[4]ISU!H162+'[4]61 ALTE'!H163</f>
        <v>0</v>
      </c>
      <c r="I164" s="897">
        <f>'[4]POLITIA LOCALA'!I162+[4]ISU!I162+'[4]61 ALTE'!I163</f>
        <v>0</v>
      </c>
      <c r="J164" s="897">
        <f>'[4]POLITIA LOCALA'!J162+[4]ISU!J162+'[4]61 ALTE'!J163</f>
        <v>0</v>
      </c>
      <c r="K164" s="897">
        <f>'[4]POLITIA LOCALA'!K162+[4]ISU!K162+'[4]61 ALTE'!K163</f>
        <v>0</v>
      </c>
      <c r="L164" s="899">
        <f>'[4]POLITIA LOCALA'!L162+[4]ISU!L162+'[4]61 ALTE'!L163</f>
        <v>0</v>
      </c>
    </row>
    <row r="165" spans="1:12" hidden="1">
      <c r="A165" s="878" t="s">
        <v>1355</v>
      </c>
      <c r="B165" s="929"/>
      <c r="C165" s="941" t="s">
        <v>1356</v>
      </c>
      <c r="D165" s="1299">
        <v>0</v>
      </c>
      <c r="E165" s="897"/>
      <c r="F165" s="897">
        <f>'[4]POLITIA LOCALA'!F163+[4]ISU!F163+'[4]61 ALTE'!F164</f>
        <v>0</v>
      </c>
      <c r="G165" s="897">
        <f>'[4]POLITIA LOCALA'!G163+[4]ISU!G163+'[4]61 ALTE'!G164</f>
        <v>0</v>
      </c>
      <c r="H165" s="897">
        <f>'[4]POLITIA LOCALA'!H163+[4]ISU!H163+'[4]61 ALTE'!H164</f>
        <v>0</v>
      </c>
      <c r="I165" s="897">
        <f>'[4]POLITIA LOCALA'!I163+[4]ISU!I163+'[4]61 ALTE'!I164</f>
        <v>0</v>
      </c>
      <c r="J165" s="897">
        <f>'[4]POLITIA LOCALA'!J163+[4]ISU!J163+'[4]61 ALTE'!J164</f>
        <v>0</v>
      </c>
      <c r="K165" s="897">
        <f>'[4]POLITIA LOCALA'!K163+[4]ISU!K163+'[4]61 ALTE'!K164</f>
        <v>0</v>
      </c>
      <c r="L165" s="899">
        <f>'[4]POLITIA LOCALA'!L163+[4]ISU!L163+'[4]61 ALTE'!L164</f>
        <v>0</v>
      </c>
    </row>
    <row r="166" spans="1:12" hidden="1">
      <c r="A166" s="958" t="s">
        <v>1147</v>
      </c>
      <c r="B166" s="959"/>
      <c r="C166" s="875" t="s">
        <v>1148</v>
      </c>
      <c r="D166" s="1302">
        <v>0</v>
      </c>
      <c r="E166" s="895"/>
      <c r="F166" s="895">
        <f>'[4]POLITIA LOCALA'!F164+[4]ISU!F164+'[4]61 ALTE'!F165</f>
        <v>0</v>
      </c>
      <c r="G166" s="895">
        <f>'[4]POLITIA LOCALA'!G164+[4]ISU!G164+'[4]61 ALTE'!G165</f>
        <v>0</v>
      </c>
      <c r="H166" s="895">
        <f>'[4]POLITIA LOCALA'!H164+[4]ISU!H164+'[4]61 ALTE'!H165</f>
        <v>0</v>
      </c>
      <c r="I166" s="895">
        <f>'[4]POLITIA LOCALA'!I164+[4]ISU!I164+'[4]61 ALTE'!I165</f>
        <v>0</v>
      </c>
      <c r="J166" s="895">
        <f>'[4]POLITIA LOCALA'!J164+[4]ISU!J164+'[4]61 ALTE'!J165</f>
        <v>0</v>
      </c>
      <c r="K166" s="895">
        <f>'[4]POLITIA LOCALA'!K164+[4]ISU!K164+'[4]61 ALTE'!K165</f>
        <v>0</v>
      </c>
      <c r="L166" s="896">
        <f>'[4]POLITIA LOCALA'!L164+[4]ISU!L164+'[4]61 ALTE'!L165</f>
        <v>0</v>
      </c>
    </row>
    <row r="167" spans="1:12" hidden="1">
      <c r="A167" s="960"/>
      <c r="B167" s="961"/>
      <c r="C167" s="880"/>
      <c r="D167" s="1299">
        <v>0</v>
      </c>
      <c r="E167" s="897"/>
      <c r="F167" s="897">
        <f>'[4]POLITIA LOCALA'!F165+[4]ISU!F165+'[4]61 ALTE'!F166</f>
        <v>0</v>
      </c>
      <c r="G167" s="897">
        <f>'[4]POLITIA LOCALA'!G165+[4]ISU!G165+'[4]61 ALTE'!G166</f>
        <v>0</v>
      </c>
      <c r="H167" s="897">
        <f>'[4]POLITIA LOCALA'!H165+[4]ISU!H165+'[4]61 ALTE'!H166</f>
        <v>0</v>
      </c>
      <c r="I167" s="897">
        <f>'[4]POLITIA LOCALA'!I165+[4]ISU!I165+'[4]61 ALTE'!I166</f>
        <v>0</v>
      </c>
      <c r="J167" s="897">
        <f>'[4]POLITIA LOCALA'!J165+[4]ISU!J165+'[4]61 ALTE'!J166</f>
        <v>0</v>
      </c>
      <c r="K167" s="897">
        <f>'[4]POLITIA LOCALA'!K165+[4]ISU!K165+'[4]61 ALTE'!K166</f>
        <v>0</v>
      </c>
      <c r="L167" s="899">
        <f>'[4]POLITIA LOCALA'!L165+[4]ISU!L165+'[4]61 ALTE'!L166</f>
        <v>0</v>
      </c>
    </row>
    <row r="168" spans="1:12" hidden="1">
      <c r="A168" s="962" t="s">
        <v>1149</v>
      </c>
      <c r="B168" s="921"/>
      <c r="C168" s="922" t="s">
        <v>1150</v>
      </c>
      <c r="D168" s="1302">
        <v>0</v>
      </c>
      <c r="E168" s="939"/>
      <c r="F168" s="939">
        <f>'[4]POLITIA LOCALA'!F166+[4]ISU!F166+'[4]61 ALTE'!F167</f>
        <v>0</v>
      </c>
      <c r="G168" s="939">
        <f>'[4]POLITIA LOCALA'!G166+[4]ISU!G166+'[4]61 ALTE'!G167</f>
        <v>0</v>
      </c>
      <c r="H168" s="939">
        <f>'[4]POLITIA LOCALA'!H166+[4]ISU!H166+'[4]61 ALTE'!H167</f>
        <v>0</v>
      </c>
      <c r="I168" s="939">
        <f>'[4]POLITIA LOCALA'!I166+[4]ISU!I166+'[4]61 ALTE'!I167</f>
        <v>0</v>
      </c>
      <c r="J168" s="939">
        <f>'[4]POLITIA LOCALA'!J166+[4]ISU!J166+'[4]61 ALTE'!J167</f>
        <v>0</v>
      </c>
      <c r="K168" s="939">
        <f>'[4]POLITIA LOCALA'!K166+[4]ISU!K166+'[4]61 ALTE'!K167</f>
        <v>0</v>
      </c>
      <c r="L168" s="940">
        <f>'[4]POLITIA LOCALA'!L166+[4]ISU!L166+'[4]61 ALTE'!L167</f>
        <v>0</v>
      </c>
    </row>
    <row r="169" spans="1:12" hidden="1">
      <c r="A169" s="1178" t="s">
        <v>1151</v>
      </c>
      <c r="B169" s="1179"/>
      <c r="C169" s="941" t="s">
        <v>1152</v>
      </c>
      <c r="D169" s="1299">
        <v>0</v>
      </c>
      <c r="E169" s="897"/>
      <c r="F169" s="897">
        <f>'[4]POLITIA LOCALA'!F167+[4]ISU!F167+'[4]61 ALTE'!F168</f>
        <v>0</v>
      </c>
      <c r="G169" s="897">
        <f>'[4]POLITIA LOCALA'!G167+[4]ISU!G167+'[4]61 ALTE'!G168</f>
        <v>0</v>
      </c>
      <c r="H169" s="897">
        <f>'[4]POLITIA LOCALA'!H167+[4]ISU!H167+'[4]61 ALTE'!H168</f>
        <v>0</v>
      </c>
      <c r="I169" s="897">
        <f>'[4]POLITIA LOCALA'!I167+[4]ISU!I167+'[4]61 ALTE'!I168</f>
        <v>0</v>
      </c>
      <c r="J169" s="897">
        <f>'[4]POLITIA LOCALA'!J167+[4]ISU!J167+'[4]61 ALTE'!J168</f>
        <v>0</v>
      </c>
      <c r="K169" s="897">
        <f>'[4]POLITIA LOCALA'!K167+[4]ISU!K167+'[4]61 ALTE'!K168</f>
        <v>0</v>
      </c>
      <c r="L169" s="899">
        <f>'[4]POLITIA LOCALA'!L167+[4]ISU!L167+'[4]61 ALTE'!L168</f>
        <v>0</v>
      </c>
    </row>
    <row r="170" spans="1:12" hidden="1">
      <c r="A170" s="878" t="s">
        <v>1153</v>
      </c>
      <c r="B170" s="929"/>
      <c r="C170" s="941" t="s">
        <v>1154</v>
      </c>
      <c r="D170" s="1302">
        <v>0</v>
      </c>
      <c r="E170" s="897"/>
      <c r="F170" s="897">
        <f>'[4]POLITIA LOCALA'!F168+[4]ISU!F168+'[4]61 ALTE'!F169</f>
        <v>0</v>
      </c>
      <c r="G170" s="897">
        <f>'[4]POLITIA LOCALA'!G168+[4]ISU!G168+'[4]61 ALTE'!G169</f>
        <v>0</v>
      </c>
      <c r="H170" s="897">
        <f>'[4]POLITIA LOCALA'!H168+[4]ISU!H168+'[4]61 ALTE'!H169</f>
        <v>0</v>
      </c>
      <c r="I170" s="897">
        <f>'[4]POLITIA LOCALA'!I168+[4]ISU!I168+'[4]61 ALTE'!I169</f>
        <v>0</v>
      </c>
      <c r="J170" s="897">
        <f>'[4]POLITIA LOCALA'!J168+[4]ISU!J168+'[4]61 ALTE'!J169</f>
        <v>0</v>
      </c>
      <c r="K170" s="897">
        <f>'[4]POLITIA LOCALA'!K168+[4]ISU!K168+'[4]61 ALTE'!K169</f>
        <v>0</v>
      </c>
      <c r="L170" s="899">
        <f>'[4]POLITIA LOCALA'!L168+[4]ISU!L168+'[4]61 ALTE'!L169</f>
        <v>0</v>
      </c>
    </row>
    <row r="171" spans="1:12" hidden="1">
      <c r="A171" s="878"/>
      <c r="B171" s="929"/>
      <c r="C171" s="930"/>
      <c r="D171" s="1299">
        <v>0</v>
      </c>
      <c r="E171" s="897"/>
      <c r="F171" s="897">
        <f t="shared" ref="F171:L171" si="20">F172+F173</f>
        <v>0</v>
      </c>
      <c r="G171" s="897">
        <f t="shared" si="20"/>
        <v>0</v>
      </c>
      <c r="H171" s="897">
        <f t="shared" si="20"/>
        <v>0</v>
      </c>
      <c r="I171" s="897">
        <f t="shared" si="20"/>
        <v>0</v>
      </c>
      <c r="J171" s="897">
        <f t="shared" si="20"/>
        <v>0</v>
      </c>
      <c r="K171" s="897">
        <f t="shared" si="20"/>
        <v>0</v>
      </c>
      <c r="L171" s="899">
        <f t="shared" si="20"/>
        <v>0</v>
      </c>
    </row>
    <row r="172" spans="1:12" hidden="1">
      <c r="A172" s="963" t="s">
        <v>1155</v>
      </c>
      <c r="B172" s="921"/>
      <c r="C172" s="922" t="s">
        <v>1156</v>
      </c>
      <c r="D172" s="1302">
        <v>0</v>
      </c>
      <c r="E172" s="939"/>
      <c r="F172" s="939">
        <f>'[4]POLITIA LOCALA'!F170+[4]ISU!F170+'[4]61 ALTE'!F171</f>
        <v>0</v>
      </c>
      <c r="G172" s="939">
        <f>'[4]POLITIA LOCALA'!G170+[4]ISU!G170+'[4]61 ALTE'!G171</f>
        <v>0</v>
      </c>
      <c r="H172" s="939">
        <f>'[4]POLITIA LOCALA'!H170+[4]ISU!H170+'[4]61 ALTE'!H171</f>
        <v>0</v>
      </c>
      <c r="I172" s="939">
        <f>'[4]POLITIA LOCALA'!I170+[4]ISU!I170+'[4]61 ALTE'!I171</f>
        <v>0</v>
      </c>
      <c r="J172" s="939">
        <f>'[4]POLITIA LOCALA'!J170+[4]ISU!J170+'[4]61 ALTE'!J171</f>
        <v>0</v>
      </c>
      <c r="K172" s="939">
        <f>'[4]POLITIA LOCALA'!K170+[4]ISU!K170+'[4]61 ALTE'!K171</f>
        <v>0</v>
      </c>
      <c r="L172" s="940">
        <f>'[4]POLITIA LOCALA'!L170+[4]ISU!L170+'[4]61 ALTE'!L171</f>
        <v>0</v>
      </c>
    </row>
    <row r="173" spans="1:12" hidden="1">
      <c r="A173" s="925" t="s">
        <v>1157</v>
      </c>
      <c r="B173" s="917"/>
      <c r="C173" s="875" t="s">
        <v>1158</v>
      </c>
      <c r="D173" s="1299">
        <v>0</v>
      </c>
      <c r="E173" s="895"/>
      <c r="F173" s="895">
        <f>'[4]POLITIA LOCALA'!F171+[4]ISU!F171+'[4]61 ALTE'!F172</f>
        <v>0</v>
      </c>
      <c r="G173" s="895">
        <f>'[4]POLITIA LOCALA'!G171+[4]ISU!G171+'[4]61 ALTE'!G172</f>
        <v>0</v>
      </c>
      <c r="H173" s="895">
        <f>'[4]POLITIA LOCALA'!H171+[4]ISU!H171+'[4]61 ALTE'!H172</f>
        <v>0</v>
      </c>
      <c r="I173" s="895">
        <f>'[4]POLITIA LOCALA'!I171+[4]ISU!I171+'[4]61 ALTE'!I172</f>
        <v>0</v>
      </c>
      <c r="J173" s="895">
        <f>'[4]POLITIA LOCALA'!J171+[4]ISU!J171+'[4]61 ALTE'!J172</f>
        <v>0</v>
      </c>
      <c r="K173" s="895">
        <f>'[4]POLITIA LOCALA'!K171+[4]ISU!K171+'[4]61 ALTE'!K172</f>
        <v>0</v>
      </c>
      <c r="L173" s="896">
        <f>'[4]POLITIA LOCALA'!L171+[4]ISU!L171+'[4]61 ALTE'!L172</f>
        <v>0</v>
      </c>
    </row>
    <row r="174" spans="1:12" ht="25.5" hidden="1">
      <c r="A174" s="892"/>
      <c r="B174" s="913" t="s">
        <v>1159</v>
      </c>
      <c r="C174" s="880" t="s">
        <v>1160</v>
      </c>
      <c r="D174" s="1302">
        <v>0</v>
      </c>
      <c r="E174" s="897"/>
      <c r="F174" s="897">
        <f>'[4]POLITIA LOCALA'!F172+[4]ISU!F172+'[4]61 ALTE'!F173</f>
        <v>0</v>
      </c>
      <c r="G174" s="897">
        <f>'[4]POLITIA LOCALA'!G172+[4]ISU!G172+'[4]61 ALTE'!G173</f>
        <v>0</v>
      </c>
      <c r="H174" s="897">
        <f>'[4]POLITIA LOCALA'!H172+[4]ISU!H172+'[4]61 ALTE'!H173</f>
        <v>0</v>
      </c>
      <c r="I174" s="897">
        <f>'[4]POLITIA LOCALA'!I172+[4]ISU!I172+'[4]61 ALTE'!I173</f>
        <v>0</v>
      </c>
      <c r="J174" s="897">
        <f>'[4]POLITIA LOCALA'!J172+[4]ISU!J172+'[4]61 ALTE'!J173</f>
        <v>0</v>
      </c>
      <c r="K174" s="897">
        <f>'[4]POLITIA LOCALA'!K172+[4]ISU!K172+'[4]61 ALTE'!K173</f>
        <v>0</v>
      </c>
      <c r="L174" s="899">
        <f>'[4]POLITIA LOCALA'!L172+[4]ISU!L172+'[4]61 ALTE'!L173</f>
        <v>0</v>
      </c>
    </row>
    <row r="175" spans="1:12" hidden="1">
      <c r="A175" s="892"/>
      <c r="B175" s="913" t="s">
        <v>1161</v>
      </c>
      <c r="C175" s="880" t="s">
        <v>1162</v>
      </c>
      <c r="D175" s="1299">
        <v>0</v>
      </c>
      <c r="E175" s="897"/>
      <c r="F175" s="897">
        <f>'[4]POLITIA LOCALA'!F173+[4]ISU!F173+'[4]61 ALTE'!F174</f>
        <v>0</v>
      </c>
      <c r="G175" s="897">
        <f>'[4]POLITIA LOCALA'!G173+[4]ISU!G173+'[4]61 ALTE'!G174</f>
        <v>0</v>
      </c>
      <c r="H175" s="897">
        <f>'[4]POLITIA LOCALA'!H173+[4]ISU!H173+'[4]61 ALTE'!H174</f>
        <v>0</v>
      </c>
      <c r="I175" s="897">
        <f>'[4]POLITIA LOCALA'!I173+[4]ISU!I173+'[4]61 ALTE'!I174</f>
        <v>0</v>
      </c>
      <c r="J175" s="897">
        <f>'[4]POLITIA LOCALA'!J173+[4]ISU!J173+'[4]61 ALTE'!J174</f>
        <v>0</v>
      </c>
      <c r="K175" s="897">
        <f>'[4]POLITIA LOCALA'!K173+[4]ISU!K173+'[4]61 ALTE'!K174</f>
        <v>0</v>
      </c>
      <c r="L175" s="899">
        <f>'[4]POLITIA LOCALA'!L173+[4]ISU!L173+'[4]61 ALTE'!L174</f>
        <v>0</v>
      </c>
    </row>
    <row r="176" spans="1:12" ht="25.5" hidden="1">
      <c r="A176" s="892"/>
      <c r="B176" s="913" t="s">
        <v>1163</v>
      </c>
      <c r="C176" s="880" t="s">
        <v>1164</v>
      </c>
      <c r="D176" s="1302">
        <v>0</v>
      </c>
      <c r="E176" s="897"/>
      <c r="F176" s="897">
        <f>'[4]POLITIA LOCALA'!F174+[4]ISU!F174+'[4]61 ALTE'!F175</f>
        <v>0</v>
      </c>
      <c r="G176" s="897">
        <f>'[4]POLITIA LOCALA'!G174+[4]ISU!G174+'[4]61 ALTE'!G175</f>
        <v>0</v>
      </c>
      <c r="H176" s="897">
        <f>'[4]POLITIA LOCALA'!H174+[4]ISU!H174+'[4]61 ALTE'!H175</f>
        <v>0</v>
      </c>
      <c r="I176" s="897">
        <f>'[4]POLITIA LOCALA'!I174+[4]ISU!I174+'[4]61 ALTE'!I175</f>
        <v>0</v>
      </c>
      <c r="J176" s="897">
        <f>'[4]POLITIA LOCALA'!J174+[4]ISU!J174+'[4]61 ALTE'!J175</f>
        <v>0</v>
      </c>
      <c r="K176" s="897">
        <f>'[4]POLITIA LOCALA'!K174+[4]ISU!K174+'[4]61 ALTE'!K175</f>
        <v>0</v>
      </c>
      <c r="L176" s="899">
        <f>'[4]POLITIA LOCALA'!L174+[4]ISU!L174+'[4]61 ALTE'!L175</f>
        <v>0</v>
      </c>
    </row>
    <row r="177" spans="1:12" hidden="1">
      <c r="A177" s="892"/>
      <c r="B177" s="879" t="s">
        <v>1165</v>
      </c>
      <c r="C177" s="880" t="s">
        <v>1166</v>
      </c>
      <c r="D177" s="1299">
        <v>0</v>
      </c>
      <c r="E177" s="897"/>
      <c r="F177" s="897">
        <f>'[4]POLITIA LOCALA'!F175+[4]ISU!F175+'[4]61 ALTE'!F176</f>
        <v>0</v>
      </c>
      <c r="G177" s="897">
        <f>'[4]POLITIA LOCALA'!G175+[4]ISU!G175+'[4]61 ALTE'!G176</f>
        <v>0</v>
      </c>
      <c r="H177" s="897">
        <f>'[4]POLITIA LOCALA'!H175+[4]ISU!H175+'[4]61 ALTE'!H176</f>
        <v>0</v>
      </c>
      <c r="I177" s="897">
        <f>'[4]POLITIA LOCALA'!I175+[4]ISU!I175+'[4]61 ALTE'!I176</f>
        <v>0</v>
      </c>
      <c r="J177" s="897">
        <f>'[4]POLITIA LOCALA'!J175+[4]ISU!J175+'[4]61 ALTE'!J176</f>
        <v>0</v>
      </c>
      <c r="K177" s="897">
        <f>'[4]POLITIA LOCALA'!K175+[4]ISU!K175+'[4]61 ALTE'!K176</f>
        <v>0</v>
      </c>
      <c r="L177" s="899">
        <f>'[4]POLITIA LOCALA'!L175+[4]ISU!L175+'[4]61 ALTE'!L176</f>
        <v>0</v>
      </c>
    </row>
    <row r="178" spans="1:12" hidden="1">
      <c r="A178" s="925" t="s">
        <v>1167</v>
      </c>
      <c r="B178" s="917"/>
      <c r="C178" s="875" t="s">
        <v>733</v>
      </c>
      <c r="D178" s="1302">
        <v>0</v>
      </c>
      <c r="E178" s="895"/>
      <c r="F178" s="895">
        <f>'[4]POLITIA LOCALA'!F176+[4]ISU!F176+'[4]61 ALTE'!F177</f>
        <v>0</v>
      </c>
      <c r="G178" s="895">
        <f>'[4]POLITIA LOCALA'!G176+[4]ISU!G176+'[4]61 ALTE'!G177</f>
        <v>0</v>
      </c>
      <c r="H178" s="895">
        <f>'[4]POLITIA LOCALA'!H176+[4]ISU!H176+'[4]61 ALTE'!H177</f>
        <v>0</v>
      </c>
      <c r="I178" s="895">
        <f>'[4]POLITIA LOCALA'!I176+[4]ISU!I176+'[4]61 ALTE'!I177</f>
        <v>0</v>
      </c>
      <c r="J178" s="895">
        <f>'[4]POLITIA LOCALA'!J176+[4]ISU!J176+'[4]61 ALTE'!J177</f>
        <v>0</v>
      </c>
      <c r="K178" s="895">
        <f>'[4]POLITIA LOCALA'!K176+[4]ISU!K176+'[4]61 ALTE'!K177</f>
        <v>0</v>
      </c>
      <c r="L178" s="896">
        <f>'[4]POLITIA LOCALA'!L176+[4]ISU!L176+'[4]61 ALTE'!L177</f>
        <v>0</v>
      </c>
    </row>
    <row r="179" spans="1:12" hidden="1">
      <c r="A179" s="892"/>
      <c r="B179" s="879" t="s">
        <v>1168</v>
      </c>
      <c r="C179" s="880" t="s">
        <v>1169</v>
      </c>
      <c r="D179" s="1299">
        <v>0</v>
      </c>
      <c r="E179" s="897"/>
      <c r="F179" s="897">
        <f>'[4]POLITIA LOCALA'!F177+[4]ISU!F177+'[4]61 ALTE'!F178</f>
        <v>0</v>
      </c>
      <c r="G179" s="897">
        <f>'[4]POLITIA LOCALA'!G177+[4]ISU!G177+'[4]61 ALTE'!G178</f>
        <v>0</v>
      </c>
      <c r="H179" s="897">
        <f>'[4]POLITIA LOCALA'!H177+[4]ISU!H177+'[4]61 ALTE'!H178</f>
        <v>0</v>
      </c>
      <c r="I179" s="897">
        <f>'[4]POLITIA LOCALA'!I177+[4]ISU!I177+'[4]61 ALTE'!I178</f>
        <v>0</v>
      </c>
      <c r="J179" s="897">
        <f>'[4]POLITIA LOCALA'!J177+[4]ISU!J177+'[4]61 ALTE'!J178</f>
        <v>0</v>
      </c>
      <c r="K179" s="897">
        <f>'[4]POLITIA LOCALA'!K177+[4]ISU!K177+'[4]61 ALTE'!K178</f>
        <v>0</v>
      </c>
      <c r="L179" s="899">
        <f>'[4]POLITIA LOCALA'!L177+[4]ISU!L177+'[4]61 ALTE'!L178</f>
        <v>0</v>
      </c>
    </row>
    <row r="180" spans="1:12" hidden="1">
      <c r="A180" s="892"/>
      <c r="B180" s="879" t="s">
        <v>1170</v>
      </c>
      <c r="C180" s="880" t="s">
        <v>1171</v>
      </c>
      <c r="D180" s="1302">
        <v>0</v>
      </c>
      <c r="E180" s="897"/>
      <c r="F180" s="897">
        <f>'[4]POLITIA LOCALA'!F178+[4]ISU!F178+'[4]61 ALTE'!F179</f>
        <v>0</v>
      </c>
      <c r="G180" s="897">
        <f>'[4]POLITIA LOCALA'!G178+[4]ISU!G178+'[4]61 ALTE'!G179</f>
        <v>0</v>
      </c>
      <c r="H180" s="897">
        <f>'[4]POLITIA LOCALA'!H178+[4]ISU!H178+'[4]61 ALTE'!H179</f>
        <v>0</v>
      </c>
      <c r="I180" s="897">
        <f>'[4]POLITIA LOCALA'!I178+[4]ISU!I178+'[4]61 ALTE'!I179</f>
        <v>0</v>
      </c>
      <c r="J180" s="897">
        <f>'[4]POLITIA LOCALA'!J178+[4]ISU!J178+'[4]61 ALTE'!J179</f>
        <v>0</v>
      </c>
      <c r="K180" s="897">
        <f>'[4]POLITIA LOCALA'!K178+[4]ISU!K178+'[4]61 ALTE'!K179</f>
        <v>0</v>
      </c>
      <c r="L180" s="899">
        <f>'[4]POLITIA LOCALA'!L178+[4]ISU!L178+'[4]61 ALTE'!L179</f>
        <v>0</v>
      </c>
    </row>
    <row r="181" spans="1:12" hidden="1">
      <c r="A181" s="892"/>
      <c r="B181" s="879" t="s">
        <v>1172</v>
      </c>
      <c r="C181" s="880" t="s">
        <v>1173</v>
      </c>
      <c r="D181" s="1299">
        <v>0</v>
      </c>
      <c r="E181" s="897">
        <f>E182+E187+E188+E193+E192+E194+E195+E196+E197+E198+E199</f>
        <v>0</v>
      </c>
      <c r="F181" s="897">
        <f>'[4]POLITIA LOCALA'!F179+[4]ISU!F179+'[4]61 ALTE'!F180</f>
        <v>0</v>
      </c>
      <c r="G181" s="897">
        <f>'[4]POLITIA LOCALA'!G179+[4]ISU!G179+'[4]61 ALTE'!G180</f>
        <v>0</v>
      </c>
      <c r="H181" s="897">
        <f>'[4]POLITIA LOCALA'!H179+[4]ISU!H179+'[4]61 ALTE'!H180</f>
        <v>0</v>
      </c>
      <c r="I181" s="897">
        <f>'[4]POLITIA LOCALA'!I179+[4]ISU!I179+'[4]61 ALTE'!I180</f>
        <v>0</v>
      </c>
      <c r="J181" s="897">
        <f>'[4]POLITIA LOCALA'!J179+[4]ISU!J179+'[4]61 ALTE'!J180</f>
        <v>0</v>
      </c>
      <c r="K181" s="897">
        <f>'[4]POLITIA LOCALA'!K179+[4]ISU!K179+'[4]61 ALTE'!K180</f>
        <v>0</v>
      </c>
      <c r="L181" s="899">
        <f>'[4]POLITIA LOCALA'!L179+[4]ISU!L179+'[4]61 ALTE'!L180</f>
        <v>0</v>
      </c>
    </row>
    <row r="182" spans="1:12" ht="27" customHeight="1">
      <c r="A182" s="1308" t="s">
        <v>1365</v>
      </c>
      <c r="B182" s="1309"/>
      <c r="C182" s="1305" t="s">
        <v>1175</v>
      </c>
      <c r="D182" s="1305">
        <v>0</v>
      </c>
      <c r="E182" s="1305"/>
      <c r="F182" s="1305">
        <f t="shared" ref="F182:G184" si="21">F183</f>
        <v>0</v>
      </c>
      <c r="G182" s="1310">
        <f t="shared" si="21"/>
        <v>-10847</v>
      </c>
      <c r="H182" s="1310">
        <f>H185</f>
        <v>-10847</v>
      </c>
      <c r="I182" s="1310">
        <f>I185</f>
        <v>-10847</v>
      </c>
      <c r="J182" s="1310">
        <f>J185</f>
        <v>-10847</v>
      </c>
      <c r="K182" s="1310">
        <f>K183+K185</f>
        <v>0</v>
      </c>
      <c r="L182" s="1311">
        <f>L183+L185</f>
        <v>0</v>
      </c>
    </row>
    <row r="183" spans="1:12">
      <c r="A183" s="892" t="s">
        <v>1176</v>
      </c>
      <c r="B183" s="879"/>
      <c r="C183" s="941" t="s">
        <v>1177</v>
      </c>
      <c r="D183" s="1299">
        <v>0</v>
      </c>
      <c r="E183" s="897"/>
      <c r="F183" s="897">
        <f t="shared" si="21"/>
        <v>0</v>
      </c>
      <c r="G183" s="897">
        <f t="shared" si="21"/>
        <v>-10847</v>
      </c>
      <c r="H183" s="897">
        <f>[2]POL!H182</f>
        <v>-10847</v>
      </c>
      <c r="I183" s="897">
        <f>[2]POL!I182</f>
        <v>-10847</v>
      </c>
      <c r="J183" s="897">
        <f>[2]POL!J182</f>
        <v>-10847</v>
      </c>
      <c r="K183" s="897">
        <f>'[4]POLITIA LOCALA'!K181+[4]ISU!K181+'[4]61 ALTE'!K182</f>
        <v>0</v>
      </c>
      <c r="L183" s="899">
        <f>'[4]POLITIA LOCALA'!L181+[4]ISU!L181+'[4]61 ALTE'!L182</f>
        <v>0</v>
      </c>
    </row>
    <row r="184" spans="1:12">
      <c r="A184" s="892"/>
      <c r="B184" s="879"/>
      <c r="C184" s="941" t="s">
        <v>1366</v>
      </c>
      <c r="D184" s="1302"/>
      <c r="E184" s="897"/>
      <c r="F184" s="897">
        <f t="shared" si="21"/>
        <v>0</v>
      </c>
      <c r="G184" s="897">
        <f t="shared" si="21"/>
        <v>-10847</v>
      </c>
      <c r="H184" s="897">
        <f>H183</f>
        <v>-10847</v>
      </c>
      <c r="I184" s="897">
        <f>I183</f>
        <v>-10847</v>
      </c>
      <c r="J184" s="897">
        <f>J183</f>
        <v>-10847</v>
      </c>
      <c r="K184" s="897"/>
      <c r="L184" s="899"/>
    </row>
    <row r="185" spans="1:12">
      <c r="A185" s="892"/>
      <c r="B185" s="879"/>
      <c r="C185" s="941" t="s">
        <v>1179</v>
      </c>
      <c r="D185" s="1302">
        <v>0</v>
      </c>
      <c r="E185" s="897"/>
      <c r="F185" s="897">
        <f>[2]POL!F183</f>
        <v>0</v>
      </c>
      <c r="G185" s="897">
        <f>[2]POL!G183</f>
        <v>-10847</v>
      </c>
      <c r="H185" s="897">
        <f>H183</f>
        <v>-10847</v>
      </c>
      <c r="I185" s="897">
        <f>I183</f>
        <v>-10847</v>
      </c>
      <c r="J185" s="897">
        <f>J183</f>
        <v>-10847</v>
      </c>
      <c r="K185" s="897"/>
      <c r="L185" s="899"/>
    </row>
    <row r="186" spans="1:12" ht="36.75" customHeight="1">
      <c r="A186" s="1161" t="s">
        <v>1367</v>
      </c>
      <c r="B186" s="1162"/>
      <c r="C186" s="1293"/>
      <c r="D186" s="1293">
        <f>D253+D257</f>
        <v>856520</v>
      </c>
      <c r="E186" s="1293">
        <f t="shared" ref="E186:L186" si="22">E253+E257</f>
        <v>733997</v>
      </c>
      <c r="F186" s="1293">
        <f t="shared" si="22"/>
        <v>856520</v>
      </c>
      <c r="G186" s="1293">
        <f t="shared" si="22"/>
        <v>733997</v>
      </c>
      <c r="H186" s="1293">
        <f t="shared" si="22"/>
        <v>606806</v>
      </c>
      <c r="I186" s="1293">
        <f t="shared" si="22"/>
        <v>606806</v>
      </c>
      <c r="J186" s="1293">
        <f t="shared" si="22"/>
        <v>606806</v>
      </c>
      <c r="K186" s="1293">
        <f t="shared" si="22"/>
        <v>0</v>
      </c>
      <c r="L186" s="1294">
        <f t="shared" si="22"/>
        <v>103871</v>
      </c>
    </row>
    <row r="187" spans="1:12" ht="27" hidden="1" customHeight="1">
      <c r="A187" s="1312" t="s">
        <v>1181</v>
      </c>
      <c r="B187" s="1313"/>
      <c r="C187" s="1314" t="s">
        <v>1333</v>
      </c>
      <c r="D187" s="1315">
        <v>0</v>
      </c>
      <c r="E187" s="1316">
        <f>E188+E192+E193+E198+E197+E199+E200+E201+E202+E203+E204</f>
        <v>0</v>
      </c>
      <c r="F187" s="1316">
        <f>F188</f>
        <v>0</v>
      </c>
      <c r="G187" s="1316">
        <f t="shared" ref="G187:L187" si="23">G188</f>
        <v>0</v>
      </c>
      <c r="H187" s="1316">
        <f t="shared" si="23"/>
        <v>0</v>
      </c>
      <c r="I187" s="1316">
        <f t="shared" si="23"/>
        <v>0</v>
      </c>
      <c r="J187" s="1316">
        <f t="shared" si="23"/>
        <v>0</v>
      </c>
      <c r="K187" s="1316">
        <f t="shared" si="23"/>
        <v>0</v>
      </c>
      <c r="L187" s="1317">
        <f t="shared" si="23"/>
        <v>0</v>
      </c>
    </row>
    <row r="188" spans="1:12" hidden="1">
      <c r="A188" s="873" t="s">
        <v>1183</v>
      </c>
      <c r="B188" s="894"/>
      <c r="C188" s="875" t="s">
        <v>530</v>
      </c>
      <c r="D188" s="1318">
        <v>0</v>
      </c>
      <c r="E188" s="895">
        <f>E189+E193+E194+E199+E198+E200+E201+E202+E203+E204+E205</f>
        <v>0</v>
      </c>
      <c r="F188" s="895">
        <f>F189+F190+F191+F192+F193+F194+F195+F196</f>
        <v>0</v>
      </c>
      <c r="G188" s="895">
        <f t="shared" ref="G188:L188" si="24">G189+G190+G191+G192+G193+G194+G195+G196</f>
        <v>0</v>
      </c>
      <c r="H188" s="895">
        <f t="shared" si="24"/>
        <v>0</v>
      </c>
      <c r="I188" s="895">
        <f t="shared" si="24"/>
        <v>0</v>
      </c>
      <c r="J188" s="895">
        <f t="shared" si="24"/>
        <v>0</v>
      </c>
      <c r="K188" s="895">
        <f t="shared" si="24"/>
        <v>0</v>
      </c>
      <c r="L188" s="896">
        <f t="shared" si="24"/>
        <v>0</v>
      </c>
    </row>
    <row r="189" spans="1:12" hidden="1">
      <c r="A189" s="967"/>
      <c r="B189" s="893" t="s">
        <v>1184</v>
      </c>
      <c r="C189" s="880" t="s">
        <v>1185</v>
      </c>
      <c r="D189" s="1319">
        <v>0</v>
      </c>
      <c r="E189" s="897"/>
      <c r="F189" s="897">
        <f>'[4]POLITIA LOCALA'!F186+[4]ISU!F186+'[4]61 ALTE'!F187</f>
        <v>0</v>
      </c>
      <c r="G189" s="897">
        <f>'[4]POLITIA LOCALA'!G186+[4]ISU!G186+'[4]61 ALTE'!G187</f>
        <v>0</v>
      </c>
      <c r="H189" s="897">
        <f>'[4]POLITIA LOCALA'!H186+[4]ISU!H186+'[4]61 ALTE'!H187</f>
        <v>0</v>
      </c>
      <c r="I189" s="897">
        <f>'[4]POLITIA LOCALA'!I186+[4]ISU!I186+'[4]61 ALTE'!I187</f>
        <v>0</v>
      </c>
      <c r="J189" s="897">
        <f>'[4]POLITIA LOCALA'!J186+[4]ISU!J186+'[4]61 ALTE'!J187</f>
        <v>0</v>
      </c>
      <c r="K189" s="897">
        <f>'[4]POLITIA LOCALA'!K186+[4]ISU!K186+'[4]61 ALTE'!K187</f>
        <v>0</v>
      </c>
      <c r="L189" s="899">
        <f>'[4]POLITIA LOCALA'!L186+[4]ISU!L186+'[4]61 ALTE'!L187</f>
        <v>0</v>
      </c>
    </row>
    <row r="190" spans="1:12" ht="38.25" hidden="1">
      <c r="A190" s="971"/>
      <c r="B190" s="972" t="s">
        <v>1186</v>
      </c>
      <c r="C190" s="947" t="s">
        <v>1187</v>
      </c>
      <c r="D190" s="1318">
        <v>0</v>
      </c>
      <c r="E190" s="897"/>
      <c r="F190" s="897">
        <f>'[4]POLITIA LOCALA'!F187+[4]ISU!F187+'[4]61 ALTE'!F188</f>
        <v>0</v>
      </c>
      <c r="G190" s="897">
        <f>'[4]POLITIA LOCALA'!G187+[4]ISU!G187+'[4]61 ALTE'!G188</f>
        <v>0</v>
      </c>
      <c r="H190" s="897">
        <f>'[4]POLITIA LOCALA'!H187+[4]ISU!H187+'[4]61 ALTE'!H188</f>
        <v>0</v>
      </c>
      <c r="I190" s="897">
        <f>'[4]POLITIA LOCALA'!I187+[4]ISU!I187+'[4]61 ALTE'!I188</f>
        <v>0</v>
      </c>
      <c r="J190" s="897">
        <f>'[4]POLITIA LOCALA'!J187+[4]ISU!J187+'[4]61 ALTE'!J188</f>
        <v>0</v>
      </c>
      <c r="K190" s="897">
        <f>'[4]POLITIA LOCALA'!K187+[4]ISU!K187+'[4]61 ALTE'!K188</f>
        <v>0</v>
      </c>
      <c r="L190" s="899">
        <f>'[4]POLITIA LOCALA'!L187+[4]ISU!L187+'[4]61 ALTE'!L188</f>
        <v>0</v>
      </c>
    </row>
    <row r="191" spans="1:12" ht="38.25" hidden="1">
      <c r="A191" s="971"/>
      <c r="B191" s="972" t="s">
        <v>1188</v>
      </c>
      <c r="C191" s="947" t="s">
        <v>1189</v>
      </c>
      <c r="D191" s="1319">
        <v>0</v>
      </c>
      <c r="E191" s="897"/>
      <c r="F191" s="897">
        <f>'[4]POLITIA LOCALA'!F188+[4]ISU!F188+'[4]61 ALTE'!F189</f>
        <v>0</v>
      </c>
      <c r="G191" s="897">
        <f>'[4]POLITIA LOCALA'!G188+[4]ISU!G188+'[4]61 ALTE'!G189</f>
        <v>0</v>
      </c>
      <c r="H191" s="897">
        <f>'[4]POLITIA LOCALA'!H188+[4]ISU!H188+'[4]61 ALTE'!H189</f>
        <v>0</v>
      </c>
      <c r="I191" s="897">
        <f>'[4]POLITIA LOCALA'!I188+[4]ISU!I188+'[4]61 ALTE'!I189</f>
        <v>0</v>
      </c>
      <c r="J191" s="897">
        <f>'[4]POLITIA LOCALA'!J188+[4]ISU!J188+'[4]61 ALTE'!J189</f>
        <v>0</v>
      </c>
      <c r="K191" s="897">
        <f>'[4]POLITIA LOCALA'!K188+[4]ISU!K188+'[4]61 ALTE'!K189</f>
        <v>0</v>
      </c>
      <c r="L191" s="899">
        <f>'[4]POLITIA LOCALA'!L188+[4]ISU!L188+'[4]61 ALTE'!L189</f>
        <v>0</v>
      </c>
    </row>
    <row r="192" spans="1:12" ht="25.5" hidden="1">
      <c r="A192" s="971"/>
      <c r="B192" s="972" t="s">
        <v>1190</v>
      </c>
      <c r="C192" s="947" t="s">
        <v>1191</v>
      </c>
      <c r="D192" s="1318">
        <v>0</v>
      </c>
      <c r="E192" s="897"/>
      <c r="F192" s="897">
        <f>'[4]POLITIA LOCALA'!F189+[4]ISU!F189+'[4]61 ALTE'!F190</f>
        <v>0</v>
      </c>
      <c r="G192" s="897">
        <f>'[4]POLITIA LOCALA'!G189+[4]ISU!G189+'[4]61 ALTE'!G190</f>
        <v>0</v>
      </c>
      <c r="H192" s="897">
        <f>'[4]POLITIA LOCALA'!H189+[4]ISU!H189+'[4]61 ALTE'!H190</f>
        <v>0</v>
      </c>
      <c r="I192" s="897">
        <f>'[4]POLITIA LOCALA'!I189+[4]ISU!I189+'[4]61 ALTE'!I190</f>
        <v>0</v>
      </c>
      <c r="J192" s="897">
        <f>'[4]POLITIA LOCALA'!J189+[4]ISU!J189+'[4]61 ALTE'!J190</f>
        <v>0</v>
      </c>
      <c r="K192" s="897">
        <f>'[4]POLITIA LOCALA'!K189+[4]ISU!K189+'[4]61 ALTE'!K190</f>
        <v>0</v>
      </c>
      <c r="L192" s="899">
        <f>'[4]POLITIA LOCALA'!L189+[4]ISU!L189+'[4]61 ALTE'!L190</f>
        <v>0</v>
      </c>
    </row>
    <row r="193" spans="1:12" ht="51" hidden="1">
      <c r="A193" s="971"/>
      <c r="B193" s="972" t="s">
        <v>1192</v>
      </c>
      <c r="C193" s="947" t="s">
        <v>1193</v>
      </c>
      <c r="D193" s="1319">
        <v>0</v>
      </c>
      <c r="E193" s="897"/>
      <c r="F193" s="897">
        <f>'[4]POLITIA LOCALA'!F190+[4]ISU!F190+'[4]61 ALTE'!F191</f>
        <v>0</v>
      </c>
      <c r="G193" s="897">
        <f>'[4]POLITIA LOCALA'!G190+[4]ISU!G190+'[4]61 ALTE'!G191</f>
        <v>0</v>
      </c>
      <c r="H193" s="897">
        <f>'[4]POLITIA LOCALA'!H190+[4]ISU!H190+'[4]61 ALTE'!H191</f>
        <v>0</v>
      </c>
      <c r="I193" s="897">
        <f>'[4]POLITIA LOCALA'!I190+[4]ISU!I190+'[4]61 ALTE'!I191</f>
        <v>0</v>
      </c>
      <c r="J193" s="897">
        <f>'[4]POLITIA LOCALA'!J190+[4]ISU!J190+'[4]61 ALTE'!J191</f>
        <v>0</v>
      </c>
      <c r="K193" s="897">
        <f>'[4]POLITIA LOCALA'!K190+[4]ISU!K190+'[4]61 ALTE'!K191</f>
        <v>0</v>
      </c>
      <c r="L193" s="899">
        <f>'[4]POLITIA LOCALA'!L190+[4]ISU!L190+'[4]61 ALTE'!L191</f>
        <v>0</v>
      </c>
    </row>
    <row r="194" spans="1:12" ht="38.25" hidden="1">
      <c r="A194" s="971"/>
      <c r="B194" s="972" t="s">
        <v>1194</v>
      </c>
      <c r="C194" s="947" t="s">
        <v>1195</v>
      </c>
      <c r="D194" s="1318">
        <v>0</v>
      </c>
      <c r="E194" s="897"/>
      <c r="F194" s="897">
        <f>'[4]POLITIA LOCALA'!F191+[4]ISU!F191+'[4]61 ALTE'!F192</f>
        <v>0</v>
      </c>
      <c r="G194" s="897">
        <f>'[4]POLITIA LOCALA'!G191+[4]ISU!G191+'[4]61 ALTE'!G192</f>
        <v>0</v>
      </c>
      <c r="H194" s="897">
        <f>'[4]POLITIA LOCALA'!H191+[4]ISU!H191+'[4]61 ALTE'!H192</f>
        <v>0</v>
      </c>
      <c r="I194" s="897">
        <f>'[4]POLITIA LOCALA'!I191+[4]ISU!I191+'[4]61 ALTE'!I192</f>
        <v>0</v>
      </c>
      <c r="J194" s="897">
        <f>'[4]POLITIA LOCALA'!J191+[4]ISU!J191+'[4]61 ALTE'!J192</f>
        <v>0</v>
      </c>
      <c r="K194" s="897">
        <f>'[4]POLITIA LOCALA'!K191+[4]ISU!K191+'[4]61 ALTE'!K192</f>
        <v>0</v>
      </c>
      <c r="L194" s="899">
        <f>'[4]POLITIA LOCALA'!L191+[4]ISU!L191+'[4]61 ALTE'!L192</f>
        <v>0</v>
      </c>
    </row>
    <row r="195" spans="1:12" ht="38.25" hidden="1">
      <c r="A195" s="971"/>
      <c r="B195" s="972" t="s">
        <v>1196</v>
      </c>
      <c r="C195" s="947" t="s">
        <v>1197</v>
      </c>
      <c r="D195" s="1319">
        <v>0</v>
      </c>
      <c r="E195" s="897"/>
      <c r="F195" s="897">
        <f>'[4]POLITIA LOCALA'!F192+[4]ISU!F192+'[4]61 ALTE'!F193</f>
        <v>0</v>
      </c>
      <c r="G195" s="897">
        <f>'[4]POLITIA LOCALA'!G192+[4]ISU!G192+'[4]61 ALTE'!G193</f>
        <v>0</v>
      </c>
      <c r="H195" s="897">
        <f>'[4]POLITIA LOCALA'!H192+[4]ISU!H192+'[4]61 ALTE'!H193</f>
        <v>0</v>
      </c>
      <c r="I195" s="897">
        <f>'[4]POLITIA LOCALA'!I192+[4]ISU!I192+'[4]61 ALTE'!I193</f>
        <v>0</v>
      </c>
      <c r="J195" s="897">
        <f>'[4]POLITIA LOCALA'!J192+[4]ISU!J192+'[4]61 ALTE'!J193</f>
        <v>0</v>
      </c>
      <c r="K195" s="897">
        <f>'[4]POLITIA LOCALA'!K192+[4]ISU!K192+'[4]61 ALTE'!K193</f>
        <v>0</v>
      </c>
      <c r="L195" s="899">
        <f>'[4]POLITIA LOCALA'!L192+[4]ISU!L192+'[4]61 ALTE'!L193</f>
        <v>0</v>
      </c>
    </row>
    <row r="196" spans="1:12" ht="25.5" hidden="1">
      <c r="A196" s="971"/>
      <c r="B196" s="972" t="s">
        <v>1198</v>
      </c>
      <c r="C196" s="947" t="s">
        <v>1199</v>
      </c>
      <c r="D196" s="1318">
        <v>0</v>
      </c>
      <c r="E196" s="897"/>
      <c r="F196" s="897">
        <f t="shared" ref="F196:L196" si="25">F197+F198</f>
        <v>0</v>
      </c>
      <c r="G196" s="897">
        <f t="shared" si="25"/>
        <v>0</v>
      </c>
      <c r="H196" s="897">
        <f t="shared" si="25"/>
        <v>0</v>
      </c>
      <c r="I196" s="897">
        <f t="shared" si="25"/>
        <v>0</v>
      </c>
      <c r="J196" s="897">
        <f t="shared" si="25"/>
        <v>0</v>
      </c>
      <c r="K196" s="897">
        <f t="shared" si="25"/>
        <v>0</v>
      </c>
      <c r="L196" s="899">
        <f t="shared" si="25"/>
        <v>0</v>
      </c>
    </row>
    <row r="197" spans="1:12" hidden="1">
      <c r="A197" s="971"/>
      <c r="B197" s="972"/>
      <c r="C197" s="947"/>
      <c r="D197" s="1319">
        <v>0</v>
      </c>
      <c r="E197" s="897"/>
      <c r="F197" s="897">
        <f>'[4]POLITIA LOCALA'!F194+[4]ISU!F194+'[4]61 ALTE'!F195</f>
        <v>0</v>
      </c>
      <c r="G197" s="897">
        <f>'[4]POLITIA LOCALA'!G194+[4]ISU!G194+'[4]61 ALTE'!G195</f>
        <v>0</v>
      </c>
      <c r="H197" s="897">
        <f>'[4]POLITIA LOCALA'!H194+[4]ISU!H194+'[4]61 ALTE'!H195</f>
        <v>0</v>
      </c>
      <c r="I197" s="897">
        <f>'[4]POLITIA LOCALA'!I194+[4]ISU!I194+'[4]61 ALTE'!I195</f>
        <v>0</v>
      </c>
      <c r="J197" s="897">
        <f>'[4]POLITIA LOCALA'!J194+[4]ISU!J194+'[4]61 ALTE'!J195</f>
        <v>0</v>
      </c>
      <c r="K197" s="897">
        <f>'[4]POLITIA LOCALA'!K194+[4]ISU!K194+'[4]61 ALTE'!K195</f>
        <v>0</v>
      </c>
      <c r="L197" s="899">
        <f>'[4]POLITIA LOCALA'!L194+[4]ISU!L194+'[4]61 ALTE'!L195</f>
        <v>0</v>
      </c>
    </row>
    <row r="198" spans="1:12" hidden="1">
      <c r="A198" s="952" t="s">
        <v>1200</v>
      </c>
      <c r="B198" s="978"/>
      <c r="C198" s="954" t="s">
        <v>1182</v>
      </c>
      <c r="D198" s="1318">
        <v>0</v>
      </c>
      <c r="E198" s="939">
        <f>'[4]POLITIA LOCALA'!E195+[4]ISU!E195+'[4]61 ALTE'!E196</f>
        <v>0</v>
      </c>
      <c r="F198" s="939">
        <f>'[4]POLITIA LOCALA'!F195+[4]ISU!F195+'[4]61 ALTE'!F196</f>
        <v>0</v>
      </c>
      <c r="G198" s="939">
        <f>'[4]POLITIA LOCALA'!G195+[4]ISU!G195+'[4]61 ALTE'!G196</f>
        <v>0</v>
      </c>
      <c r="H198" s="939">
        <f>'[4]POLITIA LOCALA'!H195+[4]ISU!H195+'[4]61 ALTE'!H196</f>
        <v>0</v>
      </c>
      <c r="I198" s="939">
        <f>'[4]POLITIA LOCALA'!I195+[4]ISU!I195+'[4]61 ALTE'!I196</f>
        <v>0</v>
      </c>
      <c r="J198" s="939">
        <f>'[4]POLITIA LOCALA'!J195+[4]ISU!J195+'[4]61 ALTE'!J196</f>
        <v>0</v>
      </c>
      <c r="K198" s="939">
        <f>'[4]POLITIA LOCALA'!K195+[4]ISU!K195+'[4]61 ALTE'!K196</f>
        <v>0</v>
      </c>
      <c r="L198" s="940">
        <f>'[4]POLITIA LOCALA'!L195+[4]ISU!L195+'[4]61 ALTE'!L196</f>
        <v>0</v>
      </c>
    </row>
    <row r="199" spans="1:12" hidden="1">
      <c r="A199" s="1165" t="s">
        <v>1201</v>
      </c>
      <c r="B199" s="1166"/>
      <c r="C199" s="875" t="s">
        <v>1111</v>
      </c>
      <c r="D199" s="1319">
        <v>0</v>
      </c>
      <c r="E199" s="895"/>
      <c r="F199" s="895">
        <f>'[4]POLITIA LOCALA'!F196+[4]ISU!F196+'[4]61 ALTE'!F197</f>
        <v>0</v>
      </c>
      <c r="G199" s="895">
        <f>'[4]POLITIA LOCALA'!G196+[4]ISU!G196+'[4]61 ALTE'!G197</f>
        <v>0</v>
      </c>
      <c r="H199" s="895">
        <f>'[4]POLITIA LOCALA'!H196+[4]ISU!H196+'[4]61 ALTE'!H197</f>
        <v>0</v>
      </c>
      <c r="I199" s="895">
        <f>'[4]POLITIA LOCALA'!I196+[4]ISU!I196+'[4]61 ALTE'!I197</f>
        <v>0</v>
      </c>
      <c r="J199" s="895">
        <f>'[4]POLITIA LOCALA'!J196+[4]ISU!J196+'[4]61 ALTE'!J197</f>
        <v>0</v>
      </c>
      <c r="K199" s="895">
        <f>'[4]POLITIA LOCALA'!K196+[4]ISU!K196+'[4]61 ALTE'!K197</f>
        <v>0</v>
      </c>
      <c r="L199" s="896">
        <f>'[4]POLITIA LOCALA'!L196+[4]ISU!L196+'[4]61 ALTE'!L197</f>
        <v>0</v>
      </c>
    </row>
    <row r="200" spans="1:12" hidden="1">
      <c r="A200" s="892"/>
      <c r="B200" s="879" t="s">
        <v>1202</v>
      </c>
      <c r="C200" s="880" t="s">
        <v>1203</v>
      </c>
      <c r="D200" s="1318">
        <v>0</v>
      </c>
      <c r="E200" s="897"/>
      <c r="F200" s="897">
        <f>'[4]POLITIA LOCALA'!F197+[4]ISU!F197+'[4]61 ALTE'!F198</f>
        <v>0</v>
      </c>
      <c r="G200" s="897">
        <f>'[4]POLITIA LOCALA'!G197+[4]ISU!G197+'[4]61 ALTE'!G198</f>
        <v>0</v>
      </c>
      <c r="H200" s="897">
        <f>'[4]POLITIA LOCALA'!H197+[4]ISU!H197+'[4]61 ALTE'!H198</f>
        <v>0</v>
      </c>
      <c r="I200" s="897">
        <f>'[4]POLITIA LOCALA'!I197+[4]ISU!I197+'[4]61 ALTE'!I198</f>
        <v>0</v>
      </c>
      <c r="J200" s="897">
        <f>'[4]POLITIA LOCALA'!J197+[4]ISU!J197+'[4]61 ALTE'!J198</f>
        <v>0</v>
      </c>
      <c r="K200" s="897">
        <f>'[4]POLITIA LOCALA'!K197+[4]ISU!K197+'[4]61 ALTE'!K198</f>
        <v>0</v>
      </c>
      <c r="L200" s="899">
        <f>'[4]POLITIA LOCALA'!L197+[4]ISU!L197+'[4]61 ALTE'!L198</f>
        <v>0</v>
      </c>
    </row>
    <row r="201" spans="1:12" hidden="1">
      <c r="A201" s="892"/>
      <c r="B201" s="879" t="s">
        <v>1204</v>
      </c>
      <c r="C201" s="880" t="s">
        <v>1205</v>
      </c>
      <c r="D201" s="1319">
        <v>0</v>
      </c>
      <c r="E201" s="897"/>
      <c r="F201" s="897">
        <f>'[4]POLITIA LOCALA'!F198+[4]ISU!F198+'[4]61 ALTE'!F199</f>
        <v>0</v>
      </c>
      <c r="G201" s="897">
        <f>'[4]POLITIA LOCALA'!G198+[4]ISU!G198+'[4]61 ALTE'!G199</f>
        <v>0</v>
      </c>
      <c r="H201" s="897">
        <f>'[4]POLITIA LOCALA'!H198+[4]ISU!H198+'[4]61 ALTE'!H199</f>
        <v>0</v>
      </c>
      <c r="I201" s="897">
        <f>'[4]POLITIA LOCALA'!I198+[4]ISU!I198+'[4]61 ALTE'!I199</f>
        <v>0</v>
      </c>
      <c r="J201" s="897">
        <f>'[4]POLITIA LOCALA'!J198+[4]ISU!J198+'[4]61 ALTE'!J199</f>
        <v>0</v>
      </c>
      <c r="K201" s="897">
        <f>'[4]POLITIA LOCALA'!K198+[4]ISU!K198+'[4]61 ALTE'!K199</f>
        <v>0</v>
      </c>
      <c r="L201" s="899">
        <f>'[4]POLITIA LOCALA'!L198+[4]ISU!L198+'[4]61 ALTE'!L199</f>
        <v>0</v>
      </c>
    </row>
    <row r="202" spans="1:12" hidden="1">
      <c r="A202" s="892"/>
      <c r="B202" s="879" t="s">
        <v>1206</v>
      </c>
      <c r="C202" s="880" t="s">
        <v>1207</v>
      </c>
      <c r="D202" s="1318">
        <v>0</v>
      </c>
      <c r="E202" s="897"/>
      <c r="F202" s="897">
        <f>'[4]POLITIA LOCALA'!F199+[4]ISU!F199+'[4]61 ALTE'!F200</f>
        <v>0</v>
      </c>
      <c r="G202" s="897">
        <f>'[4]POLITIA LOCALA'!G199+[4]ISU!G199+'[4]61 ALTE'!G200</f>
        <v>0</v>
      </c>
      <c r="H202" s="897">
        <f>'[4]POLITIA LOCALA'!H199+[4]ISU!H199+'[4]61 ALTE'!H200</f>
        <v>0</v>
      </c>
      <c r="I202" s="897">
        <f>'[4]POLITIA LOCALA'!I199+[4]ISU!I199+'[4]61 ALTE'!I200</f>
        <v>0</v>
      </c>
      <c r="J202" s="897">
        <f>'[4]POLITIA LOCALA'!J199+[4]ISU!J199+'[4]61 ALTE'!J200</f>
        <v>0</v>
      </c>
      <c r="K202" s="897">
        <f>'[4]POLITIA LOCALA'!K199+[4]ISU!K199+'[4]61 ALTE'!K200</f>
        <v>0</v>
      </c>
      <c r="L202" s="899">
        <f>'[4]POLITIA LOCALA'!L199+[4]ISU!L199+'[4]61 ALTE'!L200</f>
        <v>0</v>
      </c>
    </row>
    <row r="203" spans="1:12" hidden="1">
      <c r="A203" s="892"/>
      <c r="B203" s="879" t="s">
        <v>1208</v>
      </c>
      <c r="C203" s="880" t="s">
        <v>1209</v>
      </c>
      <c r="D203" s="1319">
        <v>0</v>
      </c>
      <c r="E203" s="897"/>
      <c r="F203" s="897">
        <f>'[4]POLITIA LOCALA'!F200+[4]ISU!F200+'[4]61 ALTE'!F201</f>
        <v>0</v>
      </c>
      <c r="G203" s="897">
        <f>'[4]POLITIA LOCALA'!G200+[4]ISU!G200+'[4]61 ALTE'!G201</f>
        <v>0</v>
      </c>
      <c r="H203" s="897">
        <f>'[4]POLITIA LOCALA'!H200+[4]ISU!H200+'[4]61 ALTE'!H201</f>
        <v>0</v>
      </c>
      <c r="I203" s="897">
        <f>'[4]POLITIA LOCALA'!I200+[4]ISU!I200+'[4]61 ALTE'!I201</f>
        <v>0</v>
      </c>
      <c r="J203" s="897">
        <f>'[4]POLITIA LOCALA'!J200+[4]ISU!J200+'[4]61 ALTE'!J201</f>
        <v>0</v>
      </c>
      <c r="K203" s="897">
        <f>'[4]POLITIA LOCALA'!K200+[4]ISU!K200+'[4]61 ALTE'!K201</f>
        <v>0</v>
      </c>
      <c r="L203" s="899">
        <f>'[4]POLITIA LOCALA'!L200+[4]ISU!L200+'[4]61 ALTE'!L201</f>
        <v>0</v>
      </c>
    </row>
    <row r="204" spans="1:12" hidden="1">
      <c r="A204" s="892"/>
      <c r="B204" s="913" t="s">
        <v>1210</v>
      </c>
      <c r="C204" s="880" t="s">
        <v>1211</v>
      </c>
      <c r="D204" s="1318">
        <v>0</v>
      </c>
      <c r="E204" s="897"/>
      <c r="F204" s="897">
        <f>'[4]POLITIA LOCALA'!F201+[4]ISU!F201+'[4]61 ALTE'!F202</f>
        <v>0</v>
      </c>
      <c r="G204" s="897">
        <f>'[4]POLITIA LOCALA'!G201+[4]ISU!G201+'[4]61 ALTE'!G202</f>
        <v>0</v>
      </c>
      <c r="H204" s="897">
        <f>'[4]POLITIA LOCALA'!H201+[4]ISU!H201+'[4]61 ALTE'!H202</f>
        <v>0</v>
      </c>
      <c r="I204" s="897">
        <f>'[4]POLITIA LOCALA'!I201+[4]ISU!I201+'[4]61 ALTE'!I202</f>
        <v>0</v>
      </c>
      <c r="J204" s="897">
        <f>'[4]POLITIA LOCALA'!J201+[4]ISU!J201+'[4]61 ALTE'!J202</f>
        <v>0</v>
      </c>
      <c r="K204" s="897">
        <f>'[4]POLITIA LOCALA'!K201+[4]ISU!K201+'[4]61 ALTE'!K202</f>
        <v>0</v>
      </c>
      <c r="L204" s="899">
        <f>'[4]POLITIA LOCALA'!L201+[4]ISU!L201+'[4]61 ALTE'!L202</f>
        <v>0</v>
      </c>
    </row>
    <row r="205" spans="1:12" hidden="1">
      <c r="A205" s="979"/>
      <c r="B205" s="879" t="s">
        <v>1212</v>
      </c>
      <c r="C205" s="880" t="s">
        <v>1213</v>
      </c>
      <c r="D205" s="1319">
        <v>0</v>
      </c>
      <c r="E205" s="897"/>
      <c r="F205" s="897">
        <f>'[4]POLITIA LOCALA'!F202+[4]ISU!F202+'[4]61 ALTE'!F203</f>
        <v>0</v>
      </c>
      <c r="G205" s="897">
        <f>'[4]POLITIA LOCALA'!G202+[4]ISU!G202+'[4]61 ALTE'!G203</f>
        <v>0</v>
      </c>
      <c r="H205" s="897">
        <f>'[4]POLITIA LOCALA'!H202+[4]ISU!H202+'[4]61 ALTE'!H203</f>
        <v>0</v>
      </c>
      <c r="I205" s="897">
        <f>'[4]POLITIA LOCALA'!I202+[4]ISU!I202+'[4]61 ALTE'!I203</f>
        <v>0</v>
      </c>
      <c r="J205" s="897">
        <f>'[4]POLITIA LOCALA'!J202+[4]ISU!J202+'[4]61 ALTE'!J203</f>
        <v>0</v>
      </c>
      <c r="K205" s="897">
        <f>'[4]POLITIA LOCALA'!K202+[4]ISU!K202+'[4]61 ALTE'!K203</f>
        <v>0</v>
      </c>
      <c r="L205" s="899">
        <f>'[4]POLITIA LOCALA'!L202+[4]ISU!L202+'[4]61 ALTE'!L203</f>
        <v>0</v>
      </c>
    </row>
    <row r="206" spans="1:12" hidden="1">
      <c r="A206" s="979"/>
      <c r="B206" s="879" t="s">
        <v>1214</v>
      </c>
      <c r="C206" s="880" t="s">
        <v>1215</v>
      </c>
      <c r="D206" s="1318">
        <v>0</v>
      </c>
      <c r="E206" s="897"/>
      <c r="F206" s="897">
        <f>'[4]POLITIA LOCALA'!F203+[4]ISU!F203+'[4]61 ALTE'!F204</f>
        <v>0</v>
      </c>
      <c r="G206" s="897">
        <f>'[4]POLITIA LOCALA'!G203+[4]ISU!G203+'[4]61 ALTE'!G204</f>
        <v>0</v>
      </c>
      <c r="H206" s="897">
        <f>'[4]POLITIA LOCALA'!H203+[4]ISU!H203+'[4]61 ALTE'!H204</f>
        <v>0</v>
      </c>
      <c r="I206" s="897">
        <f>'[4]POLITIA LOCALA'!I203+[4]ISU!I203+'[4]61 ALTE'!I204</f>
        <v>0</v>
      </c>
      <c r="J206" s="897">
        <f>'[4]POLITIA LOCALA'!J203+[4]ISU!J203+'[4]61 ALTE'!J204</f>
        <v>0</v>
      </c>
      <c r="K206" s="897">
        <f>'[4]POLITIA LOCALA'!K203+[4]ISU!K203+'[4]61 ALTE'!K204</f>
        <v>0</v>
      </c>
      <c r="L206" s="899">
        <f>'[4]POLITIA LOCALA'!L203+[4]ISU!L203+'[4]61 ALTE'!L204</f>
        <v>0</v>
      </c>
    </row>
    <row r="207" spans="1:12" hidden="1">
      <c r="A207" s="979"/>
      <c r="B207" s="893" t="s">
        <v>1114</v>
      </c>
      <c r="C207" s="880" t="s">
        <v>1115</v>
      </c>
      <c r="D207" s="1319">
        <v>0</v>
      </c>
      <c r="E207" s="897"/>
      <c r="F207" s="897">
        <f>'[4]POLITIA LOCALA'!F204+[4]ISU!F204+'[4]61 ALTE'!F205</f>
        <v>0</v>
      </c>
      <c r="G207" s="897">
        <f>'[4]POLITIA LOCALA'!G204+[4]ISU!G204+'[4]61 ALTE'!G205</f>
        <v>0</v>
      </c>
      <c r="H207" s="897">
        <f>'[4]POLITIA LOCALA'!H204+[4]ISU!H204+'[4]61 ALTE'!H205</f>
        <v>0</v>
      </c>
      <c r="I207" s="897">
        <f>'[4]POLITIA LOCALA'!I204+[4]ISU!I204+'[4]61 ALTE'!I205</f>
        <v>0</v>
      </c>
      <c r="J207" s="897">
        <f>'[4]POLITIA LOCALA'!J204+[4]ISU!J204+'[4]61 ALTE'!J205</f>
        <v>0</v>
      </c>
      <c r="K207" s="897">
        <f>'[4]POLITIA LOCALA'!K204+[4]ISU!K204+'[4]61 ALTE'!K205</f>
        <v>0</v>
      </c>
      <c r="L207" s="899">
        <f>'[4]POLITIA LOCALA'!L204+[4]ISU!L204+'[4]61 ALTE'!L205</f>
        <v>0</v>
      </c>
    </row>
    <row r="208" spans="1:12" hidden="1">
      <c r="A208" s="979"/>
      <c r="B208" s="893" t="s">
        <v>1216</v>
      </c>
      <c r="C208" s="880" t="s">
        <v>1217</v>
      </c>
      <c r="D208" s="1318">
        <v>0</v>
      </c>
      <c r="E208" s="897"/>
      <c r="F208" s="897">
        <f t="shared" ref="F208:L208" si="26">F209+F210</f>
        <v>0</v>
      </c>
      <c r="G208" s="897">
        <f t="shared" si="26"/>
        <v>0</v>
      </c>
      <c r="H208" s="897">
        <f t="shared" si="26"/>
        <v>0</v>
      </c>
      <c r="I208" s="897">
        <f t="shared" si="26"/>
        <v>0</v>
      </c>
      <c r="J208" s="897">
        <f t="shared" si="26"/>
        <v>0</v>
      </c>
      <c r="K208" s="897">
        <f t="shared" si="26"/>
        <v>0</v>
      </c>
      <c r="L208" s="899">
        <f t="shared" si="26"/>
        <v>0</v>
      </c>
    </row>
    <row r="209" spans="1:12" hidden="1">
      <c r="A209" s="979"/>
      <c r="B209" s="893" t="s">
        <v>1218</v>
      </c>
      <c r="C209" s="880" t="s">
        <v>1219</v>
      </c>
      <c r="D209" s="1319">
        <v>0</v>
      </c>
      <c r="E209" s="897"/>
      <c r="F209" s="897">
        <f>'[4]POLITIA LOCALA'!F206+[4]ISU!F206+'[4]61 ALTE'!F207</f>
        <v>0</v>
      </c>
      <c r="G209" s="897">
        <f>'[4]POLITIA LOCALA'!G206+[4]ISU!G206+'[4]61 ALTE'!G207</f>
        <v>0</v>
      </c>
      <c r="H209" s="897">
        <f>'[4]POLITIA LOCALA'!H206+[4]ISU!H206+'[4]61 ALTE'!H207</f>
        <v>0</v>
      </c>
      <c r="I209" s="897">
        <f>'[4]POLITIA LOCALA'!I206+[4]ISU!I206+'[4]61 ALTE'!I207</f>
        <v>0</v>
      </c>
      <c r="J209" s="897">
        <f>'[4]POLITIA LOCALA'!J206+[4]ISU!J206+'[4]61 ALTE'!J207</f>
        <v>0</v>
      </c>
      <c r="K209" s="897">
        <f>'[4]POLITIA LOCALA'!K206+[4]ISU!K206+'[4]61 ALTE'!K207</f>
        <v>0</v>
      </c>
      <c r="L209" s="899">
        <f>'[4]POLITIA LOCALA'!L206+[4]ISU!L206+'[4]61 ALTE'!L207</f>
        <v>0</v>
      </c>
    </row>
    <row r="210" spans="1:12" ht="25.5" hidden="1">
      <c r="A210" s="979"/>
      <c r="B210" s="946" t="s">
        <v>1220</v>
      </c>
      <c r="C210" s="880" t="s">
        <v>1221</v>
      </c>
      <c r="D210" s="1318">
        <v>0</v>
      </c>
      <c r="E210" s="897"/>
      <c r="F210" s="897">
        <f>'[4]POLITIA LOCALA'!F207+[4]ISU!F207+'[4]61 ALTE'!F208</f>
        <v>0</v>
      </c>
      <c r="G210" s="897">
        <f>'[4]POLITIA LOCALA'!G207+[4]ISU!G207+'[4]61 ALTE'!G208</f>
        <v>0</v>
      </c>
      <c r="H210" s="897">
        <f>'[4]POLITIA LOCALA'!H207+[4]ISU!H207+'[4]61 ALTE'!H208</f>
        <v>0</v>
      </c>
      <c r="I210" s="897">
        <f>'[4]POLITIA LOCALA'!I207+[4]ISU!I207+'[4]61 ALTE'!I208</f>
        <v>0</v>
      </c>
      <c r="J210" s="897">
        <f>'[4]POLITIA LOCALA'!J207+[4]ISU!J207+'[4]61 ALTE'!J208</f>
        <v>0</v>
      </c>
      <c r="K210" s="897">
        <f>'[4]POLITIA LOCALA'!K207+[4]ISU!K207+'[4]61 ALTE'!K208</f>
        <v>0</v>
      </c>
      <c r="L210" s="899">
        <f>'[4]POLITIA LOCALA'!L207+[4]ISU!L207+'[4]61 ALTE'!L208</f>
        <v>0</v>
      </c>
    </row>
    <row r="211" spans="1:12" hidden="1">
      <c r="A211" s="979"/>
      <c r="B211" s="893"/>
      <c r="C211" s="880"/>
      <c r="D211" s="1319">
        <v>0</v>
      </c>
      <c r="E211" s="897"/>
      <c r="F211" s="897">
        <f>'[4]POLITIA LOCALA'!F208+[4]ISU!F208+'[4]61 ALTE'!F209</f>
        <v>0</v>
      </c>
      <c r="G211" s="897">
        <f>'[4]POLITIA LOCALA'!G208+[4]ISU!G208+'[4]61 ALTE'!G209</f>
        <v>0</v>
      </c>
      <c r="H211" s="897">
        <f>'[4]POLITIA LOCALA'!H208+[4]ISU!H208+'[4]61 ALTE'!H209</f>
        <v>0</v>
      </c>
      <c r="I211" s="897">
        <f>'[4]POLITIA LOCALA'!I208+[4]ISU!I208+'[4]61 ALTE'!I209</f>
        <v>0</v>
      </c>
      <c r="J211" s="897">
        <f>'[4]POLITIA LOCALA'!J208+[4]ISU!J208+'[4]61 ALTE'!J209</f>
        <v>0</v>
      </c>
      <c r="K211" s="897">
        <f>'[4]POLITIA LOCALA'!K208+[4]ISU!K208+'[4]61 ALTE'!K209</f>
        <v>0</v>
      </c>
      <c r="L211" s="899">
        <f>'[4]POLITIA LOCALA'!L208+[4]ISU!L208+'[4]61 ALTE'!L209</f>
        <v>0</v>
      </c>
    </row>
    <row r="212" spans="1:12" hidden="1">
      <c r="A212" s="1167" t="s">
        <v>1334</v>
      </c>
      <c r="B212" s="1168"/>
      <c r="C212" s="980">
        <v>56</v>
      </c>
      <c r="D212" s="1320">
        <v>0</v>
      </c>
      <c r="E212" s="939">
        <f>'[4]POLITIA LOCALA'!E209+[4]ISU!E209+'[4]61 ALTE'!E210</f>
        <v>0</v>
      </c>
      <c r="F212" s="939">
        <f>'[4]POLITIA LOCALA'!F209+[4]ISU!F209+'[4]61 ALTE'!F210</f>
        <v>0</v>
      </c>
      <c r="G212" s="939">
        <f>'[4]POLITIA LOCALA'!G209+[4]ISU!G209+'[4]61 ALTE'!G210</f>
        <v>0</v>
      </c>
      <c r="H212" s="939">
        <f>'[4]POLITIA LOCALA'!H209+[4]ISU!H209+'[4]61 ALTE'!H210</f>
        <v>0</v>
      </c>
      <c r="I212" s="939">
        <f>'[4]POLITIA LOCALA'!I209+[4]ISU!I209+'[4]61 ALTE'!I210</f>
        <v>0</v>
      </c>
      <c r="J212" s="939">
        <f>'[4]POLITIA LOCALA'!J209+[4]ISU!J209+'[4]61 ALTE'!J210</f>
        <v>0</v>
      </c>
      <c r="K212" s="939">
        <f>'[4]POLITIA LOCALA'!K209+[4]ISU!K209+'[4]61 ALTE'!K210</f>
        <v>0</v>
      </c>
      <c r="L212" s="940">
        <f>'[4]POLITIA LOCALA'!L209+[4]ISU!L209+'[4]61 ALTE'!L210</f>
        <v>0</v>
      </c>
    </row>
    <row r="213" spans="1:12" hidden="1">
      <c r="A213" s="1169" t="s">
        <v>1223</v>
      </c>
      <c r="B213" s="1170"/>
      <c r="C213" s="875" t="s">
        <v>1224</v>
      </c>
      <c r="D213" s="1321">
        <v>0</v>
      </c>
      <c r="E213" s="895"/>
      <c r="F213" s="895">
        <f>'[4]POLITIA LOCALA'!F210+[4]ISU!F210+'[4]61 ALTE'!F211</f>
        <v>0</v>
      </c>
      <c r="G213" s="895">
        <f>'[4]POLITIA LOCALA'!G210+[4]ISU!G210+'[4]61 ALTE'!G211</f>
        <v>0</v>
      </c>
      <c r="H213" s="895">
        <f>'[4]POLITIA LOCALA'!H210+[4]ISU!H210+'[4]61 ALTE'!H211</f>
        <v>0</v>
      </c>
      <c r="I213" s="895">
        <f>'[4]POLITIA LOCALA'!I210+[4]ISU!I210+'[4]61 ALTE'!I211</f>
        <v>0</v>
      </c>
      <c r="J213" s="895">
        <f>'[4]POLITIA LOCALA'!J210+[4]ISU!J210+'[4]61 ALTE'!J211</f>
        <v>0</v>
      </c>
      <c r="K213" s="895">
        <f>'[4]POLITIA LOCALA'!K210+[4]ISU!K210+'[4]61 ALTE'!K211</f>
        <v>0</v>
      </c>
      <c r="L213" s="896">
        <f>'[4]POLITIA LOCALA'!L210+[4]ISU!L210+'[4]61 ALTE'!L211</f>
        <v>0</v>
      </c>
    </row>
    <row r="214" spans="1:12" hidden="1">
      <c r="A214" s="951"/>
      <c r="B214" s="981" t="s">
        <v>1225</v>
      </c>
      <c r="C214" s="982" t="s">
        <v>1226</v>
      </c>
      <c r="D214" s="1318">
        <v>0</v>
      </c>
      <c r="E214" s="897"/>
      <c r="F214" s="897">
        <f>'[4]POLITIA LOCALA'!F211+[4]ISU!F211+'[4]61 ALTE'!F212</f>
        <v>0</v>
      </c>
      <c r="G214" s="897">
        <f>'[4]POLITIA LOCALA'!G211+[4]ISU!G211+'[4]61 ALTE'!G212</f>
        <v>0</v>
      </c>
      <c r="H214" s="897">
        <f>'[4]POLITIA LOCALA'!H211+[4]ISU!H211+'[4]61 ALTE'!H212</f>
        <v>0</v>
      </c>
      <c r="I214" s="897">
        <f>'[4]POLITIA LOCALA'!I211+[4]ISU!I211+'[4]61 ALTE'!I212</f>
        <v>0</v>
      </c>
      <c r="J214" s="897">
        <f>'[4]POLITIA LOCALA'!J211+[4]ISU!J211+'[4]61 ALTE'!J212</f>
        <v>0</v>
      </c>
      <c r="K214" s="897">
        <f>'[4]POLITIA LOCALA'!K211+[4]ISU!K211+'[4]61 ALTE'!K212</f>
        <v>0</v>
      </c>
      <c r="L214" s="899">
        <f>'[4]POLITIA LOCALA'!L211+[4]ISU!L211+'[4]61 ALTE'!L212</f>
        <v>0</v>
      </c>
    </row>
    <row r="215" spans="1:12" hidden="1">
      <c r="A215" s="951"/>
      <c r="B215" s="981" t="s">
        <v>1227</v>
      </c>
      <c r="C215" s="982" t="s">
        <v>1228</v>
      </c>
      <c r="D215" s="1319">
        <v>0</v>
      </c>
      <c r="E215" s="897"/>
      <c r="F215" s="897">
        <f>'[4]POLITIA LOCALA'!F212+[4]ISU!F212+'[4]61 ALTE'!F213</f>
        <v>0</v>
      </c>
      <c r="G215" s="897">
        <f>'[4]POLITIA LOCALA'!G212+[4]ISU!G212+'[4]61 ALTE'!G213</f>
        <v>0</v>
      </c>
      <c r="H215" s="897">
        <f>'[4]POLITIA LOCALA'!H212+[4]ISU!H212+'[4]61 ALTE'!H213</f>
        <v>0</v>
      </c>
      <c r="I215" s="897">
        <f>'[4]POLITIA LOCALA'!I212+[4]ISU!I212+'[4]61 ALTE'!I213</f>
        <v>0</v>
      </c>
      <c r="J215" s="897">
        <f>'[4]POLITIA LOCALA'!J212+[4]ISU!J212+'[4]61 ALTE'!J213</f>
        <v>0</v>
      </c>
      <c r="K215" s="897">
        <f>'[4]POLITIA LOCALA'!K212+[4]ISU!K212+'[4]61 ALTE'!K213</f>
        <v>0</v>
      </c>
      <c r="L215" s="899">
        <f>'[4]POLITIA LOCALA'!L212+[4]ISU!L212+'[4]61 ALTE'!L213</f>
        <v>0</v>
      </c>
    </row>
    <row r="216" spans="1:12" hidden="1">
      <c r="A216" s="951"/>
      <c r="B216" s="981" t="s">
        <v>1229</v>
      </c>
      <c r="C216" s="982" t="s">
        <v>1230</v>
      </c>
      <c r="D216" s="1318">
        <v>0</v>
      </c>
      <c r="E216" s="897"/>
      <c r="F216" s="897">
        <f>'[4]POLITIA LOCALA'!F213+[4]ISU!F213+'[4]61 ALTE'!F214</f>
        <v>0</v>
      </c>
      <c r="G216" s="897">
        <f>'[4]POLITIA LOCALA'!G213+[4]ISU!G213+'[4]61 ALTE'!G214</f>
        <v>0</v>
      </c>
      <c r="H216" s="897">
        <f>'[4]POLITIA LOCALA'!H213+[4]ISU!H213+'[4]61 ALTE'!H214</f>
        <v>0</v>
      </c>
      <c r="I216" s="897">
        <f>'[4]POLITIA LOCALA'!I213+[4]ISU!I213+'[4]61 ALTE'!I214</f>
        <v>0</v>
      </c>
      <c r="J216" s="897">
        <f>'[4]POLITIA LOCALA'!J213+[4]ISU!J213+'[4]61 ALTE'!J214</f>
        <v>0</v>
      </c>
      <c r="K216" s="897">
        <f>'[4]POLITIA LOCALA'!K213+[4]ISU!K213+'[4]61 ALTE'!K214</f>
        <v>0</v>
      </c>
      <c r="L216" s="899">
        <f>'[4]POLITIA LOCALA'!L213+[4]ISU!L213+'[4]61 ALTE'!L214</f>
        <v>0</v>
      </c>
    </row>
    <row r="217" spans="1:12" hidden="1">
      <c r="A217" s="1157" t="s">
        <v>1231</v>
      </c>
      <c r="B217" s="1158"/>
      <c r="C217" s="983" t="s">
        <v>550</v>
      </c>
      <c r="D217" s="1319">
        <v>0</v>
      </c>
      <c r="E217" s="895"/>
      <c r="F217" s="895">
        <f>'[4]POLITIA LOCALA'!F214+[4]ISU!F214+'[4]61 ALTE'!F215</f>
        <v>0</v>
      </c>
      <c r="G217" s="895">
        <f>'[4]POLITIA LOCALA'!G214+[4]ISU!G214+'[4]61 ALTE'!G215</f>
        <v>0</v>
      </c>
      <c r="H217" s="895">
        <f>'[4]POLITIA LOCALA'!H214+[4]ISU!H214+'[4]61 ALTE'!H215</f>
        <v>0</v>
      </c>
      <c r="I217" s="895">
        <f>'[4]POLITIA LOCALA'!I214+[4]ISU!I214+'[4]61 ALTE'!I215</f>
        <v>0</v>
      </c>
      <c r="J217" s="895">
        <f>'[4]POLITIA LOCALA'!J214+[4]ISU!J214+'[4]61 ALTE'!J215</f>
        <v>0</v>
      </c>
      <c r="K217" s="895">
        <f>'[4]POLITIA LOCALA'!K214+[4]ISU!K214+'[4]61 ALTE'!K215</f>
        <v>0</v>
      </c>
      <c r="L217" s="896">
        <f>'[4]POLITIA LOCALA'!L214+[4]ISU!L214+'[4]61 ALTE'!L215</f>
        <v>0</v>
      </c>
    </row>
    <row r="218" spans="1:12" hidden="1">
      <c r="A218" s="951"/>
      <c r="B218" s="981" t="s">
        <v>1225</v>
      </c>
      <c r="C218" s="982" t="s">
        <v>1232</v>
      </c>
      <c r="D218" s="1318">
        <v>0</v>
      </c>
      <c r="E218" s="897"/>
      <c r="F218" s="897">
        <f>'[4]POLITIA LOCALA'!F215+[4]ISU!F215+'[4]61 ALTE'!F216</f>
        <v>0</v>
      </c>
      <c r="G218" s="897">
        <f>'[4]POLITIA LOCALA'!G215+[4]ISU!G215+'[4]61 ALTE'!G216</f>
        <v>0</v>
      </c>
      <c r="H218" s="897">
        <f>'[4]POLITIA LOCALA'!H215+[4]ISU!H215+'[4]61 ALTE'!H216</f>
        <v>0</v>
      </c>
      <c r="I218" s="897">
        <f>'[4]POLITIA LOCALA'!I215+[4]ISU!I215+'[4]61 ALTE'!I216</f>
        <v>0</v>
      </c>
      <c r="J218" s="897">
        <f>'[4]POLITIA LOCALA'!J215+[4]ISU!J215+'[4]61 ALTE'!J216</f>
        <v>0</v>
      </c>
      <c r="K218" s="897">
        <f>'[4]POLITIA LOCALA'!K215+[4]ISU!K215+'[4]61 ALTE'!K216</f>
        <v>0</v>
      </c>
      <c r="L218" s="899">
        <f>'[4]POLITIA LOCALA'!L215+[4]ISU!L215+'[4]61 ALTE'!L216</f>
        <v>0</v>
      </c>
    </row>
    <row r="219" spans="1:12" hidden="1">
      <c r="A219" s="951"/>
      <c r="B219" s="981" t="s">
        <v>1227</v>
      </c>
      <c r="C219" s="982" t="s">
        <v>1233</v>
      </c>
      <c r="D219" s="1319">
        <v>0</v>
      </c>
      <c r="E219" s="897"/>
      <c r="F219" s="897">
        <f>'[4]POLITIA LOCALA'!F216+[4]ISU!F216+'[4]61 ALTE'!F217</f>
        <v>0</v>
      </c>
      <c r="G219" s="897">
        <f>'[4]POLITIA LOCALA'!G216+[4]ISU!G216+'[4]61 ALTE'!G217</f>
        <v>0</v>
      </c>
      <c r="H219" s="897">
        <f>'[4]POLITIA LOCALA'!H216+[4]ISU!H216+'[4]61 ALTE'!H217</f>
        <v>0</v>
      </c>
      <c r="I219" s="897">
        <f>'[4]POLITIA LOCALA'!I216+[4]ISU!I216+'[4]61 ALTE'!I217</f>
        <v>0</v>
      </c>
      <c r="J219" s="897">
        <f>'[4]POLITIA LOCALA'!J216+[4]ISU!J216+'[4]61 ALTE'!J217</f>
        <v>0</v>
      </c>
      <c r="K219" s="897">
        <f>'[4]POLITIA LOCALA'!K216+[4]ISU!K216+'[4]61 ALTE'!K217</f>
        <v>0</v>
      </c>
      <c r="L219" s="899">
        <f>'[4]POLITIA LOCALA'!L216+[4]ISU!L216+'[4]61 ALTE'!L217</f>
        <v>0</v>
      </c>
    </row>
    <row r="220" spans="1:12" hidden="1">
      <c r="A220" s="951"/>
      <c r="B220" s="981" t="s">
        <v>1229</v>
      </c>
      <c r="C220" s="982" t="s">
        <v>1234</v>
      </c>
      <c r="D220" s="1318">
        <v>0</v>
      </c>
      <c r="E220" s="897"/>
      <c r="F220" s="897">
        <f t="shared" ref="F220:L220" si="27">F221+F222</f>
        <v>0</v>
      </c>
      <c r="G220" s="897">
        <f t="shared" si="27"/>
        <v>0</v>
      </c>
      <c r="H220" s="897">
        <f t="shared" si="27"/>
        <v>0</v>
      </c>
      <c r="I220" s="897">
        <f t="shared" si="27"/>
        <v>0</v>
      </c>
      <c r="J220" s="897">
        <f t="shared" si="27"/>
        <v>0</v>
      </c>
      <c r="K220" s="897">
        <f t="shared" si="27"/>
        <v>0</v>
      </c>
      <c r="L220" s="899">
        <f t="shared" si="27"/>
        <v>0</v>
      </c>
    </row>
    <row r="221" spans="1:12" hidden="1">
      <c r="A221" s="1157" t="s">
        <v>1235</v>
      </c>
      <c r="B221" s="1158"/>
      <c r="C221" s="983" t="s">
        <v>1236</v>
      </c>
      <c r="D221" s="1319">
        <v>0</v>
      </c>
      <c r="E221" s="895"/>
      <c r="F221" s="895">
        <f>'[4]POLITIA LOCALA'!F218+[4]ISU!F218+'[4]61 ALTE'!F219</f>
        <v>0</v>
      </c>
      <c r="G221" s="895">
        <f>'[4]POLITIA LOCALA'!G218+[4]ISU!G218+'[4]61 ALTE'!G219</f>
        <v>0</v>
      </c>
      <c r="H221" s="895">
        <f>'[4]POLITIA LOCALA'!H218+[4]ISU!H218+'[4]61 ALTE'!H219</f>
        <v>0</v>
      </c>
      <c r="I221" s="895">
        <f>'[4]POLITIA LOCALA'!I218+[4]ISU!I218+'[4]61 ALTE'!I219</f>
        <v>0</v>
      </c>
      <c r="J221" s="895">
        <f>'[4]POLITIA LOCALA'!J218+[4]ISU!J218+'[4]61 ALTE'!J219</f>
        <v>0</v>
      </c>
      <c r="K221" s="895">
        <f>'[4]POLITIA LOCALA'!K218+[4]ISU!K218+'[4]61 ALTE'!K219</f>
        <v>0</v>
      </c>
      <c r="L221" s="896">
        <f>'[4]POLITIA LOCALA'!L218+[4]ISU!L218+'[4]61 ALTE'!L219</f>
        <v>0</v>
      </c>
    </row>
    <row r="222" spans="1:12" hidden="1">
      <c r="A222" s="951"/>
      <c r="B222" s="981" t="s">
        <v>1225</v>
      </c>
      <c r="C222" s="982" t="s">
        <v>1237</v>
      </c>
      <c r="D222" s="1318">
        <v>0</v>
      </c>
      <c r="E222" s="897"/>
      <c r="F222" s="897">
        <f>'[4]POLITIA LOCALA'!F219+[4]ISU!F219+'[4]61 ALTE'!F220</f>
        <v>0</v>
      </c>
      <c r="G222" s="897">
        <f>'[4]POLITIA LOCALA'!G219+[4]ISU!G219+'[4]61 ALTE'!G220</f>
        <v>0</v>
      </c>
      <c r="H222" s="897">
        <f>'[4]POLITIA LOCALA'!H219+[4]ISU!H219+'[4]61 ALTE'!H220</f>
        <v>0</v>
      </c>
      <c r="I222" s="897">
        <f>'[4]POLITIA LOCALA'!I219+[4]ISU!I219+'[4]61 ALTE'!I220</f>
        <v>0</v>
      </c>
      <c r="J222" s="897">
        <f>'[4]POLITIA LOCALA'!J219+[4]ISU!J219+'[4]61 ALTE'!J220</f>
        <v>0</v>
      </c>
      <c r="K222" s="897">
        <f>'[4]POLITIA LOCALA'!K219+[4]ISU!K219+'[4]61 ALTE'!K220</f>
        <v>0</v>
      </c>
      <c r="L222" s="899">
        <f>'[4]POLITIA LOCALA'!L219+[4]ISU!L219+'[4]61 ALTE'!L220</f>
        <v>0</v>
      </c>
    </row>
    <row r="223" spans="1:12" hidden="1">
      <c r="A223" s="951"/>
      <c r="B223" s="981" t="s">
        <v>1227</v>
      </c>
      <c r="C223" s="982" t="s">
        <v>1238</v>
      </c>
      <c r="D223" s="1319">
        <v>0</v>
      </c>
      <c r="E223" s="897"/>
      <c r="F223" s="897">
        <f>'[4]POLITIA LOCALA'!F220+[4]ISU!F220+'[4]61 ALTE'!F221</f>
        <v>0</v>
      </c>
      <c r="G223" s="897">
        <f>'[4]POLITIA LOCALA'!G220+[4]ISU!G220+'[4]61 ALTE'!G221</f>
        <v>0</v>
      </c>
      <c r="H223" s="897">
        <f>'[4]POLITIA LOCALA'!H220+[4]ISU!H220+'[4]61 ALTE'!H221</f>
        <v>0</v>
      </c>
      <c r="I223" s="897">
        <f>'[4]POLITIA LOCALA'!I220+[4]ISU!I220+'[4]61 ALTE'!I221</f>
        <v>0</v>
      </c>
      <c r="J223" s="897">
        <f>'[4]POLITIA LOCALA'!J220+[4]ISU!J220+'[4]61 ALTE'!J221</f>
        <v>0</v>
      </c>
      <c r="K223" s="897">
        <f>'[4]POLITIA LOCALA'!K220+[4]ISU!K220+'[4]61 ALTE'!K221</f>
        <v>0</v>
      </c>
      <c r="L223" s="899">
        <f>'[4]POLITIA LOCALA'!L220+[4]ISU!L220+'[4]61 ALTE'!L221</f>
        <v>0</v>
      </c>
    </row>
    <row r="224" spans="1:12" hidden="1">
      <c r="A224" s="951"/>
      <c r="B224" s="981" t="s">
        <v>1229</v>
      </c>
      <c r="C224" s="982" t="s">
        <v>1239</v>
      </c>
      <c r="D224" s="1318">
        <v>0</v>
      </c>
      <c r="E224" s="897"/>
      <c r="F224" s="897">
        <f>'[4]POLITIA LOCALA'!F221+[4]ISU!F221+'[4]61 ALTE'!F222</f>
        <v>0</v>
      </c>
      <c r="G224" s="897">
        <f>'[4]POLITIA LOCALA'!G221+[4]ISU!G221+'[4]61 ALTE'!G222</f>
        <v>0</v>
      </c>
      <c r="H224" s="897">
        <f>'[4]POLITIA LOCALA'!H221+[4]ISU!H221+'[4]61 ALTE'!H222</f>
        <v>0</v>
      </c>
      <c r="I224" s="897">
        <f>'[4]POLITIA LOCALA'!I221+[4]ISU!I221+'[4]61 ALTE'!I222</f>
        <v>0</v>
      </c>
      <c r="J224" s="897">
        <f>'[4]POLITIA LOCALA'!J221+[4]ISU!J221+'[4]61 ALTE'!J222</f>
        <v>0</v>
      </c>
      <c r="K224" s="897">
        <f>'[4]POLITIA LOCALA'!K221+[4]ISU!K221+'[4]61 ALTE'!K222</f>
        <v>0</v>
      </c>
      <c r="L224" s="899">
        <f>'[4]POLITIA LOCALA'!L221+[4]ISU!L221+'[4]61 ALTE'!L222</f>
        <v>0</v>
      </c>
    </row>
    <row r="225" spans="1:12" hidden="1">
      <c r="A225" s="1157" t="s">
        <v>1240</v>
      </c>
      <c r="B225" s="1158"/>
      <c r="C225" s="983" t="s">
        <v>1241</v>
      </c>
      <c r="D225" s="1319">
        <v>0</v>
      </c>
      <c r="E225" s="895"/>
      <c r="F225" s="895">
        <f>'[4]POLITIA LOCALA'!F222+[4]ISU!F222+'[4]61 ALTE'!F223</f>
        <v>0</v>
      </c>
      <c r="G225" s="895">
        <f>'[4]POLITIA LOCALA'!G222+[4]ISU!G222+'[4]61 ALTE'!G223</f>
        <v>0</v>
      </c>
      <c r="H225" s="895">
        <f>'[4]POLITIA LOCALA'!H222+[4]ISU!H222+'[4]61 ALTE'!H223</f>
        <v>0</v>
      </c>
      <c r="I225" s="895">
        <f>'[4]POLITIA LOCALA'!I222+[4]ISU!I222+'[4]61 ALTE'!I223</f>
        <v>0</v>
      </c>
      <c r="J225" s="895">
        <f>'[4]POLITIA LOCALA'!J222+[4]ISU!J222+'[4]61 ALTE'!J223</f>
        <v>0</v>
      </c>
      <c r="K225" s="895">
        <f>'[4]POLITIA LOCALA'!K222+[4]ISU!K222+'[4]61 ALTE'!K223</f>
        <v>0</v>
      </c>
      <c r="L225" s="896">
        <f>'[4]POLITIA LOCALA'!L222+[4]ISU!L222+'[4]61 ALTE'!L223</f>
        <v>0</v>
      </c>
    </row>
    <row r="226" spans="1:12" hidden="1">
      <c r="A226" s="951"/>
      <c r="B226" s="981" t="s">
        <v>1225</v>
      </c>
      <c r="C226" s="982" t="s">
        <v>1242</v>
      </c>
      <c r="D226" s="1318">
        <v>0</v>
      </c>
      <c r="E226" s="897"/>
      <c r="F226" s="897">
        <f>'[4]POLITIA LOCALA'!F223+[4]ISU!F223+'[4]61 ALTE'!F224</f>
        <v>0</v>
      </c>
      <c r="G226" s="897">
        <f>'[4]POLITIA LOCALA'!G223+[4]ISU!G223+'[4]61 ALTE'!G224</f>
        <v>0</v>
      </c>
      <c r="H226" s="897">
        <f>'[4]POLITIA LOCALA'!H223+[4]ISU!H223+'[4]61 ALTE'!H224</f>
        <v>0</v>
      </c>
      <c r="I226" s="897">
        <f>'[4]POLITIA LOCALA'!I223+[4]ISU!I223+'[4]61 ALTE'!I224</f>
        <v>0</v>
      </c>
      <c r="J226" s="897">
        <f>'[4]POLITIA LOCALA'!J223+[4]ISU!J223+'[4]61 ALTE'!J224</f>
        <v>0</v>
      </c>
      <c r="K226" s="897">
        <f>'[4]POLITIA LOCALA'!K223+[4]ISU!K223+'[4]61 ALTE'!K224</f>
        <v>0</v>
      </c>
      <c r="L226" s="899">
        <f>'[4]POLITIA LOCALA'!L223+[4]ISU!L223+'[4]61 ALTE'!L224</f>
        <v>0</v>
      </c>
    </row>
    <row r="227" spans="1:12" hidden="1">
      <c r="A227" s="951"/>
      <c r="B227" s="981" t="s">
        <v>1227</v>
      </c>
      <c r="C227" s="982" t="s">
        <v>1243</v>
      </c>
      <c r="D227" s="1319">
        <v>0</v>
      </c>
      <c r="E227" s="897"/>
      <c r="F227" s="897">
        <f>'[4]POLITIA LOCALA'!F224+[4]ISU!F224+'[4]61 ALTE'!F225</f>
        <v>0</v>
      </c>
      <c r="G227" s="897">
        <f>'[4]POLITIA LOCALA'!G224+[4]ISU!G224+'[4]61 ALTE'!G225</f>
        <v>0</v>
      </c>
      <c r="H227" s="897">
        <f>'[4]POLITIA LOCALA'!H224+[4]ISU!H224+'[4]61 ALTE'!H225</f>
        <v>0</v>
      </c>
      <c r="I227" s="897">
        <f>'[4]POLITIA LOCALA'!I224+[4]ISU!I224+'[4]61 ALTE'!I225</f>
        <v>0</v>
      </c>
      <c r="J227" s="897">
        <f>'[4]POLITIA LOCALA'!J224+[4]ISU!J224+'[4]61 ALTE'!J225</f>
        <v>0</v>
      </c>
      <c r="K227" s="897">
        <f>'[4]POLITIA LOCALA'!K224+[4]ISU!K224+'[4]61 ALTE'!K225</f>
        <v>0</v>
      </c>
      <c r="L227" s="899">
        <f>'[4]POLITIA LOCALA'!L224+[4]ISU!L224+'[4]61 ALTE'!L225</f>
        <v>0</v>
      </c>
    </row>
    <row r="228" spans="1:12" hidden="1">
      <c r="A228" s="951"/>
      <c r="B228" s="981" t="s">
        <v>1229</v>
      </c>
      <c r="C228" s="982" t="s">
        <v>1244</v>
      </c>
      <c r="D228" s="1318">
        <v>0</v>
      </c>
      <c r="E228" s="897"/>
      <c r="F228" s="897">
        <f>'[4]POLITIA LOCALA'!F225+[4]ISU!F225+'[4]61 ALTE'!F226</f>
        <v>0</v>
      </c>
      <c r="G228" s="897">
        <f>'[4]POLITIA LOCALA'!G225+[4]ISU!G225+'[4]61 ALTE'!G226</f>
        <v>0</v>
      </c>
      <c r="H228" s="897">
        <f>'[4]POLITIA LOCALA'!H225+[4]ISU!H225+'[4]61 ALTE'!H226</f>
        <v>0</v>
      </c>
      <c r="I228" s="897">
        <f>'[4]POLITIA LOCALA'!I225+[4]ISU!I225+'[4]61 ALTE'!I226</f>
        <v>0</v>
      </c>
      <c r="J228" s="897">
        <f>'[4]POLITIA LOCALA'!J225+[4]ISU!J225+'[4]61 ALTE'!J226</f>
        <v>0</v>
      </c>
      <c r="K228" s="897">
        <f>'[4]POLITIA LOCALA'!K225+[4]ISU!K225+'[4]61 ALTE'!K226</f>
        <v>0</v>
      </c>
      <c r="L228" s="899">
        <f>'[4]POLITIA LOCALA'!L225+[4]ISU!L225+'[4]61 ALTE'!L226</f>
        <v>0</v>
      </c>
    </row>
    <row r="229" spans="1:12" hidden="1">
      <c r="A229" s="1157" t="s">
        <v>1245</v>
      </c>
      <c r="B229" s="1158"/>
      <c r="C229" s="983" t="s">
        <v>1246</v>
      </c>
      <c r="D229" s="1319">
        <v>0</v>
      </c>
      <c r="E229" s="895"/>
      <c r="F229" s="895">
        <f>'[4]POLITIA LOCALA'!F226+[4]ISU!F226+'[4]61 ALTE'!F227</f>
        <v>0</v>
      </c>
      <c r="G229" s="895">
        <f>'[4]POLITIA LOCALA'!G226+[4]ISU!G226+'[4]61 ALTE'!G227</f>
        <v>0</v>
      </c>
      <c r="H229" s="895">
        <f>'[4]POLITIA LOCALA'!H226+[4]ISU!H226+'[4]61 ALTE'!H227</f>
        <v>0</v>
      </c>
      <c r="I229" s="895">
        <f>'[4]POLITIA LOCALA'!I226+[4]ISU!I226+'[4]61 ALTE'!I227</f>
        <v>0</v>
      </c>
      <c r="J229" s="895">
        <f>'[4]POLITIA LOCALA'!J226+[4]ISU!J226+'[4]61 ALTE'!J227</f>
        <v>0</v>
      </c>
      <c r="K229" s="895">
        <f>'[4]POLITIA LOCALA'!K226+[4]ISU!K226+'[4]61 ALTE'!K227</f>
        <v>0</v>
      </c>
      <c r="L229" s="896">
        <f>'[4]POLITIA LOCALA'!L226+[4]ISU!L226+'[4]61 ALTE'!L227</f>
        <v>0</v>
      </c>
    </row>
    <row r="230" spans="1:12" hidden="1">
      <c r="A230" s="951"/>
      <c r="B230" s="981" t="s">
        <v>1225</v>
      </c>
      <c r="C230" s="982" t="s">
        <v>1247</v>
      </c>
      <c r="D230" s="1318">
        <v>0</v>
      </c>
      <c r="E230" s="897"/>
      <c r="F230" s="897">
        <f>'[4]POLITIA LOCALA'!F227+[4]ISU!F227+'[4]61 ALTE'!F228</f>
        <v>0</v>
      </c>
      <c r="G230" s="897">
        <f>'[4]POLITIA LOCALA'!G227+[4]ISU!G227+'[4]61 ALTE'!G228</f>
        <v>0</v>
      </c>
      <c r="H230" s="897">
        <f>'[4]POLITIA LOCALA'!H227+[4]ISU!H227+'[4]61 ALTE'!H228</f>
        <v>0</v>
      </c>
      <c r="I230" s="897">
        <f>'[4]POLITIA LOCALA'!I227+[4]ISU!I227+'[4]61 ALTE'!I228</f>
        <v>0</v>
      </c>
      <c r="J230" s="897">
        <f>'[4]POLITIA LOCALA'!J227+[4]ISU!J227+'[4]61 ALTE'!J228</f>
        <v>0</v>
      </c>
      <c r="K230" s="897">
        <f>'[4]POLITIA LOCALA'!K227+[4]ISU!K227+'[4]61 ALTE'!K228</f>
        <v>0</v>
      </c>
      <c r="L230" s="899">
        <f>'[4]POLITIA LOCALA'!L227+[4]ISU!L227+'[4]61 ALTE'!L228</f>
        <v>0</v>
      </c>
    </row>
    <row r="231" spans="1:12" hidden="1">
      <c r="A231" s="951"/>
      <c r="B231" s="981" t="s">
        <v>1227</v>
      </c>
      <c r="C231" s="982" t="s">
        <v>1248</v>
      </c>
      <c r="D231" s="1319">
        <v>0</v>
      </c>
      <c r="E231" s="897"/>
      <c r="F231" s="897">
        <f>'[4]POLITIA LOCALA'!F228+[4]ISU!F228+'[4]61 ALTE'!F229</f>
        <v>0</v>
      </c>
      <c r="G231" s="897">
        <f>'[4]POLITIA LOCALA'!G228+[4]ISU!G228+'[4]61 ALTE'!G229</f>
        <v>0</v>
      </c>
      <c r="H231" s="897">
        <f>'[4]POLITIA LOCALA'!H228+[4]ISU!H228+'[4]61 ALTE'!H229</f>
        <v>0</v>
      </c>
      <c r="I231" s="897">
        <f>'[4]POLITIA LOCALA'!I228+[4]ISU!I228+'[4]61 ALTE'!I229</f>
        <v>0</v>
      </c>
      <c r="J231" s="897">
        <f>'[4]POLITIA LOCALA'!J228+[4]ISU!J228+'[4]61 ALTE'!J229</f>
        <v>0</v>
      </c>
      <c r="K231" s="897">
        <f>'[4]POLITIA LOCALA'!K228+[4]ISU!K228+'[4]61 ALTE'!K229</f>
        <v>0</v>
      </c>
      <c r="L231" s="899">
        <f>'[4]POLITIA LOCALA'!L228+[4]ISU!L228+'[4]61 ALTE'!L229</f>
        <v>0</v>
      </c>
    </row>
    <row r="232" spans="1:12" hidden="1">
      <c r="A232" s="951"/>
      <c r="B232" s="981" t="s">
        <v>1229</v>
      </c>
      <c r="C232" s="982" t="s">
        <v>1249</v>
      </c>
      <c r="D232" s="1318">
        <v>0</v>
      </c>
      <c r="E232" s="897"/>
      <c r="F232" s="897">
        <f t="shared" ref="F232:L232" si="28">F233+F234</f>
        <v>0</v>
      </c>
      <c r="G232" s="897">
        <f t="shared" si="28"/>
        <v>0</v>
      </c>
      <c r="H232" s="897">
        <f t="shared" si="28"/>
        <v>0</v>
      </c>
      <c r="I232" s="897">
        <f t="shared" si="28"/>
        <v>0</v>
      </c>
      <c r="J232" s="897">
        <f t="shared" si="28"/>
        <v>0</v>
      </c>
      <c r="K232" s="897">
        <f t="shared" si="28"/>
        <v>0</v>
      </c>
      <c r="L232" s="899">
        <f t="shared" si="28"/>
        <v>0</v>
      </c>
    </row>
    <row r="233" spans="1:12" hidden="1">
      <c r="A233" s="1157" t="s">
        <v>1250</v>
      </c>
      <c r="B233" s="1158"/>
      <c r="C233" s="983" t="s">
        <v>1251</v>
      </c>
      <c r="D233" s="1319">
        <v>0</v>
      </c>
      <c r="E233" s="895"/>
      <c r="F233" s="895">
        <f>'[4]POLITIA LOCALA'!F230+[4]ISU!F230+'[4]61 ALTE'!F231</f>
        <v>0</v>
      </c>
      <c r="G233" s="895">
        <f>'[4]POLITIA LOCALA'!G230+[4]ISU!G230+'[4]61 ALTE'!G231</f>
        <v>0</v>
      </c>
      <c r="H233" s="895">
        <f>'[4]POLITIA LOCALA'!H230+[4]ISU!H230+'[4]61 ALTE'!H231</f>
        <v>0</v>
      </c>
      <c r="I233" s="895">
        <f>'[4]POLITIA LOCALA'!I230+[4]ISU!I230+'[4]61 ALTE'!I231</f>
        <v>0</v>
      </c>
      <c r="J233" s="895">
        <f>'[4]POLITIA LOCALA'!J230+[4]ISU!J230+'[4]61 ALTE'!J231</f>
        <v>0</v>
      </c>
      <c r="K233" s="895">
        <f>'[4]POLITIA LOCALA'!K230+[4]ISU!K230+'[4]61 ALTE'!K231</f>
        <v>0</v>
      </c>
      <c r="L233" s="896">
        <f>'[4]POLITIA LOCALA'!L230+[4]ISU!L230+'[4]61 ALTE'!L231</f>
        <v>0</v>
      </c>
    </row>
    <row r="234" spans="1:12" hidden="1">
      <c r="A234" s="951"/>
      <c r="B234" s="981" t="s">
        <v>1225</v>
      </c>
      <c r="C234" s="982" t="s">
        <v>1252</v>
      </c>
      <c r="D234" s="1318">
        <v>0</v>
      </c>
      <c r="E234" s="897"/>
      <c r="F234" s="897">
        <f>'[4]POLITIA LOCALA'!F231+[4]ISU!F231+'[4]61 ALTE'!F232</f>
        <v>0</v>
      </c>
      <c r="G234" s="897">
        <f>'[4]POLITIA LOCALA'!G231+[4]ISU!G231+'[4]61 ALTE'!G232</f>
        <v>0</v>
      </c>
      <c r="H234" s="897">
        <f>'[4]POLITIA LOCALA'!H231+[4]ISU!H231+'[4]61 ALTE'!H232</f>
        <v>0</v>
      </c>
      <c r="I234" s="897">
        <f>'[4]POLITIA LOCALA'!I231+[4]ISU!I231+'[4]61 ALTE'!I232</f>
        <v>0</v>
      </c>
      <c r="J234" s="897">
        <f>'[4]POLITIA LOCALA'!J231+[4]ISU!J231+'[4]61 ALTE'!J232</f>
        <v>0</v>
      </c>
      <c r="K234" s="897">
        <f>'[4]POLITIA LOCALA'!K231+[4]ISU!K231+'[4]61 ALTE'!K232</f>
        <v>0</v>
      </c>
      <c r="L234" s="899">
        <f>'[4]POLITIA LOCALA'!L231+[4]ISU!L231+'[4]61 ALTE'!L232</f>
        <v>0</v>
      </c>
    </row>
    <row r="235" spans="1:12" hidden="1">
      <c r="A235" s="951"/>
      <c r="B235" s="981" t="s">
        <v>1227</v>
      </c>
      <c r="C235" s="982" t="s">
        <v>1253</v>
      </c>
      <c r="D235" s="1319">
        <v>0</v>
      </c>
      <c r="E235" s="897"/>
      <c r="F235" s="897">
        <f>'[4]POLITIA LOCALA'!F232+[4]ISU!F232+'[4]61 ALTE'!F233</f>
        <v>0</v>
      </c>
      <c r="G235" s="897">
        <f>'[4]POLITIA LOCALA'!G232+[4]ISU!G232+'[4]61 ALTE'!G233</f>
        <v>0</v>
      </c>
      <c r="H235" s="897">
        <f>'[4]POLITIA LOCALA'!H232+[4]ISU!H232+'[4]61 ALTE'!H233</f>
        <v>0</v>
      </c>
      <c r="I235" s="897">
        <f>'[4]POLITIA LOCALA'!I232+[4]ISU!I232+'[4]61 ALTE'!I233</f>
        <v>0</v>
      </c>
      <c r="J235" s="897">
        <f>'[4]POLITIA LOCALA'!J232+[4]ISU!J232+'[4]61 ALTE'!J233</f>
        <v>0</v>
      </c>
      <c r="K235" s="897">
        <f>'[4]POLITIA LOCALA'!K232+[4]ISU!K232+'[4]61 ALTE'!K233</f>
        <v>0</v>
      </c>
      <c r="L235" s="899">
        <f>'[4]POLITIA LOCALA'!L232+[4]ISU!L232+'[4]61 ALTE'!L233</f>
        <v>0</v>
      </c>
    </row>
    <row r="236" spans="1:12" hidden="1">
      <c r="A236" s="951"/>
      <c r="B236" s="981" t="s">
        <v>1229</v>
      </c>
      <c r="C236" s="982" t="s">
        <v>1254</v>
      </c>
      <c r="D236" s="1318">
        <v>0</v>
      </c>
      <c r="E236" s="897"/>
      <c r="F236" s="897">
        <f>'[4]POLITIA LOCALA'!F233+[4]ISU!F233+'[4]61 ALTE'!F234</f>
        <v>0</v>
      </c>
      <c r="G236" s="897">
        <f>'[4]POLITIA LOCALA'!G233+[4]ISU!G233+'[4]61 ALTE'!G234</f>
        <v>0</v>
      </c>
      <c r="H236" s="897">
        <f>'[4]POLITIA LOCALA'!H233+[4]ISU!H233+'[4]61 ALTE'!H234</f>
        <v>0</v>
      </c>
      <c r="I236" s="897">
        <f>'[4]POLITIA LOCALA'!I233+[4]ISU!I233+'[4]61 ALTE'!I234</f>
        <v>0</v>
      </c>
      <c r="J236" s="897">
        <f>'[4]POLITIA LOCALA'!J233+[4]ISU!J233+'[4]61 ALTE'!J234</f>
        <v>0</v>
      </c>
      <c r="K236" s="897">
        <f>'[4]POLITIA LOCALA'!K233+[4]ISU!K233+'[4]61 ALTE'!K234</f>
        <v>0</v>
      </c>
      <c r="L236" s="899">
        <f>'[4]POLITIA LOCALA'!L233+[4]ISU!L233+'[4]61 ALTE'!L234</f>
        <v>0</v>
      </c>
    </row>
    <row r="237" spans="1:12" hidden="1">
      <c r="A237" s="1157" t="s">
        <v>1255</v>
      </c>
      <c r="B237" s="1158"/>
      <c r="C237" s="983" t="s">
        <v>1256</v>
      </c>
      <c r="D237" s="1319">
        <v>0</v>
      </c>
      <c r="E237" s="895"/>
      <c r="F237" s="895">
        <f>'[4]POLITIA LOCALA'!F234+[4]ISU!F234+'[4]61 ALTE'!F235</f>
        <v>0</v>
      </c>
      <c r="G237" s="895">
        <f>'[4]POLITIA LOCALA'!G234+[4]ISU!G234+'[4]61 ALTE'!G235</f>
        <v>0</v>
      </c>
      <c r="H237" s="895">
        <f>'[4]POLITIA LOCALA'!H234+[4]ISU!H234+'[4]61 ALTE'!H235</f>
        <v>0</v>
      </c>
      <c r="I237" s="895">
        <f>'[4]POLITIA LOCALA'!I234+[4]ISU!I234+'[4]61 ALTE'!I235</f>
        <v>0</v>
      </c>
      <c r="J237" s="895">
        <f>'[4]POLITIA LOCALA'!J234+[4]ISU!J234+'[4]61 ALTE'!J235</f>
        <v>0</v>
      </c>
      <c r="K237" s="895">
        <f>'[4]POLITIA LOCALA'!K234+[4]ISU!K234+'[4]61 ALTE'!K235</f>
        <v>0</v>
      </c>
      <c r="L237" s="896">
        <f>'[4]POLITIA LOCALA'!L234+[4]ISU!L234+'[4]61 ALTE'!L235</f>
        <v>0</v>
      </c>
    </row>
    <row r="238" spans="1:12" hidden="1">
      <c r="A238" s="951"/>
      <c r="B238" s="981" t="s">
        <v>1225</v>
      </c>
      <c r="C238" s="982" t="s">
        <v>1257</v>
      </c>
      <c r="D238" s="1318">
        <v>0</v>
      </c>
      <c r="E238" s="897"/>
      <c r="F238" s="897">
        <f>'[4]POLITIA LOCALA'!F235+[4]ISU!F235+'[4]61 ALTE'!F236</f>
        <v>0</v>
      </c>
      <c r="G238" s="897">
        <f>'[4]POLITIA LOCALA'!G235+[4]ISU!G235+'[4]61 ALTE'!G236</f>
        <v>0</v>
      </c>
      <c r="H238" s="897">
        <f>'[4]POLITIA LOCALA'!H235+[4]ISU!H235+'[4]61 ALTE'!H236</f>
        <v>0</v>
      </c>
      <c r="I238" s="897">
        <f>'[4]POLITIA LOCALA'!I235+[4]ISU!I235+'[4]61 ALTE'!I236</f>
        <v>0</v>
      </c>
      <c r="J238" s="897">
        <f>'[4]POLITIA LOCALA'!J235+[4]ISU!J235+'[4]61 ALTE'!J236</f>
        <v>0</v>
      </c>
      <c r="K238" s="897">
        <f>'[4]POLITIA LOCALA'!K235+[4]ISU!K235+'[4]61 ALTE'!K236</f>
        <v>0</v>
      </c>
      <c r="L238" s="899">
        <f>'[4]POLITIA LOCALA'!L235+[4]ISU!L235+'[4]61 ALTE'!L236</f>
        <v>0</v>
      </c>
    </row>
    <row r="239" spans="1:12" hidden="1">
      <c r="A239" s="951"/>
      <c r="B239" s="981" t="s">
        <v>1227</v>
      </c>
      <c r="C239" s="982" t="s">
        <v>1258</v>
      </c>
      <c r="D239" s="1319">
        <v>0</v>
      </c>
      <c r="E239" s="897"/>
      <c r="F239" s="897">
        <f>'[4]POLITIA LOCALA'!F236+[4]ISU!F236+'[4]61 ALTE'!F237</f>
        <v>0</v>
      </c>
      <c r="G239" s="897">
        <f>'[4]POLITIA LOCALA'!G236+[4]ISU!G236+'[4]61 ALTE'!G237</f>
        <v>0</v>
      </c>
      <c r="H239" s="897">
        <f>'[4]POLITIA LOCALA'!H236+[4]ISU!H236+'[4]61 ALTE'!H237</f>
        <v>0</v>
      </c>
      <c r="I239" s="897">
        <f>'[4]POLITIA LOCALA'!I236+[4]ISU!I236+'[4]61 ALTE'!I237</f>
        <v>0</v>
      </c>
      <c r="J239" s="897">
        <f>'[4]POLITIA LOCALA'!J236+[4]ISU!J236+'[4]61 ALTE'!J237</f>
        <v>0</v>
      </c>
      <c r="K239" s="897">
        <f>'[4]POLITIA LOCALA'!K236+[4]ISU!K236+'[4]61 ALTE'!K237</f>
        <v>0</v>
      </c>
      <c r="L239" s="899">
        <f>'[4]POLITIA LOCALA'!L236+[4]ISU!L236+'[4]61 ALTE'!L237</f>
        <v>0</v>
      </c>
    </row>
    <row r="240" spans="1:12" hidden="1">
      <c r="A240" s="951"/>
      <c r="B240" s="981" t="s">
        <v>1229</v>
      </c>
      <c r="C240" s="982" t="s">
        <v>1259</v>
      </c>
      <c r="D240" s="1318">
        <v>0</v>
      </c>
      <c r="E240" s="897"/>
      <c r="F240" s="897">
        <f>'[4]POLITIA LOCALA'!F237+[4]ISU!F237+'[4]61 ALTE'!F238</f>
        <v>0</v>
      </c>
      <c r="G240" s="897">
        <f>'[4]POLITIA LOCALA'!G237+[4]ISU!G237+'[4]61 ALTE'!G238</f>
        <v>0</v>
      </c>
      <c r="H240" s="897">
        <f>'[4]POLITIA LOCALA'!H237+[4]ISU!H237+'[4]61 ALTE'!H238</f>
        <v>0</v>
      </c>
      <c r="I240" s="897">
        <f>'[4]POLITIA LOCALA'!I237+[4]ISU!I237+'[4]61 ALTE'!I238</f>
        <v>0</v>
      </c>
      <c r="J240" s="897">
        <f>'[4]POLITIA LOCALA'!J237+[4]ISU!J237+'[4]61 ALTE'!J238</f>
        <v>0</v>
      </c>
      <c r="K240" s="897">
        <f>'[4]POLITIA LOCALA'!K237+[4]ISU!K237+'[4]61 ALTE'!K238</f>
        <v>0</v>
      </c>
      <c r="L240" s="899">
        <f>'[4]POLITIA LOCALA'!L237+[4]ISU!L237+'[4]61 ALTE'!L238</f>
        <v>0</v>
      </c>
    </row>
    <row r="241" spans="1:12" hidden="1">
      <c r="A241" s="1155" t="s">
        <v>1260</v>
      </c>
      <c r="B241" s="1156"/>
      <c r="C241" s="983" t="s">
        <v>1261</v>
      </c>
      <c r="D241" s="1319">
        <v>0</v>
      </c>
      <c r="E241" s="895"/>
      <c r="F241" s="895">
        <f>'[4]POLITIA LOCALA'!F238+[4]ISU!F238+'[4]61 ALTE'!F239</f>
        <v>0</v>
      </c>
      <c r="G241" s="895">
        <f>'[4]POLITIA LOCALA'!G238+[4]ISU!G238+'[4]61 ALTE'!G239</f>
        <v>0</v>
      </c>
      <c r="H241" s="895">
        <f>'[4]POLITIA LOCALA'!H238+[4]ISU!H238+'[4]61 ALTE'!H239</f>
        <v>0</v>
      </c>
      <c r="I241" s="895">
        <f>'[4]POLITIA LOCALA'!I238+[4]ISU!I238+'[4]61 ALTE'!I239</f>
        <v>0</v>
      </c>
      <c r="J241" s="895">
        <f>'[4]POLITIA LOCALA'!J238+[4]ISU!J238+'[4]61 ALTE'!J239</f>
        <v>0</v>
      </c>
      <c r="K241" s="895">
        <f>'[4]POLITIA LOCALA'!K238+[4]ISU!K238+'[4]61 ALTE'!K239</f>
        <v>0</v>
      </c>
      <c r="L241" s="896">
        <f>'[4]POLITIA LOCALA'!L238+[4]ISU!L238+'[4]61 ALTE'!L239</f>
        <v>0</v>
      </c>
    </row>
    <row r="242" spans="1:12" hidden="1">
      <c r="A242" s="984"/>
      <c r="B242" s="985" t="s">
        <v>1262</v>
      </c>
      <c r="C242" s="986" t="s">
        <v>1263</v>
      </c>
      <c r="D242" s="1318">
        <v>0</v>
      </c>
      <c r="E242" s="897"/>
      <c r="F242" s="897">
        <f>'[4]POLITIA LOCALA'!F239+[4]ISU!F239+'[4]61 ALTE'!F240</f>
        <v>0</v>
      </c>
      <c r="G242" s="897">
        <f>'[4]POLITIA LOCALA'!G239+[4]ISU!G239+'[4]61 ALTE'!G240</f>
        <v>0</v>
      </c>
      <c r="H242" s="897">
        <f>'[4]POLITIA LOCALA'!H239+[4]ISU!H239+'[4]61 ALTE'!H240</f>
        <v>0</v>
      </c>
      <c r="I242" s="897">
        <f>'[4]POLITIA LOCALA'!I239+[4]ISU!I239+'[4]61 ALTE'!I240</f>
        <v>0</v>
      </c>
      <c r="J242" s="897">
        <f>'[4]POLITIA LOCALA'!J239+[4]ISU!J239+'[4]61 ALTE'!J240</f>
        <v>0</v>
      </c>
      <c r="K242" s="897">
        <f>'[4]POLITIA LOCALA'!K239+[4]ISU!K239+'[4]61 ALTE'!K240</f>
        <v>0</v>
      </c>
      <c r="L242" s="899">
        <f>'[4]POLITIA LOCALA'!L239+[4]ISU!L239+'[4]61 ALTE'!L240</f>
        <v>0</v>
      </c>
    </row>
    <row r="243" spans="1:12" hidden="1">
      <c r="A243" s="984"/>
      <c r="B243" s="985" t="s">
        <v>1264</v>
      </c>
      <c r="C243" s="986" t="s">
        <v>1265</v>
      </c>
      <c r="D243" s="1319">
        <v>0</v>
      </c>
      <c r="E243" s="897"/>
      <c r="F243" s="897">
        <f>'[4]POLITIA LOCALA'!F240+[4]ISU!F240+'[4]61 ALTE'!F241</f>
        <v>0</v>
      </c>
      <c r="G243" s="897">
        <f>'[4]POLITIA LOCALA'!G240+[4]ISU!G240+'[4]61 ALTE'!G241</f>
        <v>0</v>
      </c>
      <c r="H243" s="897">
        <f>'[4]POLITIA LOCALA'!H240+[4]ISU!H240+'[4]61 ALTE'!H241</f>
        <v>0</v>
      </c>
      <c r="I243" s="897">
        <f>'[4]POLITIA LOCALA'!I240+[4]ISU!I240+'[4]61 ALTE'!I241</f>
        <v>0</v>
      </c>
      <c r="J243" s="897">
        <f>'[4]POLITIA LOCALA'!J240+[4]ISU!J240+'[4]61 ALTE'!J241</f>
        <v>0</v>
      </c>
      <c r="K243" s="897">
        <f>'[4]POLITIA LOCALA'!K240+[4]ISU!K240+'[4]61 ALTE'!K241</f>
        <v>0</v>
      </c>
      <c r="L243" s="899">
        <f>'[4]POLITIA LOCALA'!L240+[4]ISU!L240+'[4]61 ALTE'!L241</f>
        <v>0</v>
      </c>
    </row>
    <row r="244" spans="1:12" hidden="1">
      <c r="A244" s="984"/>
      <c r="B244" s="985" t="s">
        <v>1266</v>
      </c>
      <c r="C244" s="986" t="s">
        <v>1267</v>
      </c>
      <c r="D244" s="1318">
        <v>0</v>
      </c>
      <c r="E244" s="897"/>
      <c r="F244" s="897">
        <f t="shared" ref="F244:L244" si="29">F245+F246</f>
        <v>0</v>
      </c>
      <c r="G244" s="897">
        <f t="shared" si="29"/>
        <v>0</v>
      </c>
      <c r="H244" s="897">
        <f t="shared" si="29"/>
        <v>0</v>
      </c>
      <c r="I244" s="897">
        <f t="shared" si="29"/>
        <v>0</v>
      </c>
      <c r="J244" s="897">
        <f t="shared" si="29"/>
        <v>0</v>
      </c>
      <c r="K244" s="897">
        <f t="shared" si="29"/>
        <v>0</v>
      </c>
      <c r="L244" s="899">
        <f t="shared" si="29"/>
        <v>0</v>
      </c>
    </row>
    <row r="245" spans="1:12" hidden="1">
      <c r="A245" s="1155" t="s">
        <v>1268</v>
      </c>
      <c r="B245" s="1156"/>
      <c r="C245" s="983" t="s">
        <v>1269</v>
      </c>
      <c r="D245" s="1319">
        <v>0</v>
      </c>
      <c r="E245" s="895"/>
      <c r="F245" s="895">
        <f>'[4]POLITIA LOCALA'!F242+[4]ISU!F242+'[4]61 ALTE'!F243</f>
        <v>0</v>
      </c>
      <c r="G245" s="895">
        <f>'[4]POLITIA LOCALA'!G242+[4]ISU!G242+'[4]61 ALTE'!G243</f>
        <v>0</v>
      </c>
      <c r="H245" s="895">
        <f>'[4]POLITIA LOCALA'!H242+[4]ISU!H242+'[4]61 ALTE'!H243</f>
        <v>0</v>
      </c>
      <c r="I245" s="895">
        <f>'[4]POLITIA LOCALA'!I242+[4]ISU!I242+'[4]61 ALTE'!I243</f>
        <v>0</v>
      </c>
      <c r="J245" s="895">
        <f>'[4]POLITIA LOCALA'!J242+[4]ISU!J242+'[4]61 ALTE'!J243</f>
        <v>0</v>
      </c>
      <c r="K245" s="895">
        <f>'[4]POLITIA LOCALA'!K242+[4]ISU!K242+'[4]61 ALTE'!K243</f>
        <v>0</v>
      </c>
      <c r="L245" s="896">
        <f>'[4]POLITIA LOCALA'!L242+[4]ISU!L242+'[4]61 ALTE'!L243</f>
        <v>0</v>
      </c>
    </row>
    <row r="246" spans="1:12" hidden="1">
      <c r="A246" s="984"/>
      <c r="B246" s="985" t="s">
        <v>1262</v>
      </c>
      <c r="C246" s="986" t="s">
        <v>1270</v>
      </c>
      <c r="D246" s="1318">
        <v>0</v>
      </c>
      <c r="E246" s="897"/>
      <c r="F246" s="897">
        <f>'[4]POLITIA LOCALA'!F243+[4]ISU!F243+'[4]61 ALTE'!F244</f>
        <v>0</v>
      </c>
      <c r="G246" s="897">
        <f>'[4]POLITIA LOCALA'!G243+[4]ISU!G243+'[4]61 ALTE'!G244</f>
        <v>0</v>
      </c>
      <c r="H246" s="897">
        <f>'[4]POLITIA LOCALA'!H243+[4]ISU!H243+'[4]61 ALTE'!H244</f>
        <v>0</v>
      </c>
      <c r="I246" s="897">
        <f>'[4]POLITIA LOCALA'!I243+[4]ISU!I243+'[4]61 ALTE'!I244</f>
        <v>0</v>
      </c>
      <c r="J246" s="897">
        <f>'[4]POLITIA LOCALA'!J243+[4]ISU!J243+'[4]61 ALTE'!J244</f>
        <v>0</v>
      </c>
      <c r="K246" s="897">
        <f>'[4]POLITIA LOCALA'!K243+[4]ISU!K243+'[4]61 ALTE'!K244</f>
        <v>0</v>
      </c>
      <c r="L246" s="899">
        <f>'[4]POLITIA LOCALA'!L243+[4]ISU!L243+'[4]61 ALTE'!L244</f>
        <v>0</v>
      </c>
    </row>
    <row r="247" spans="1:12" hidden="1">
      <c r="A247" s="984"/>
      <c r="B247" s="985" t="s">
        <v>1271</v>
      </c>
      <c r="C247" s="986" t="s">
        <v>1272</v>
      </c>
      <c r="D247" s="1319">
        <v>0</v>
      </c>
      <c r="E247" s="897"/>
      <c r="F247" s="897">
        <f>'[4]POLITIA LOCALA'!F244+[4]ISU!F244+'[4]61 ALTE'!F245</f>
        <v>0</v>
      </c>
      <c r="G247" s="897">
        <f>'[4]POLITIA LOCALA'!G244+[4]ISU!G244+'[4]61 ALTE'!G245</f>
        <v>0</v>
      </c>
      <c r="H247" s="897">
        <f>'[4]POLITIA LOCALA'!H244+[4]ISU!H244+'[4]61 ALTE'!H245</f>
        <v>0</v>
      </c>
      <c r="I247" s="897">
        <f>'[4]POLITIA LOCALA'!I244+[4]ISU!I244+'[4]61 ALTE'!I245</f>
        <v>0</v>
      </c>
      <c r="J247" s="897">
        <f>'[4]POLITIA LOCALA'!J244+[4]ISU!J244+'[4]61 ALTE'!J245</f>
        <v>0</v>
      </c>
      <c r="K247" s="897">
        <f>'[4]POLITIA LOCALA'!K244+[4]ISU!K244+'[4]61 ALTE'!K245</f>
        <v>0</v>
      </c>
      <c r="L247" s="899">
        <f>'[4]POLITIA LOCALA'!L244+[4]ISU!L244+'[4]61 ALTE'!L245</f>
        <v>0</v>
      </c>
    </row>
    <row r="248" spans="1:12" hidden="1">
      <c r="A248" s="984"/>
      <c r="B248" s="985" t="s">
        <v>1266</v>
      </c>
      <c r="C248" s="986" t="s">
        <v>1273</v>
      </c>
      <c r="D248" s="1318">
        <v>0</v>
      </c>
      <c r="E248" s="897"/>
      <c r="F248" s="897">
        <f>'[4]POLITIA LOCALA'!F245+[4]ISU!F245+'[4]61 ALTE'!F246</f>
        <v>0</v>
      </c>
      <c r="G248" s="897">
        <f>'[4]POLITIA LOCALA'!G245+[4]ISU!G245+'[4]61 ALTE'!G246</f>
        <v>0</v>
      </c>
      <c r="H248" s="897">
        <f>'[4]POLITIA LOCALA'!H245+[4]ISU!H245+'[4]61 ALTE'!H246</f>
        <v>0</v>
      </c>
      <c r="I248" s="897">
        <f>'[4]POLITIA LOCALA'!I245+[4]ISU!I245+'[4]61 ALTE'!I246</f>
        <v>0</v>
      </c>
      <c r="J248" s="897">
        <f>'[4]POLITIA LOCALA'!J245+[4]ISU!J245+'[4]61 ALTE'!J246</f>
        <v>0</v>
      </c>
      <c r="K248" s="897">
        <f>'[4]POLITIA LOCALA'!K245+[4]ISU!K245+'[4]61 ALTE'!K246</f>
        <v>0</v>
      </c>
      <c r="L248" s="899">
        <f>'[4]POLITIA LOCALA'!L245+[4]ISU!L245+'[4]61 ALTE'!L246</f>
        <v>0</v>
      </c>
    </row>
    <row r="249" spans="1:12" hidden="1">
      <c r="A249" s="1322" t="s">
        <v>1368</v>
      </c>
      <c r="B249" s="1323"/>
      <c r="C249" s="1323"/>
      <c r="D249" s="1323"/>
      <c r="E249" s="1323"/>
      <c r="F249" s="1323"/>
      <c r="G249" s="895">
        <f>'[4]POLITIA LOCALA'!G246+[4]ISU!G246+'[4]61 ALTE'!G247</f>
        <v>0</v>
      </c>
      <c r="H249" s="895">
        <f>'[4]POLITIA LOCALA'!H246+[4]ISU!H246+'[4]61 ALTE'!H247</f>
        <v>0</v>
      </c>
      <c r="I249" s="895">
        <f>'[4]POLITIA LOCALA'!I246+[4]ISU!I246+'[4]61 ALTE'!I247</f>
        <v>0</v>
      </c>
      <c r="J249" s="895">
        <f>'[4]POLITIA LOCALA'!J246+[4]ISU!J246+'[4]61 ALTE'!J247</f>
        <v>0</v>
      </c>
      <c r="K249" s="895">
        <f>'[4]POLITIA LOCALA'!K246+[4]ISU!K246+'[4]61 ALTE'!K247</f>
        <v>0</v>
      </c>
      <c r="L249" s="896">
        <f>'[4]POLITIA LOCALA'!L246+[4]ISU!L246+'[4]61 ALTE'!L247</f>
        <v>0</v>
      </c>
    </row>
    <row r="250" spans="1:12" hidden="1">
      <c r="A250" s="987"/>
      <c r="B250" s="985"/>
      <c r="C250" s="986"/>
      <c r="D250" s="1318">
        <v>0</v>
      </c>
      <c r="E250" s="897"/>
      <c r="F250" s="897">
        <f>'[4]POLITIA LOCALA'!F247+[4]ISU!F247+'[4]61 ALTE'!F248</f>
        <v>0</v>
      </c>
      <c r="G250" s="897">
        <f>'[4]POLITIA LOCALA'!G247+[4]ISU!G247+'[4]61 ALTE'!G248</f>
        <v>0</v>
      </c>
      <c r="H250" s="897">
        <f>'[4]POLITIA LOCALA'!H247+[4]ISU!H247+'[4]61 ALTE'!H248</f>
        <v>0</v>
      </c>
      <c r="I250" s="897">
        <f>'[4]POLITIA LOCALA'!I247+[4]ISU!I247+'[4]61 ALTE'!I248</f>
        <v>0</v>
      </c>
      <c r="J250" s="897">
        <f>'[4]POLITIA LOCALA'!J247+[4]ISU!J247+'[4]61 ALTE'!J248</f>
        <v>0</v>
      </c>
      <c r="K250" s="897">
        <f>'[4]POLITIA LOCALA'!K247+[4]ISU!K247+'[4]61 ALTE'!K248</f>
        <v>0</v>
      </c>
      <c r="L250" s="899">
        <f>'[4]POLITIA LOCALA'!L247+[4]ISU!L247+'[4]61 ALTE'!L248</f>
        <v>0</v>
      </c>
    </row>
    <row r="251" spans="1:12" hidden="1">
      <c r="A251" s="987"/>
      <c r="B251" s="985"/>
      <c r="C251" s="986"/>
      <c r="D251" s="1302">
        <v>0</v>
      </c>
      <c r="E251" s="897"/>
      <c r="F251" s="897">
        <f>'[4]POLITIA LOCALA'!F248+[4]ISU!F248+'[4]61 ALTE'!F249</f>
        <v>0</v>
      </c>
      <c r="G251" s="897">
        <f>'[4]POLITIA LOCALA'!G248+[4]ISU!G248+'[4]61 ALTE'!G249</f>
        <v>0</v>
      </c>
      <c r="H251" s="897">
        <f>'[4]POLITIA LOCALA'!H248+[4]ISU!H248+'[4]61 ALTE'!H249</f>
        <v>0</v>
      </c>
      <c r="I251" s="897">
        <f>'[4]POLITIA LOCALA'!I248+[4]ISU!I248+'[4]61 ALTE'!I249</f>
        <v>0</v>
      </c>
      <c r="J251" s="897">
        <f>'[4]POLITIA LOCALA'!J248+[4]ISU!J248+'[4]61 ALTE'!J249</f>
        <v>0</v>
      </c>
      <c r="K251" s="897">
        <f>'[4]POLITIA LOCALA'!K248+[4]ISU!K248+'[4]61 ALTE'!K249</f>
        <v>0</v>
      </c>
      <c r="L251" s="899">
        <f>'[4]POLITIA LOCALA'!L248+[4]ISU!L248+'[4]61 ALTE'!L249</f>
        <v>0</v>
      </c>
    </row>
    <row r="252" spans="1:12" ht="16.5" hidden="1" customHeight="1">
      <c r="A252" s="987"/>
      <c r="B252" s="985"/>
      <c r="C252" s="986"/>
      <c r="D252" s="1299">
        <v>0</v>
      </c>
      <c r="E252" s="897"/>
      <c r="F252" s="897">
        <f>'[4]POLITIA LOCALA'!F249+[4]ISU!F249+'[4]61 ALTE'!F250</f>
        <v>0</v>
      </c>
      <c r="G252" s="897">
        <f>'[4]POLITIA LOCALA'!G249+[4]ISU!G249+'[4]61 ALTE'!G250</f>
        <v>0</v>
      </c>
      <c r="H252" s="897">
        <f>'[4]POLITIA LOCALA'!H249+[4]ISU!H249+'[4]61 ALTE'!H250</f>
        <v>0</v>
      </c>
      <c r="I252" s="897">
        <f>'[4]POLITIA LOCALA'!I249+[4]ISU!I249+'[4]61 ALTE'!I250</f>
        <v>0</v>
      </c>
      <c r="J252" s="897">
        <f>'[4]POLITIA LOCALA'!J249+[4]ISU!J249+'[4]61 ALTE'!J250</f>
        <v>0</v>
      </c>
      <c r="K252" s="897">
        <f>'[4]POLITIA LOCALA'!K249+[4]ISU!K249+'[4]61 ALTE'!K250</f>
        <v>0</v>
      </c>
      <c r="L252" s="899">
        <f>'[4]POLITIA LOCALA'!L249+[4]ISU!L249+'[4]61 ALTE'!L250</f>
        <v>0</v>
      </c>
    </row>
    <row r="253" spans="1:12" ht="36" customHeight="1">
      <c r="A253" s="1324" t="s">
        <v>1369</v>
      </c>
      <c r="B253" s="1325"/>
      <c r="C253" s="983" t="s">
        <v>1370</v>
      </c>
      <c r="D253" s="895">
        <f>D254+D255+D256</f>
        <v>49600</v>
      </c>
      <c r="E253" s="895">
        <f>E254+E255+E256</f>
        <v>49600</v>
      </c>
      <c r="F253" s="895">
        <f t="shared" ref="F253:L253" si="30">F254+F255+F256</f>
        <v>49600</v>
      </c>
      <c r="G253" s="895">
        <f t="shared" si="30"/>
        <v>49600</v>
      </c>
      <c r="H253" s="895">
        <f t="shared" si="30"/>
        <v>43290</v>
      </c>
      <c r="I253" s="895">
        <f t="shared" si="30"/>
        <v>43290</v>
      </c>
      <c r="J253" s="895">
        <f t="shared" si="30"/>
        <v>43290</v>
      </c>
      <c r="K253" s="895">
        <f t="shared" si="30"/>
        <v>0</v>
      </c>
      <c r="L253" s="896">
        <f t="shared" si="30"/>
        <v>37352</v>
      </c>
    </row>
    <row r="254" spans="1:12">
      <c r="A254" s="987"/>
      <c r="B254" s="985" t="s">
        <v>1262</v>
      </c>
      <c r="C254" s="986" t="s">
        <v>1371</v>
      </c>
      <c r="D254" s="1326">
        <f t="shared" ref="D254:E256" si="31">F254</f>
        <v>4800</v>
      </c>
      <c r="E254" s="897">
        <f t="shared" si="31"/>
        <v>4800</v>
      </c>
      <c r="F254" s="897">
        <f>'[2]61,58'!N14+'[2]61,58'!N27</f>
        <v>4800</v>
      </c>
      <c r="G254" s="897">
        <f>'[2]61,58'!O14+'[2]61,58'!O27</f>
        <v>4800</v>
      </c>
      <c r="H254" s="897">
        <f>'[2]61,58'!P14+'[2]61,58'!P27</f>
        <v>4329</v>
      </c>
      <c r="I254" s="897">
        <f>'[2]61,58'!Q14+'[2]61,58'!Q27</f>
        <v>4329</v>
      </c>
      <c r="J254" s="897">
        <f>'[2]61,58'!R14+'[2]61,58'!R27</f>
        <v>4329</v>
      </c>
      <c r="K254" s="897">
        <f>'[2]61,58'!S14+'[2]61,58'!S27</f>
        <v>0</v>
      </c>
      <c r="L254" s="899">
        <f>'[2]61,58'!T14+'[2]61,58'!T27</f>
        <v>17994</v>
      </c>
    </row>
    <row r="255" spans="1:12">
      <c r="A255" s="987"/>
      <c r="B255" s="985" t="s">
        <v>1271</v>
      </c>
      <c r="C255" s="986" t="s">
        <v>1372</v>
      </c>
      <c r="D255" s="1326">
        <f t="shared" si="31"/>
        <v>43200</v>
      </c>
      <c r="E255" s="897">
        <f t="shared" si="31"/>
        <v>43200</v>
      </c>
      <c r="F255" s="897">
        <f>'[2]61,58'!N15</f>
        <v>43200</v>
      </c>
      <c r="G255" s="897">
        <f>'[2]61,58'!O15</f>
        <v>43200</v>
      </c>
      <c r="H255" s="897">
        <f>'[2]61,58'!P15</f>
        <v>38961</v>
      </c>
      <c r="I255" s="897">
        <f>'[2]61,58'!Q15</f>
        <v>38961</v>
      </c>
      <c r="J255" s="897">
        <f>'[2]61,58'!R15</f>
        <v>38961</v>
      </c>
      <c r="K255" s="897">
        <f>'[2]61,58'!S15</f>
        <v>0</v>
      </c>
      <c r="L255" s="899">
        <f>'[2]61,58'!T15</f>
        <v>19358</v>
      </c>
    </row>
    <row r="256" spans="1:12">
      <c r="A256" s="987"/>
      <c r="B256" s="985" t="s">
        <v>1266</v>
      </c>
      <c r="C256" s="986" t="s">
        <v>1373</v>
      </c>
      <c r="D256" s="1326">
        <f t="shared" si="31"/>
        <v>1600</v>
      </c>
      <c r="E256" s="897">
        <f t="shared" si="31"/>
        <v>1600</v>
      </c>
      <c r="F256" s="897">
        <f>'[2]61,58'!N16</f>
        <v>1600</v>
      </c>
      <c r="G256" s="897">
        <f>'[2]61,58'!O16</f>
        <v>1600</v>
      </c>
      <c r="H256" s="897">
        <f>'[2]61,58'!P16</f>
        <v>0</v>
      </c>
      <c r="I256" s="897">
        <f>'[2]61,58'!Q16</f>
        <v>0</v>
      </c>
      <c r="J256" s="897">
        <f>'[2]61,58'!R16</f>
        <v>0</v>
      </c>
      <c r="K256" s="897">
        <f>'[2]61,58'!S16</f>
        <v>0</v>
      </c>
      <c r="L256" s="899">
        <f>'[2]61,58'!T16</f>
        <v>0</v>
      </c>
    </row>
    <row r="257" spans="1:12">
      <c r="A257" s="988" t="s">
        <v>1340</v>
      </c>
      <c r="B257" s="989"/>
      <c r="C257" s="990" t="s">
        <v>1283</v>
      </c>
      <c r="D257" s="991">
        <f>D258</f>
        <v>806920</v>
      </c>
      <c r="E257" s="991">
        <f>E258</f>
        <v>684397</v>
      </c>
      <c r="F257" s="991">
        <f t="shared" ref="F257:L258" si="32">F258</f>
        <v>806920</v>
      </c>
      <c r="G257" s="991">
        <f t="shared" si="32"/>
        <v>684397</v>
      </c>
      <c r="H257" s="991">
        <f t="shared" si="32"/>
        <v>563516</v>
      </c>
      <c r="I257" s="991">
        <f t="shared" si="32"/>
        <v>563516</v>
      </c>
      <c r="J257" s="991">
        <f t="shared" si="32"/>
        <v>563516</v>
      </c>
      <c r="K257" s="991">
        <f t="shared" si="32"/>
        <v>0</v>
      </c>
      <c r="L257" s="992">
        <f t="shared" si="32"/>
        <v>66519</v>
      </c>
    </row>
    <row r="258" spans="1:12">
      <c r="A258" s="1327" t="s">
        <v>1341</v>
      </c>
      <c r="B258" s="1328"/>
      <c r="C258" s="1329">
        <v>71</v>
      </c>
      <c r="D258" s="991">
        <f>D259</f>
        <v>806920</v>
      </c>
      <c r="E258" s="991">
        <f>E259</f>
        <v>684397</v>
      </c>
      <c r="F258" s="991">
        <f t="shared" si="32"/>
        <v>806920</v>
      </c>
      <c r="G258" s="991">
        <f t="shared" si="32"/>
        <v>684397</v>
      </c>
      <c r="H258" s="991">
        <f t="shared" si="32"/>
        <v>563516</v>
      </c>
      <c r="I258" s="991">
        <f t="shared" si="32"/>
        <v>563516</v>
      </c>
      <c r="J258" s="991">
        <f t="shared" si="32"/>
        <v>563516</v>
      </c>
      <c r="K258" s="991">
        <f t="shared" si="32"/>
        <v>0</v>
      </c>
      <c r="L258" s="992">
        <f t="shared" si="32"/>
        <v>66519</v>
      </c>
    </row>
    <row r="259" spans="1:12">
      <c r="A259" s="873" t="s">
        <v>1342</v>
      </c>
      <c r="B259" s="902"/>
      <c r="C259" s="996" t="s">
        <v>1286</v>
      </c>
      <c r="D259" s="895">
        <f>D260+D261+D262+D263</f>
        <v>806920</v>
      </c>
      <c r="E259" s="895">
        <f>E260+E261+E262+E263</f>
        <v>684397</v>
      </c>
      <c r="F259" s="895">
        <f t="shared" ref="F259:L259" si="33">F260+F261+F262+F263</f>
        <v>806920</v>
      </c>
      <c r="G259" s="895">
        <f t="shared" si="33"/>
        <v>684397</v>
      </c>
      <c r="H259" s="895">
        <f t="shared" si="33"/>
        <v>563516</v>
      </c>
      <c r="I259" s="895">
        <f t="shared" si="33"/>
        <v>563516</v>
      </c>
      <c r="J259" s="895">
        <f t="shared" si="33"/>
        <v>563516</v>
      </c>
      <c r="K259" s="895">
        <f t="shared" si="33"/>
        <v>0</v>
      </c>
      <c r="L259" s="896">
        <f t="shared" si="33"/>
        <v>66519</v>
      </c>
    </row>
    <row r="260" spans="1:12">
      <c r="A260" s="892"/>
      <c r="B260" s="893" t="s">
        <v>1287</v>
      </c>
      <c r="C260" s="930" t="s">
        <v>1288</v>
      </c>
      <c r="D260" s="1299">
        <v>0</v>
      </c>
      <c r="E260" s="897">
        <f>F260</f>
        <v>0</v>
      </c>
      <c r="F260" s="897">
        <f>[2]POL!F258+'[2]S.S.U.'!F258</f>
        <v>0</v>
      </c>
      <c r="G260" s="897">
        <f>[2]POL!G258+'[2]S.S.U.'!G258</f>
        <v>0</v>
      </c>
      <c r="H260" s="897">
        <f>[2]POL!H258+'[2]S.S.U.'!H258</f>
        <v>0</v>
      </c>
      <c r="I260" s="897">
        <f>[2]POL!I258+'[2]S.S.U.'!I258</f>
        <v>0</v>
      </c>
      <c r="J260" s="897">
        <f>[2]POL!J258+'[2]S.S.U.'!J258</f>
        <v>0</v>
      </c>
      <c r="K260" s="897">
        <f>[2]POL!K258+'[2]S.S.U.'!K258</f>
        <v>0</v>
      </c>
      <c r="L260" s="899">
        <f>[2]POL!L258+'[2]S.S.U.'!L258</f>
        <v>0</v>
      </c>
    </row>
    <row r="261" spans="1:12">
      <c r="A261" s="998"/>
      <c r="B261" s="913" t="s">
        <v>1289</v>
      </c>
      <c r="C261" s="930" t="s">
        <v>1290</v>
      </c>
      <c r="D261" s="1330">
        <f>F261</f>
        <v>285000</v>
      </c>
      <c r="E261" s="897">
        <f>G261</f>
        <v>302600</v>
      </c>
      <c r="F261" s="897">
        <f>[2]POL!F259+'[2]S.S.U.'!F259+'[2]61,58'!N31+'[2]61,58'!N33</f>
        <v>285000</v>
      </c>
      <c r="G261" s="897">
        <f>[2]POL!G259+'[2]S.S.U.'!G259+'[2]61,58'!O31+'[2]61,58'!O33</f>
        <v>302600</v>
      </c>
      <c r="H261" s="897">
        <f>[2]POL!H259+'[2]S.S.U.'!H259+'[2]61,58'!P31+'[2]61,58'!P33</f>
        <v>300830</v>
      </c>
      <c r="I261" s="897">
        <f>[2]POL!I259+'[2]S.S.U.'!I259+'[2]61,58'!Q31+'[2]61,58'!Q33</f>
        <v>300830</v>
      </c>
      <c r="J261" s="897">
        <f>[2]POL!J259+'[2]S.S.U.'!J259+'[2]61,58'!R31+'[2]61,58'!R33</f>
        <v>300830</v>
      </c>
      <c r="K261" s="897">
        <f>[2]POL!K259+'[2]S.S.U.'!K259+'[2]61,58'!S31+'[2]61,58'!S33</f>
        <v>0</v>
      </c>
      <c r="L261" s="899">
        <f>[2]POL!L259+'[2]S.S.U.'!L259+'[2]61,58'!T31+'[2]61,58'!T33</f>
        <v>29274</v>
      </c>
    </row>
    <row r="262" spans="1:12">
      <c r="A262" s="892"/>
      <c r="B262" s="879" t="s">
        <v>1291</v>
      </c>
      <c r="C262" s="930" t="s">
        <v>1292</v>
      </c>
      <c r="D262" s="1299">
        <v>0</v>
      </c>
      <c r="E262" s="897">
        <f>F262</f>
        <v>0</v>
      </c>
      <c r="F262" s="897">
        <f>[2]POL!F260+'[2]S.S.U.'!F260</f>
        <v>0</v>
      </c>
      <c r="G262" s="897">
        <f>[2]POL!G260+'[2]S.S.U.'!G260</f>
        <v>0</v>
      </c>
      <c r="H262" s="897">
        <f>[2]POL!H260+'[2]S.S.U.'!H260</f>
        <v>0</v>
      </c>
      <c r="I262" s="897">
        <f>[2]POL!I260+'[2]S.S.U.'!I260</f>
        <v>0</v>
      </c>
      <c r="J262" s="897">
        <f>[2]POL!J260+'[2]S.S.U.'!J260</f>
        <v>0</v>
      </c>
      <c r="K262" s="897">
        <f>[2]POL!K260+'[2]S.S.U.'!K260</f>
        <v>0</v>
      </c>
      <c r="L262" s="899">
        <f>[2]POL!L260+'[2]S.S.U.'!L260</f>
        <v>664</v>
      </c>
    </row>
    <row r="263" spans="1:12" ht="13.5" thickBot="1">
      <c r="A263" s="1000"/>
      <c r="B263" s="1001" t="s">
        <v>1293</v>
      </c>
      <c r="C263" s="1002" t="s">
        <v>1294</v>
      </c>
      <c r="D263" s="1234">
        <f>F263</f>
        <v>521920</v>
      </c>
      <c r="E263" s="1234">
        <f>G263</f>
        <v>381797</v>
      </c>
      <c r="F263" s="1234">
        <f>[2]POL!F261+'[2]S.S.U.'!F261</f>
        <v>521920</v>
      </c>
      <c r="G263" s="1234">
        <f>[2]POL!G261+'[2]S.S.U.'!G261</f>
        <v>381797</v>
      </c>
      <c r="H263" s="1234">
        <f>[2]POL!H261+'[2]S.S.U.'!H261</f>
        <v>262686</v>
      </c>
      <c r="I263" s="1234">
        <f>[2]POL!I261+'[2]S.S.U.'!I261</f>
        <v>262686</v>
      </c>
      <c r="J263" s="1234">
        <f>[2]POL!J261+'[2]S.S.U.'!J261</f>
        <v>262686</v>
      </c>
      <c r="K263" s="1234">
        <f>[2]POL!K261+'[2]S.S.U.'!K261</f>
        <v>0</v>
      </c>
      <c r="L263" s="1235">
        <f>[2]POL!L261+'[2]S.S.U.'!L261</f>
        <v>36581</v>
      </c>
    </row>
    <row r="264" spans="1:12" hidden="1">
      <c r="A264" s="1006" t="s">
        <v>1295</v>
      </c>
      <c r="B264" s="1006"/>
      <c r="C264" s="1007" t="s">
        <v>1296</v>
      </c>
      <c r="D264" s="1007"/>
      <c r="E264" s="1239">
        <f t="shared" ref="E264:E276" si="34">E265+E269+E270+E275+E274+E276+E277+E278+E279+E280+E281</f>
        <v>0</v>
      </c>
      <c r="F264" s="1239">
        <f>F265</f>
        <v>0</v>
      </c>
      <c r="G264" s="1239">
        <f t="shared" ref="G264:L264" si="35">G265</f>
        <v>0</v>
      </c>
      <c r="H264" s="1239">
        <f t="shared" si="35"/>
        <v>0</v>
      </c>
      <c r="I264" s="1239">
        <f t="shared" si="35"/>
        <v>0</v>
      </c>
      <c r="J264" s="1239">
        <f t="shared" si="35"/>
        <v>0</v>
      </c>
      <c r="K264" s="1239">
        <f t="shared" si="35"/>
        <v>0</v>
      </c>
      <c r="L264" s="1239">
        <f t="shared" si="35"/>
        <v>0</v>
      </c>
    </row>
    <row r="265" spans="1:12" hidden="1">
      <c r="A265" s="1018"/>
      <c r="B265" s="879" t="s">
        <v>1297</v>
      </c>
      <c r="C265" s="930" t="s">
        <v>1298</v>
      </c>
      <c r="D265" s="930"/>
      <c r="E265" s="895">
        <f t="shared" si="34"/>
        <v>0</v>
      </c>
      <c r="F265" s="897">
        <f>'[4]POLITIA LOCALA'!F262+[4]ISU!F262+'[4]61 ALTE'!F263</f>
        <v>0</v>
      </c>
      <c r="G265" s="897">
        <f>'[4]POLITIA LOCALA'!G262+[4]ISU!G262+'[4]61 ALTE'!G263</f>
        <v>0</v>
      </c>
      <c r="H265" s="897">
        <f>'[4]POLITIA LOCALA'!H262+[4]ISU!H262+'[4]61 ALTE'!H263</f>
        <v>0</v>
      </c>
      <c r="I265" s="897">
        <f>'[4]POLITIA LOCALA'!I262+[4]ISU!I262+'[4]61 ALTE'!I263</f>
        <v>0</v>
      </c>
      <c r="J265" s="897">
        <f>'[4]POLITIA LOCALA'!J262+[4]ISU!J262+'[4]61 ALTE'!J263</f>
        <v>0</v>
      </c>
      <c r="K265" s="897">
        <f>'[4]POLITIA LOCALA'!K262+[4]ISU!K262+'[4]61 ALTE'!K263</f>
        <v>0</v>
      </c>
      <c r="L265" s="897">
        <f>'[4]POLITIA LOCALA'!L262+[4]ISU!L262+'[4]61 ALTE'!L263</f>
        <v>0</v>
      </c>
    </row>
    <row r="266" spans="1:12" hidden="1">
      <c r="A266" s="874" t="s">
        <v>1299</v>
      </c>
      <c r="B266" s="894"/>
      <c r="C266" s="996" t="s">
        <v>1300</v>
      </c>
      <c r="D266" s="996"/>
      <c r="E266" s="895">
        <f t="shared" si="34"/>
        <v>0</v>
      </c>
      <c r="F266" s="895">
        <f>'[4]POLITIA LOCALA'!F263+[4]ISU!F263+'[4]61 ALTE'!F264</f>
        <v>0</v>
      </c>
      <c r="G266" s="895">
        <f>'[4]POLITIA LOCALA'!G263+[4]ISU!G263+'[4]61 ALTE'!G264</f>
        <v>0</v>
      </c>
      <c r="H266" s="895">
        <f>'[4]POLITIA LOCALA'!H263+[4]ISU!H263+'[4]61 ALTE'!H264</f>
        <v>0</v>
      </c>
      <c r="I266" s="897">
        <f>'[4]POLITIA LOCALA'!I263+[4]ISU!I263+'[4]61 ALTE'!I264</f>
        <v>0</v>
      </c>
      <c r="J266" s="895">
        <f>'[4]POLITIA LOCALA'!J263+[4]ISU!J263+'[4]61 ALTE'!J264</f>
        <v>0</v>
      </c>
      <c r="K266" s="895">
        <f>'[4]POLITIA LOCALA'!K263+[4]ISU!K263+'[4]61 ALTE'!K264</f>
        <v>0</v>
      </c>
      <c r="L266" s="895">
        <f>'[4]POLITIA LOCALA'!L263+[4]ISU!L263+'[4]61 ALTE'!L264</f>
        <v>0</v>
      </c>
    </row>
    <row r="267" spans="1:12" hidden="1">
      <c r="A267" s="1018"/>
      <c r="B267" s="893"/>
      <c r="C267" s="880"/>
      <c r="D267" s="880"/>
      <c r="E267" s="895">
        <f t="shared" si="34"/>
        <v>0</v>
      </c>
      <c r="F267" s="897">
        <f>'[4]POLITIA LOCALA'!F264+[4]ISU!F264+'[4]61 ALTE'!F265</f>
        <v>0</v>
      </c>
      <c r="G267" s="897">
        <f>'[4]POLITIA LOCALA'!G264+[4]ISU!G264+'[4]61 ALTE'!G265</f>
        <v>0</v>
      </c>
      <c r="H267" s="897">
        <f>'[4]POLITIA LOCALA'!H264+[4]ISU!H264+'[4]61 ALTE'!H265</f>
        <v>0</v>
      </c>
      <c r="I267" s="897">
        <f>'[4]POLITIA LOCALA'!I264+[4]ISU!I264+'[4]61 ALTE'!I265</f>
        <v>0</v>
      </c>
      <c r="J267" s="897">
        <f>'[4]POLITIA LOCALA'!J264+[4]ISU!J264+'[4]61 ALTE'!J265</f>
        <v>0</v>
      </c>
      <c r="K267" s="897">
        <f>'[4]POLITIA LOCALA'!K264+[4]ISU!K264+'[4]61 ALTE'!K265</f>
        <v>0</v>
      </c>
      <c r="L267" s="897">
        <f>'[4]POLITIA LOCALA'!L264+[4]ISU!L264+'[4]61 ALTE'!L265</f>
        <v>0</v>
      </c>
    </row>
    <row r="268" spans="1:12" hidden="1">
      <c r="A268" s="1271" t="s">
        <v>1301</v>
      </c>
      <c r="B268" s="953"/>
      <c r="C268" s="995">
        <v>72</v>
      </c>
      <c r="D268" s="995"/>
      <c r="E268" s="895">
        <f t="shared" si="34"/>
        <v>0</v>
      </c>
      <c r="F268" s="939">
        <f t="shared" ref="F268:L268" si="36">F269+F270</f>
        <v>0</v>
      </c>
      <c r="G268" s="939">
        <f t="shared" si="36"/>
        <v>0</v>
      </c>
      <c r="H268" s="939">
        <f t="shared" si="36"/>
        <v>0</v>
      </c>
      <c r="I268" s="897">
        <f>'[4]POLITIA LOCALA'!I265+[4]ISU!I265+'[4]61 ALTE'!I266</f>
        <v>0</v>
      </c>
      <c r="J268" s="939">
        <f t="shared" si="36"/>
        <v>0</v>
      </c>
      <c r="K268" s="939">
        <f t="shared" si="36"/>
        <v>0</v>
      </c>
      <c r="L268" s="939">
        <f t="shared" si="36"/>
        <v>0</v>
      </c>
    </row>
    <row r="269" spans="1:12" hidden="1">
      <c r="A269" s="1014" t="s">
        <v>1302</v>
      </c>
      <c r="B269" s="1014"/>
      <c r="C269" s="996" t="s">
        <v>1303</v>
      </c>
      <c r="D269" s="996"/>
      <c r="E269" s="895">
        <f t="shared" si="34"/>
        <v>0</v>
      </c>
      <c r="F269" s="895">
        <f>'[4]POLITIA LOCALA'!F266+[4]ISU!F266+'[4]61 ALTE'!F267</f>
        <v>0</v>
      </c>
      <c r="G269" s="895">
        <f>'[4]POLITIA LOCALA'!G266+[4]ISU!G266+'[4]61 ALTE'!G267</f>
        <v>0</v>
      </c>
      <c r="H269" s="895">
        <f>'[4]POLITIA LOCALA'!H266+[4]ISU!H266+'[4]61 ALTE'!H267</f>
        <v>0</v>
      </c>
      <c r="I269" s="897">
        <f>'[4]POLITIA LOCALA'!I266+[4]ISU!I266+'[4]61 ALTE'!I267</f>
        <v>0</v>
      </c>
      <c r="J269" s="895">
        <f>'[4]POLITIA LOCALA'!J266+[4]ISU!J266+'[4]61 ALTE'!J267</f>
        <v>0</v>
      </c>
      <c r="K269" s="895">
        <f>'[4]POLITIA LOCALA'!K266+[4]ISU!K266+'[4]61 ALTE'!K267</f>
        <v>0</v>
      </c>
      <c r="L269" s="895">
        <f>'[4]POLITIA LOCALA'!L266+[4]ISU!L266+'[4]61 ALTE'!L267</f>
        <v>0</v>
      </c>
    </row>
    <row r="270" spans="1:12" hidden="1">
      <c r="A270" s="1015"/>
      <c r="B270" s="879" t="s">
        <v>1304</v>
      </c>
      <c r="C270" s="880" t="s">
        <v>1305</v>
      </c>
      <c r="D270" s="880"/>
      <c r="E270" s="895">
        <f t="shared" si="34"/>
        <v>0</v>
      </c>
      <c r="F270" s="897">
        <f>'[4]POLITIA LOCALA'!F267+[4]ISU!F267+'[4]61 ALTE'!F268</f>
        <v>0</v>
      </c>
      <c r="G270" s="897">
        <f>'[4]POLITIA LOCALA'!G267+[4]ISU!G267+'[4]61 ALTE'!G268</f>
        <v>0</v>
      </c>
      <c r="H270" s="897">
        <f>'[4]POLITIA LOCALA'!H267+[4]ISU!H267+'[4]61 ALTE'!H268</f>
        <v>0</v>
      </c>
      <c r="I270" s="897">
        <f>'[4]POLITIA LOCALA'!I267+[4]ISU!I267+'[4]61 ALTE'!I268</f>
        <v>0</v>
      </c>
      <c r="J270" s="897">
        <f>'[4]POLITIA LOCALA'!J267+[4]ISU!J267+'[4]61 ALTE'!J268</f>
        <v>0</v>
      </c>
      <c r="K270" s="897">
        <f>'[4]POLITIA LOCALA'!K267+[4]ISU!K267+'[4]61 ALTE'!K268</f>
        <v>0</v>
      </c>
      <c r="L270" s="897">
        <f>'[4]POLITIA LOCALA'!L267+[4]ISU!L267+'[4]61 ALTE'!L268</f>
        <v>0</v>
      </c>
    </row>
    <row r="271" spans="1:12" hidden="1">
      <c r="A271" s="1015"/>
      <c r="B271" s="879"/>
      <c r="C271" s="880"/>
      <c r="D271" s="880"/>
      <c r="E271" s="895">
        <f t="shared" si="34"/>
        <v>0</v>
      </c>
      <c r="F271" s="897">
        <f>'[4]POLITIA LOCALA'!F268+[4]ISU!F268+'[4]61 ALTE'!F269</f>
        <v>0</v>
      </c>
      <c r="G271" s="897">
        <f>'[4]POLITIA LOCALA'!G268+[4]ISU!G268+'[4]61 ALTE'!G269</f>
        <v>0</v>
      </c>
      <c r="H271" s="897">
        <f>'[4]POLITIA LOCALA'!H268+[4]ISU!H268+'[4]61 ALTE'!H269</f>
        <v>0</v>
      </c>
      <c r="I271" s="897">
        <f>'[4]POLITIA LOCALA'!I268+[4]ISU!I268+'[4]61 ALTE'!I269</f>
        <v>0</v>
      </c>
      <c r="J271" s="897">
        <f>'[4]POLITIA LOCALA'!J268+[4]ISU!J268+'[4]61 ALTE'!J269</f>
        <v>0</v>
      </c>
      <c r="K271" s="897">
        <f>'[4]POLITIA LOCALA'!K268+[4]ISU!K268+'[4]61 ALTE'!K269</f>
        <v>0</v>
      </c>
      <c r="L271" s="897">
        <f>'[4]POLITIA LOCALA'!L268+[4]ISU!L268+'[4]61 ALTE'!L269</f>
        <v>0</v>
      </c>
    </row>
    <row r="272" spans="1:12" hidden="1">
      <c r="A272" s="1016" t="s">
        <v>1306</v>
      </c>
      <c r="B272" s="1016"/>
      <c r="C272" s="1017">
        <v>75</v>
      </c>
      <c r="D272" s="1017"/>
      <c r="E272" s="895">
        <f t="shared" si="34"/>
        <v>0</v>
      </c>
      <c r="F272" s="939">
        <f>'[4]POLITIA LOCALA'!F269+[4]ISU!F269+'[4]61 ALTE'!F270</f>
        <v>0</v>
      </c>
      <c r="G272" s="939">
        <f>'[4]POLITIA LOCALA'!G269+[4]ISU!G269+'[4]61 ALTE'!G270</f>
        <v>0</v>
      </c>
      <c r="H272" s="939">
        <f>'[4]POLITIA LOCALA'!H269+[4]ISU!H269+'[4]61 ALTE'!H270</f>
        <v>0</v>
      </c>
      <c r="I272" s="897">
        <f>'[4]POLITIA LOCALA'!I269+[4]ISU!I269+'[4]61 ALTE'!I270</f>
        <v>0</v>
      </c>
      <c r="J272" s="939">
        <f>'[4]POLITIA LOCALA'!J269+[4]ISU!J269+'[4]61 ALTE'!J270</f>
        <v>0</v>
      </c>
      <c r="K272" s="939">
        <f>'[4]POLITIA LOCALA'!K269+[4]ISU!K269+'[4]61 ALTE'!K270</f>
        <v>0</v>
      </c>
      <c r="L272" s="939">
        <f>'[4]POLITIA LOCALA'!L269+[4]ISU!L269+'[4]61 ALTE'!L270</f>
        <v>0</v>
      </c>
    </row>
    <row r="273" spans="1:12" hidden="1">
      <c r="A273" s="1015"/>
      <c r="B273" s="1015"/>
      <c r="C273" s="957"/>
      <c r="D273" s="957"/>
      <c r="E273" s="895">
        <f t="shared" si="34"/>
        <v>0</v>
      </c>
      <c r="F273" s="897">
        <f>'[4]POLITIA LOCALA'!F270+[4]ISU!F270+'[4]61 ALTE'!F271</f>
        <v>0</v>
      </c>
      <c r="G273" s="897">
        <f>'[4]POLITIA LOCALA'!G270+[4]ISU!G270+'[4]61 ALTE'!G271</f>
        <v>0</v>
      </c>
      <c r="H273" s="897">
        <f>'[4]POLITIA LOCALA'!H270+[4]ISU!H270+'[4]61 ALTE'!H271</f>
        <v>0</v>
      </c>
      <c r="I273" s="897">
        <f>'[4]POLITIA LOCALA'!I270+[4]ISU!I270+'[4]61 ALTE'!I271</f>
        <v>0</v>
      </c>
      <c r="J273" s="897">
        <f>'[4]POLITIA LOCALA'!J270+[4]ISU!J270+'[4]61 ALTE'!J271</f>
        <v>0</v>
      </c>
      <c r="K273" s="897">
        <f>'[4]POLITIA LOCALA'!K270+[4]ISU!K270+'[4]61 ALTE'!K271</f>
        <v>0</v>
      </c>
      <c r="L273" s="897">
        <f>'[4]POLITIA LOCALA'!L270+[4]ISU!L270+'[4]61 ALTE'!L271</f>
        <v>0</v>
      </c>
    </row>
    <row r="274" spans="1:12" hidden="1">
      <c r="A274" s="1159" t="s">
        <v>1174</v>
      </c>
      <c r="B274" s="1159"/>
      <c r="C274" s="954" t="s">
        <v>1175</v>
      </c>
      <c r="D274" s="954"/>
      <c r="E274" s="895">
        <f t="shared" si="34"/>
        <v>0</v>
      </c>
      <c r="F274" s="939">
        <f>'[4]POLITIA LOCALA'!F271+[4]ISU!F271+'[4]61 ALTE'!F272</f>
        <v>0</v>
      </c>
      <c r="G274" s="939">
        <f>'[4]POLITIA LOCALA'!G271+[4]ISU!G271+'[4]61 ALTE'!G272</f>
        <v>0</v>
      </c>
      <c r="H274" s="939">
        <f>'[4]POLITIA LOCALA'!H271+[4]ISU!H271+'[4]61 ALTE'!H272</f>
        <v>0</v>
      </c>
      <c r="I274" s="897">
        <f>'[4]POLITIA LOCALA'!I271+[4]ISU!I271+'[4]61 ALTE'!I272</f>
        <v>0</v>
      </c>
      <c r="J274" s="939">
        <f>'[4]POLITIA LOCALA'!J271+[4]ISU!J271+'[4]61 ALTE'!J272</f>
        <v>0</v>
      </c>
      <c r="K274" s="939">
        <f>'[4]POLITIA LOCALA'!K271+[4]ISU!K271+'[4]61 ALTE'!K272</f>
        <v>0</v>
      </c>
      <c r="L274" s="939">
        <f>'[4]POLITIA LOCALA'!L271+[4]ISU!L271+'[4]61 ALTE'!L272</f>
        <v>0</v>
      </c>
    </row>
    <row r="275" spans="1:12" hidden="1">
      <c r="A275" s="1018" t="s">
        <v>1176</v>
      </c>
      <c r="B275" s="879"/>
      <c r="C275" s="941" t="s">
        <v>1178</v>
      </c>
      <c r="D275" s="941"/>
      <c r="E275" s="895">
        <f t="shared" si="34"/>
        <v>0</v>
      </c>
      <c r="F275" s="897">
        <f>'[4]POLITIA LOCALA'!F272+[4]ISU!F272+'[4]61 ALTE'!F273</f>
        <v>0</v>
      </c>
      <c r="G275" s="897">
        <f>'[4]POLITIA LOCALA'!G272+[4]ISU!G272+'[4]61 ALTE'!G273</f>
        <v>0</v>
      </c>
      <c r="H275" s="897">
        <f>'[4]POLITIA LOCALA'!H272+[4]ISU!H272+'[4]61 ALTE'!H273</f>
        <v>0</v>
      </c>
      <c r="I275" s="897">
        <f>'[4]POLITIA LOCALA'!I272+[4]ISU!I272+'[4]61 ALTE'!I273</f>
        <v>0</v>
      </c>
      <c r="J275" s="897">
        <f>'[4]POLITIA LOCALA'!J272+[4]ISU!J272+'[4]61 ALTE'!J273</f>
        <v>0</v>
      </c>
      <c r="K275" s="897">
        <f>'[4]POLITIA LOCALA'!K272+[4]ISU!K272+'[4]61 ALTE'!K273</f>
        <v>0</v>
      </c>
      <c r="L275" s="897">
        <f>'[4]POLITIA LOCALA'!L272+[4]ISU!L272+'[4]61 ALTE'!L273</f>
        <v>0</v>
      </c>
    </row>
    <row r="276" spans="1:12" hidden="1">
      <c r="A276" s="1019"/>
      <c r="B276" s="1020"/>
      <c r="C276" s="957"/>
      <c r="D276" s="957"/>
      <c r="E276" s="895">
        <f t="shared" si="34"/>
        <v>0</v>
      </c>
      <c r="F276" s="898"/>
      <c r="G276" s="898"/>
      <c r="H276" s="898"/>
      <c r="I276" s="897">
        <f>'[4]POLITIA LOCALA'!I273+[4]ISU!I273+'[4]61 ALTE'!I274</f>
        <v>0</v>
      </c>
      <c r="J276" s="898"/>
      <c r="K276" s="898"/>
      <c r="L276" s="898"/>
    </row>
    <row r="278" spans="1:12">
      <c r="A278" s="851"/>
      <c r="B278" s="852"/>
    </row>
    <row r="279" spans="1:12">
      <c r="A279" s="658"/>
      <c r="B279" s="659" t="s">
        <v>835</v>
      </c>
      <c r="C279" s="658"/>
      <c r="D279" s="658"/>
      <c r="E279" s="658"/>
      <c r="F279" s="658" t="s">
        <v>509</v>
      </c>
      <c r="G279" s="658"/>
      <c r="H279" s="658"/>
      <c r="I279" s="658"/>
      <c r="J279" s="658" t="s">
        <v>510</v>
      </c>
      <c r="K279" s="658"/>
    </row>
    <row r="280" spans="1:12">
      <c r="A280" s="1070" t="s">
        <v>511</v>
      </c>
      <c r="B280" s="1070"/>
      <c r="C280" s="658"/>
      <c r="D280" s="658"/>
      <c r="E280" s="658"/>
      <c r="F280" s="658" t="s">
        <v>512</v>
      </c>
      <c r="G280" s="658"/>
      <c r="H280" s="9"/>
      <c r="I280" s="658"/>
      <c r="J280" s="658" t="s">
        <v>513</v>
      </c>
      <c r="K280" s="658"/>
    </row>
    <row r="281" spans="1:12">
      <c r="A281" s="1093"/>
      <c r="B281" s="1093"/>
    </row>
    <row r="282" spans="1:12">
      <c r="A282" s="1093"/>
      <c r="B282" s="1093"/>
    </row>
    <row r="283" spans="1:12">
      <c r="A283" s="1094"/>
      <c r="B283" s="1094"/>
      <c r="F283" s="853"/>
      <c r="G283" s="853"/>
      <c r="H283" s="853"/>
      <c r="I283" s="853"/>
      <c r="J283" s="853"/>
    </row>
    <row r="284" spans="1:12">
      <c r="A284" s="1093"/>
      <c r="B284" s="1093"/>
      <c r="C284" s="853"/>
      <c r="D284" s="853"/>
      <c r="E284" s="853"/>
      <c r="F284" s="853"/>
      <c r="G284" s="853"/>
      <c r="H284" s="853"/>
      <c r="I284" s="853"/>
      <c r="J284" s="853"/>
    </row>
    <row r="285" spans="1:12">
      <c r="C285" s="1091"/>
      <c r="D285" s="1091"/>
      <c r="E285" s="1091"/>
      <c r="F285" s="1091"/>
      <c r="G285" s="1091"/>
      <c r="H285" s="1091"/>
      <c r="I285" s="1091"/>
      <c r="J285" s="1092"/>
    </row>
  </sheetData>
  <mergeCells count="45">
    <mergeCell ref="A283:B283"/>
    <mergeCell ref="A284:B284"/>
    <mergeCell ref="C285:J285"/>
    <mergeCell ref="A249:F249"/>
    <mergeCell ref="A253:B253"/>
    <mergeCell ref="A274:B274"/>
    <mergeCell ref="A280:B280"/>
    <mergeCell ref="A281:B281"/>
    <mergeCell ref="A282:B282"/>
    <mergeCell ref="A225:B225"/>
    <mergeCell ref="A229:B229"/>
    <mergeCell ref="A233:B233"/>
    <mergeCell ref="A237:B237"/>
    <mergeCell ref="A241:B241"/>
    <mergeCell ref="A245:B245"/>
    <mergeCell ref="A187:B187"/>
    <mergeCell ref="A199:B199"/>
    <mergeCell ref="A212:B212"/>
    <mergeCell ref="A213:B213"/>
    <mergeCell ref="A217:B217"/>
    <mergeCell ref="A221:B221"/>
    <mergeCell ref="A156:B156"/>
    <mergeCell ref="A159:B159"/>
    <mergeCell ref="A160:B160"/>
    <mergeCell ref="A169:B169"/>
    <mergeCell ref="A182:B182"/>
    <mergeCell ref="A186:B186"/>
    <mergeCell ref="A78:B78"/>
    <mergeCell ref="A79:B79"/>
    <mergeCell ref="A87:B87"/>
    <mergeCell ref="A96:B96"/>
    <mergeCell ref="A131:B131"/>
    <mergeCell ref="A132:B132"/>
    <mergeCell ref="A13:B13"/>
    <mergeCell ref="A14:B14"/>
    <mergeCell ref="A15:B15"/>
    <mergeCell ref="A16:B16"/>
    <mergeCell ref="A34:B34"/>
    <mergeCell ref="A50:B50"/>
    <mergeCell ref="K1:L1"/>
    <mergeCell ref="C3:L3"/>
    <mergeCell ref="B6:K6"/>
    <mergeCell ref="B7:K7"/>
    <mergeCell ref="A11:B11"/>
    <mergeCell ref="A12:B12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1A39-1DC2-4FBD-A34D-01F0490B4D61}">
  <sheetPr>
    <tabColor rgb="FFFF0000"/>
  </sheetPr>
  <dimension ref="A1:L283"/>
  <sheetViews>
    <sheetView zoomScaleNormal="100" zoomScaleSheetLayoutView="85" workbookViewId="0">
      <selection activeCell="R10" sqref="R10"/>
    </sheetView>
  </sheetViews>
  <sheetFormatPr defaultRowHeight="12.75"/>
  <cols>
    <col min="1" max="1" width="5.140625" style="662" customWidth="1"/>
    <col min="2" max="2" width="49.140625" style="850" customWidth="1"/>
    <col min="3" max="3" width="8.28515625" style="662" customWidth="1"/>
    <col min="4" max="4" width="12" style="662" customWidth="1"/>
    <col min="5" max="5" width="11" style="662" customWidth="1"/>
    <col min="6" max="6" width="15.42578125" style="662" customWidth="1"/>
    <col min="7" max="7" width="14.7109375" style="662" customWidth="1"/>
    <col min="8" max="8" width="14.140625" style="662" customWidth="1"/>
    <col min="9" max="9" width="14.7109375" style="662" bestFit="1" customWidth="1"/>
    <col min="10" max="10" width="13.85546875" style="662" customWidth="1"/>
    <col min="11" max="11" width="11.140625" style="662" customWidth="1"/>
    <col min="12" max="12" width="14.5703125" style="662" customWidth="1"/>
    <col min="13" max="256" width="9.140625" style="662"/>
    <col min="257" max="257" width="5.140625" style="662" customWidth="1"/>
    <col min="258" max="258" width="49.140625" style="662" customWidth="1"/>
    <col min="259" max="259" width="6.5703125" style="662" customWidth="1"/>
    <col min="260" max="260" width="12" style="662" customWidth="1"/>
    <col min="261" max="261" width="11" style="662" customWidth="1"/>
    <col min="262" max="262" width="15.42578125" style="662" customWidth="1"/>
    <col min="263" max="263" width="14.7109375" style="662" customWidth="1"/>
    <col min="264" max="264" width="14.140625" style="662" customWidth="1"/>
    <col min="265" max="265" width="14.7109375" style="662" bestFit="1" customWidth="1"/>
    <col min="266" max="266" width="13.85546875" style="662" customWidth="1"/>
    <col min="267" max="267" width="11.140625" style="662" customWidth="1"/>
    <col min="268" max="268" width="14.5703125" style="662" customWidth="1"/>
    <col min="269" max="512" width="9.140625" style="662"/>
    <col min="513" max="513" width="5.140625" style="662" customWidth="1"/>
    <col min="514" max="514" width="49.140625" style="662" customWidth="1"/>
    <col min="515" max="515" width="6.5703125" style="662" customWidth="1"/>
    <col min="516" max="516" width="12" style="662" customWidth="1"/>
    <col min="517" max="517" width="11" style="662" customWidth="1"/>
    <col min="518" max="518" width="15.42578125" style="662" customWidth="1"/>
    <col min="519" max="519" width="14.7109375" style="662" customWidth="1"/>
    <col min="520" max="520" width="14.140625" style="662" customWidth="1"/>
    <col min="521" max="521" width="14.7109375" style="662" bestFit="1" customWidth="1"/>
    <col min="522" max="522" width="13.85546875" style="662" customWidth="1"/>
    <col min="523" max="523" width="11.140625" style="662" customWidth="1"/>
    <col min="524" max="524" width="14.5703125" style="662" customWidth="1"/>
    <col min="525" max="768" width="9.140625" style="662"/>
    <col min="769" max="769" width="5.140625" style="662" customWidth="1"/>
    <col min="770" max="770" width="49.140625" style="662" customWidth="1"/>
    <col min="771" max="771" width="6.5703125" style="662" customWidth="1"/>
    <col min="772" max="772" width="12" style="662" customWidth="1"/>
    <col min="773" max="773" width="11" style="662" customWidth="1"/>
    <col min="774" max="774" width="15.42578125" style="662" customWidth="1"/>
    <col min="775" max="775" width="14.7109375" style="662" customWidth="1"/>
    <col min="776" max="776" width="14.140625" style="662" customWidth="1"/>
    <col min="777" max="777" width="14.7109375" style="662" bestFit="1" customWidth="1"/>
    <col min="778" max="778" width="13.85546875" style="662" customWidth="1"/>
    <col min="779" max="779" width="11.140625" style="662" customWidth="1"/>
    <col min="780" max="780" width="14.5703125" style="662" customWidth="1"/>
    <col min="781" max="1024" width="9.140625" style="662"/>
    <col min="1025" max="1025" width="5.140625" style="662" customWidth="1"/>
    <col min="1026" max="1026" width="49.140625" style="662" customWidth="1"/>
    <col min="1027" max="1027" width="6.5703125" style="662" customWidth="1"/>
    <col min="1028" max="1028" width="12" style="662" customWidth="1"/>
    <col min="1029" max="1029" width="11" style="662" customWidth="1"/>
    <col min="1030" max="1030" width="15.42578125" style="662" customWidth="1"/>
    <col min="1031" max="1031" width="14.7109375" style="662" customWidth="1"/>
    <col min="1032" max="1032" width="14.140625" style="662" customWidth="1"/>
    <col min="1033" max="1033" width="14.7109375" style="662" bestFit="1" customWidth="1"/>
    <col min="1034" max="1034" width="13.85546875" style="662" customWidth="1"/>
    <col min="1035" max="1035" width="11.140625" style="662" customWidth="1"/>
    <col min="1036" max="1036" width="14.5703125" style="662" customWidth="1"/>
    <col min="1037" max="1280" width="9.140625" style="662"/>
    <col min="1281" max="1281" width="5.140625" style="662" customWidth="1"/>
    <col min="1282" max="1282" width="49.140625" style="662" customWidth="1"/>
    <col min="1283" max="1283" width="6.5703125" style="662" customWidth="1"/>
    <col min="1284" max="1284" width="12" style="662" customWidth="1"/>
    <col min="1285" max="1285" width="11" style="662" customWidth="1"/>
    <col min="1286" max="1286" width="15.42578125" style="662" customWidth="1"/>
    <col min="1287" max="1287" width="14.7109375" style="662" customWidth="1"/>
    <col min="1288" max="1288" width="14.140625" style="662" customWidth="1"/>
    <col min="1289" max="1289" width="14.7109375" style="662" bestFit="1" customWidth="1"/>
    <col min="1290" max="1290" width="13.85546875" style="662" customWidth="1"/>
    <col min="1291" max="1291" width="11.140625" style="662" customWidth="1"/>
    <col min="1292" max="1292" width="14.5703125" style="662" customWidth="1"/>
    <col min="1293" max="1536" width="9.140625" style="662"/>
    <col min="1537" max="1537" width="5.140625" style="662" customWidth="1"/>
    <col min="1538" max="1538" width="49.140625" style="662" customWidth="1"/>
    <col min="1539" max="1539" width="6.5703125" style="662" customWidth="1"/>
    <col min="1540" max="1540" width="12" style="662" customWidth="1"/>
    <col min="1541" max="1541" width="11" style="662" customWidth="1"/>
    <col min="1542" max="1542" width="15.42578125" style="662" customWidth="1"/>
    <col min="1543" max="1543" width="14.7109375" style="662" customWidth="1"/>
    <col min="1544" max="1544" width="14.140625" style="662" customWidth="1"/>
    <col min="1545" max="1545" width="14.7109375" style="662" bestFit="1" customWidth="1"/>
    <col min="1546" max="1546" width="13.85546875" style="662" customWidth="1"/>
    <col min="1547" max="1547" width="11.140625" style="662" customWidth="1"/>
    <col min="1548" max="1548" width="14.5703125" style="662" customWidth="1"/>
    <col min="1549" max="1792" width="9.140625" style="662"/>
    <col min="1793" max="1793" width="5.140625" style="662" customWidth="1"/>
    <col min="1794" max="1794" width="49.140625" style="662" customWidth="1"/>
    <col min="1795" max="1795" width="6.5703125" style="662" customWidth="1"/>
    <col min="1796" max="1796" width="12" style="662" customWidth="1"/>
    <col min="1797" max="1797" width="11" style="662" customWidth="1"/>
    <col min="1798" max="1798" width="15.42578125" style="662" customWidth="1"/>
    <col min="1799" max="1799" width="14.7109375" style="662" customWidth="1"/>
    <col min="1800" max="1800" width="14.140625" style="662" customWidth="1"/>
    <col min="1801" max="1801" width="14.7109375" style="662" bestFit="1" customWidth="1"/>
    <col min="1802" max="1802" width="13.85546875" style="662" customWidth="1"/>
    <col min="1803" max="1803" width="11.140625" style="662" customWidth="1"/>
    <col min="1804" max="1804" width="14.5703125" style="662" customWidth="1"/>
    <col min="1805" max="2048" width="9.140625" style="662"/>
    <col min="2049" max="2049" width="5.140625" style="662" customWidth="1"/>
    <col min="2050" max="2050" width="49.140625" style="662" customWidth="1"/>
    <col min="2051" max="2051" width="6.5703125" style="662" customWidth="1"/>
    <col min="2052" max="2052" width="12" style="662" customWidth="1"/>
    <col min="2053" max="2053" width="11" style="662" customWidth="1"/>
    <col min="2054" max="2054" width="15.42578125" style="662" customWidth="1"/>
    <col min="2055" max="2055" width="14.7109375" style="662" customWidth="1"/>
    <col min="2056" max="2056" width="14.140625" style="662" customWidth="1"/>
    <col min="2057" max="2057" width="14.7109375" style="662" bestFit="1" customWidth="1"/>
    <col min="2058" max="2058" width="13.85546875" style="662" customWidth="1"/>
    <col min="2059" max="2059" width="11.140625" style="662" customWidth="1"/>
    <col min="2060" max="2060" width="14.5703125" style="662" customWidth="1"/>
    <col min="2061" max="2304" width="9.140625" style="662"/>
    <col min="2305" max="2305" width="5.140625" style="662" customWidth="1"/>
    <col min="2306" max="2306" width="49.140625" style="662" customWidth="1"/>
    <col min="2307" max="2307" width="6.5703125" style="662" customWidth="1"/>
    <col min="2308" max="2308" width="12" style="662" customWidth="1"/>
    <col min="2309" max="2309" width="11" style="662" customWidth="1"/>
    <col min="2310" max="2310" width="15.42578125" style="662" customWidth="1"/>
    <col min="2311" max="2311" width="14.7109375" style="662" customWidth="1"/>
    <col min="2312" max="2312" width="14.140625" style="662" customWidth="1"/>
    <col min="2313" max="2313" width="14.7109375" style="662" bestFit="1" customWidth="1"/>
    <col min="2314" max="2314" width="13.85546875" style="662" customWidth="1"/>
    <col min="2315" max="2315" width="11.140625" style="662" customWidth="1"/>
    <col min="2316" max="2316" width="14.5703125" style="662" customWidth="1"/>
    <col min="2317" max="2560" width="9.140625" style="662"/>
    <col min="2561" max="2561" width="5.140625" style="662" customWidth="1"/>
    <col min="2562" max="2562" width="49.140625" style="662" customWidth="1"/>
    <col min="2563" max="2563" width="6.5703125" style="662" customWidth="1"/>
    <col min="2564" max="2564" width="12" style="662" customWidth="1"/>
    <col min="2565" max="2565" width="11" style="662" customWidth="1"/>
    <col min="2566" max="2566" width="15.42578125" style="662" customWidth="1"/>
    <col min="2567" max="2567" width="14.7109375" style="662" customWidth="1"/>
    <col min="2568" max="2568" width="14.140625" style="662" customWidth="1"/>
    <col min="2569" max="2569" width="14.7109375" style="662" bestFit="1" customWidth="1"/>
    <col min="2570" max="2570" width="13.85546875" style="662" customWidth="1"/>
    <col min="2571" max="2571" width="11.140625" style="662" customWidth="1"/>
    <col min="2572" max="2572" width="14.5703125" style="662" customWidth="1"/>
    <col min="2573" max="2816" width="9.140625" style="662"/>
    <col min="2817" max="2817" width="5.140625" style="662" customWidth="1"/>
    <col min="2818" max="2818" width="49.140625" style="662" customWidth="1"/>
    <col min="2819" max="2819" width="6.5703125" style="662" customWidth="1"/>
    <col min="2820" max="2820" width="12" style="662" customWidth="1"/>
    <col min="2821" max="2821" width="11" style="662" customWidth="1"/>
    <col min="2822" max="2822" width="15.42578125" style="662" customWidth="1"/>
    <col min="2823" max="2823" width="14.7109375" style="662" customWidth="1"/>
    <col min="2824" max="2824" width="14.140625" style="662" customWidth="1"/>
    <col min="2825" max="2825" width="14.7109375" style="662" bestFit="1" customWidth="1"/>
    <col min="2826" max="2826" width="13.85546875" style="662" customWidth="1"/>
    <col min="2827" max="2827" width="11.140625" style="662" customWidth="1"/>
    <col min="2828" max="2828" width="14.5703125" style="662" customWidth="1"/>
    <col min="2829" max="3072" width="9.140625" style="662"/>
    <col min="3073" max="3073" width="5.140625" style="662" customWidth="1"/>
    <col min="3074" max="3074" width="49.140625" style="662" customWidth="1"/>
    <col min="3075" max="3075" width="6.5703125" style="662" customWidth="1"/>
    <col min="3076" max="3076" width="12" style="662" customWidth="1"/>
    <col min="3077" max="3077" width="11" style="662" customWidth="1"/>
    <col min="3078" max="3078" width="15.42578125" style="662" customWidth="1"/>
    <col min="3079" max="3079" width="14.7109375" style="662" customWidth="1"/>
    <col min="3080" max="3080" width="14.140625" style="662" customWidth="1"/>
    <col min="3081" max="3081" width="14.7109375" style="662" bestFit="1" customWidth="1"/>
    <col min="3082" max="3082" width="13.85546875" style="662" customWidth="1"/>
    <col min="3083" max="3083" width="11.140625" style="662" customWidth="1"/>
    <col min="3084" max="3084" width="14.5703125" style="662" customWidth="1"/>
    <col min="3085" max="3328" width="9.140625" style="662"/>
    <col min="3329" max="3329" width="5.140625" style="662" customWidth="1"/>
    <col min="3330" max="3330" width="49.140625" style="662" customWidth="1"/>
    <col min="3331" max="3331" width="6.5703125" style="662" customWidth="1"/>
    <col min="3332" max="3332" width="12" style="662" customWidth="1"/>
    <col min="3333" max="3333" width="11" style="662" customWidth="1"/>
    <col min="3334" max="3334" width="15.42578125" style="662" customWidth="1"/>
    <col min="3335" max="3335" width="14.7109375" style="662" customWidth="1"/>
    <col min="3336" max="3336" width="14.140625" style="662" customWidth="1"/>
    <col min="3337" max="3337" width="14.7109375" style="662" bestFit="1" customWidth="1"/>
    <col min="3338" max="3338" width="13.85546875" style="662" customWidth="1"/>
    <col min="3339" max="3339" width="11.140625" style="662" customWidth="1"/>
    <col min="3340" max="3340" width="14.5703125" style="662" customWidth="1"/>
    <col min="3341" max="3584" width="9.140625" style="662"/>
    <col min="3585" max="3585" width="5.140625" style="662" customWidth="1"/>
    <col min="3586" max="3586" width="49.140625" style="662" customWidth="1"/>
    <col min="3587" max="3587" width="6.5703125" style="662" customWidth="1"/>
    <col min="3588" max="3588" width="12" style="662" customWidth="1"/>
    <col min="3589" max="3589" width="11" style="662" customWidth="1"/>
    <col min="3590" max="3590" width="15.42578125" style="662" customWidth="1"/>
    <col min="3591" max="3591" width="14.7109375" style="662" customWidth="1"/>
    <col min="3592" max="3592" width="14.140625" style="662" customWidth="1"/>
    <col min="3593" max="3593" width="14.7109375" style="662" bestFit="1" customWidth="1"/>
    <col min="3594" max="3594" width="13.85546875" style="662" customWidth="1"/>
    <col min="3595" max="3595" width="11.140625" style="662" customWidth="1"/>
    <col min="3596" max="3596" width="14.5703125" style="662" customWidth="1"/>
    <col min="3597" max="3840" width="9.140625" style="662"/>
    <col min="3841" max="3841" width="5.140625" style="662" customWidth="1"/>
    <col min="3842" max="3842" width="49.140625" style="662" customWidth="1"/>
    <col min="3843" max="3843" width="6.5703125" style="662" customWidth="1"/>
    <col min="3844" max="3844" width="12" style="662" customWidth="1"/>
    <col min="3845" max="3845" width="11" style="662" customWidth="1"/>
    <col min="3846" max="3846" width="15.42578125" style="662" customWidth="1"/>
    <col min="3847" max="3847" width="14.7109375" style="662" customWidth="1"/>
    <col min="3848" max="3848" width="14.140625" style="662" customWidth="1"/>
    <col min="3849" max="3849" width="14.7109375" style="662" bestFit="1" customWidth="1"/>
    <col min="3850" max="3850" width="13.85546875" style="662" customWidth="1"/>
    <col min="3851" max="3851" width="11.140625" style="662" customWidth="1"/>
    <col min="3852" max="3852" width="14.5703125" style="662" customWidth="1"/>
    <col min="3853" max="4096" width="9.140625" style="662"/>
    <col min="4097" max="4097" width="5.140625" style="662" customWidth="1"/>
    <col min="4098" max="4098" width="49.140625" style="662" customWidth="1"/>
    <col min="4099" max="4099" width="6.5703125" style="662" customWidth="1"/>
    <col min="4100" max="4100" width="12" style="662" customWidth="1"/>
    <col min="4101" max="4101" width="11" style="662" customWidth="1"/>
    <col min="4102" max="4102" width="15.42578125" style="662" customWidth="1"/>
    <col min="4103" max="4103" width="14.7109375" style="662" customWidth="1"/>
    <col min="4104" max="4104" width="14.140625" style="662" customWidth="1"/>
    <col min="4105" max="4105" width="14.7109375" style="662" bestFit="1" customWidth="1"/>
    <col min="4106" max="4106" width="13.85546875" style="662" customWidth="1"/>
    <col min="4107" max="4107" width="11.140625" style="662" customWidth="1"/>
    <col min="4108" max="4108" width="14.5703125" style="662" customWidth="1"/>
    <col min="4109" max="4352" width="9.140625" style="662"/>
    <col min="4353" max="4353" width="5.140625" style="662" customWidth="1"/>
    <col min="4354" max="4354" width="49.140625" style="662" customWidth="1"/>
    <col min="4355" max="4355" width="6.5703125" style="662" customWidth="1"/>
    <col min="4356" max="4356" width="12" style="662" customWidth="1"/>
    <col min="4357" max="4357" width="11" style="662" customWidth="1"/>
    <col min="4358" max="4358" width="15.42578125" style="662" customWidth="1"/>
    <col min="4359" max="4359" width="14.7109375" style="662" customWidth="1"/>
    <col min="4360" max="4360" width="14.140625" style="662" customWidth="1"/>
    <col min="4361" max="4361" width="14.7109375" style="662" bestFit="1" customWidth="1"/>
    <col min="4362" max="4362" width="13.85546875" style="662" customWidth="1"/>
    <col min="4363" max="4363" width="11.140625" style="662" customWidth="1"/>
    <col min="4364" max="4364" width="14.5703125" style="662" customWidth="1"/>
    <col min="4365" max="4608" width="9.140625" style="662"/>
    <col min="4609" max="4609" width="5.140625" style="662" customWidth="1"/>
    <col min="4610" max="4610" width="49.140625" style="662" customWidth="1"/>
    <col min="4611" max="4611" width="6.5703125" style="662" customWidth="1"/>
    <col min="4612" max="4612" width="12" style="662" customWidth="1"/>
    <col min="4613" max="4613" width="11" style="662" customWidth="1"/>
    <col min="4614" max="4614" width="15.42578125" style="662" customWidth="1"/>
    <col min="4615" max="4615" width="14.7109375" style="662" customWidth="1"/>
    <col min="4616" max="4616" width="14.140625" style="662" customWidth="1"/>
    <col min="4617" max="4617" width="14.7109375" style="662" bestFit="1" customWidth="1"/>
    <col min="4618" max="4618" width="13.85546875" style="662" customWidth="1"/>
    <col min="4619" max="4619" width="11.140625" style="662" customWidth="1"/>
    <col min="4620" max="4620" width="14.5703125" style="662" customWidth="1"/>
    <col min="4621" max="4864" width="9.140625" style="662"/>
    <col min="4865" max="4865" width="5.140625" style="662" customWidth="1"/>
    <col min="4866" max="4866" width="49.140625" style="662" customWidth="1"/>
    <col min="4867" max="4867" width="6.5703125" style="662" customWidth="1"/>
    <col min="4868" max="4868" width="12" style="662" customWidth="1"/>
    <col min="4869" max="4869" width="11" style="662" customWidth="1"/>
    <col min="4870" max="4870" width="15.42578125" style="662" customWidth="1"/>
    <col min="4871" max="4871" width="14.7109375" style="662" customWidth="1"/>
    <col min="4872" max="4872" width="14.140625" style="662" customWidth="1"/>
    <col min="4873" max="4873" width="14.7109375" style="662" bestFit="1" customWidth="1"/>
    <col min="4874" max="4874" width="13.85546875" style="662" customWidth="1"/>
    <col min="4875" max="4875" width="11.140625" style="662" customWidth="1"/>
    <col min="4876" max="4876" width="14.5703125" style="662" customWidth="1"/>
    <col min="4877" max="5120" width="9.140625" style="662"/>
    <col min="5121" max="5121" width="5.140625" style="662" customWidth="1"/>
    <col min="5122" max="5122" width="49.140625" style="662" customWidth="1"/>
    <col min="5123" max="5123" width="6.5703125" style="662" customWidth="1"/>
    <col min="5124" max="5124" width="12" style="662" customWidth="1"/>
    <col min="5125" max="5125" width="11" style="662" customWidth="1"/>
    <col min="5126" max="5126" width="15.42578125" style="662" customWidth="1"/>
    <col min="5127" max="5127" width="14.7109375" style="662" customWidth="1"/>
    <col min="5128" max="5128" width="14.140625" style="662" customWidth="1"/>
    <col min="5129" max="5129" width="14.7109375" style="662" bestFit="1" customWidth="1"/>
    <col min="5130" max="5130" width="13.85546875" style="662" customWidth="1"/>
    <col min="5131" max="5131" width="11.140625" style="662" customWidth="1"/>
    <col min="5132" max="5132" width="14.5703125" style="662" customWidth="1"/>
    <col min="5133" max="5376" width="9.140625" style="662"/>
    <col min="5377" max="5377" width="5.140625" style="662" customWidth="1"/>
    <col min="5378" max="5378" width="49.140625" style="662" customWidth="1"/>
    <col min="5379" max="5379" width="6.5703125" style="662" customWidth="1"/>
    <col min="5380" max="5380" width="12" style="662" customWidth="1"/>
    <col min="5381" max="5381" width="11" style="662" customWidth="1"/>
    <col min="5382" max="5382" width="15.42578125" style="662" customWidth="1"/>
    <col min="5383" max="5383" width="14.7109375" style="662" customWidth="1"/>
    <col min="5384" max="5384" width="14.140625" style="662" customWidth="1"/>
    <col min="5385" max="5385" width="14.7109375" style="662" bestFit="1" customWidth="1"/>
    <col min="5386" max="5386" width="13.85546875" style="662" customWidth="1"/>
    <col min="5387" max="5387" width="11.140625" style="662" customWidth="1"/>
    <col min="5388" max="5388" width="14.5703125" style="662" customWidth="1"/>
    <col min="5389" max="5632" width="9.140625" style="662"/>
    <col min="5633" max="5633" width="5.140625" style="662" customWidth="1"/>
    <col min="5634" max="5634" width="49.140625" style="662" customWidth="1"/>
    <col min="5635" max="5635" width="6.5703125" style="662" customWidth="1"/>
    <col min="5636" max="5636" width="12" style="662" customWidth="1"/>
    <col min="5637" max="5637" width="11" style="662" customWidth="1"/>
    <col min="5638" max="5638" width="15.42578125" style="662" customWidth="1"/>
    <col min="5639" max="5639" width="14.7109375" style="662" customWidth="1"/>
    <col min="5640" max="5640" width="14.140625" style="662" customWidth="1"/>
    <col min="5641" max="5641" width="14.7109375" style="662" bestFit="1" customWidth="1"/>
    <col min="5642" max="5642" width="13.85546875" style="662" customWidth="1"/>
    <col min="5643" max="5643" width="11.140625" style="662" customWidth="1"/>
    <col min="5644" max="5644" width="14.5703125" style="662" customWidth="1"/>
    <col min="5645" max="5888" width="9.140625" style="662"/>
    <col min="5889" max="5889" width="5.140625" style="662" customWidth="1"/>
    <col min="5890" max="5890" width="49.140625" style="662" customWidth="1"/>
    <col min="5891" max="5891" width="6.5703125" style="662" customWidth="1"/>
    <col min="5892" max="5892" width="12" style="662" customWidth="1"/>
    <col min="5893" max="5893" width="11" style="662" customWidth="1"/>
    <col min="5894" max="5894" width="15.42578125" style="662" customWidth="1"/>
    <col min="5895" max="5895" width="14.7109375" style="662" customWidth="1"/>
    <col min="5896" max="5896" width="14.140625" style="662" customWidth="1"/>
    <col min="5897" max="5897" width="14.7109375" style="662" bestFit="1" customWidth="1"/>
    <col min="5898" max="5898" width="13.85546875" style="662" customWidth="1"/>
    <col min="5899" max="5899" width="11.140625" style="662" customWidth="1"/>
    <col min="5900" max="5900" width="14.5703125" style="662" customWidth="1"/>
    <col min="5901" max="6144" width="9.140625" style="662"/>
    <col min="6145" max="6145" width="5.140625" style="662" customWidth="1"/>
    <col min="6146" max="6146" width="49.140625" style="662" customWidth="1"/>
    <col min="6147" max="6147" width="6.5703125" style="662" customWidth="1"/>
    <col min="6148" max="6148" width="12" style="662" customWidth="1"/>
    <col min="6149" max="6149" width="11" style="662" customWidth="1"/>
    <col min="6150" max="6150" width="15.42578125" style="662" customWidth="1"/>
    <col min="6151" max="6151" width="14.7109375" style="662" customWidth="1"/>
    <col min="6152" max="6152" width="14.140625" style="662" customWidth="1"/>
    <col min="6153" max="6153" width="14.7109375" style="662" bestFit="1" customWidth="1"/>
    <col min="6154" max="6154" width="13.85546875" style="662" customWidth="1"/>
    <col min="6155" max="6155" width="11.140625" style="662" customWidth="1"/>
    <col min="6156" max="6156" width="14.5703125" style="662" customWidth="1"/>
    <col min="6157" max="6400" width="9.140625" style="662"/>
    <col min="6401" max="6401" width="5.140625" style="662" customWidth="1"/>
    <col min="6402" max="6402" width="49.140625" style="662" customWidth="1"/>
    <col min="6403" max="6403" width="6.5703125" style="662" customWidth="1"/>
    <col min="6404" max="6404" width="12" style="662" customWidth="1"/>
    <col min="6405" max="6405" width="11" style="662" customWidth="1"/>
    <col min="6406" max="6406" width="15.42578125" style="662" customWidth="1"/>
    <col min="6407" max="6407" width="14.7109375" style="662" customWidth="1"/>
    <col min="6408" max="6408" width="14.140625" style="662" customWidth="1"/>
    <col min="6409" max="6409" width="14.7109375" style="662" bestFit="1" customWidth="1"/>
    <col min="6410" max="6410" width="13.85546875" style="662" customWidth="1"/>
    <col min="6411" max="6411" width="11.140625" style="662" customWidth="1"/>
    <col min="6412" max="6412" width="14.5703125" style="662" customWidth="1"/>
    <col min="6413" max="6656" width="9.140625" style="662"/>
    <col min="6657" max="6657" width="5.140625" style="662" customWidth="1"/>
    <col min="6658" max="6658" width="49.140625" style="662" customWidth="1"/>
    <col min="6659" max="6659" width="6.5703125" style="662" customWidth="1"/>
    <col min="6660" max="6660" width="12" style="662" customWidth="1"/>
    <col min="6661" max="6661" width="11" style="662" customWidth="1"/>
    <col min="6662" max="6662" width="15.42578125" style="662" customWidth="1"/>
    <col min="6663" max="6663" width="14.7109375" style="662" customWidth="1"/>
    <col min="6664" max="6664" width="14.140625" style="662" customWidth="1"/>
    <col min="6665" max="6665" width="14.7109375" style="662" bestFit="1" customWidth="1"/>
    <col min="6666" max="6666" width="13.85546875" style="662" customWidth="1"/>
    <col min="6667" max="6667" width="11.140625" style="662" customWidth="1"/>
    <col min="6668" max="6668" width="14.5703125" style="662" customWidth="1"/>
    <col min="6669" max="6912" width="9.140625" style="662"/>
    <col min="6913" max="6913" width="5.140625" style="662" customWidth="1"/>
    <col min="6914" max="6914" width="49.140625" style="662" customWidth="1"/>
    <col min="6915" max="6915" width="6.5703125" style="662" customWidth="1"/>
    <col min="6916" max="6916" width="12" style="662" customWidth="1"/>
    <col min="6917" max="6917" width="11" style="662" customWidth="1"/>
    <col min="6918" max="6918" width="15.42578125" style="662" customWidth="1"/>
    <col min="6919" max="6919" width="14.7109375" style="662" customWidth="1"/>
    <col min="6920" max="6920" width="14.140625" style="662" customWidth="1"/>
    <col min="6921" max="6921" width="14.7109375" style="662" bestFit="1" customWidth="1"/>
    <col min="6922" max="6922" width="13.85546875" style="662" customWidth="1"/>
    <col min="6923" max="6923" width="11.140625" style="662" customWidth="1"/>
    <col min="6924" max="6924" width="14.5703125" style="662" customWidth="1"/>
    <col min="6925" max="7168" width="9.140625" style="662"/>
    <col min="7169" max="7169" width="5.140625" style="662" customWidth="1"/>
    <col min="7170" max="7170" width="49.140625" style="662" customWidth="1"/>
    <col min="7171" max="7171" width="6.5703125" style="662" customWidth="1"/>
    <col min="7172" max="7172" width="12" style="662" customWidth="1"/>
    <col min="7173" max="7173" width="11" style="662" customWidth="1"/>
    <col min="7174" max="7174" width="15.42578125" style="662" customWidth="1"/>
    <col min="7175" max="7175" width="14.7109375" style="662" customWidth="1"/>
    <col min="7176" max="7176" width="14.140625" style="662" customWidth="1"/>
    <col min="7177" max="7177" width="14.7109375" style="662" bestFit="1" customWidth="1"/>
    <col min="7178" max="7178" width="13.85546875" style="662" customWidth="1"/>
    <col min="7179" max="7179" width="11.140625" style="662" customWidth="1"/>
    <col min="7180" max="7180" width="14.5703125" style="662" customWidth="1"/>
    <col min="7181" max="7424" width="9.140625" style="662"/>
    <col min="7425" max="7425" width="5.140625" style="662" customWidth="1"/>
    <col min="7426" max="7426" width="49.140625" style="662" customWidth="1"/>
    <col min="7427" max="7427" width="6.5703125" style="662" customWidth="1"/>
    <col min="7428" max="7428" width="12" style="662" customWidth="1"/>
    <col min="7429" max="7429" width="11" style="662" customWidth="1"/>
    <col min="7430" max="7430" width="15.42578125" style="662" customWidth="1"/>
    <col min="7431" max="7431" width="14.7109375" style="662" customWidth="1"/>
    <col min="7432" max="7432" width="14.140625" style="662" customWidth="1"/>
    <col min="7433" max="7433" width="14.7109375" style="662" bestFit="1" customWidth="1"/>
    <col min="7434" max="7434" width="13.85546875" style="662" customWidth="1"/>
    <col min="7435" max="7435" width="11.140625" style="662" customWidth="1"/>
    <col min="7436" max="7436" width="14.5703125" style="662" customWidth="1"/>
    <col min="7437" max="7680" width="9.140625" style="662"/>
    <col min="7681" max="7681" width="5.140625" style="662" customWidth="1"/>
    <col min="7682" max="7682" width="49.140625" style="662" customWidth="1"/>
    <col min="7683" max="7683" width="6.5703125" style="662" customWidth="1"/>
    <col min="7684" max="7684" width="12" style="662" customWidth="1"/>
    <col min="7685" max="7685" width="11" style="662" customWidth="1"/>
    <col min="7686" max="7686" width="15.42578125" style="662" customWidth="1"/>
    <col min="7687" max="7687" width="14.7109375" style="662" customWidth="1"/>
    <col min="7688" max="7688" width="14.140625" style="662" customWidth="1"/>
    <col min="7689" max="7689" width="14.7109375" style="662" bestFit="1" customWidth="1"/>
    <col min="7690" max="7690" width="13.85546875" style="662" customWidth="1"/>
    <col min="7691" max="7691" width="11.140625" style="662" customWidth="1"/>
    <col min="7692" max="7692" width="14.5703125" style="662" customWidth="1"/>
    <col min="7693" max="7936" width="9.140625" style="662"/>
    <col min="7937" max="7937" width="5.140625" style="662" customWidth="1"/>
    <col min="7938" max="7938" width="49.140625" style="662" customWidth="1"/>
    <col min="7939" max="7939" width="6.5703125" style="662" customWidth="1"/>
    <col min="7940" max="7940" width="12" style="662" customWidth="1"/>
    <col min="7941" max="7941" width="11" style="662" customWidth="1"/>
    <col min="7942" max="7942" width="15.42578125" style="662" customWidth="1"/>
    <col min="7943" max="7943" width="14.7109375" style="662" customWidth="1"/>
    <col min="7944" max="7944" width="14.140625" style="662" customWidth="1"/>
    <col min="7945" max="7945" width="14.7109375" style="662" bestFit="1" customWidth="1"/>
    <col min="7946" max="7946" width="13.85546875" style="662" customWidth="1"/>
    <col min="7947" max="7947" width="11.140625" style="662" customWidth="1"/>
    <col min="7948" max="7948" width="14.5703125" style="662" customWidth="1"/>
    <col min="7949" max="8192" width="9.140625" style="662"/>
    <col min="8193" max="8193" width="5.140625" style="662" customWidth="1"/>
    <col min="8194" max="8194" width="49.140625" style="662" customWidth="1"/>
    <col min="8195" max="8195" width="6.5703125" style="662" customWidth="1"/>
    <col min="8196" max="8196" width="12" style="662" customWidth="1"/>
    <col min="8197" max="8197" width="11" style="662" customWidth="1"/>
    <col min="8198" max="8198" width="15.42578125" style="662" customWidth="1"/>
    <col min="8199" max="8199" width="14.7109375" style="662" customWidth="1"/>
    <col min="8200" max="8200" width="14.140625" style="662" customWidth="1"/>
    <col min="8201" max="8201" width="14.7109375" style="662" bestFit="1" customWidth="1"/>
    <col min="8202" max="8202" width="13.85546875" style="662" customWidth="1"/>
    <col min="8203" max="8203" width="11.140625" style="662" customWidth="1"/>
    <col min="8204" max="8204" width="14.5703125" style="662" customWidth="1"/>
    <col min="8205" max="8448" width="9.140625" style="662"/>
    <col min="8449" max="8449" width="5.140625" style="662" customWidth="1"/>
    <col min="8450" max="8450" width="49.140625" style="662" customWidth="1"/>
    <col min="8451" max="8451" width="6.5703125" style="662" customWidth="1"/>
    <col min="8452" max="8452" width="12" style="662" customWidth="1"/>
    <col min="8453" max="8453" width="11" style="662" customWidth="1"/>
    <col min="8454" max="8454" width="15.42578125" style="662" customWidth="1"/>
    <col min="8455" max="8455" width="14.7109375" style="662" customWidth="1"/>
    <col min="8456" max="8456" width="14.140625" style="662" customWidth="1"/>
    <col min="8457" max="8457" width="14.7109375" style="662" bestFit="1" customWidth="1"/>
    <col min="8458" max="8458" width="13.85546875" style="662" customWidth="1"/>
    <col min="8459" max="8459" width="11.140625" style="662" customWidth="1"/>
    <col min="8460" max="8460" width="14.5703125" style="662" customWidth="1"/>
    <col min="8461" max="8704" width="9.140625" style="662"/>
    <col min="8705" max="8705" width="5.140625" style="662" customWidth="1"/>
    <col min="8706" max="8706" width="49.140625" style="662" customWidth="1"/>
    <col min="8707" max="8707" width="6.5703125" style="662" customWidth="1"/>
    <col min="8708" max="8708" width="12" style="662" customWidth="1"/>
    <col min="8709" max="8709" width="11" style="662" customWidth="1"/>
    <col min="8710" max="8710" width="15.42578125" style="662" customWidth="1"/>
    <col min="8711" max="8711" width="14.7109375" style="662" customWidth="1"/>
    <col min="8712" max="8712" width="14.140625" style="662" customWidth="1"/>
    <col min="8713" max="8713" width="14.7109375" style="662" bestFit="1" customWidth="1"/>
    <col min="8714" max="8714" width="13.85546875" style="662" customWidth="1"/>
    <col min="8715" max="8715" width="11.140625" style="662" customWidth="1"/>
    <col min="8716" max="8716" width="14.5703125" style="662" customWidth="1"/>
    <col min="8717" max="8960" width="9.140625" style="662"/>
    <col min="8961" max="8961" width="5.140625" style="662" customWidth="1"/>
    <col min="8962" max="8962" width="49.140625" style="662" customWidth="1"/>
    <col min="8963" max="8963" width="6.5703125" style="662" customWidth="1"/>
    <col min="8964" max="8964" width="12" style="662" customWidth="1"/>
    <col min="8965" max="8965" width="11" style="662" customWidth="1"/>
    <col min="8966" max="8966" width="15.42578125" style="662" customWidth="1"/>
    <col min="8967" max="8967" width="14.7109375" style="662" customWidth="1"/>
    <col min="8968" max="8968" width="14.140625" style="662" customWidth="1"/>
    <col min="8969" max="8969" width="14.7109375" style="662" bestFit="1" customWidth="1"/>
    <col min="8970" max="8970" width="13.85546875" style="662" customWidth="1"/>
    <col min="8971" max="8971" width="11.140625" style="662" customWidth="1"/>
    <col min="8972" max="8972" width="14.5703125" style="662" customWidth="1"/>
    <col min="8973" max="9216" width="9.140625" style="662"/>
    <col min="9217" max="9217" width="5.140625" style="662" customWidth="1"/>
    <col min="9218" max="9218" width="49.140625" style="662" customWidth="1"/>
    <col min="9219" max="9219" width="6.5703125" style="662" customWidth="1"/>
    <col min="9220" max="9220" width="12" style="662" customWidth="1"/>
    <col min="9221" max="9221" width="11" style="662" customWidth="1"/>
    <col min="9222" max="9222" width="15.42578125" style="662" customWidth="1"/>
    <col min="9223" max="9223" width="14.7109375" style="662" customWidth="1"/>
    <col min="9224" max="9224" width="14.140625" style="662" customWidth="1"/>
    <col min="9225" max="9225" width="14.7109375" style="662" bestFit="1" customWidth="1"/>
    <col min="9226" max="9226" width="13.85546875" style="662" customWidth="1"/>
    <col min="9227" max="9227" width="11.140625" style="662" customWidth="1"/>
    <col min="9228" max="9228" width="14.5703125" style="662" customWidth="1"/>
    <col min="9229" max="9472" width="9.140625" style="662"/>
    <col min="9473" max="9473" width="5.140625" style="662" customWidth="1"/>
    <col min="9474" max="9474" width="49.140625" style="662" customWidth="1"/>
    <col min="9475" max="9475" width="6.5703125" style="662" customWidth="1"/>
    <col min="9476" max="9476" width="12" style="662" customWidth="1"/>
    <col min="9477" max="9477" width="11" style="662" customWidth="1"/>
    <col min="9478" max="9478" width="15.42578125" style="662" customWidth="1"/>
    <col min="9479" max="9479" width="14.7109375" style="662" customWidth="1"/>
    <col min="9480" max="9480" width="14.140625" style="662" customWidth="1"/>
    <col min="9481" max="9481" width="14.7109375" style="662" bestFit="1" customWidth="1"/>
    <col min="9482" max="9482" width="13.85546875" style="662" customWidth="1"/>
    <col min="9483" max="9483" width="11.140625" style="662" customWidth="1"/>
    <col min="9484" max="9484" width="14.5703125" style="662" customWidth="1"/>
    <col min="9485" max="9728" width="9.140625" style="662"/>
    <col min="9729" max="9729" width="5.140625" style="662" customWidth="1"/>
    <col min="9730" max="9730" width="49.140625" style="662" customWidth="1"/>
    <col min="9731" max="9731" width="6.5703125" style="662" customWidth="1"/>
    <col min="9732" max="9732" width="12" style="662" customWidth="1"/>
    <col min="9733" max="9733" width="11" style="662" customWidth="1"/>
    <col min="9734" max="9734" width="15.42578125" style="662" customWidth="1"/>
    <col min="9735" max="9735" width="14.7109375" style="662" customWidth="1"/>
    <col min="9736" max="9736" width="14.140625" style="662" customWidth="1"/>
    <col min="9737" max="9737" width="14.7109375" style="662" bestFit="1" customWidth="1"/>
    <col min="9738" max="9738" width="13.85546875" style="662" customWidth="1"/>
    <col min="9739" max="9739" width="11.140625" style="662" customWidth="1"/>
    <col min="9740" max="9740" width="14.5703125" style="662" customWidth="1"/>
    <col min="9741" max="9984" width="9.140625" style="662"/>
    <col min="9985" max="9985" width="5.140625" style="662" customWidth="1"/>
    <col min="9986" max="9986" width="49.140625" style="662" customWidth="1"/>
    <col min="9987" max="9987" width="6.5703125" style="662" customWidth="1"/>
    <col min="9988" max="9988" width="12" style="662" customWidth="1"/>
    <col min="9989" max="9989" width="11" style="662" customWidth="1"/>
    <col min="9990" max="9990" width="15.42578125" style="662" customWidth="1"/>
    <col min="9991" max="9991" width="14.7109375" style="662" customWidth="1"/>
    <col min="9992" max="9992" width="14.140625" style="662" customWidth="1"/>
    <col min="9993" max="9993" width="14.7109375" style="662" bestFit="1" customWidth="1"/>
    <col min="9994" max="9994" width="13.85546875" style="662" customWidth="1"/>
    <col min="9995" max="9995" width="11.140625" style="662" customWidth="1"/>
    <col min="9996" max="9996" width="14.5703125" style="662" customWidth="1"/>
    <col min="9997" max="10240" width="9.140625" style="662"/>
    <col min="10241" max="10241" width="5.140625" style="662" customWidth="1"/>
    <col min="10242" max="10242" width="49.140625" style="662" customWidth="1"/>
    <col min="10243" max="10243" width="6.5703125" style="662" customWidth="1"/>
    <col min="10244" max="10244" width="12" style="662" customWidth="1"/>
    <col min="10245" max="10245" width="11" style="662" customWidth="1"/>
    <col min="10246" max="10246" width="15.42578125" style="662" customWidth="1"/>
    <col min="10247" max="10247" width="14.7109375" style="662" customWidth="1"/>
    <col min="10248" max="10248" width="14.140625" style="662" customWidth="1"/>
    <col min="10249" max="10249" width="14.7109375" style="662" bestFit="1" customWidth="1"/>
    <col min="10250" max="10250" width="13.85546875" style="662" customWidth="1"/>
    <col min="10251" max="10251" width="11.140625" style="662" customWidth="1"/>
    <col min="10252" max="10252" width="14.5703125" style="662" customWidth="1"/>
    <col min="10253" max="10496" width="9.140625" style="662"/>
    <col min="10497" max="10497" width="5.140625" style="662" customWidth="1"/>
    <col min="10498" max="10498" width="49.140625" style="662" customWidth="1"/>
    <col min="10499" max="10499" width="6.5703125" style="662" customWidth="1"/>
    <col min="10500" max="10500" width="12" style="662" customWidth="1"/>
    <col min="10501" max="10501" width="11" style="662" customWidth="1"/>
    <col min="10502" max="10502" width="15.42578125" style="662" customWidth="1"/>
    <col min="10503" max="10503" width="14.7109375" style="662" customWidth="1"/>
    <col min="10504" max="10504" width="14.140625" style="662" customWidth="1"/>
    <col min="10505" max="10505" width="14.7109375" style="662" bestFit="1" customWidth="1"/>
    <col min="10506" max="10506" width="13.85546875" style="662" customWidth="1"/>
    <col min="10507" max="10507" width="11.140625" style="662" customWidth="1"/>
    <col min="10508" max="10508" width="14.5703125" style="662" customWidth="1"/>
    <col min="10509" max="10752" width="9.140625" style="662"/>
    <col min="10753" max="10753" width="5.140625" style="662" customWidth="1"/>
    <col min="10754" max="10754" width="49.140625" style="662" customWidth="1"/>
    <col min="10755" max="10755" width="6.5703125" style="662" customWidth="1"/>
    <col min="10756" max="10756" width="12" style="662" customWidth="1"/>
    <col min="10757" max="10757" width="11" style="662" customWidth="1"/>
    <col min="10758" max="10758" width="15.42578125" style="662" customWidth="1"/>
    <col min="10759" max="10759" width="14.7109375" style="662" customWidth="1"/>
    <col min="10760" max="10760" width="14.140625" style="662" customWidth="1"/>
    <col min="10761" max="10761" width="14.7109375" style="662" bestFit="1" customWidth="1"/>
    <col min="10762" max="10762" width="13.85546875" style="662" customWidth="1"/>
    <col min="10763" max="10763" width="11.140625" style="662" customWidth="1"/>
    <col min="10764" max="10764" width="14.5703125" style="662" customWidth="1"/>
    <col min="10765" max="11008" width="9.140625" style="662"/>
    <col min="11009" max="11009" width="5.140625" style="662" customWidth="1"/>
    <col min="11010" max="11010" width="49.140625" style="662" customWidth="1"/>
    <col min="11011" max="11011" width="6.5703125" style="662" customWidth="1"/>
    <col min="11012" max="11012" width="12" style="662" customWidth="1"/>
    <col min="11013" max="11013" width="11" style="662" customWidth="1"/>
    <col min="11014" max="11014" width="15.42578125" style="662" customWidth="1"/>
    <col min="11015" max="11015" width="14.7109375" style="662" customWidth="1"/>
    <col min="11016" max="11016" width="14.140625" style="662" customWidth="1"/>
    <col min="11017" max="11017" width="14.7109375" style="662" bestFit="1" customWidth="1"/>
    <col min="11018" max="11018" width="13.85546875" style="662" customWidth="1"/>
    <col min="11019" max="11019" width="11.140625" style="662" customWidth="1"/>
    <col min="11020" max="11020" width="14.5703125" style="662" customWidth="1"/>
    <col min="11021" max="11264" width="9.140625" style="662"/>
    <col min="11265" max="11265" width="5.140625" style="662" customWidth="1"/>
    <col min="11266" max="11266" width="49.140625" style="662" customWidth="1"/>
    <col min="11267" max="11267" width="6.5703125" style="662" customWidth="1"/>
    <col min="11268" max="11268" width="12" style="662" customWidth="1"/>
    <col min="11269" max="11269" width="11" style="662" customWidth="1"/>
    <col min="11270" max="11270" width="15.42578125" style="662" customWidth="1"/>
    <col min="11271" max="11271" width="14.7109375" style="662" customWidth="1"/>
    <col min="11272" max="11272" width="14.140625" style="662" customWidth="1"/>
    <col min="11273" max="11273" width="14.7109375" style="662" bestFit="1" customWidth="1"/>
    <col min="11274" max="11274" width="13.85546875" style="662" customWidth="1"/>
    <col min="11275" max="11275" width="11.140625" style="662" customWidth="1"/>
    <col min="11276" max="11276" width="14.5703125" style="662" customWidth="1"/>
    <col min="11277" max="11520" width="9.140625" style="662"/>
    <col min="11521" max="11521" width="5.140625" style="662" customWidth="1"/>
    <col min="11522" max="11522" width="49.140625" style="662" customWidth="1"/>
    <col min="11523" max="11523" width="6.5703125" style="662" customWidth="1"/>
    <col min="11524" max="11524" width="12" style="662" customWidth="1"/>
    <col min="11525" max="11525" width="11" style="662" customWidth="1"/>
    <col min="11526" max="11526" width="15.42578125" style="662" customWidth="1"/>
    <col min="11527" max="11527" width="14.7109375" style="662" customWidth="1"/>
    <col min="11528" max="11528" width="14.140625" style="662" customWidth="1"/>
    <col min="11529" max="11529" width="14.7109375" style="662" bestFit="1" customWidth="1"/>
    <col min="11530" max="11530" width="13.85546875" style="662" customWidth="1"/>
    <col min="11531" max="11531" width="11.140625" style="662" customWidth="1"/>
    <col min="11532" max="11532" width="14.5703125" style="662" customWidth="1"/>
    <col min="11533" max="11776" width="9.140625" style="662"/>
    <col min="11777" max="11777" width="5.140625" style="662" customWidth="1"/>
    <col min="11778" max="11778" width="49.140625" style="662" customWidth="1"/>
    <col min="11779" max="11779" width="6.5703125" style="662" customWidth="1"/>
    <col min="11780" max="11780" width="12" style="662" customWidth="1"/>
    <col min="11781" max="11781" width="11" style="662" customWidth="1"/>
    <col min="11782" max="11782" width="15.42578125" style="662" customWidth="1"/>
    <col min="11783" max="11783" width="14.7109375" style="662" customWidth="1"/>
    <col min="11784" max="11784" width="14.140625" style="662" customWidth="1"/>
    <col min="11785" max="11785" width="14.7109375" style="662" bestFit="1" customWidth="1"/>
    <col min="11786" max="11786" width="13.85546875" style="662" customWidth="1"/>
    <col min="11787" max="11787" width="11.140625" style="662" customWidth="1"/>
    <col min="11788" max="11788" width="14.5703125" style="662" customWidth="1"/>
    <col min="11789" max="12032" width="9.140625" style="662"/>
    <col min="12033" max="12033" width="5.140625" style="662" customWidth="1"/>
    <col min="12034" max="12034" width="49.140625" style="662" customWidth="1"/>
    <col min="12035" max="12035" width="6.5703125" style="662" customWidth="1"/>
    <col min="12036" max="12036" width="12" style="662" customWidth="1"/>
    <col min="12037" max="12037" width="11" style="662" customWidth="1"/>
    <col min="12038" max="12038" width="15.42578125" style="662" customWidth="1"/>
    <col min="12039" max="12039" width="14.7109375" style="662" customWidth="1"/>
    <col min="12040" max="12040" width="14.140625" style="662" customWidth="1"/>
    <col min="12041" max="12041" width="14.7109375" style="662" bestFit="1" customWidth="1"/>
    <col min="12042" max="12042" width="13.85546875" style="662" customWidth="1"/>
    <col min="12043" max="12043" width="11.140625" style="662" customWidth="1"/>
    <col min="12044" max="12044" width="14.5703125" style="662" customWidth="1"/>
    <col min="12045" max="12288" width="9.140625" style="662"/>
    <col min="12289" max="12289" width="5.140625" style="662" customWidth="1"/>
    <col min="12290" max="12290" width="49.140625" style="662" customWidth="1"/>
    <col min="12291" max="12291" width="6.5703125" style="662" customWidth="1"/>
    <col min="12292" max="12292" width="12" style="662" customWidth="1"/>
    <col min="12293" max="12293" width="11" style="662" customWidth="1"/>
    <col min="12294" max="12294" width="15.42578125" style="662" customWidth="1"/>
    <col min="12295" max="12295" width="14.7109375" style="662" customWidth="1"/>
    <col min="12296" max="12296" width="14.140625" style="662" customWidth="1"/>
    <col min="12297" max="12297" width="14.7109375" style="662" bestFit="1" customWidth="1"/>
    <col min="12298" max="12298" width="13.85546875" style="662" customWidth="1"/>
    <col min="12299" max="12299" width="11.140625" style="662" customWidth="1"/>
    <col min="12300" max="12300" width="14.5703125" style="662" customWidth="1"/>
    <col min="12301" max="12544" width="9.140625" style="662"/>
    <col min="12545" max="12545" width="5.140625" style="662" customWidth="1"/>
    <col min="12546" max="12546" width="49.140625" style="662" customWidth="1"/>
    <col min="12547" max="12547" width="6.5703125" style="662" customWidth="1"/>
    <col min="12548" max="12548" width="12" style="662" customWidth="1"/>
    <col min="12549" max="12549" width="11" style="662" customWidth="1"/>
    <col min="12550" max="12550" width="15.42578125" style="662" customWidth="1"/>
    <col min="12551" max="12551" width="14.7109375" style="662" customWidth="1"/>
    <col min="12552" max="12552" width="14.140625" style="662" customWidth="1"/>
    <col min="12553" max="12553" width="14.7109375" style="662" bestFit="1" customWidth="1"/>
    <col min="12554" max="12554" width="13.85546875" style="662" customWidth="1"/>
    <col min="12555" max="12555" width="11.140625" style="662" customWidth="1"/>
    <col min="12556" max="12556" width="14.5703125" style="662" customWidth="1"/>
    <col min="12557" max="12800" width="9.140625" style="662"/>
    <col min="12801" max="12801" width="5.140625" style="662" customWidth="1"/>
    <col min="12802" max="12802" width="49.140625" style="662" customWidth="1"/>
    <col min="12803" max="12803" width="6.5703125" style="662" customWidth="1"/>
    <col min="12804" max="12804" width="12" style="662" customWidth="1"/>
    <col min="12805" max="12805" width="11" style="662" customWidth="1"/>
    <col min="12806" max="12806" width="15.42578125" style="662" customWidth="1"/>
    <col min="12807" max="12807" width="14.7109375" style="662" customWidth="1"/>
    <col min="12808" max="12808" width="14.140625" style="662" customWidth="1"/>
    <col min="12809" max="12809" width="14.7109375" style="662" bestFit="1" customWidth="1"/>
    <col min="12810" max="12810" width="13.85546875" style="662" customWidth="1"/>
    <col min="12811" max="12811" width="11.140625" style="662" customWidth="1"/>
    <col min="12812" max="12812" width="14.5703125" style="662" customWidth="1"/>
    <col min="12813" max="13056" width="9.140625" style="662"/>
    <col min="13057" max="13057" width="5.140625" style="662" customWidth="1"/>
    <col min="13058" max="13058" width="49.140625" style="662" customWidth="1"/>
    <col min="13059" max="13059" width="6.5703125" style="662" customWidth="1"/>
    <col min="13060" max="13060" width="12" style="662" customWidth="1"/>
    <col min="13061" max="13061" width="11" style="662" customWidth="1"/>
    <col min="13062" max="13062" width="15.42578125" style="662" customWidth="1"/>
    <col min="13063" max="13063" width="14.7109375" style="662" customWidth="1"/>
    <col min="13064" max="13064" width="14.140625" style="662" customWidth="1"/>
    <col min="13065" max="13065" width="14.7109375" style="662" bestFit="1" customWidth="1"/>
    <col min="13066" max="13066" width="13.85546875" style="662" customWidth="1"/>
    <col min="13067" max="13067" width="11.140625" style="662" customWidth="1"/>
    <col min="13068" max="13068" width="14.5703125" style="662" customWidth="1"/>
    <col min="13069" max="13312" width="9.140625" style="662"/>
    <col min="13313" max="13313" width="5.140625" style="662" customWidth="1"/>
    <col min="13314" max="13314" width="49.140625" style="662" customWidth="1"/>
    <col min="13315" max="13315" width="6.5703125" style="662" customWidth="1"/>
    <col min="13316" max="13316" width="12" style="662" customWidth="1"/>
    <col min="13317" max="13317" width="11" style="662" customWidth="1"/>
    <col min="13318" max="13318" width="15.42578125" style="662" customWidth="1"/>
    <col min="13319" max="13319" width="14.7109375" style="662" customWidth="1"/>
    <col min="13320" max="13320" width="14.140625" style="662" customWidth="1"/>
    <col min="13321" max="13321" width="14.7109375" style="662" bestFit="1" customWidth="1"/>
    <col min="13322" max="13322" width="13.85546875" style="662" customWidth="1"/>
    <col min="13323" max="13323" width="11.140625" style="662" customWidth="1"/>
    <col min="13324" max="13324" width="14.5703125" style="662" customWidth="1"/>
    <col min="13325" max="13568" width="9.140625" style="662"/>
    <col min="13569" max="13569" width="5.140625" style="662" customWidth="1"/>
    <col min="13570" max="13570" width="49.140625" style="662" customWidth="1"/>
    <col min="13571" max="13571" width="6.5703125" style="662" customWidth="1"/>
    <col min="13572" max="13572" width="12" style="662" customWidth="1"/>
    <col min="13573" max="13573" width="11" style="662" customWidth="1"/>
    <col min="13574" max="13574" width="15.42578125" style="662" customWidth="1"/>
    <col min="13575" max="13575" width="14.7109375" style="662" customWidth="1"/>
    <col min="13576" max="13576" width="14.140625" style="662" customWidth="1"/>
    <col min="13577" max="13577" width="14.7109375" style="662" bestFit="1" customWidth="1"/>
    <col min="13578" max="13578" width="13.85546875" style="662" customWidth="1"/>
    <col min="13579" max="13579" width="11.140625" style="662" customWidth="1"/>
    <col min="13580" max="13580" width="14.5703125" style="662" customWidth="1"/>
    <col min="13581" max="13824" width="9.140625" style="662"/>
    <col min="13825" max="13825" width="5.140625" style="662" customWidth="1"/>
    <col min="13826" max="13826" width="49.140625" style="662" customWidth="1"/>
    <col min="13827" max="13827" width="6.5703125" style="662" customWidth="1"/>
    <col min="13828" max="13828" width="12" style="662" customWidth="1"/>
    <col min="13829" max="13829" width="11" style="662" customWidth="1"/>
    <col min="13830" max="13830" width="15.42578125" style="662" customWidth="1"/>
    <col min="13831" max="13831" width="14.7109375" style="662" customWidth="1"/>
    <col min="13832" max="13832" width="14.140625" style="662" customWidth="1"/>
    <col min="13833" max="13833" width="14.7109375" style="662" bestFit="1" customWidth="1"/>
    <col min="13834" max="13834" width="13.85546875" style="662" customWidth="1"/>
    <col min="13835" max="13835" width="11.140625" style="662" customWidth="1"/>
    <col min="13836" max="13836" width="14.5703125" style="662" customWidth="1"/>
    <col min="13837" max="14080" width="9.140625" style="662"/>
    <col min="14081" max="14081" width="5.140625" style="662" customWidth="1"/>
    <col min="14082" max="14082" width="49.140625" style="662" customWidth="1"/>
    <col min="14083" max="14083" width="6.5703125" style="662" customWidth="1"/>
    <col min="14084" max="14084" width="12" style="662" customWidth="1"/>
    <col min="14085" max="14085" width="11" style="662" customWidth="1"/>
    <col min="14086" max="14086" width="15.42578125" style="662" customWidth="1"/>
    <col min="14087" max="14087" width="14.7109375" style="662" customWidth="1"/>
    <col min="14088" max="14088" width="14.140625" style="662" customWidth="1"/>
    <col min="14089" max="14089" width="14.7109375" style="662" bestFit="1" customWidth="1"/>
    <col min="14090" max="14090" width="13.85546875" style="662" customWidth="1"/>
    <col min="14091" max="14091" width="11.140625" style="662" customWidth="1"/>
    <col min="14092" max="14092" width="14.5703125" style="662" customWidth="1"/>
    <col min="14093" max="14336" width="9.140625" style="662"/>
    <col min="14337" max="14337" width="5.140625" style="662" customWidth="1"/>
    <col min="14338" max="14338" width="49.140625" style="662" customWidth="1"/>
    <col min="14339" max="14339" width="6.5703125" style="662" customWidth="1"/>
    <col min="14340" max="14340" width="12" style="662" customWidth="1"/>
    <col min="14341" max="14341" width="11" style="662" customWidth="1"/>
    <col min="14342" max="14342" width="15.42578125" style="662" customWidth="1"/>
    <col min="14343" max="14343" width="14.7109375" style="662" customWidth="1"/>
    <col min="14344" max="14344" width="14.140625" style="662" customWidth="1"/>
    <col min="14345" max="14345" width="14.7109375" style="662" bestFit="1" customWidth="1"/>
    <col min="14346" max="14346" width="13.85546875" style="662" customWidth="1"/>
    <col min="14347" max="14347" width="11.140625" style="662" customWidth="1"/>
    <col min="14348" max="14348" width="14.5703125" style="662" customWidth="1"/>
    <col min="14349" max="14592" width="9.140625" style="662"/>
    <col min="14593" max="14593" width="5.140625" style="662" customWidth="1"/>
    <col min="14594" max="14594" width="49.140625" style="662" customWidth="1"/>
    <col min="14595" max="14595" width="6.5703125" style="662" customWidth="1"/>
    <col min="14596" max="14596" width="12" style="662" customWidth="1"/>
    <col min="14597" max="14597" width="11" style="662" customWidth="1"/>
    <col min="14598" max="14598" width="15.42578125" style="662" customWidth="1"/>
    <col min="14599" max="14599" width="14.7109375" style="662" customWidth="1"/>
    <col min="14600" max="14600" width="14.140625" style="662" customWidth="1"/>
    <col min="14601" max="14601" width="14.7109375" style="662" bestFit="1" customWidth="1"/>
    <col min="14602" max="14602" width="13.85546875" style="662" customWidth="1"/>
    <col min="14603" max="14603" width="11.140625" style="662" customWidth="1"/>
    <col min="14604" max="14604" width="14.5703125" style="662" customWidth="1"/>
    <col min="14605" max="14848" width="9.140625" style="662"/>
    <col min="14849" max="14849" width="5.140625" style="662" customWidth="1"/>
    <col min="14850" max="14850" width="49.140625" style="662" customWidth="1"/>
    <col min="14851" max="14851" width="6.5703125" style="662" customWidth="1"/>
    <col min="14852" max="14852" width="12" style="662" customWidth="1"/>
    <col min="14853" max="14853" width="11" style="662" customWidth="1"/>
    <col min="14854" max="14854" width="15.42578125" style="662" customWidth="1"/>
    <col min="14855" max="14855" width="14.7109375" style="662" customWidth="1"/>
    <col min="14856" max="14856" width="14.140625" style="662" customWidth="1"/>
    <col min="14857" max="14857" width="14.7109375" style="662" bestFit="1" customWidth="1"/>
    <col min="14858" max="14858" width="13.85546875" style="662" customWidth="1"/>
    <col min="14859" max="14859" width="11.140625" style="662" customWidth="1"/>
    <col min="14860" max="14860" width="14.5703125" style="662" customWidth="1"/>
    <col min="14861" max="15104" width="9.140625" style="662"/>
    <col min="15105" max="15105" width="5.140625" style="662" customWidth="1"/>
    <col min="15106" max="15106" width="49.140625" style="662" customWidth="1"/>
    <col min="15107" max="15107" width="6.5703125" style="662" customWidth="1"/>
    <col min="15108" max="15108" width="12" style="662" customWidth="1"/>
    <col min="15109" max="15109" width="11" style="662" customWidth="1"/>
    <col min="15110" max="15110" width="15.42578125" style="662" customWidth="1"/>
    <col min="15111" max="15111" width="14.7109375" style="662" customWidth="1"/>
    <col min="15112" max="15112" width="14.140625" style="662" customWidth="1"/>
    <col min="15113" max="15113" width="14.7109375" style="662" bestFit="1" customWidth="1"/>
    <col min="15114" max="15114" width="13.85546875" style="662" customWidth="1"/>
    <col min="15115" max="15115" width="11.140625" style="662" customWidth="1"/>
    <col min="15116" max="15116" width="14.5703125" style="662" customWidth="1"/>
    <col min="15117" max="15360" width="9.140625" style="662"/>
    <col min="15361" max="15361" width="5.140625" style="662" customWidth="1"/>
    <col min="15362" max="15362" width="49.140625" style="662" customWidth="1"/>
    <col min="15363" max="15363" width="6.5703125" style="662" customWidth="1"/>
    <col min="15364" max="15364" width="12" style="662" customWidth="1"/>
    <col min="15365" max="15365" width="11" style="662" customWidth="1"/>
    <col min="15366" max="15366" width="15.42578125" style="662" customWidth="1"/>
    <col min="15367" max="15367" width="14.7109375" style="662" customWidth="1"/>
    <col min="15368" max="15368" width="14.140625" style="662" customWidth="1"/>
    <col min="15369" max="15369" width="14.7109375" style="662" bestFit="1" customWidth="1"/>
    <col min="15370" max="15370" width="13.85546875" style="662" customWidth="1"/>
    <col min="15371" max="15371" width="11.140625" style="662" customWidth="1"/>
    <col min="15372" max="15372" width="14.5703125" style="662" customWidth="1"/>
    <col min="15373" max="15616" width="9.140625" style="662"/>
    <col min="15617" max="15617" width="5.140625" style="662" customWidth="1"/>
    <col min="15618" max="15618" width="49.140625" style="662" customWidth="1"/>
    <col min="15619" max="15619" width="6.5703125" style="662" customWidth="1"/>
    <col min="15620" max="15620" width="12" style="662" customWidth="1"/>
    <col min="15621" max="15621" width="11" style="662" customWidth="1"/>
    <col min="15622" max="15622" width="15.42578125" style="662" customWidth="1"/>
    <col min="15623" max="15623" width="14.7109375" style="662" customWidth="1"/>
    <col min="15624" max="15624" width="14.140625" style="662" customWidth="1"/>
    <col min="15625" max="15625" width="14.7109375" style="662" bestFit="1" customWidth="1"/>
    <col min="15626" max="15626" width="13.85546875" style="662" customWidth="1"/>
    <col min="15627" max="15627" width="11.140625" style="662" customWidth="1"/>
    <col min="15628" max="15628" width="14.5703125" style="662" customWidth="1"/>
    <col min="15629" max="15872" width="9.140625" style="662"/>
    <col min="15873" max="15873" width="5.140625" style="662" customWidth="1"/>
    <col min="15874" max="15874" width="49.140625" style="662" customWidth="1"/>
    <col min="15875" max="15875" width="6.5703125" style="662" customWidth="1"/>
    <col min="15876" max="15876" width="12" style="662" customWidth="1"/>
    <col min="15877" max="15877" width="11" style="662" customWidth="1"/>
    <col min="15878" max="15878" width="15.42578125" style="662" customWidth="1"/>
    <col min="15879" max="15879" width="14.7109375" style="662" customWidth="1"/>
    <col min="15880" max="15880" width="14.140625" style="662" customWidth="1"/>
    <col min="15881" max="15881" width="14.7109375" style="662" bestFit="1" customWidth="1"/>
    <col min="15882" max="15882" width="13.85546875" style="662" customWidth="1"/>
    <col min="15883" max="15883" width="11.140625" style="662" customWidth="1"/>
    <col min="15884" max="15884" width="14.5703125" style="662" customWidth="1"/>
    <col min="15885" max="16128" width="9.140625" style="662"/>
    <col min="16129" max="16129" width="5.140625" style="662" customWidth="1"/>
    <col min="16130" max="16130" width="49.140625" style="662" customWidth="1"/>
    <col min="16131" max="16131" width="6.5703125" style="662" customWidth="1"/>
    <col min="16132" max="16132" width="12" style="662" customWidth="1"/>
    <col min="16133" max="16133" width="11" style="662" customWidth="1"/>
    <col min="16134" max="16134" width="15.42578125" style="662" customWidth="1"/>
    <col min="16135" max="16135" width="14.7109375" style="662" customWidth="1"/>
    <col min="16136" max="16136" width="14.140625" style="662" customWidth="1"/>
    <col min="16137" max="16137" width="14.7109375" style="662" bestFit="1" customWidth="1"/>
    <col min="16138" max="16138" width="13.85546875" style="662" customWidth="1"/>
    <col min="16139" max="16139" width="11.140625" style="662" customWidth="1"/>
    <col min="16140" max="16140" width="14.5703125" style="662" customWidth="1"/>
    <col min="16141" max="16384" width="9.140625" style="662"/>
  </cols>
  <sheetData>
    <row r="1" spans="1:12">
      <c r="B1" s="659" t="s">
        <v>515</v>
      </c>
      <c r="K1" s="1070" t="s">
        <v>1374</v>
      </c>
      <c r="L1" s="1070"/>
    </row>
    <row r="2" spans="1:12" ht="13.5" thickBot="1">
      <c r="B2" s="1277" t="s">
        <v>519</v>
      </c>
      <c r="C2" s="663"/>
      <c r="D2" s="663"/>
      <c r="E2" s="663"/>
      <c r="F2" s="663"/>
      <c r="G2" s="663"/>
      <c r="H2" s="663"/>
      <c r="I2" s="663"/>
    </row>
    <row r="3" spans="1:12" ht="15.75" customHeight="1" thickBot="1">
      <c r="B3" s="664"/>
      <c r="C3" s="1211" t="s">
        <v>1375</v>
      </c>
      <c r="D3" s="1212"/>
      <c r="E3" s="1212"/>
      <c r="F3" s="1212"/>
      <c r="G3" s="1212"/>
      <c r="H3" s="1212"/>
      <c r="I3" s="1212"/>
      <c r="J3" s="1212"/>
      <c r="K3" s="1212"/>
      <c r="L3" s="1213"/>
    </row>
    <row r="4" spans="1:12" ht="15.75" customHeight="1">
      <c r="B4" s="664"/>
      <c r="C4" s="663"/>
      <c r="D4" s="663"/>
      <c r="E4" s="663"/>
      <c r="F4" s="663"/>
      <c r="G4" s="663"/>
      <c r="H4" s="663"/>
      <c r="I4" s="663"/>
    </row>
    <row r="5" spans="1:12" ht="17.25" hidden="1" customHeight="1">
      <c r="B5" s="663"/>
      <c r="C5" s="663"/>
      <c r="D5" s="663"/>
      <c r="E5" s="663"/>
      <c r="F5" s="663"/>
      <c r="G5" s="663"/>
      <c r="H5" s="663"/>
      <c r="I5" s="663"/>
    </row>
    <row r="6" spans="1:12" ht="15.75">
      <c r="B6" s="1206" t="s">
        <v>838</v>
      </c>
      <c r="C6" s="1206"/>
      <c r="D6" s="1206"/>
      <c r="E6" s="1206"/>
      <c r="F6" s="1206"/>
      <c r="G6" s="1206"/>
      <c r="H6" s="1206"/>
      <c r="I6" s="1206"/>
      <c r="J6" s="1206"/>
      <c r="K6" s="1206"/>
    </row>
    <row r="7" spans="1:12" ht="15">
      <c r="B7" s="1154" t="str">
        <f>'[2]51'!B6:K6</f>
        <v>la data de  31.12.2023</v>
      </c>
      <c r="C7" s="1154"/>
      <c r="D7" s="1154"/>
      <c r="E7" s="1154"/>
      <c r="F7" s="1154"/>
      <c r="G7" s="1154"/>
      <c r="H7" s="1154"/>
      <c r="I7" s="1154"/>
      <c r="J7" s="1154"/>
      <c r="K7" s="1154"/>
    </row>
    <row r="8" spans="1:12" ht="15.75" thickBot="1">
      <c r="A8" s="667"/>
      <c r="B8" s="668"/>
      <c r="C8" s="668"/>
      <c r="D8" s="669"/>
      <c r="E8" s="669"/>
      <c r="F8" s="670">
        <f>F12-F9</f>
        <v>0</v>
      </c>
      <c r="G8" s="670">
        <f t="shared" ref="G8:K8" si="0">G12-G9</f>
        <v>0</v>
      </c>
      <c r="H8" s="670">
        <f t="shared" si="0"/>
        <v>0</v>
      </c>
      <c r="I8" s="670">
        <f t="shared" si="0"/>
        <v>0</v>
      </c>
      <c r="J8" s="670">
        <f t="shared" si="0"/>
        <v>0</v>
      </c>
      <c r="K8" s="670">
        <f t="shared" si="0"/>
        <v>0</v>
      </c>
      <c r="L8" s="1331" t="s">
        <v>840</v>
      </c>
    </row>
    <row r="9" spans="1:12" ht="13.5" hidden="1" thickBot="1">
      <c r="A9" s="667"/>
      <c r="B9" s="673"/>
      <c r="C9" s="673"/>
      <c r="D9" s="675">
        <f>'[2]66.50'!J8+'[2]66.SPAS'!J8+'[2]66,08'!J8</f>
        <v>23900</v>
      </c>
      <c r="E9" s="675">
        <f>'[2]66.50'!K8+'[2]66.SPAS'!K8+'[2]66,08'!K8</f>
        <v>23900</v>
      </c>
      <c r="F9" s="675">
        <f>'[2]66.50'!L8+'[2]66.SPAS'!L8+'[2]66,08'!L8</f>
        <v>5273900</v>
      </c>
      <c r="G9" s="675">
        <f>'[2]66.50'!M8+'[2]66.SPAS'!M8+'[2]66,08'!M8</f>
        <v>5171900</v>
      </c>
      <c r="H9" s="675">
        <f>'[2]66.50'!N8+'[2]66.SPAS'!N8+'[2]66,08'!N8</f>
        <v>5007616</v>
      </c>
      <c r="I9" s="675">
        <f>'[2]66.50'!O8+'[2]66.SPAS'!O8+'[2]66,08'!O8</f>
        <v>5007616</v>
      </c>
      <c r="J9" s="675">
        <f>'[2]66.50'!P8+'[2]66.SPAS'!P8+'[2]66,08'!P8</f>
        <v>5007616</v>
      </c>
      <c r="K9" s="675">
        <f>'[2]66.50'!Q8+'[2]66.SPAS'!Q8+'[2]66,08'!Q8</f>
        <v>0</v>
      </c>
      <c r="L9" s="675">
        <f>'[2]66.50'!R8+'[2]66.SPAS'!R8+'[2]66,08'!R8</f>
        <v>5007397</v>
      </c>
    </row>
    <row r="10" spans="1:12" ht="65.25" customHeight="1">
      <c r="A10" s="1332" t="s">
        <v>1311</v>
      </c>
      <c r="B10" s="1333"/>
      <c r="C10" s="1334" t="str">
        <f>'[2]51'!C9</f>
        <v>Cod indica tor</v>
      </c>
      <c r="D10" s="1334" t="str">
        <f>'[2]51'!D9</f>
        <v>Credite de angajament initiale</v>
      </c>
      <c r="E10" s="1334" t="str">
        <f>'[2]51'!E9</f>
        <v xml:space="preserve">Credite de angajament  finale </v>
      </c>
      <c r="F10" s="1334" t="str">
        <f>'[2]51'!F9</f>
        <v xml:space="preserve">Credite  bugetare  initiale </v>
      </c>
      <c r="G10" s="1334" t="str">
        <f>'[2]51'!G9</f>
        <v>Credite bugetare  finale</v>
      </c>
      <c r="H10" s="1334" t="str">
        <f>'[2]51'!H9</f>
        <v>Angajamente 
bugetare</v>
      </c>
      <c r="I10" s="1334" t="str">
        <f>'[2]51'!I9</f>
        <v>Angajamente 
legale</v>
      </c>
      <c r="J10" s="1334" t="str">
        <f>'[2]51'!J9</f>
        <v>Plati 
efectuate</v>
      </c>
      <c r="K10" s="1334" t="str">
        <f>'[2]51'!K9</f>
        <v>Angajamente 
legale de platit</v>
      </c>
      <c r="L10" s="1334" t="str">
        <f>'[2]51'!L9</f>
        <v>Cheltuieli efective</v>
      </c>
    </row>
    <row r="11" spans="1:12" ht="12" customHeight="1">
      <c r="A11" s="1335">
        <v>0</v>
      </c>
      <c r="B11" s="1336"/>
      <c r="C11" s="1337">
        <v>1</v>
      </c>
      <c r="D11" s="1337">
        <v>1</v>
      </c>
      <c r="E11" s="1337">
        <v>2</v>
      </c>
      <c r="F11" s="1337">
        <v>3</v>
      </c>
      <c r="G11" s="1337">
        <v>4</v>
      </c>
      <c r="H11" s="1337">
        <v>5</v>
      </c>
      <c r="I11" s="1337">
        <v>6</v>
      </c>
      <c r="J11" s="1337">
        <v>7</v>
      </c>
      <c r="K11" s="1337">
        <v>8</v>
      </c>
      <c r="L11" s="1338">
        <v>9</v>
      </c>
    </row>
    <row r="12" spans="1:12" ht="41.25" customHeight="1">
      <c r="A12" s="1339" t="s">
        <v>1359</v>
      </c>
      <c r="B12" s="1340"/>
      <c r="C12" s="1315"/>
      <c r="D12" s="1341">
        <f t="shared" ref="D12:L12" si="1">D13+D188</f>
        <v>23900</v>
      </c>
      <c r="E12" s="1341">
        <f t="shared" si="1"/>
        <v>23900</v>
      </c>
      <c r="F12" s="1341">
        <f t="shared" si="1"/>
        <v>5273900</v>
      </c>
      <c r="G12" s="1341">
        <f>G13+G188</f>
        <v>5171900</v>
      </c>
      <c r="H12" s="1341">
        <f t="shared" si="1"/>
        <v>5007616</v>
      </c>
      <c r="I12" s="1341">
        <f t="shared" si="1"/>
        <v>5007616</v>
      </c>
      <c r="J12" s="1341">
        <f t="shared" si="1"/>
        <v>5007616</v>
      </c>
      <c r="K12" s="1341">
        <f t="shared" si="1"/>
        <v>0</v>
      </c>
      <c r="L12" s="1342">
        <f t="shared" si="1"/>
        <v>5007397</v>
      </c>
    </row>
    <row r="13" spans="1:12" ht="27.75" customHeight="1">
      <c r="A13" s="1343" t="s">
        <v>1313</v>
      </c>
      <c r="B13" s="1344"/>
      <c r="C13" s="1345"/>
      <c r="D13" s="1346">
        <f>D15+D53</f>
        <v>0</v>
      </c>
      <c r="E13" s="1346"/>
      <c r="F13" s="1346">
        <f>F15+F53+F159</f>
        <v>4790000</v>
      </c>
      <c r="G13" s="1346">
        <f t="shared" ref="G13:L13" si="2">G15+G53+G159</f>
        <v>4688000</v>
      </c>
      <c r="H13" s="1346">
        <f t="shared" si="2"/>
        <v>4597216</v>
      </c>
      <c r="I13" s="1346">
        <f t="shared" si="2"/>
        <v>4597216</v>
      </c>
      <c r="J13" s="1346">
        <f t="shared" si="2"/>
        <v>4597216</v>
      </c>
      <c r="K13" s="1346">
        <f t="shared" si="2"/>
        <v>0</v>
      </c>
      <c r="L13" s="1347">
        <f t="shared" si="2"/>
        <v>4619104</v>
      </c>
    </row>
    <row r="14" spans="1:12" ht="19.5" customHeight="1">
      <c r="A14" s="1295" t="s">
        <v>1376</v>
      </c>
      <c r="B14" s="1215"/>
      <c r="C14" s="990" t="s">
        <v>855</v>
      </c>
      <c r="D14" s="1296">
        <f>D15+D53+D111+D127+D131+D134+D148+D152+D159+D189</f>
        <v>0</v>
      </c>
      <c r="E14" s="1296"/>
      <c r="F14" s="1296">
        <f>F15+F53+F111+F127+F131+F134+F148+F152+F159+F189</f>
        <v>5250000</v>
      </c>
      <c r="G14" s="1296">
        <f t="shared" ref="G14:L14" si="3">G15+G53+G111+G127+G131+G134+G148+G152+G159+G189</f>
        <v>5148000</v>
      </c>
      <c r="H14" s="1296">
        <f t="shared" si="3"/>
        <v>4983716</v>
      </c>
      <c r="I14" s="1296">
        <f t="shared" si="3"/>
        <v>4983716</v>
      </c>
      <c r="J14" s="1296">
        <f t="shared" si="3"/>
        <v>4983716</v>
      </c>
      <c r="K14" s="1296">
        <f t="shared" si="3"/>
        <v>0</v>
      </c>
      <c r="L14" s="1297">
        <f t="shared" si="3"/>
        <v>5005604</v>
      </c>
    </row>
    <row r="15" spans="1:12" s="699" customFormat="1" ht="27.75" customHeight="1">
      <c r="A15" s="1348" t="s">
        <v>856</v>
      </c>
      <c r="B15" s="1349"/>
      <c r="C15" s="1350" t="s">
        <v>857</v>
      </c>
      <c r="D15" s="1350"/>
      <c r="E15" s="1350"/>
      <c r="F15" s="1351">
        <f>F16+F34+F45</f>
        <v>4665000</v>
      </c>
      <c r="G15" s="1351">
        <f t="shared" ref="G15:L15" si="4">G16+G34+G45</f>
        <v>4502000</v>
      </c>
      <c r="H15" s="1351">
        <f t="shared" si="4"/>
        <v>4432483</v>
      </c>
      <c r="I15" s="1351">
        <f t="shared" si="4"/>
        <v>4432483</v>
      </c>
      <c r="J15" s="1351">
        <f t="shared" si="4"/>
        <v>4432483</v>
      </c>
      <c r="K15" s="1351">
        <f t="shared" si="4"/>
        <v>0</v>
      </c>
      <c r="L15" s="1352">
        <f t="shared" si="4"/>
        <v>4447018</v>
      </c>
    </row>
    <row r="16" spans="1:12" ht="17.25" customHeight="1">
      <c r="A16" s="1180" t="s">
        <v>858</v>
      </c>
      <c r="B16" s="1181"/>
      <c r="C16" s="875" t="s">
        <v>859</v>
      </c>
      <c r="D16" s="875"/>
      <c r="E16" s="875"/>
      <c r="F16" s="895">
        <f>F17+F21+F22+F27+F26+F28+F29+F30+F31+F32+F33+F44+F42+F43</f>
        <v>4555000</v>
      </c>
      <c r="G16" s="895">
        <f t="shared" ref="G16:L16" si="5">G17+G21+G22+G27+G26+G28+G29+G30+G31+G32+G33+G44+G42+G43</f>
        <v>4392000</v>
      </c>
      <c r="H16" s="895">
        <f t="shared" si="5"/>
        <v>4335119</v>
      </c>
      <c r="I16" s="895">
        <f t="shared" si="5"/>
        <v>4335119</v>
      </c>
      <c r="J16" s="895">
        <f t="shared" si="5"/>
        <v>4335119</v>
      </c>
      <c r="K16" s="895">
        <f t="shared" si="5"/>
        <v>0</v>
      </c>
      <c r="L16" s="896">
        <f t="shared" si="5"/>
        <v>4349292</v>
      </c>
    </row>
    <row r="17" spans="1:12" ht="17.25" customHeight="1">
      <c r="A17" s="878"/>
      <c r="B17" s="879" t="s">
        <v>860</v>
      </c>
      <c r="C17" s="880" t="s">
        <v>861</v>
      </c>
      <c r="D17" s="880"/>
      <c r="E17" s="880"/>
      <c r="F17" s="1221">
        <f>'[2]66.SPAS'!L13+'[2]66,08'!L13</f>
        <v>4345000</v>
      </c>
      <c r="G17" s="1221">
        <f>'[2]66.SPAS'!M13+'[2]66,08'!M13</f>
        <v>4223000</v>
      </c>
      <c r="H17" s="1221">
        <f>'[2]66.SPAS'!N13+'[2]66,08'!N13</f>
        <v>4168467</v>
      </c>
      <c r="I17" s="1221">
        <f>'[2]66.SPAS'!O13+'[2]66,08'!O13</f>
        <v>4168467</v>
      </c>
      <c r="J17" s="1221">
        <f>'[2]66.SPAS'!P13+'[2]66,08'!P13</f>
        <v>4168467</v>
      </c>
      <c r="K17" s="1221">
        <f>'[2]66.SPAS'!Q13+'[2]66,08'!Q13</f>
        <v>0</v>
      </c>
      <c r="L17" s="1303">
        <f>'[2]66.SPAS'!R13+'[2]66,08'!R13</f>
        <v>4182640</v>
      </c>
    </row>
    <row r="18" spans="1:12" s="713" customFormat="1" ht="16.5" hidden="1" customHeight="1">
      <c r="A18" s="883"/>
      <c r="B18" s="884" t="s">
        <v>862</v>
      </c>
      <c r="C18" s="885" t="s">
        <v>863</v>
      </c>
      <c r="D18" s="885"/>
      <c r="E18" s="885"/>
      <c r="F18" s="1221"/>
      <c r="G18" s="1300"/>
      <c r="H18" s="1300"/>
      <c r="I18" s="1300"/>
      <c r="J18" s="1353"/>
      <c r="K18" s="1300">
        <f t="shared" ref="K18:K41" si="6">H18-J18</f>
        <v>0</v>
      </c>
      <c r="L18" s="1301">
        <f>J18</f>
        <v>0</v>
      </c>
    </row>
    <row r="19" spans="1:12" s="713" customFormat="1" ht="17.25" hidden="1" customHeight="1">
      <c r="A19" s="883"/>
      <c r="B19" s="884" t="s">
        <v>864</v>
      </c>
      <c r="C19" s="885" t="s">
        <v>865</v>
      </c>
      <c r="D19" s="885"/>
      <c r="E19" s="885"/>
      <c r="F19" s="1221"/>
      <c r="G19" s="1300"/>
      <c r="H19" s="1300"/>
      <c r="I19" s="1300"/>
      <c r="J19" s="1353"/>
      <c r="K19" s="1300">
        <f t="shared" si="6"/>
        <v>0</v>
      </c>
      <c r="L19" s="1301">
        <f>J19</f>
        <v>0</v>
      </c>
    </row>
    <row r="20" spans="1:12" s="713" customFormat="1" ht="17.25" hidden="1" customHeight="1">
      <c r="A20" s="883"/>
      <c r="B20" s="884" t="s">
        <v>866</v>
      </c>
      <c r="C20" s="885" t="s">
        <v>867</v>
      </c>
      <c r="D20" s="885"/>
      <c r="E20" s="885"/>
      <c r="F20" s="1221"/>
      <c r="G20" s="1300"/>
      <c r="H20" s="1300"/>
      <c r="I20" s="1300"/>
      <c r="J20" s="1353"/>
      <c r="K20" s="1300">
        <f t="shared" si="6"/>
        <v>0</v>
      </c>
      <c r="L20" s="1301">
        <f>J20</f>
        <v>0</v>
      </c>
    </row>
    <row r="21" spans="1:12" ht="17.25" customHeight="1">
      <c r="A21" s="878"/>
      <c r="B21" s="879" t="s">
        <v>868</v>
      </c>
      <c r="C21" s="880" t="s">
        <v>869</v>
      </c>
      <c r="D21" s="880"/>
      <c r="E21" s="880"/>
      <c r="F21" s="1221"/>
      <c r="G21" s="1300"/>
      <c r="H21" s="1300"/>
      <c r="I21" s="1300">
        <f>H21</f>
        <v>0</v>
      </c>
      <c r="J21" s="1354"/>
      <c r="K21" s="1300">
        <f t="shared" si="6"/>
        <v>0</v>
      </c>
      <c r="L21" s="1301">
        <f>J21</f>
        <v>0</v>
      </c>
    </row>
    <row r="22" spans="1:12" ht="17.25" hidden="1" customHeight="1">
      <c r="A22" s="878"/>
      <c r="B22" s="879" t="s">
        <v>870</v>
      </c>
      <c r="C22" s="880" t="s">
        <v>871</v>
      </c>
      <c r="D22" s="880"/>
      <c r="E22" s="880"/>
      <c r="F22" s="1221"/>
      <c r="G22" s="1300"/>
      <c r="H22" s="1300"/>
      <c r="I22" s="1300"/>
      <c r="J22" s="1300"/>
      <c r="K22" s="1300">
        <f t="shared" si="6"/>
        <v>0</v>
      </c>
      <c r="L22" s="1301"/>
    </row>
    <row r="23" spans="1:12" ht="17.25" hidden="1" customHeight="1">
      <c r="A23" s="878"/>
      <c r="B23" s="879" t="s">
        <v>872</v>
      </c>
      <c r="C23" s="880" t="s">
        <v>873</v>
      </c>
      <c r="D23" s="880"/>
      <c r="E23" s="880"/>
      <c r="F23" s="897"/>
      <c r="G23" s="1300"/>
      <c r="H23" s="1300"/>
      <c r="I23" s="1300"/>
      <c r="J23" s="1300"/>
      <c r="K23" s="1300">
        <f t="shared" si="6"/>
        <v>0</v>
      </c>
      <c r="L23" s="1301" t="s">
        <v>1348</v>
      </c>
    </row>
    <row r="24" spans="1:12" ht="17.25" hidden="1" customHeight="1">
      <c r="A24" s="878"/>
      <c r="B24" s="879" t="s">
        <v>874</v>
      </c>
      <c r="C24" s="880" t="s">
        <v>875</v>
      </c>
      <c r="D24" s="880"/>
      <c r="E24" s="880"/>
      <c r="F24" s="897"/>
      <c r="G24" s="1300"/>
      <c r="H24" s="1354"/>
      <c r="I24" s="1354"/>
      <c r="J24" s="1354"/>
      <c r="K24" s="1300">
        <f t="shared" si="6"/>
        <v>0</v>
      </c>
      <c r="L24" s="1355" t="s">
        <v>1348</v>
      </c>
    </row>
    <row r="25" spans="1:12" ht="14.25" hidden="1" customHeight="1">
      <c r="A25" s="878"/>
      <c r="B25" s="879" t="s">
        <v>876</v>
      </c>
      <c r="C25" s="880" t="s">
        <v>877</v>
      </c>
      <c r="D25" s="880"/>
      <c r="E25" s="880"/>
      <c r="F25" s="897"/>
      <c r="G25" s="1300"/>
      <c r="H25" s="1300"/>
      <c r="I25" s="1300"/>
      <c r="J25" s="1300"/>
      <c r="K25" s="1300">
        <f t="shared" si="6"/>
        <v>0</v>
      </c>
      <c r="L25" s="1301" t="s">
        <v>1348</v>
      </c>
    </row>
    <row r="26" spans="1:12" ht="17.25" hidden="1" customHeight="1">
      <c r="A26" s="878"/>
      <c r="B26" s="879" t="s">
        <v>878</v>
      </c>
      <c r="C26" s="880" t="s">
        <v>879</v>
      </c>
      <c r="D26" s="880"/>
      <c r="E26" s="880"/>
      <c r="F26" s="897"/>
      <c r="G26" s="1300"/>
      <c r="H26" s="1300"/>
      <c r="I26" s="1300"/>
      <c r="J26" s="1300"/>
      <c r="K26" s="1300">
        <f t="shared" si="6"/>
        <v>0</v>
      </c>
      <c r="L26" s="1301"/>
    </row>
    <row r="27" spans="1:12" ht="17.25" hidden="1" customHeight="1">
      <c r="A27" s="878"/>
      <c r="B27" s="879" t="s">
        <v>880</v>
      </c>
      <c r="C27" s="880" t="s">
        <v>881</v>
      </c>
      <c r="D27" s="880"/>
      <c r="E27" s="880"/>
      <c r="F27" s="897"/>
      <c r="G27" s="1300"/>
      <c r="H27" s="1300"/>
      <c r="I27" s="1300"/>
      <c r="J27" s="1300"/>
      <c r="K27" s="1300">
        <f t="shared" si="6"/>
        <v>0</v>
      </c>
      <c r="L27" s="1301"/>
    </row>
    <row r="28" spans="1:12" ht="15" hidden="1" customHeight="1">
      <c r="A28" s="878"/>
      <c r="B28" s="879" t="s">
        <v>1316</v>
      </c>
      <c r="C28" s="880" t="s">
        <v>883</v>
      </c>
      <c r="D28" s="880"/>
      <c r="E28" s="880"/>
      <c r="F28" s="897"/>
      <c r="G28" s="1300"/>
      <c r="H28" s="1300"/>
      <c r="I28" s="1300"/>
      <c r="J28" s="1300"/>
      <c r="K28" s="1300">
        <f t="shared" si="6"/>
        <v>0</v>
      </c>
      <c r="L28" s="1301"/>
    </row>
    <row r="29" spans="1:12" ht="15" hidden="1" customHeight="1">
      <c r="A29" s="892"/>
      <c r="B29" s="893" t="s">
        <v>884</v>
      </c>
      <c r="C29" s="880" t="s">
        <v>885</v>
      </c>
      <c r="D29" s="880"/>
      <c r="E29" s="880"/>
      <c r="F29" s="897"/>
      <c r="G29" s="1300"/>
      <c r="H29" s="1300"/>
      <c r="I29" s="1300"/>
      <c r="J29" s="1300"/>
      <c r="K29" s="1300">
        <f t="shared" si="6"/>
        <v>0</v>
      </c>
      <c r="L29" s="1301"/>
    </row>
    <row r="30" spans="1:12" ht="15" customHeight="1">
      <c r="A30" s="892"/>
      <c r="B30" s="893" t="s">
        <v>886</v>
      </c>
      <c r="C30" s="880" t="s">
        <v>887</v>
      </c>
      <c r="D30" s="880"/>
      <c r="E30" s="880"/>
      <c r="F30" s="897">
        <f>'[2]66.SPAS'!L26</f>
        <v>0</v>
      </c>
      <c r="G30" s="897">
        <f>'[2]66.SPAS'!M26</f>
        <v>0</v>
      </c>
      <c r="H30" s="897">
        <f>'[2]66.SPAS'!N26</f>
        <v>0</v>
      </c>
      <c r="I30" s="897">
        <f>'[2]66.SPAS'!O26</f>
        <v>0</v>
      </c>
      <c r="J30" s="897">
        <f>'[2]66.SPAS'!P26</f>
        <v>0</v>
      </c>
      <c r="K30" s="897">
        <f>'[2]66.SPAS'!Q26</f>
        <v>0</v>
      </c>
      <c r="L30" s="899">
        <f>'[2]66.SPAS'!R26</f>
        <v>0</v>
      </c>
    </row>
    <row r="31" spans="1:12" ht="15" customHeight="1">
      <c r="A31" s="892"/>
      <c r="B31" s="893" t="s">
        <v>892</v>
      </c>
      <c r="C31" s="880" t="s">
        <v>893</v>
      </c>
      <c r="D31" s="880"/>
      <c r="E31" s="880"/>
      <c r="F31" s="897">
        <f>'[2]66.SPAS'!L28</f>
        <v>210000</v>
      </c>
      <c r="G31" s="897">
        <f>'[2]66.SPAS'!M28</f>
        <v>169000</v>
      </c>
      <c r="H31" s="897">
        <f>'[2]66.SPAS'!N28</f>
        <v>166652</v>
      </c>
      <c r="I31" s="897">
        <f>'[2]66.SPAS'!O28</f>
        <v>166652</v>
      </c>
      <c r="J31" s="897">
        <f>'[2]66.SPAS'!P28</f>
        <v>166652</v>
      </c>
      <c r="K31" s="897">
        <f>'[2]66.SPAS'!Q28</f>
        <v>0</v>
      </c>
      <c r="L31" s="899">
        <f>'[2]66.SPAS'!R28</f>
        <v>166652</v>
      </c>
    </row>
    <row r="32" spans="1:12" ht="15" hidden="1" customHeight="1">
      <c r="A32" s="892"/>
      <c r="B32" s="893" t="s">
        <v>1377</v>
      </c>
      <c r="C32" s="880" t="s">
        <v>1378</v>
      </c>
      <c r="D32" s="880"/>
      <c r="E32" s="880"/>
      <c r="F32" s="897">
        <f>'[2]66.SPAS'!L29</f>
        <v>0</v>
      </c>
      <c r="G32" s="897">
        <f>'[2]66.SPAS'!M29</f>
        <v>0</v>
      </c>
      <c r="H32" s="897">
        <f>'[2]66.SPAS'!N29</f>
        <v>0</v>
      </c>
      <c r="I32" s="897">
        <f>'[2]66.SPAS'!O29</f>
        <v>0</v>
      </c>
      <c r="J32" s="897">
        <f>'[2]66.SPAS'!P29</f>
        <v>0</v>
      </c>
      <c r="K32" s="897">
        <f>'[2]66.SPAS'!Q29</f>
        <v>0</v>
      </c>
      <c r="L32" s="899">
        <f>'[2]66.SPAS'!R29</f>
        <v>0</v>
      </c>
    </row>
    <row r="33" spans="1:12" ht="15" hidden="1" customHeight="1">
      <c r="A33" s="892"/>
      <c r="B33" s="879" t="s">
        <v>894</v>
      </c>
      <c r="C33" s="880" t="s">
        <v>895</v>
      </c>
      <c r="D33" s="880"/>
      <c r="E33" s="880"/>
      <c r="F33" s="897">
        <f>'[2]66.SPAS'!L30</f>
        <v>0</v>
      </c>
      <c r="G33" s="897">
        <f>'[2]66.SPAS'!M30</f>
        <v>0</v>
      </c>
      <c r="H33" s="897">
        <f>'[2]66.SPAS'!N30</f>
        <v>0</v>
      </c>
      <c r="I33" s="897">
        <f>'[2]66.SPAS'!O30</f>
        <v>0</v>
      </c>
      <c r="J33" s="897">
        <f>'[2]66.SPAS'!P30</f>
        <v>0</v>
      </c>
      <c r="K33" s="897">
        <f>'[2]66.SPAS'!Q30</f>
        <v>0</v>
      </c>
      <c r="L33" s="899">
        <f>'[2]66.SPAS'!R30</f>
        <v>0</v>
      </c>
    </row>
    <row r="34" spans="1:12" ht="17.25" hidden="1" customHeight="1">
      <c r="A34" s="873" t="s">
        <v>1349</v>
      </c>
      <c r="B34" s="894"/>
      <c r="C34" s="875" t="s">
        <v>897</v>
      </c>
      <c r="D34" s="875"/>
      <c r="E34" s="875"/>
      <c r="F34" s="895"/>
      <c r="G34" s="895"/>
      <c r="H34" s="895"/>
      <c r="I34" s="895"/>
      <c r="J34" s="895"/>
      <c r="K34" s="1300">
        <f t="shared" si="6"/>
        <v>0</v>
      </c>
      <c r="L34" s="896">
        <f>L35+L36+L37+L38+L39+L41</f>
        <v>0</v>
      </c>
    </row>
    <row r="35" spans="1:12" ht="13.5" hidden="1" customHeight="1">
      <c r="A35" s="892"/>
      <c r="B35" s="879" t="s">
        <v>898</v>
      </c>
      <c r="C35" s="880" t="s">
        <v>899</v>
      </c>
      <c r="D35" s="880"/>
      <c r="E35" s="880"/>
      <c r="F35" s="897"/>
      <c r="G35" s="897"/>
      <c r="H35" s="897"/>
      <c r="I35" s="897"/>
      <c r="J35" s="897"/>
      <c r="K35" s="1300">
        <f t="shared" si="6"/>
        <v>0</v>
      </c>
      <c r="L35" s="899"/>
    </row>
    <row r="36" spans="1:12" ht="13.5" hidden="1" customHeight="1">
      <c r="A36" s="892"/>
      <c r="B36" s="879" t="s">
        <v>900</v>
      </c>
      <c r="C36" s="880" t="s">
        <v>901</v>
      </c>
      <c r="D36" s="880"/>
      <c r="E36" s="880"/>
      <c r="F36" s="897"/>
      <c r="G36" s="897"/>
      <c r="H36" s="897"/>
      <c r="I36" s="897"/>
      <c r="J36" s="897"/>
      <c r="K36" s="1300">
        <f t="shared" si="6"/>
        <v>0</v>
      </c>
      <c r="L36" s="899"/>
    </row>
    <row r="37" spans="1:12" ht="17.25" hidden="1" customHeight="1">
      <c r="A37" s="892"/>
      <c r="B37" s="879" t="s">
        <v>902</v>
      </c>
      <c r="C37" s="880" t="s">
        <v>903</v>
      </c>
      <c r="D37" s="880"/>
      <c r="E37" s="880"/>
      <c r="F37" s="897"/>
      <c r="G37" s="897"/>
      <c r="H37" s="897"/>
      <c r="I37" s="897"/>
      <c r="J37" s="897"/>
      <c r="K37" s="1300">
        <f t="shared" si="6"/>
        <v>0</v>
      </c>
      <c r="L37" s="899"/>
    </row>
    <row r="38" spans="1:12" ht="15.75" hidden="1" customHeight="1">
      <c r="A38" s="892"/>
      <c r="B38" s="879" t="s">
        <v>904</v>
      </c>
      <c r="C38" s="880" t="s">
        <v>905</v>
      </c>
      <c r="D38" s="880"/>
      <c r="E38" s="880"/>
      <c r="F38" s="897"/>
      <c r="G38" s="897"/>
      <c r="H38" s="897"/>
      <c r="I38" s="897"/>
      <c r="J38" s="897"/>
      <c r="K38" s="1300">
        <f t="shared" si="6"/>
        <v>0</v>
      </c>
      <c r="L38" s="899"/>
    </row>
    <row r="39" spans="1:12" ht="15.75" hidden="1" customHeight="1">
      <c r="A39" s="892"/>
      <c r="B39" s="893" t="s">
        <v>906</v>
      </c>
      <c r="C39" s="880" t="s">
        <v>907</v>
      </c>
      <c r="D39" s="880"/>
      <c r="E39" s="880"/>
      <c r="F39" s="897"/>
      <c r="G39" s="897"/>
      <c r="H39" s="897"/>
      <c r="I39" s="897"/>
      <c r="J39" s="897"/>
      <c r="K39" s="1300">
        <f t="shared" si="6"/>
        <v>0</v>
      </c>
      <c r="L39" s="899"/>
    </row>
    <row r="40" spans="1:12" ht="15.75" hidden="1" customHeight="1">
      <c r="A40" s="892"/>
      <c r="B40" s="893" t="s">
        <v>908</v>
      </c>
      <c r="C40" s="880" t="s">
        <v>909</v>
      </c>
      <c r="D40" s="880"/>
      <c r="E40" s="880"/>
      <c r="F40" s="897"/>
      <c r="G40" s="897"/>
      <c r="H40" s="897"/>
      <c r="I40" s="897"/>
      <c r="J40" s="897"/>
      <c r="K40" s="1300">
        <f t="shared" si="6"/>
        <v>0</v>
      </c>
      <c r="L40" s="899" t="s">
        <v>1348</v>
      </c>
    </row>
    <row r="41" spans="1:12" ht="13.5" hidden="1" customHeight="1">
      <c r="A41" s="878"/>
      <c r="B41" s="879" t="s">
        <v>910</v>
      </c>
      <c r="C41" s="880" t="s">
        <v>911</v>
      </c>
      <c r="D41" s="880"/>
      <c r="E41" s="880"/>
      <c r="F41" s="897"/>
      <c r="G41" s="897"/>
      <c r="H41" s="897"/>
      <c r="I41" s="897"/>
      <c r="J41" s="897"/>
      <c r="K41" s="1300">
        <f t="shared" si="6"/>
        <v>0</v>
      </c>
      <c r="L41" s="899"/>
    </row>
    <row r="42" spans="1:12" ht="13.5" hidden="1" customHeight="1">
      <c r="A42" s="878"/>
      <c r="B42" s="879" t="s">
        <v>892</v>
      </c>
      <c r="C42" s="880" t="s">
        <v>1379</v>
      </c>
      <c r="D42" s="880"/>
      <c r="E42" s="880"/>
      <c r="F42" s="897"/>
      <c r="G42" s="897"/>
      <c r="H42" s="897"/>
      <c r="I42" s="897"/>
      <c r="J42" s="897"/>
      <c r="K42" s="897"/>
      <c r="L42" s="899"/>
    </row>
    <row r="43" spans="1:12" ht="13.5" hidden="1" customHeight="1">
      <c r="A43" s="878"/>
      <c r="B43" s="893" t="s">
        <v>1380</v>
      </c>
      <c r="C43" s="880" t="s">
        <v>1381</v>
      </c>
      <c r="D43" s="880"/>
      <c r="E43" s="880"/>
      <c r="F43" s="897"/>
      <c r="G43" s="897"/>
      <c r="H43" s="897"/>
      <c r="I43" s="897"/>
      <c r="J43" s="897"/>
      <c r="K43" s="897"/>
      <c r="L43" s="899"/>
    </row>
    <row r="44" spans="1:12" ht="17.25" hidden="1" customHeight="1">
      <c r="A44" s="878"/>
      <c r="B44" s="879" t="s">
        <v>894</v>
      </c>
      <c r="C44" s="880" t="s">
        <v>1382</v>
      </c>
      <c r="D44" s="880"/>
      <c r="E44" s="880"/>
      <c r="F44" s="897"/>
      <c r="G44" s="897"/>
      <c r="H44" s="897"/>
      <c r="I44" s="897"/>
      <c r="J44" s="897"/>
      <c r="K44" s="897"/>
      <c r="L44" s="899"/>
    </row>
    <row r="45" spans="1:12" ht="20.100000000000001" customHeight="1">
      <c r="A45" s="1356" t="s">
        <v>1383</v>
      </c>
      <c r="B45" s="1357"/>
      <c r="C45" s="875" t="s">
        <v>913</v>
      </c>
      <c r="D45" s="875"/>
      <c r="E45" s="875"/>
      <c r="F45" s="895">
        <f t="shared" ref="F45:L45" si="7">F46+F47+F48+F49+F50+F51+F52</f>
        <v>110000</v>
      </c>
      <c r="G45" s="895">
        <f t="shared" si="7"/>
        <v>110000</v>
      </c>
      <c r="H45" s="895">
        <f t="shared" si="7"/>
        <v>97364</v>
      </c>
      <c r="I45" s="895">
        <f t="shared" si="7"/>
        <v>97364</v>
      </c>
      <c r="J45" s="895">
        <f t="shared" si="7"/>
        <v>97364</v>
      </c>
      <c r="K45" s="895">
        <f t="shared" si="7"/>
        <v>0</v>
      </c>
      <c r="L45" s="896">
        <f t="shared" si="7"/>
        <v>97726</v>
      </c>
    </row>
    <row r="46" spans="1:12" ht="16.5" hidden="1" customHeight="1">
      <c r="A46" s="892"/>
      <c r="B46" s="903" t="s">
        <v>914</v>
      </c>
      <c r="C46" s="880" t="s">
        <v>915</v>
      </c>
      <c r="D46" s="880"/>
      <c r="E46" s="880"/>
      <c r="F46" s="897"/>
      <c r="G46" s="1300"/>
      <c r="H46" s="1300"/>
      <c r="I46" s="1300">
        <f>H46</f>
        <v>0</v>
      </c>
      <c r="J46" s="1300"/>
      <c r="K46" s="1300">
        <f t="shared" ref="K46:K51" si="8">H46-J46</f>
        <v>0</v>
      </c>
      <c r="L46" s="1301"/>
    </row>
    <row r="47" spans="1:12" ht="16.5" hidden="1" customHeight="1">
      <c r="A47" s="904"/>
      <c r="B47" s="893" t="s">
        <v>916</v>
      </c>
      <c r="C47" s="880" t="s">
        <v>917</v>
      </c>
      <c r="D47" s="880"/>
      <c r="E47" s="880"/>
      <c r="F47" s="897"/>
      <c r="G47" s="1300"/>
      <c r="H47" s="1300"/>
      <c r="I47" s="1300">
        <f>H47</f>
        <v>0</v>
      </c>
      <c r="J47" s="1300"/>
      <c r="K47" s="1300">
        <f t="shared" si="8"/>
        <v>0</v>
      </c>
      <c r="L47" s="1301"/>
    </row>
    <row r="48" spans="1:12" ht="16.5" hidden="1" customHeight="1">
      <c r="A48" s="904"/>
      <c r="B48" s="893" t="s">
        <v>918</v>
      </c>
      <c r="C48" s="880" t="s">
        <v>919</v>
      </c>
      <c r="D48" s="880"/>
      <c r="E48" s="880"/>
      <c r="F48" s="897"/>
      <c r="G48" s="1300"/>
      <c r="H48" s="1300"/>
      <c r="I48" s="1300">
        <f>H48</f>
        <v>0</v>
      </c>
      <c r="J48" s="1300"/>
      <c r="K48" s="1300">
        <f t="shared" si="8"/>
        <v>0</v>
      </c>
      <c r="L48" s="1301"/>
    </row>
    <row r="49" spans="1:12" ht="16.5" hidden="1" customHeight="1">
      <c r="A49" s="904"/>
      <c r="B49" s="905" t="s">
        <v>920</v>
      </c>
      <c r="C49" s="880" t="s">
        <v>921</v>
      </c>
      <c r="D49" s="880"/>
      <c r="E49" s="880"/>
      <c r="F49" s="897"/>
      <c r="G49" s="897"/>
      <c r="H49" s="1300"/>
      <c r="I49" s="1300">
        <f>H49</f>
        <v>0</v>
      </c>
      <c r="J49" s="1300"/>
      <c r="K49" s="1300">
        <f t="shared" si="8"/>
        <v>0</v>
      </c>
      <c r="L49" s="1301"/>
    </row>
    <row r="50" spans="1:12" ht="16.5" hidden="1" customHeight="1">
      <c r="A50" s="904"/>
      <c r="B50" s="905" t="s">
        <v>922</v>
      </c>
      <c r="C50" s="880" t="s">
        <v>923</v>
      </c>
      <c r="D50" s="880"/>
      <c r="E50" s="880"/>
      <c r="F50" s="897"/>
      <c r="G50" s="1300"/>
      <c r="H50" s="1300"/>
      <c r="I50" s="1300"/>
      <c r="J50" s="1300"/>
      <c r="K50" s="1300">
        <f t="shared" si="8"/>
        <v>0</v>
      </c>
      <c r="L50" s="1301"/>
    </row>
    <row r="51" spans="1:12" ht="16.5" hidden="1" customHeight="1">
      <c r="A51" s="904"/>
      <c r="B51" s="893" t="s">
        <v>924</v>
      </c>
      <c r="C51" s="880" t="s">
        <v>925</v>
      </c>
      <c r="D51" s="880"/>
      <c r="E51" s="880"/>
      <c r="F51" s="897"/>
      <c r="G51" s="897"/>
      <c r="H51" s="1300"/>
      <c r="I51" s="1300"/>
      <c r="J51" s="1300"/>
      <c r="K51" s="1300">
        <f t="shared" si="8"/>
        <v>0</v>
      </c>
      <c r="L51" s="1301"/>
    </row>
    <row r="52" spans="1:12" ht="18" customHeight="1">
      <c r="A52" s="904"/>
      <c r="B52" s="879" t="s">
        <v>1350</v>
      </c>
      <c r="C52" s="1304" t="s">
        <v>927</v>
      </c>
      <c r="D52" s="906"/>
      <c r="E52" s="906"/>
      <c r="F52" s="897">
        <f>'[2]66.SPAS'!L47</f>
        <v>110000</v>
      </c>
      <c r="G52" s="897">
        <f>'[2]66.SPAS'!M47</f>
        <v>110000</v>
      </c>
      <c r="H52" s="897">
        <f>'[2]66.SPAS'!N47</f>
        <v>97364</v>
      </c>
      <c r="I52" s="897">
        <f>'[2]66.SPAS'!O47</f>
        <v>97364</v>
      </c>
      <c r="J52" s="897">
        <f>'[2]66.SPAS'!P47</f>
        <v>97364</v>
      </c>
      <c r="K52" s="897">
        <f>'[2]66.SPAS'!Q47</f>
        <v>0</v>
      </c>
      <c r="L52" s="899">
        <f>'[2]66.SPAS'!R47</f>
        <v>97726</v>
      </c>
    </row>
    <row r="53" spans="1:12" s="699" customFormat="1" ht="30" customHeight="1">
      <c r="A53" s="1222" t="s">
        <v>1384</v>
      </c>
      <c r="B53" s="1223"/>
      <c r="C53" s="870" t="s">
        <v>929</v>
      </c>
      <c r="D53" s="870"/>
      <c r="E53" s="870"/>
      <c r="F53" s="1224">
        <f t="shared" ref="F53:L53" si="9">F54+F65+F66+F69+F74+F78+F81+F82+F83+F84+F85+F86+F87+F88+F89+F90+F91+F92+F93+F94+F95+F99+F100+F101</f>
        <v>100000</v>
      </c>
      <c r="G53" s="1224">
        <f t="shared" si="9"/>
        <v>180000</v>
      </c>
      <c r="H53" s="1224">
        <f t="shared" si="9"/>
        <v>164534</v>
      </c>
      <c r="I53" s="1224">
        <f t="shared" si="9"/>
        <v>164534</v>
      </c>
      <c r="J53" s="1224">
        <f t="shared" si="9"/>
        <v>164534</v>
      </c>
      <c r="K53" s="1224">
        <f t="shared" si="9"/>
        <v>0</v>
      </c>
      <c r="L53" s="1225">
        <f t="shared" si="9"/>
        <v>171670</v>
      </c>
    </row>
    <row r="54" spans="1:12" ht="18" customHeight="1">
      <c r="A54" s="912" t="s">
        <v>1320</v>
      </c>
      <c r="B54" s="894"/>
      <c r="C54" s="875" t="s">
        <v>931</v>
      </c>
      <c r="D54" s="875"/>
      <c r="E54" s="875"/>
      <c r="F54" s="895">
        <f t="shared" ref="F54:L54" si="10">F55+F56+F57+F58+F59+F60+F62+F61+F63+F64</f>
        <v>5000</v>
      </c>
      <c r="G54" s="895">
        <f>G55+G56+G57+G58+G59+G60+G62+G61+G63+G64</f>
        <v>54000</v>
      </c>
      <c r="H54" s="895">
        <f t="shared" si="10"/>
        <v>53484</v>
      </c>
      <c r="I54" s="895">
        <f t="shared" si="10"/>
        <v>53484</v>
      </c>
      <c r="J54" s="895">
        <f t="shared" si="10"/>
        <v>53484</v>
      </c>
      <c r="K54" s="895">
        <f t="shared" si="10"/>
        <v>0</v>
      </c>
      <c r="L54" s="896">
        <f t="shared" si="10"/>
        <v>53984</v>
      </c>
    </row>
    <row r="55" spans="1:12" ht="24.95" hidden="1" customHeight="1">
      <c r="A55" s="904"/>
      <c r="B55" s="893" t="s">
        <v>932</v>
      </c>
      <c r="C55" s="880" t="s">
        <v>933</v>
      </c>
      <c r="D55" s="880"/>
      <c r="E55" s="880"/>
      <c r="F55" s="897">
        <f>'[2]66,08'!L16+'[2]66.SPAS'!L50</f>
        <v>0</v>
      </c>
      <c r="G55" s="897">
        <f>'[2]66,08'!M16+'[2]66.SPAS'!M50</f>
        <v>0</v>
      </c>
      <c r="H55" s="897">
        <f>'[2]66,08'!N16+'[2]66.SPAS'!N50</f>
        <v>0</v>
      </c>
      <c r="I55" s="897">
        <f>'[2]66,08'!O16+'[2]66.SPAS'!O50</f>
        <v>0</v>
      </c>
      <c r="J55" s="897">
        <f>'[2]66,08'!P16+'[2]66.SPAS'!P50</f>
        <v>0</v>
      </c>
      <c r="K55" s="897">
        <f>'[2]66,08'!Q16+'[2]66.SPAS'!Q50</f>
        <v>0</v>
      </c>
      <c r="L55" s="899">
        <f>'[2]66,08'!R16+'[2]66.SPAS'!R50</f>
        <v>0</v>
      </c>
    </row>
    <row r="56" spans="1:12" ht="17.25" hidden="1" customHeight="1">
      <c r="A56" s="904"/>
      <c r="B56" s="893" t="s">
        <v>934</v>
      </c>
      <c r="C56" s="880" t="s">
        <v>935</v>
      </c>
      <c r="D56" s="880"/>
      <c r="E56" s="880"/>
      <c r="F56" s="897">
        <f>'[2]66,08'!L17+'[2]66.SPAS'!L51</f>
        <v>0</v>
      </c>
      <c r="G56" s="897">
        <f>'[2]66,08'!M17+'[2]66.SPAS'!M51</f>
        <v>0</v>
      </c>
      <c r="H56" s="897">
        <f>'[2]66,08'!N17+'[2]66.SPAS'!N51</f>
        <v>0</v>
      </c>
      <c r="I56" s="897">
        <f>'[2]66,08'!O17+'[2]66.SPAS'!O51</f>
        <v>0</v>
      </c>
      <c r="J56" s="897">
        <f>'[2]66,08'!P17+'[2]66.SPAS'!P51</f>
        <v>0</v>
      </c>
      <c r="K56" s="897">
        <f>'[2]66,08'!Q17+'[2]66.SPAS'!Q51</f>
        <v>0</v>
      </c>
      <c r="L56" s="899">
        <f>'[2]66,08'!R17+'[2]66.SPAS'!R51</f>
        <v>0</v>
      </c>
    </row>
    <row r="57" spans="1:12" ht="17.25" hidden="1" customHeight="1">
      <c r="A57" s="904"/>
      <c r="B57" s="893" t="s">
        <v>936</v>
      </c>
      <c r="C57" s="880" t="s">
        <v>937</v>
      </c>
      <c r="D57" s="880"/>
      <c r="E57" s="880"/>
      <c r="F57" s="897">
        <f>'[2]66,08'!L18+'[2]66.SPAS'!L52</f>
        <v>0</v>
      </c>
      <c r="G57" s="897">
        <f>'[2]66,08'!M18+'[2]66.SPAS'!M52</f>
        <v>0</v>
      </c>
      <c r="H57" s="897">
        <f>'[2]66,08'!N18+'[2]66.SPAS'!N52</f>
        <v>0</v>
      </c>
      <c r="I57" s="897">
        <f>'[2]66,08'!O18+'[2]66.SPAS'!O52</f>
        <v>0</v>
      </c>
      <c r="J57" s="897">
        <f>'[2]66,08'!P18+'[2]66.SPAS'!P52</f>
        <v>0</v>
      </c>
      <c r="K57" s="897">
        <f>'[2]66,08'!Q18+'[2]66.SPAS'!Q52</f>
        <v>0</v>
      </c>
      <c r="L57" s="899">
        <f>'[2]66,08'!R18+'[2]66.SPAS'!R52</f>
        <v>0</v>
      </c>
    </row>
    <row r="58" spans="1:12" ht="17.25" hidden="1" customHeight="1">
      <c r="A58" s="904"/>
      <c r="B58" s="893" t="s">
        <v>938</v>
      </c>
      <c r="C58" s="880" t="s">
        <v>939</v>
      </c>
      <c r="D58" s="880"/>
      <c r="E58" s="880"/>
      <c r="F58" s="897">
        <f>'[2]66,08'!L19+'[2]66.SPAS'!L53</f>
        <v>0</v>
      </c>
      <c r="G58" s="897">
        <f>'[2]66,08'!M19+'[2]66.SPAS'!M53</f>
        <v>0</v>
      </c>
      <c r="H58" s="897">
        <f>'[2]66,08'!N19+'[2]66.SPAS'!N53</f>
        <v>0</v>
      </c>
      <c r="I58" s="897">
        <f>'[2]66,08'!O19+'[2]66.SPAS'!O53</f>
        <v>0</v>
      </c>
      <c r="J58" s="897">
        <f>'[2]66,08'!P19+'[2]66.SPAS'!P53</f>
        <v>0</v>
      </c>
      <c r="K58" s="897">
        <f>'[2]66,08'!Q19+'[2]66.SPAS'!Q53</f>
        <v>0</v>
      </c>
      <c r="L58" s="899">
        <f>'[2]66,08'!R19+'[2]66.SPAS'!R53</f>
        <v>0</v>
      </c>
    </row>
    <row r="59" spans="1:12" ht="17.25" hidden="1" customHeight="1">
      <c r="A59" s="904"/>
      <c r="B59" s="893" t="s">
        <v>940</v>
      </c>
      <c r="C59" s="880" t="s">
        <v>941</v>
      </c>
      <c r="D59" s="880"/>
      <c r="E59" s="880"/>
      <c r="F59" s="897"/>
      <c r="G59" s="1300"/>
      <c r="H59" s="1300"/>
      <c r="I59" s="1300"/>
      <c r="J59" s="1300"/>
      <c r="K59" s="1300">
        <f t="shared" ref="K59:K65" si="11">H59-J59</f>
        <v>0</v>
      </c>
      <c r="L59" s="1301"/>
    </row>
    <row r="60" spans="1:12" ht="17.25" hidden="1" customHeight="1">
      <c r="A60" s="904"/>
      <c r="B60" s="893" t="s">
        <v>942</v>
      </c>
      <c r="C60" s="880" t="s">
        <v>943</v>
      </c>
      <c r="D60" s="880"/>
      <c r="E60" s="880"/>
      <c r="F60" s="897">
        <f>'[2]66,08'!L20+'[2]66.SPAS'!L55</f>
        <v>0</v>
      </c>
      <c r="G60" s="897">
        <f>'[2]66,08'!M20+'[2]66.SPAS'!M55</f>
        <v>0</v>
      </c>
      <c r="H60" s="897">
        <f>'[2]66,08'!N20+'[2]66.SPAS'!N55</f>
        <v>0</v>
      </c>
      <c r="I60" s="897">
        <f>'[2]66,08'!O20+'[2]66.SPAS'!O55</f>
        <v>0</v>
      </c>
      <c r="J60" s="897">
        <f>'[2]66,08'!P20+'[2]66.SPAS'!P55</f>
        <v>0</v>
      </c>
      <c r="K60" s="897">
        <f>'[2]66,08'!Q20+'[2]66.SPAS'!Q55</f>
        <v>0</v>
      </c>
      <c r="L60" s="899">
        <f>'[2]66,08'!R20+'[2]66.SPAS'!R55</f>
        <v>0</v>
      </c>
    </row>
    <row r="61" spans="1:12" ht="17.25" hidden="1" customHeight="1">
      <c r="A61" s="904"/>
      <c r="B61" s="893" t="s">
        <v>944</v>
      </c>
      <c r="C61" s="880" t="s">
        <v>945</v>
      </c>
      <c r="D61" s="880"/>
      <c r="E61" s="880"/>
      <c r="F61" s="897"/>
      <c r="G61" s="1300"/>
      <c r="H61" s="1300"/>
      <c r="I61" s="1300"/>
      <c r="J61" s="1300"/>
      <c r="K61" s="1300">
        <f t="shared" si="11"/>
        <v>0</v>
      </c>
      <c r="L61" s="1301"/>
    </row>
    <row r="62" spans="1:12" ht="15" hidden="1" customHeight="1">
      <c r="A62" s="904"/>
      <c r="B62" s="893" t="s">
        <v>946</v>
      </c>
      <c r="C62" s="880" t="s">
        <v>947</v>
      </c>
      <c r="D62" s="880"/>
      <c r="E62" s="880"/>
      <c r="F62" s="897"/>
      <c r="G62" s="1300"/>
      <c r="H62" s="1300"/>
      <c r="I62" s="1300"/>
      <c r="J62" s="1300"/>
      <c r="K62" s="1300">
        <f t="shared" si="11"/>
        <v>0</v>
      </c>
      <c r="L62" s="1301"/>
    </row>
    <row r="63" spans="1:12" ht="15" hidden="1" customHeight="1">
      <c r="A63" s="904"/>
      <c r="B63" s="913" t="s">
        <v>948</v>
      </c>
      <c r="C63" s="880" t="s">
        <v>949</v>
      </c>
      <c r="D63" s="880"/>
      <c r="E63" s="880"/>
      <c r="F63" s="897"/>
      <c r="G63" s="1300"/>
      <c r="H63" s="1300"/>
      <c r="I63" s="1300"/>
      <c r="J63" s="1300"/>
      <c r="K63" s="1300">
        <f t="shared" si="11"/>
        <v>0</v>
      </c>
      <c r="L63" s="1301"/>
    </row>
    <row r="64" spans="1:12" ht="20.100000000000001" customHeight="1">
      <c r="A64" s="904"/>
      <c r="B64" s="893" t="s">
        <v>950</v>
      </c>
      <c r="C64" s="880" t="s">
        <v>951</v>
      </c>
      <c r="D64" s="880"/>
      <c r="E64" s="880"/>
      <c r="F64" s="897">
        <f>'[2]66,08'!L21+'[2]66.SPAS'!L59</f>
        <v>5000</v>
      </c>
      <c r="G64" s="897">
        <f>'[2]66,08'!M21+'[2]66.SPAS'!M59</f>
        <v>54000</v>
      </c>
      <c r="H64" s="897">
        <f>'[2]66,08'!N21+'[2]66.SPAS'!N59</f>
        <v>53484</v>
      </c>
      <c r="I64" s="897">
        <f>'[2]66,08'!O21+'[2]66.SPAS'!O59</f>
        <v>53484</v>
      </c>
      <c r="J64" s="897">
        <f>'[2]66,08'!P21+'[2]66.SPAS'!P59</f>
        <v>53484</v>
      </c>
      <c r="K64" s="897">
        <f>'[2]66,08'!Q21+'[2]66.SPAS'!Q59</f>
        <v>0</v>
      </c>
      <c r="L64" s="899">
        <f>'[2]66,08'!R21+'[2]66.SPAS'!R59</f>
        <v>53984</v>
      </c>
    </row>
    <row r="65" spans="1:12" ht="15" hidden="1" customHeight="1">
      <c r="A65" s="873" t="s">
        <v>952</v>
      </c>
      <c r="B65" s="894"/>
      <c r="C65" s="875" t="s">
        <v>953</v>
      </c>
      <c r="D65" s="875"/>
      <c r="E65" s="875"/>
      <c r="F65" s="895"/>
      <c r="G65" s="914"/>
      <c r="H65" s="914"/>
      <c r="I65" s="914"/>
      <c r="J65" s="914"/>
      <c r="K65" s="914">
        <f t="shared" si="11"/>
        <v>0</v>
      </c>
      <c r="L65" s="1358"/>
    </row>
    <row r="66" spans="1:12" ht="17.25" hidden="1" customHeight="1">
      <c r="A66" s="873" t="s">
        <v>954</v>
      </c>
      <c r="B66" s="917"/>
      <c r="C66" s="875" t="s">
        <v>955</v>
      </c>
      <c r="D66" s="875"/>
      <c r="E66" s="875"/>
      <c r="F66" s="895">
        <f t="shared" ref="F66:L66" si="12">F67+F68</f>
        <v>0</v>
      </c>
      <c r="G66" s="895">
        <f t="shared" si="12"/>
        <v>0</v>
      </c>
      <c r="H66" s="895">
        <f t="shared" si="12"/>
        <v>0</v>
      </c>
      <c r="I66" s="895">
        <f t="shared" si="12"/>
        <v>0</v>
      </c>
      <c r="J66" s="895">
        <f t="shared" si="12"/>
        <v>0</v>
      </c>
      <c r="K66" s="895">
        <f t="shared" si="12"/>
        <v>0</v>
      </c>
      <c r="L66" s="896">
        <f t="shared" si="12"/>
        <v>0</v>
      </c>
    </row>
    <row r="67" spans="1:12" ht="17.25" hidden="1" customHeight="1">
      <c r="A67" s="892"/>
      <c r="B67" s="913" t="s">
        <v>956</v>
      </c>
      <c r="C67" s="880" t="s">
        <v>957</v>
      </c>
      <c r="D67" s="880"/>
      <c r="E67" s="880"/>
      <c r="F67" s="897"/>
      <c r="G67" s="1300"/>
      <c r="H67" s="1300"/>
      <c r="I67" s="1300"/>
      <c r="J67" s="1300"/>
      <c r="K67" s="1300">
        <f>H67-J67</f>
        <v>0</v>
      </c>
      <c r="L67" s="1301"/>
    </row>
    <row r="68" spans="1:12" ht="17.25" hidden="1" customHeight="1">
      <c r="A68" s="892"/>
      <c r="B68" s="913" t="s">
        <v>958</v>
      </c>
      <c r="C68" s="880" t="s">
        <v>959</v>
      </c>
      <c r="D68" s="880"/>
      <c r="E68" s="880"/>
      <c r="F68" s="897"/>
      <c r="G68" s="1300"/>
      <c r="H68" s="1300"/>
      <c r="I68" s="1300"/>
      <c r="J68" s="1300"/>
      <c r="K68" s="1300">
        <f>H68-J68</f>
        <v>0</v>
      </c>
      <c r="L68" s="1301"/>
    </row>
    <row r="69" spans="1:12" ht="15" customHeight="1">
      <c r="A69" s="1184" t="s">
        <v>1385</v>
      </c>
      <c r="B69" s="1359"/>
      <c r="C69" s="875" t="s">
        <v>961</v>
      </c>
      <c r="D69" s="875"/>
      <c r="E69" s="875"/>
      <c r="F69" s="895">
        <f t="shared" ref="F69:L69" si="13">F70+F71+F72+F73</f>
        <v>89000</v>
      </c>
      <c r="G69" s="895">
        <f t="shared" si="13"/>
        <v>119500</v>
      </c>
      <c r="H69" s="895">
        <f t="shared" si="13"/>
        <v>107854</v>
      </c>
      <c r="I69" s="895">
        <f t="shared" si="13"/>
        <v>107854</v>
      </c>
      <c r="J69" s="895">
        <f t="shared" si="13"/>
        <v>107854</v>
      </c>
      <c r="K69" s="895">
        <f t="shared" si="13"/>
        <v>0</v>
      </c>
      <c r="L69" s="896">
        <f t="shared" si="13"/>
        <v>116122</v>
      </c>
    </row>
    <row r="70" spans="1:12" ht="18" customHeight="1">
      <c r="A70" s="904"/>
      <c r="B70" s="893" t="s">
        <v>962</v>
      </c>
      <c r="C70" s="880" t="s">
        <v>963</v>
      </c>
      <c r="D70" s="880"/>
      <c r="E70" s="880"/>
      <c r="F70" s="897">
        <f>'[2]66,08'!L23+'[2]66.SPAS'!L65</f>
        <v>45000</v>
      </c>
      <c r="G70" s="897">
        <f>'[2]66,08'!M23+'[2]66.SPAS'!M65</f>
        <v>53900</v>
      </c>
      <c r="H70" s="897">
        <f>'[2]66,08'!N23+'[2]66.SPAS'!N65</f>
        <v>47181</v>
      </c>
      <c r="I70" s="897">
        <f>'[2]66,08'!O23+'[2]66.SPAS'!O65</f>
        <v>47181</v>
      </c>
      <c r="J70" s="897">
        <f>'[2]66,08'!P23+'[2]66.SPAS'!P65</f>
        <v>47181</v>
      </c>
      <c r="K70" s="897">
        <f>'[2]66,08'!Q23+'[2]66.SPAS'!Q65</f>
        <v>0</v>
      </c>
      <c r="L70" s="899">
        <f>'[2]66,08'!R23+'[2]66.SPAS'!R65</f>
        <v>55425</v>
      </c>
    </row>
    <row r="71" spans="1:12" ht="17.25" customHeight="1">
      <c r="A71" s="904"/>
      <c r="B71" s="893" t="s">
        <v>964</v>
      </c>
      <c r="C71" s="880" t="s">
        <v>965</v>
      </c>
      <c r="D71" s="880"/>
      <c r="E71" s="880"/>
      <c r="F71" s="897">
        <f>'[2]66,08'!L24+'[2]66.SPAS'!L66</f>
        <v>44000</v>
      </c>
      <c r="G71" s="897">
        <f>'[2]66,08'!M24+'[2]66.SPAS'!M66</f>
        <v>61600</v>
      </c>
      <c r="H71" s="897">
        <f>'[2]66,08'!N24+'[2]66.SPAS'!N66</f>
        <v>56678</v>
      </c>
      <c r="I71" s="897">
        <f>'[2]66,08'!O24+'[2]66.SPAS'!O66</f>
        <v>56678</v>
      </c>
      <c r="J71" s="897">
        <f>'[2]66,08'!P24+'[2]66.SPAS'!P66</f>
        <v>56678</v>
      </c>
      <c r="K71" s="897">
        <f>'[2]66,08'!Q24+'[2]66.SPAS'!Q66</f>
        <v>0</v>
      </c>
      <c r="L71" s="899">
        <f>'[2]66,08'!R24+'[2]66.SPAS'!R66</f>
        <v>56694</v>
      </c>
    </row>
    <row r="72" spans="1:12" ht="16.5" customHeight="1">
      <c r="A72" s="904"/>
      <c r="B72" s="893" t="s">
        <v>966</v>
      </c>
      <c r="C72" s="880" t="s">
        <v>967</v>
      </c>
      <c r="D72" s="880"/>
      <c r="E72" s="880"/>
      <c r="F72" s="897">
        <f>'[2]66.SPAS'!L67</f>
        <v>0</v>
      </c>
      <c r="G72" s="897">
        <f>'[2]66.SPAS'!M67</f>
        <v>0</v>
      </c>
      <c r="H72" s="897">
        <f>'[2]66.SPAS'!N67</f>
        <v>0</v>
      </c>
      <c r="I72" s="897">
        <f>'[2]66.SPAS'!O67</f>
        <v>0</v>
      </c>
      <c r="J72" s="897">
        <f>'[2]66.SPAS'!P67</f>
        <v>0</v>
      </c>
      <c r="K72" s="897">
        <f>'[2]66.SPAS'!Q67</f>
        <v>0</v>
      </c>
      <c r="L72" s="899">
        <f>'[2]66.SPAS'!R67</f>
        <v>0</v>
      </c>
    </row>
    <row r="73" spans="1:12" ht="14.25" customHeight="1">
      <c r="A73" s="904"/>
      <c r="B73" s="893" t="s">
        <v>968</v>
      </c>
      <c r="C73" s="880" t="s">
        <v>969</v>
      </c>
      <c r="D73" s="880"/>
      <c r="E73" s="880"/>
      <c r="F73" s="897">
        <f>'[2]66,08'!L25+'[2]66.SPAS'!L68</f>
        <v>0</v>
      </c>
      <c r="G73" s="897">
        <f>'[2]66,08'!M25+'[2]66.SPAS'!M68</f>
        <v>4000</v>
      </c>
      <c r="H73" s="897">
        <f>'[2]66,08'!N25+'[2]66.SPAS'!N68</f>
        <v>3995</v>
      </c>
      <c r="I73" s="897">
        <f>'[2]66,08'!O25+'[2]66.SPAS'!O68</f>
        <v>3995</v>
      </c>
      <c r="J73" s="897">
        <f>'[2]66,08'!P25+'[2]66.SPAS'!P68</f>
        <v>3995</v>
      </c>
      <c r="K73" s="897">
        <f>'[2]66,08'!Q25+'[2]66.SPAS'!Q68</f>
        <v>0</v>
      </c>
      <c r="L73" s="899">
        <f>'[2]66,08'!R25+'[2]66.SPAS'!R68</f>
        <v>4003</v>
      </c>
    </row>
    <row r="74" spans="1:12" ht="17.25" customHeight="1">
      <c r="A74" s="1187" t="s">
        <v>1364</v>
      </c>
      <c r="B74" s="1188"/>
      <c r="C74" s="875" t="s">
        <v>971</v>
      </c>
      <c r="D74" s="875"/>
      <c r="E74" s="875"/>
      <c r="F74" s="895">
        <f t="shared" ref="F74:L74" si="14">F75+F76+F77</f>
        <v>6000</v>
      </c>
      <c r="G74" s="895">
        <f t="shared" si="14"/>
        <v>6500</v>
      </c>
      <c r="H74" s="895">
        <f t="shared" si="14"/>
        <v>3196</v>
      </c>
      <c r="I74" s="895">
        <f t="shared" si="14"/>
        <v>3196</v>
      </c>
      <c r="J74" s="895">
        <f t="shared" si="14"/>
        <v>3196</v>
      </c>
      <c r="K74" s="895">
        <f t="shared" si="14"/>
        <v>0</v>
      </c>
      <c r="L74" s="896">
        <f t="shared" si="14"/>
        <v>1564</v>
      </c>
    </row>
    <row r="75" spans="1:12" ht="17.25" customHeight="1">
      <c r="A75" s="904"/>
      <c r="B75" s="893" t="s">
        <v>972</v>
      </c>
      <c r="C75" s="880" t="s">
        <v>973</v>
      </c>
      <c r="D75" s="880"/>
      <c r="E75" s="880"/>
      <c r="F75" s="897">
        <f>'[2]66.SPAS'!L70</f>
        <v>0</v>
      </c>
      <c r="G75" s="897">
        <f>'[2]66.SPAS'!M70</f>
        <v>0</v>
      </c>
      <c r="H75" s="897">
        <f>'[2]66.SPAS'!N70</f>
        <v>0</v>
      </c>
      <c r="I75" s="897">
        <f>'[2]66.SPAS'!O70</f>
        <v>0</v>
      </c>
      <c r="J75" s="897">
        <f>'[2]66.SPAS'!P70</f>
        <v>0</v>
      </c>
      <c r="K75" s="897">
        <f>'[2]66.SPAS'!Q70</f>
        <v>0</v>
      </c>
      <c r="L75" s="899">
        <f>'[2]66.SPAS'!R70</f>
        <v>0</v>
      </c>
    </row>
    <row r="76" spans="1:12" ht="17.25" customHeight="1">
      <c r="A76" s="904"/>
      <c r="B76" s="893" t="s">
        <v>974</v>
      </c>
      <c r="C76" s="880" t="s">
        <v>975</v>
      </c>
      <c r="D76" s="880"/>
      <c r="E76" s="880"/>
      <c r="F76" s="897">
        <f>'[2]66.SPAS'!L71</f>
        <v>0</v>
      </c>
      <c r="G76" s="1300"/>
      <c r="H76" s="1300"/>
      <c r="I76" s="1300"/>
      <c r="J76" s="1300"/>
      <c r="K76" s="1300">
        <f>H76-J76</f>
        <v>0</v>
      </c>
      <c r="L76" s="1301"/>
    </row>
    <row r="77" spans="1:12" ht="17.25" customHeight="1">
      <c r="A77" s="904"/>
      <c r="B77" s="893" t="s">
        <v>976</v>
      </c>
      <c r="C77" s="880" t="s">
        <v>977</v>
      </c>
      <c r="D77" s="880"/>
      <c r="E77" s="880"/>
      <c r="F77" s="897">
        <f>'[2]66,08'!L27+'[2]66.SPAS'!L72</f>
        <v>6000</v>
      </c>
      <c r="G77" s="897">
        <f>'[2]66,08'!M27+'[2]66.SPAS'!M72</f>
        <v>6500</v>
      </c>
      <c r="H77" s="897">
        <f>'[2]66,08'!N27+'[2]66.SPAS'!N72</f>
        <v>3196</v>
      </c>
      <c r="I77" s="897">
        <f>'[2]66,08'!O27+'[2]66.SPAS'!O72</f>
        <v>3196</v>
      </c>
      <c r="J77" s="897">
        <f>'[2]66,08'!P27+'[2]66.SPAS'!P72</f>
        <v>3196</v>
      </c>
      <c r="K77" s="897">
        <f>'[2]66,08'!Q27+'[2]66.SPAS'!Q72</f>
        <v>0</v>
      </c>
      <c r="L77" s="899">
        <f>'[2]66,08'!R27+'[2]66.SPAS'!R72</f>
        <v>1564</v>
      </c>
    </row>
    <row r="78" spans="1:12" ht="17.25" hidden="1" customHeight="1">
      <c r="A78" s="925" t="s">
        <v>1324</v>
      </c>
      <c r="B78" s="917"/>
      <c r="C78" s="875" t="s">
        <v>979</v>
      </c>
      <c r="D78" s="875"/>
      <c r="E78" s="875"/>
      <c r="F78" s="895">
        <f t="shared" ref="F78:L78" si="15">F79+F80</f>
        <v>0</v>
      </c>
      <c r="G78" s="895">
        <f t="shared" si="15"/>
        <v>0</v>
      </c>
      <c r="H78" s="895">
        <f t="shared" si="15"/>
        <v>0</v>
      </c>
      <c r="I78" s="895">
        <f t="shared" si="15"/>
        <v>0</v>
      </c>
      <c r="J78" s="895">
        <f t="shared" si="15"/>
        <v>0</v>
      </c>
      <c r="K78" s="895">
        <f t="shared" si="15"/>
        <v>0</v>
      </c>
      <c r="L78" s="896">
        <f t="shared" si="15"/>
        <v>0</v>
      </c>
    </row>
    <row r="79" spans="1:12" ht="17.25" hidden="1" customHeight="1">
      <c r="A79" s="904"/>
      <c r="B79" s="893" t="s">
        <v>980</v>
      </c>
      <c r="C79" s="880" t="s">
        <v>981</v>
      </c>
      <c r="D79" s="880"/>
      <c r="E79" s="880"/>
      <c r="F79" s="897"/>
      <c r="G79" s="1300"/>
      <c r="H79" s="1300"/>
      <c r="I79" s="1300"/>
      <c r="J79" s="1300"/>
      <c r="K79" s="1300">
        <f t="shared" ref="K79:K94" si="16">H79-J79</f>
        <v>0</v>
      </c>
      <c r="L79" s="1301"/>
    </row>
    <row r="80" spans="1:12" ht="17.25" hidden="1" customHeight="1">
      <c r="A80" s="904"/>
      <c r="B80" s="893" t="s">
        <v>982</v>
      </c>
      <c r="C80" s="880" t="s">
        <v>983</v>
      </c>
      <c r="D80" s="880"/>
      <c r="E80" s="880"/>
      <c r="F80" s="897"/>
      <c r="G80" s="1300"/>
      <c r="H80" s="1300"/>
      <c r="I80" s="1300"/>
      <c r="J80" s="1300"/>
      <c r="K80" s="1300">
        <f t="shared" si="16"/>
        <v>0</v>
      </c>
      <c r="L80" s="1301"/>
    </row>
    <row r="81" spans="1:12" ht="17.25" hidden="1" customHeight="1">
      <c r="A81" s="1191" t="s">
        <v>984</v>
      </c>
      <c r="B81" s="1192"/>
      <c r="C81" s="875" t="s">
        <v>985</v>
      </c>
      <c r="D81" s="875"/>
      <c r="E81" s="875"/>
      <c r="F81" s="895"/>
      <c r="G81" s="914"/>
      <c r="H81" s="914"/>
      <c r="I81" s="914"/>
      <c r="J81" s="914"/>
      <c r="K81" s="914">
        <f t="shared" si="16"/>
        <v>0</v>
      </c>
      <c r="L81" s="1358"/>
    </row>
    <row r="82" spans="1:12" ht="17.25" hidden="1" customHeight="1">
      <c r="A82" s="1191" t="s">
        <v>986</v>
      </c>
      <c r="B82" s="1192"/>
      <c r="C82" s="875" t="s">
        <v>987</v>
      </c>
      <c r="D82" s="875"/>
      <c r="E82" s="875"/>
      <c r="F82" s="895"/>
      <c r="G82" s="914"/>
      <c r="H82" s="914"/>
      <c r="I82" s="914"/>
      <c r="J82" s="914"/>
      <c r="K82" s="914">
        <f t="shared" si="16"/>
        <v>0</v>
      </c>
      <c r="L82" s="1358"/>
    </row>
    <row r="83" spans="1:12" ht="17.25" hidden="1" customHeight="1">
      <c r="A83" s="873" t="s">
        <v>988</v>
      </c>
      <c r="B83" s="917"/>
      <c r="C83" s="875" t="s">
        <v>989</v>
      </c>
      <c r="D83" s="875"/>
      <c r="E83" s="875"/>
      <c r="F83" s="895"/>
      <c r="G83" s="914"/>
      <c r="H83" s="914"/>
      <c r="I83" s="914"/>
      <c r="J83" s="914"/>
      <c r="K83" s="914">
        <f t="shared" si="16"/>
        <v>0</v>
      </c>
      <c r="L83" s="1358"/>
    </row>
    <row r="84" spans="1:12" ht="17.25" hidden="1" customHeight="1">
      <c r="A84" s="873" t="s">
        <v>990</v>
      </c>
      <c r="B84" s="917"/>
      <c r="C84" s="875" t="s">
        <v>991</v>
      </c>
      <c r="D84" s="875"/>
      <c r="E84" s="875"/>
      <c r="F84" s="895"/>
      <c r="G84" s="914"/>
      <c r="H84" s="914"/>
      <c r="I84" s="914"/>
      <c r="J84" s="914"/>
      <c r="K84" s="914">
        <f t="shared" si="16"/>
        <v>0</v>
      </c>
      <c r="L84" s="1358"/>
    </row>
    <row r="85" spans="1:12" ht="17.25" hidden="1" customHeight="1">
      <c r="A85" s="873" t="s">
        <v>992</v>
      </c>
      <c r="B85" s="917"/>
      <c r="C85" s="875" t="s">
        <v>993</v>
      </c>
      <c r="D85" s="875"/>
      <c r="E85" s="875"/>
      <c r="F85" s="895"/>
      <c r="G85" s="914"/>
      <c r="H85" s="914"/>
      <c r="I85" s="914"/>
      <c r="J85" s="914"/>
      <c r="K85" s="914">
        <f t="shared" si="16"/>
        <v>0</v>
      </c>
      <c r="L85" s="1358"/>
    </row>
    <row r="86" spans="1:12" ht="13.5" hidden="1" customHeight="1">
      <c r="A86" s="873" t="s">
        <v>994</v>
      </c>
      <c r="B86" s="917"/>
      <c r="C86" s="875" t="s">
        <v>995</v>
      </c>
      <c r="D86" s="875"/>
      <c r="E86" s="875"/>
      <c r="F86" s="895"/>
      <c r="G86" s="914"/>
      <c r="H86" s="914"/>
      <c r="I86" s="914"/>
      <c r="J86" s="914"/>
      <c r="K86" s="914">
        <f t="shared" si="16"/>
        <v>0</v>
      </c>
      <c r="L86" s="1358"/>
    </row>
    <row r="87" spans="1:12" ht="13.5" hidden="1" customHeight="1">
      <c r="A87" s="873" t="s">
        <v>996</v>
      </c>
      <c r="B87" s="917"/>
      <c r="C87" s="875" t="s">
        <v>997</v>
      </c>
      <c r="D87" s="875"/>
      <c r="E87" s="875"/>
      <c r="F87" s="895"/>
      <c r="G87" s="914"/>
      <c r="H87" s="914"/>
      <c r="I87" s="914"/>
      <c r="J87" s="914"/>
      <c r="K87" s="914">
        <f t="shared" si="16"/>
        <v>0</v>
      </c>
      <c r="L87" s="1358"/>
    </row>
    <row r="88" spans="1:12" ht="16.5" hidden="1" customHeight="1">
      <c r="A88" s="873" t="s">
        <v>998</v>
      </c>
      <c r="B88" s="917"/>
      <c r="C88" s="875" t="s">
        <v>999</v>
      </c>
      <c r="D88" s="875"/>
      <c r="E88" s="875"/>
      <c r="F88" s="895"/>
      <c r="G88" s="914"/>
      <c r="H88" s="914"/>
      <c r="I88" s="914"/>
      <c r="J88" s="914"/>
      <c r="K88" s="914">
        <f t="shared" si="16"/>
        <v>0</v>
      </c>
      <c r="L88" s="1358"/>
    </row>
    <row r="89" spans="1:12" ht="16.5" hidden="1" customHeight="1">
      <c r="A89" s="873" t="s">
        <v>1000</v>
      </c>
      <c r="B89" s="917"/>
      <c r="C89" s="875" t="s">
        <v>1001</v>
      </c>
      <c r="D89" s="875"/>
      <c r="E89" s="875"/>
      <c r="F89" s="895"/>
      <c r="G89" s="914"/>
      <c r="H89" s="914"/>
      <c r="I89" s="914"/>
      <c r="J89" s="914"/>
      <c r="K89" s="914">
        <f t="shared" si="16"/>
        <v>0</v>
      </c>
      <c r="L89" s="1358"/>
    </row>
    <row r="90" spans="1:12" ht="41.25" hidden="1" customHeight="1">
      <c r="A90" s="1182" t="s">
        <v>1002</v>
      </c>
      <c r="B90" s="1183"/>
      <c r="C90" s="875" t="s">
        <v>1003</v>
      </c>
      <c r="D90" s="875"/>
      <c r="E90" s="875"/>
      <c r="F90" s="895"/>
      <c r="G90" s="914"/>
      <c r="H90" s="914"/>
      <c r="I90" s="914"/>
      <c r="J90" s="914"/>
      <c r="K90" s="914">
        <f t="shared" si="16"/>
        <v>0</v>
      </c>
      <c r="L90" s="1358"/>
    </row>
    <row r="91" spans="1:12" ht="14.25" hidden="1" customHeight="1">
      <c r="A91" s="873" t="s">
        <v>1004</v>
      </c>
      <c r="B91" s="917"/>
      <c r="C91" s="875" t="s">
        <v>1005</v>
      </c>
      <c r="D91" s="875"/>
      <c r="E91" s="875"/>
      <c r="F91" s="895"/>
      <c r="G91" s="914"/>
      <c r="H91" s="914"/>
      <c r="I91" s="914"/>
      <c r="J91" s="914"/>
      <c r="K91" s="914">
        <f t="shared" si="16"/>
        <v>0</v>
      </c>
      <c r="L91" s="1358"/>
    </row>
    <row r="92" spans="1:12" ht="14.25" hidden="1" customHeight="1">
      <c r="A92" s="873" t="s">
        <v>1006</v>
      </c>
      <c r="B92" s="917"/>
      <c r="C92" s="875" t="s">
        <v>1007</v>
      </c>
      <c r="D92" s="875"/>
      <c r="E92" s="875"/>
      <c r="F92" s="895"/>
      <c r="G92" s="914"/>
      <c r="H92" s="914"/>
      <c r="I92" s="914"/>
      <c r="J92" s="914"/>
      <c r="K92" s="914">
        <f t="shared" si="16"/>
        <v>0</v>
      </c>
      <c r="L92" s="1358"/>
    </row>
    <row r="93" spans="1:12" ht="14.25" hidden="1" customHeight="1">
      <c r="A93" s="873" t="s">
        <v>1008</v>
      </c>
      <c r="B93" s="917"/>
      <c r="C93" s="875" t="s">
        <v>1009</v>
      </c>
      <c r="D93" s="875"/>
      <c r="E93" s="875"/>
      <c r="F93" s="895"/>
      <c r="G93" s="914"/>
      <c r="H93" s="914"/>
      <c r="I93" s="914"/>
      <c r="J93" s="914"/>
      <c r="K93" s="914">
        <f t="shared" si="16"/>
        <v>0</v>
      </c>
      <c r="L93" s="1358"/>
    </row>
    <row r="94" spans="1:12" ht="14.25" hidden="1" customHeight="1">
      <c r="A94" s="873" t="s">
        <v>1010</v>
      </c>
      <c r="B94" s="917"/>
      <c r="C94" s="875" t="s">
        <v>1011</v>
      </c>
      <c r="D94" s="875"/>
      <c r="E94" s="875"/>
      <c r="F94" s="895"/>
      <c r="G94" s="914"/>
      <c r="H94" s="914"/>
      <c r="I94" s="914"/>
      <c r="J94" s="914"/>
      <c r="K94" s="914">
        <f t="shared" si="16"/>
        <v>0</v>
      </c>
      <c r="L94" s="1358"/>
    </row>
    <row r="95" spans="1:12" ht="13.5" hidden="1" customHeight="1">
      <c r="A95" s="873" t="s">
        <v>1012</v>
      </c>
      <c r="B95" s="917"/>
      <c r="C95" s="875" t="s">
        <v>1013</v>
      </c>
      <c r="D95" s="875"/>
      <c r="E95" s="875"/>
      <c r="F95" s="895">
        <f t="shared" ref="F95:L95" si="17">F96+F97+F98</f>
        <v>0</v>
      </c>
      <c r="G95" s="895">
        <f t="shared" si="17"/>
        <v>0</v>
      </c>
      <c r="H95" s="895">
        <f t="shared" si="17"/>
        <v>0</v>
      </c>
      <c r="I95" s="895">
        <f t="shared" si="17"/>
        <v>0</v>
      </c>
      <c r="J95" s="895">
        <f t="shared" si="17"/>
        <v>0</v>
      </c>
      <c r="K95" s="895">
        <f t="shared" si="17"/>
        <v>0</v>
      </c>
      <c r="L95" s="896">
        <f t="shared" si="17"/>
        <v>0</v>
      </c>
    </row>
    <row r="96" spans="1:12" ht="13.5" hidden="1" customHeight="1">
      <c r="A96" s="892"/>
      <c r="B96" s="893" t="s">
        <v>1014</v>
      </c>
      <c r="C96" s="880" t="s">
        <v>1015</v>
      </c>
      <c r="D96" s="880"/>
      <c r="E96" s="880"/>
      <c r="F96" s="897"/>
      <c r="G96" s="1300"/>
      <c r="H96" s="1300"/>
      <c r="I96" s="1300"/>
      <c r="J96" s="1300"/>
      <c r="K96" s="1300">
        <f>H96-J96</f>
        <v>0</v>
      </c>
      <c r="L96" s="1301"/>
    </row>
    <row r="97" spans="1:12" ht="13.5" hidden="1" customHeight="1">
      <c r="A97" s="892"/>
      <c r="B97" s="893" t="s">
        <v>1016</v>
      </c>
      <c r="C97" s="880" t="s">
        <v>1017</v>
      </c>
      <c r="D97" s="880"/>
      <c r="E97" s="880"/>
      <c r="F97" s="897"/>
      <c r="G97" s="1300"/>
      <c r="H97" s="1300"/>
      <c r="I97" s="1300"/>
      <c r="J97" s="1300"/>
      <c r="K97" s="1300">
        <f>H97-J97</f>
        <v>0</v>
      </c>
      <c r="L97" s="1301"/>
    </row>
    <row r="98" spans="1:12" ht="13.5" hidden="1" customHeight="1">
      <c r="A98" s="892"/>
      <c r="B98" s="893" t="s">
        <v>1018</v>
      </c>
      <c r="C98" s="880" t="s">
        <v>1019</v>
      </c>
      <c r="D98" s="880"/>
      <c r="E98" s="880"/>
      <c r="F98" s="897"/>
      <c r="G98" s="1300"/>
      <c r="H98" s="1300"/>
      <c r="I98" s="1300"/>
      <c r="J98" s="1300"/>
      <c r="K98" s="1300">
        <f>H98-J98</f>
        <v>0</v>
      </c>
      <c r="L98" s="1301"/>
    </row>
    <row r="99" spans="1:12" ht="27" hidden="1" customHeight="1">
      <c r="A99" s="1182" t="s">
        <v>1020</v>
      </c>
      <c r="B99" s="1183"/>
      <c r="C99" s="875" t="s">
        <v>1021</v>
      </c>
      <c r="D99" s="875"/>
      <c r="E99" s="875"/>
      <c r="F99" s="895"/>
      <c r="G99" s="914"/>
      <c r="H99" s="914"/>
      <c r="I99" s="914"/>
      <c r="J99" s="914"/>
      <c r="K99" s="914">
        <f>H99-J99</f>
        <v>0</v>
      </c>
      <c r="L99" s="1358"/>
    </row>
    <row r="100" spans="1:12" ht="16.5" hidden="1" customHeight="1">
      <c r="A100" s="873" t="s">
        <v>1022</v>
      </c>
      <c r="B100" s="874"/>
      <c r="C100" s="875" t="s">
        <v>1023</v>
      </c>
      <c r="D100" s="875"/>
      <c r="E100" s="875"/>
      <c r="F100" s="895"/>
      <c r="G100" s="914"/>
      <c r="H100" s="914"/>
      <c r="I100" s="914"/>
      <c r="J100" s="914"/>
      <c r="K100" s="914">
        <f>H100-J100</f>
        <v>0</v>
      </c>
      <c r="L100" s="1358"/>
    </row>
    <row r="101" spans="1:12" ht="19.5" customHeight="1">
      <c r="A101" s="1180" t="s">
        <v>1386</v>
      </c>
      <c r="B101" s="1181"/>
      <c r="C101" s="875" t="s">
        <v>1025</v>
      </c>
      <c r="D101" s="875"/>
      <c r="E101" s="875"/>
      <c r="F101" s="895">
        <f t="shared" ref="F101:L101" si="18">F102+F103+F104+F105+F106+F107+F108+F109</f>
        <v>0</v>
      </c>
      <c r="G101" s="895">
        <f t="shared" si="18"/>
        <v>0</v>
      </c>
      <c r="H101" s="895">
        <f t="shared" si="18"/>
        <v>0</v>
      </c>
      <c r="I101" s="895">
        <f t="shared" si="18"/>
        <v>0</v>
      </c>
      <c r="J101" s="895">
        <f t="shared" si="18"/>
        <v>0</v>
      </c>
      <c r="K101" s="895">
        <f t="shared" si="18"/>
        <v>0</v>
      </c>
      <c r="L101" s="896">
        <f t="shared" si="18"/>
        <v>0</v>
      </c>
    </row>
    <row r="102" spans="1:12" ht="13.5" hidden="1" customHeight="1">
      <c r="A102" s="892"/>
      <c r="B102" s="893" t="s">
        <v>1026</v>
      </c>
      <c r="C102" s="880" t="s">
        <v>1027</v>
      </c>
      <c r="D102" s="880"/>
      <c r="E102" s="880"/>
      <c r="F102" s="897"/>
      <c r="G102" s="1300"/>
      <c r="H102" s="1300"/>
      <c r="I102" s="1300"/>
      <c r="J102" s="1300"/>
      <c r="K102" s="1300">
        <f t="shared" ref="K102:K110" si="19">H102-J102</f>
        <v>0</v>
      </c>
      <c r="L102" s="1301"/>
    </row>
    <row r="103" spans="1:12" ht="13.5" hidden="1" customHeight="1">
      <c r="A103" s="904"/>
      <c r="B103" s="893" t="s">
        <v>1028</v>
      </c>
      <c r="C103" s="880" t="s">
        <v>1029</v>
      </c>
      <c r="D103" s="880"/>
      <c r="E103" s="880"/>
      <c r="F103" s="897"/>
      <c r="G103" s="1300"/>
      <c r="H103" s="1300"/>
      <c r="I103" s="1300"/>
      <c r="J103" s="1300"/>
      <c r="K103" s="1300">
        <f t="shared" si="19"/>
        <v>0</v>
      </c>
      <c r="L103" s="1301"/>
    </row>
    <row r="104" spans="1:12" ht="13.5" hidden="1" customHeight="1">
      <c r="A104" s="904"/>
      <c r="B104" s="893" t="s">
        <v>1030</v>
      </c>
      <c r="C104" s="880" t="s">
        <v>1031</v>
      </c>
      <c r="D104" s="880"/>
      <c r="E104" s="880"/>
      <c r="F104" s="897"/>
      <c r="G104" s="1300"/>
      <c r="H104" s="1300"/>
      <c r="I104" s="1300"/>
      <c r="J104" s="1300"/>
      <c r="K104" s="1300">
        <f t="shared" si="19"/>
        <v>0</v>
      </c>
      <c r="L104" s="1301"/>
    </row>
    <row r="105" spans="1:12" ht="13.5" hidden="1" customHeight="1">
      <c r="A105" s="904"/>
      <c r="B105" s="893" t="s">
        <v>1032</v>
      </c>
      <c r="C105" s="880" t="s">
        <v>1033</v>
      </c>
      <c r="D105" s="880"/>
      <c r="E105" s="880"/>
      <c r="F105" s="897"/>
      <c r="G105" s="1300"/>
      <c r="H105" s="1300"/>
      <c r="I105" s="1300"/>
      <c r="J105" s="1300"/>
      <c r="K105" s="1300">
        <f t="shared" si="19"/>
        <v>0</v>
      </c>
      <c r="L105" s="1301"/>
    </row>
    <row r="106" spans="1:12" ht="13.5" hidden="1" customHeight="1">
      <c r="A106" s="904"/>
      <c r="B106" s="893" t="s">
        <v>1034</v>
      </c>
      <c r="C106" s="880" t="s">
        <v>1035</v>
      </c>
      <c r="D106" s="880"/>
      <c r="E106" s="880"/>
      <c r="F106" s="897"/>
      <c r="G106" s="1300"/>
      <c r="H106" s="1300"/>
      <c r="I106" s="1300"/>
      <c r="J106" s="1300"/>
      <c r="K106" s="1300">
        <f t="shared" si="19"/>
        <v>0</v>
      </c>
      <c r="L106" s="1301"/>
    </row>
    <row r="107" spans="1:12" ht="13.5" hidden="1" customHeight="1">
      <c r="A107" s="904"/>
      <c r="B107" s="893" t="s">
        <v>1036</v>
      </c>
      <c r="C107" s="880" t="s">
        <v>1037</v>
      </c>
      <c r="D107" s="880"/>
      <c r="E107" s="880"/>
      <c r="F107" s="897"/>
      <c r="G107" s="1300"/>
      <c r="H107" s="1300"/>
      <c r="I107" s="1300"/>
      <c r="J107" s="1300"/>
      <c r="K107" s="1300">
        <f t="shared" si="19"/>
        <v>0</v>
      </c>
      <c r="L107" s="1301"/>
    </row>
    <row r="108" spans="1:12" ht="13.5" hidden="1" customHeight="1">
      <c r="A108" s="904"/>
      <c r="B108" s="893" t="s">
        <v>1038</v>
      </c>
      <c r="C108" s="880" t="s">
        <v>1039</v>
      </c>
      <c r="D108" s="880"/>
      <c r="E108" s="880"/>
      <c r="F108" s="897"/>
      <c r="G108" s="1300"/>
      <c r="H108" s="1300"/>
      <c r="I108" s="1300"/>
      <c r="J108" s="1300"/>
      <c r="K108" s="1300">
        <f t="shared" si="19"/>
        <v>0</v>
      </c>
      <c r="L108" s="1301"/>
    </row>
    <row r="109" spans="1:12" ht="16.5" customHeight="1">
      <c r="A109" s="892"/>
      <c r="B109" s="893" t="s">
        <v>1040</v>
      </c>
      <c r="C109" s="880" t="s">
        <v>1041</v>
      </c>
      <c r="D109" s="880"/>
      <c r="E109" s="880"/>
      <c r="F109" s="897">
        <f>'[2]66,08'!L29+'[2]66.SPAS'!L155</f>
        <v>0</v>
      </c>
      <c r="G109" s="897">
        <f>'[2]66,08'!M29+'[2]66.SPAS'!M155</f>
        <v>0</v>
      </c>
      <c r="H109" s="897">
        <f>'[2]66,08'!N29+'[2]66.SPAS'!N155</f>
        <v>0</v>
      </c>
      <c r="I109" s="897">
        <f>'[2]66,08'!O29+'[2]66.SPAS'!O155</f>
        <v>0</v>
      </c>
      <c r="J109" s="897">
        <f>'[2]66,08'!P29+'[2]66.SPAS'!P155</f>
        <v>0</v>
      </c>
      <c r="K109" s="897">
        <f>'[2]66,08'!Q29+'[2]66.SPAS'!Q155</f>
        <v>0</v>
      </c>
      <c r="L109" s="899">
        <f>'[2]66,08'!R29+'[2]66.SPAS'!R155</f>
        <v>0</v>
      </c>
    </row>
    <row r="110" spans="1:12" ht="13.5" hidden="1" customHeight="1">
      <c r="A110" s="892"/>
      <c r="B110" s="893"/>
      <c r="C110" s="919"/>
      <c r="D110" s="919"/>
      <c r="E110" s="919"/>
      <c r="F110" s="897"/>
      <c r="G110" s="1300"/>
      <c r="H110" s="1300"/>
      <c r="I110" s="1300"/>
      <c r="J110" s="1300"/>
      <c r="K110" s="1300">
        <f t="shared" si="19"/>
        <v>0</v>
      </c>
      <c r="L110" s="1301"/>
    </row>
    <row r="111" spans="1:12" s="699" customFormat="1" ht="20.25" hidden="1" customHeight="1">
      <c r="A111" s="920" t="s">
        <v>1042</v>
      </c>
      <c r="B111" s="921"/>
      <c r="C111" s="922" t="s">
        <v>1043</v>
      </c>
      <c r="D111" s="922"/>
      <c r="E111" s="922"/>
      <c r="F111" s="923">
        <f t="shared" ref="F111:L111" si="20">F112+F115+F120</f>
        <v>0</v>
      </c>
      <c r="G111" s="923">
        <f t="shared" si="20"/>
        <v>0</v>
      </c>
      <c r="H111" s="923">
        <f t="shared" si="20"/>
        <v>0</v>
      </c>
      <c r="I111" s="923">
        <f t="shared" si="20"/>
        <v>0</v>
      </c>
      <c r="J111" s="923">
        <f t="shared" si="20"/>
        <v>0</v>
      </c>
      <c r="K111" s="923">
        <f t="shared" si="20"/>
        <v>0</v>
      </c>
      <c r="L111" s="924">
        <f t="shared" si="20"/>
        <v>0</v>
      </c>
    </row>
    <row r="112" spans="1:12" ht="17.25" hidden="1" customHeight="1">
      <c r="A112" s="925" t="s">
        <v>1044</v>
      </c>
      <c r="B112" s="917"/>
      <c r="C112" s="875" t="s">
        <v>1045</v>
      </c>
      <c r="D112" s="875"/>
      <c r="E112" s="875"/>
      <c r="F112" s="895">
        <f t="shared" ref="F112:L112" si="21">F113+F114</f>
        <v>0</v>
      </c>
      <c r="G112" s="895">
        <f t="shared" si="21"/>
        <v>0</v>
      </c>
      <c r="H112" s="895">
        <f t="shared" si="21"/>
        <v>0</v>
      </c>
      <c r="I112" s="895">
        <f t="shared" si="21"/>
        <v>0</v>
      </c>
      <c r="J112" s="895">
        <f t="shared" si="21"/>
        <v>0</v>
      </c>
      <c r="K112" s="895">
        <f t="shared" si="21"/>
        <v>0</v>
      </c>
      <c r="L112" s="896">
        <f t="shared" si="21"/>
        <v>0</v>
      </c>
    </row>
    <row r="113" spans="1:12" ht="17.25" hidden="1" customHeight="1">
      <c r="A113" s="892"/>
      <c r="B113" s="879" t="s">
        <v>1046</v>
      </c>
      <c r="C113" s="880" t="s">
        <v>1047</v>
      </c>
      <c r="D113" s="880"/>
      <c r="E113" s="880"/>
      <c r="F113" s="897"/>
      <c r="G113" s="1300"/>
      <c r="H113" s="1300"/>
      <c r="I113" s="1300"/>
      <c r="J113" s="1300"/>
      <c r="K113" s="1300">
        <f>H113-J113</f>
        <v>0</v>
      </c>
      <c r="L113" s="1301"/>
    </row>
    <row r="114" spans="1:12" ht="17.25" hidden="1" customHeight="1">
      <c r="A114" s="892"/>
      <c r="B114" s="879" t="s">
        <v>1048</v>
      </c>
      <c r="C114" s="880" t="s">
        <v>1049</v>
      </c>
      <c r="D114" s="880"/>
      <c r="E114" s="880"/>
      <c r="F114" s="897"/>
      <c r="G114" s="1300"/>
      <c r="H114" s="1300"/>
      <c r="I114" s="1300"/>
      <c r="J114" s="1300"/>
      <c r="K114" s="1300">
        <f>H114-J114</f>
        <v>0</v>
      </c>
      <c r="L114" s="1301"/>
    </row>
    <row r="115" spans="1:12" ht="17.25" hidden="1" customHeight="1">
      <c r="A115" s="925" t="s">
        <v>1050</v>
      </c>
      <c r="B115" s="917"/>
      <c r="C115" s="875" t="s">
        <v>138</v>
      </c>
      <c r="D115" s="875"/>
      <c r="E115" s="875"/>
      <c r="F115" s="895">
        <f t="shared" ref="F115:L115" si="22">F116+F117+F118+F119</f>
        <v>0</v>
      </c>
      <c r="G115" s="895">
        <f t="shared" si="22"/>
        <v>0</v>
      </c>
      <c r="H115" s="895">
        <f t="shared" si="22"/>
        <v>0</v>
      </c>
      <c r="I115" s="895">
        <f t="shared" si="22"/>
        <v>0</v>
      </c>
      <c r="J115" s="895">
        <f t="shared" si="22"/>
        <v>0</v>
      </c>
      <c r="K115" s="895">
        <f t="shared" si="22"/>
        <v>0</v>
      </c>
      <c r="L115" s="896">
        <f t="shared" si="22"/>
        <v>0</v>
      </c>
    </row>
    <row r="116" spans="1:12" ht="17.25" hidden="1" customHeight="1">
      <c r="A116" s="878"/>
      <c r="B116" s="879" t="s">
        <v>1051</v>
      </c>
      <c r="C116" s="880" t="s">
        <v>140</v>
      </c>
      <c r="D116" s="880"/>
      <c r="E116" s="880"/>
      <c r="F116" s="897"/>
      <c r="G116" s="1300"/>
      <c r="H116" s="1300"/>
      <c r="I116" s="1300"/>
      <c r="J116" s="1300"/>
      <c r="K116" s="1300">
        <f>H116-J116</f>
        <v>0</v>
      </c>
      <c r="L116" s="1301"/>
    </row>
    <row r="117" spans="1:12" ht="15" hidden="1" customHeight="1">
      <c r="A117" s="892"/>
      <c r="B117" s="913" t="s">
        <v>1052</v>
      </c>
      <c r="C117" s="880" t="s">
        <v>1053</v>
      </c>
      <c r="D117" s="880"/>
      <c r="E117" s="880"/>
      <c r="F117" s="897"/>
      <c r="G117" s="1300"/>
      <c r="H117" s="1300"/>
      <c r="I117" s="1300"/>
      <c r="J117" s="1300"/>
      <c r="K117" s="1300">
        <f>H117-J117</f>
        <v>0</v>
      </c>
      <c r="L117" s="1301"/>
    </row>
    <row r="118" spans="1:12" ht="16.5" hidden="1" customHeight="1">
      <c r="A118" s="892"/>
      <c r="B118" s="879" t="s">
        <v>1054</v>
      </c>
      <c r="C118" s="880" t="s">
        <v>142</v>
      </c>
      <c r="D118" s="880"/>
      <c r="E118" s="880"/>
      <c r="F118" s="897"/>
      <c r="G118" s="1300"/>
      <c r="H118" s="1300"/>
      <c r="I118" s="1300"/>
      <c r="J118" s="1300"/>
      <c r="K118" s="1300">
        <f>H118-J118</f>
        <v>0</v>
      </c>
      <c r="L118" s="1301"/>
    </row>
    <row r="119" spans="1:12" ht="17.25" hidden="1" customHeight="1">
      <c r="A119" s="892"/>
      <c r="B119" s="879" t="s">
        <v>1055</v>
      </c>
      <c r="C119" s="880" t="s">
        <v>144</v>
      </c>
      <c r="D119" s="880"/>
      <c r="E119" s="880"/>
      <c r="F119" s="897"/>
      <c r="G119" s="1300"/>
      <c r="H119" s="1300"/>
      <c r="I119" s="1300"/>
      <c r="J119" s="1300"/>
      <c r="K119" s="1300">
        <f>H119-J119</f>
        <v>0</v>
      </c>
      <c r="L119" s="1301"/>
    </row>
    <row r="120" spans="1:12" ht="17.25" hidden="1" customHeight="1">
      <c r="A120" s="926" t="s">
        <v>1056</v>
      </c>
      <c r="B120" s="927"/>
      <c r="C120" s="875" t="s">
        <v>1057</v>
      </c>
      <c r="D120" s="875"/>
      <c r="E120" s="875"/>
      <c r="F120" s="895">
        <f t="shared" ref="F120:L120" si="23">F121+F122+F123+F124+F125</f>
        <v>0</v>
      </c>
      <c r="G120" s="895">
        <f t="shared" si="23"/>
        <v>0</v>
      </c>
      <c r="H120" s="895">
        <f t="shared" si="23"/>
        <v>0</v>
      </c>
      <c r="I120" s="895">
        <f t="shared" si="23"/>
        <v>0</v>
      </c>
      <c r="J120" s="895">
        <f t="shared" si="23"/>
        <v>0</v>
      </c>
      <c r="K120" s="895">
        <f t="shared" si="23"/>
        <v>0</v>
      </c>
      <c r="L120" s="896">
        <f t="shared" si="23"/>
        <v>0</v>
      </c>
    </row>
    <row r="121" spans="1:12" ht="17.25" hidden="1" customHeight="1">
      <c r="A121" s="928"/>
      <c r="B121" s="879" t="s">
        <v>1058</v>
      </c>
      <c r="C121" s="880" t="s">
        <v>1059</v>
      </c>
      <c r="D121" s="880"/>
      <c r="E121" s="880"/>
      <c r="F121" s="897"/>
      <c r="G121" s="1300"/>
      <c r="H121" s="1300"/>
      <c r="I121" s="1300"/>
      <c r="J121" s="1300"/>
      <c r="K121" s="1300">
        <f t="shared" ref="K121:K126" si="24">H121-J121</f>
        <v>0</v>
      </c>
      <c r="L121" s="1301"/>
    </row>
    <row r="122" spans="1:12" ht="17.25" hidden="1" customHeight="1">
      <c r="A122" s="892"/>
      <c r="B122" s="879" t="s">
        <v>1060</v>
      </c>
      <c r="C122" s="880" t="s">
        <v>1061</v>
      </c>
      <c r="D122" s="880"/>
      <c r="E122" s="880"/>
      <c r="F122" s="897"/>
      <c r="G122" s="1300"/>
      <c r="H122" s="1300"/>
      <c r="I122" s="1300"/>
      <c r="J122" s="1300"/>
      <c r="K122" s="1300">
        <f t="shared" si="24"/>
        <v>0</v>
      </c>
      <c r="L122" s="1301"/>
    </row>
    <row r="123" spans="1:12" ht="17.25" hidden="1" customHeight="1">
      <c r="A123" s="892"/>
      <c r="B123" s="913" t="s">
        <v>1062</v>
      </c>
      <c r="C123" s="880" t="s">
        <v>1063</v>
      </c>
      <c r="D123" s="880"/>
      <c r="E123" s="880"/>
      <c r="F123" s="897"/>
      <c r="G123" s="1300"/>
      <c r="H123" s="1300"/>
      <c r="I123" s="1300"/>
      <c r="J123" s="1300"/>
      <c r="K123" s="1300">
        <f t="shared" si="24"/>
        <v>0</v>
      </c>
      <c r="L123" s="1301"/>
    </row>
    <row r="124" spans="1:12" ht="15" hidden="1" customHeight="1">
      <c r="A124" s="892"/>
      <c r="B124" s="913" t="s">
        <v>1064</v>
      </c>
      <c r="C124" s="880" t="s">
        <v>1065</v>
      </c>
      <c r="D124" s="880"/>
      <c r="E124" s="880"/>
      <c r="F124" s="897"/>
      <c r="G124" s="1300"/>
      <c r="H124" s="1300"/>
      <c r="I124" s="1300"/>
      <c r="J124" s="1300"/>
      <c r="K124" s="1300">
        <f t="shared" si="24"/>
        <v>0</v>
      </c>
      <c r="L124" s="1301"/>
    </row>
    <row r="125" spans="1:12" ht="17.25" hidden="1" customHeight="1">
      <c r="A125" s="892"/>
      <c r="B125" s="913" t="s">
        <v>1066</v>
      </c>
      <c r="C125" s="880" t="s">
        <v>1067</v>
      </c>
      <c r="D125" s="880"/>
      <c r="E125" s="880"/>
      <c r="F125" s="897"/>
      <c r="G125" s="1300"/>
      <c r="H125" s="1300"/>
      <c r="I125" s="1300"/>
      <c r="J125" s="1300"/>
      <c r="K125" s="1300">
        <f t="shared" si="24"/>
        <v>0</v>
      </c>
      <c r="L125" s="1301"/>
    </row>
    <row r="126" spans="1:12" s="931" customFormat="1" ht="14.25" hidden="1" customHeight="1">
      <c r="A126" s="892"/>
      <c r="B126" s="929"/>
      <c r="C126" s="930"/>
      <c r="D126" s="930"/>
      <c r="E126" s="930"/>
      <c r="F126" s="897"/>
      <c r="G126" s="1300"/>
      <c r="H126" s="1300"/>
      <c r="I126" s="1300"/>
      <c r="J126" s="1300"/>
      <c r="K126" s="1300">
        <f t="shared" si="24"/>
        <v>0</v>
      </c>
      <c r="L126" s="1301"/>
    </row>
    <row r="127" spans="1:12" s="933" customFormat="1" ht="17.25" hidden="1" customHeight="1">
      <c r="A127" s="920" t="s">
        <v>1068</v>
      </c>
      <c r="B127" s="932"/>
      <c r="C127" s="922" t="s">
        <v>1069</v>
      </c>
      <c r="D127" s="922"/>
      <c r="E127" s="922"/>
      <c r="F127" s="923">
        <f t="shared" ref="F127:L127" si="25">F128+F129+F130</f>
        <v>0</v>
      </c>
      <c r="G127" s="923">
        <f t="shared" si="25"/>
        <v>0</v>
      </c>
      <c r="H127" s="923">
        <f t="shared" si="25"/>
        <v>0</v>
      </c>
      <c r="I127" s="923">
        <f t="shared" si="25"/>
        <v>0</v>
      </c>
      <c r="J127" s="923">
        <f t="shared" si="25"/>
        <v>0</v>
      </c>
      <c r="K127" s="923">
        <f t="shared" si="25"/>
        <v>0</v>
      </c>
      <c r="L127" s="924">
        <f t="shared" si="25"/>
        <v>0</v>
      </c>
    </row>
    <row r="128" spans="1:12" s="931" customFormat="1" ht="17.25" hidden="1" customHeight="1">
      <c r="A128" s="892"/>
      <c r="B128" s="934" t="s">
        <v>1070</v>
      </c>
      <c r="C128" s="935" t="s">
        <v>1071</v>
      </c>
      <c r="D128" s="935"/>
      <c r="E128" s="935"/>
      <c r="F128" s="897"/>
      <c r="G128" s="1300"/>
      <c r="H128" s="1300"/>
      <c r="I128" s="1300"/>
      <c r="J128" s="1300"/>
      <c r="K128" s="1300">
        <f>H128-J128</f>
        <v>0</v>
      </c>
      <c r="L128" s="1301"/>
    </row>
    <row r="129" spans="1:12" s="931" customFormat="1" ht="34.5" hidden="1" customHeight="1">
      <c r="A129" s="892"/>
      <c r="B129" s="936" t="s">
        <v>1072</v>
      </c>
      <c r="C129" s="935" t="s">
        <v>1073</v>
      </c>
      <c r="D129" s="935"/>
      <c r="E129" s="935"/>
      <c r="F129" s="897"/>
      <c r="G129" s="1300"/>
      <c r="H129" s="1300"/>
      <c r="I129" s="1300"/>
      <c r="J129" s="1300"/>
      <c r="K129" s="1300">
        <f>H129-J129</f>
        <v>0</v>
      </c>
      <c r="L129" s="1301"/>
    </row>
    <row r="130" spans="1:12" s="931" customFormat="1" ht="17.25" hidden="1" customHeight="1">
      <c r="A130" s="892"/>
      <c r="B130" s="937" t="s">
        <v>1074</v>
      </c>
      <c r="C130" s="935" t="s">
        <v>1075</v>
      </c>
      <c r="D130" s="935"/>
      <c r="E130" s="935"/>
      <c r="F130" s="897"/>
      <c r="G130" s="1300"/>
      <c r="H130" s="1300"/>
      <c r="I130" s="1300"/>
      <c r="J130" s="1300"/>
      <c r="K130" s="1300">
        <f>H130-J130</f>
        <v>0</v>
      </c>
      <c r="L130" s="1301"/>
    </row>
    <row r="131" spans="1:12" s="931" customFormat="1" ht="21.75" hidden="1" customHeight="1">
      <c r="A131" s="1245" t="s">
        <v>1076</v>
      </c>
      <c r="B131" s="1246"/>
      <c r="C131" s="938" t="s">
        <v>1077</v>
      </c>
      <c r="D131" s="938"/>
      <c r="E131" s="938"/>
      <c r="F131" s="939">
        <f t="shared" ref="F131:L131" si="26">F132</f>
        <v>0</v>
      </c>
      <c r="G131" s="939">
        <f t="shared" si="26"/>
        <v>0</v>
      </c>
      <c r="H131" s="939">
        <f t="shared" si="26"/>
        <v>0</v>
      </c>
      <c r="I131" s="939">
        <f t="shared" si="26"/>
        <v>0</v>
      </c>
      <c r="J131" s="939">
        <f t="shared" si="26"/>
        <v>0</v>
      </c>
      <c r="K131" s="939">
        <f t="shared" si="26"/>
        <v>0</v>
      </c>
      <c r="L131" s="940">
        <f t="shared" si="26"/>
        <v>0</v>
      </c>
    </row>
    <row r="132" spans="1:12" s="931" customFormat="1" ht="16.5" hidden="1" customHeight="1">
      <c r="A132" s="892" t="s">
        <v>1078</v>
      </c>
      <c r="B132" s="893"/>
      <c r="C132" s="941" t="s">
        <v>1079</v>
      </c>
      <c r="D132" s="941"/>
      <c r="E132" s="941"/>
      <c r="F132" s="897"/>
      <c r="G132" s="1300"/>
      <c r="H132" s="1300"/>
      <c r="I132" s="1300"/>
      <c r="J132" s="1300"/>
      <c r="K132" s="1300">
        <f>H132-J132</f>
        <v>0</v>
      </c>
      <c r="L132" s="1301"/>
    </row>
    <row r="133" spans="1:12" s="931" customFormat="1" hidden="1">
      <c r="A133" s="892"/>
      <c r="B133" s="879"/>
      <c r="C133" s="941"/>
      <c r="D133" s="941"/>
      <c r="E133" s="941"/>
      <c r="F133" s="897"/>
      <c r="G133" s="897"/>
      <c r="H133" s="897"/>
      <c r="I133" s="897"/>
      <c r="J133" s="897"/>
      <c r="K133" s="1300">
        <f>H133-J133</f>
        <v>0</v>
      </c>
      <c r="L133" s="899"/>
    </row>
    <row r="134" spans="1:12" s="933" customFormat="1" ht="33" hidden="1" customHeight="1">
      <c r="A134" s="1171" t="s">
        <v>1080</v>
      </c>
      <c r="B134" s="1172"/>
      <c r="C134" s="922" t="s">
        <v>1081</v>
      </c>
      <c r="D134" s="922"/>
      <c r="E134" s="922"/>
      <c r="F134" s="923">
        <f t="shared" ref="F134:L134" si="27">F135</f>
        <v>0</v>
      </c>
      <c r="G134" s="923">
        <f t="shared" si="27"/>
        <v>0</v>
      </c>
      <c r="H134" s="923">
        <f t="shared" si="27"/>
        <v>0</v>
      </c>
      <c r="I134" s="923">
        <f t="shared" si="27"/>
        <v>0</v>
      </c>
      <c r="J134" s="923">
        <f t="shared" si="27"/>
        <v>0</v>
      </c>
      <c r="K134" s="923">
        <f t="shared" si="27"/>
        <v>0</v>
      </c>
      <c r="L134" s="924">
        <f t="shared" si="27"/>
        <v>0</v>
      </c>
    </row>
    <row r="135" spans="1:12" s="931" customFormat="1" ht="31.5" hidden="1" customHeight="1">
      <c r="A135" s="1165" t="s">
        <v>1082</v>
      </c>
      <c r="B135" s="1173"/>
      <c r="C135" s="875" t="s">
        <v>1083</v>
      </c>
      <c r="D135" s="875"/>
      <c r="E135" s="875"/>
      <c r="F135" s="895">
        <f t="shared" ref="F135:L135" si="28">F136+F137+F138+F139+F140+F141+F142+F143+F144+F145+F146+F147</f>
        <v>0</v>
      </c>
      <c r="G135" s="895">
        <f t="shared" si="28"/>
        <v>0</v>
      </c>
      <c r="H135" s="895">
        <f t="shared" si="28"/>
        <v>0</v>
      </c>
      <c r="I135" s="895">
        <f t="shared" si="28"/>
        <v>0</v>
      </c>
      <c r="J135" s="895">
        <f t="shared" si="28"/>
        <v>0</v>
      </c>
      <c r="K135" s="895">
        <f t="shared" si="28"/>
        <v>0</v>
      </c>
      <c r="L135" s="896">
        <f t="shared" si="28"/>
        <v>0</v>
      </c>
    </row>
    <row r="136" spans="1:12" s="931" customFormat="1" ht="15.75" hidden="1" customHeight="1">
      <c r="A136" s="892"/>
      <c r="B136" s="893" t="s">
        <v>1084</v>
      </c>
      <c r="C136" s="880" t="s">
        <v>1085</v>
      </c>
      <c r="D136" s="880"/>
      <c r="E136" s="880"/>
      <c r="F136" s="897"/>
      <c r="G136" s="1300"/>
      <c r="H136" s="1300"/>
      <c r="I136" s="1300"/>
      <c r="J136" s="1300"/>
      <c r="K136" s="1300">
        <f t="shared" ref="K136:K147" si="29">H136-J136</f>
        <v>0</v>
      </c>
      <c r="L136" s="1301"/>
    </row>
    <row r="137" spans="1:12" s="931" customFormat="1" ht="18" hidden="1" customHeight="1">
      <c r="A137" s="892"/>
      <c r="B137" s="879" t="s">
        <v>1086</v>
      </c>
      <c r="C137" s="880" t="s">
        <v>1087</v>
      </c>
      <c r="D137" s="880"/>
      <c r="E137" s="880"/>
      <c r="F137" s="897"/>
      <c r="G137" s="1300"/>
      <c r="H137" s="1300"/>
      <c r="I137" s="1300"/>
      <c r="J137" s="1300"/>
      <c r="K137" s="1300">
        <f t="shared" si="29"/>
        <v>0</v>
      </c>
      <c r="L137" s="1301"/>
    </row>
    <row r="138" spans="1:12" s="931" customFormat="1" ht="24.75" hidden="1" customHeight="1">
      <c r="A138" s="892"/>
      <c r="B138" s="913" t="s">
        <v>1088</v>
      </c>
      <c r="C138" s="880" t="s">
        <v>1089</v>
      </c>
      <c r="D138" s="880"/>
      <c r="E138" s="880"/>
      <c r="F138" s="897"/>
      <c r="G138" s="1300"/>
      <c r="H138" s="1300"/>
      <c r="I138" s="1300"/>
      <c r="J138" s="1300"/>
      <c r="K138" s="1300">
        <f t="shared" si="29"/>
        <v>0</v>
      </c>
      <c r="L138" s="1301"/>
    </row>
    <row r="139" spans="1:12" s="931" customFormat="1" ht="25.5" hidden="1" customHeight="1">
      <c r="A139" s="892"/>
      <c r="B139" s="913" t="s">
        <v>1090</v>
      </c>
      <c r="C139" s="880" t="s">
        <v>1091</v>
      </c>
      <c r="D139" s="880"/>
      <c r="E139" s="880"/>
      <c r="F139" s="897"/>
      <c r="G139" s="1300"/>
      <c r="H139" s="1300"/>
      <c r="I139" s="1300"/>
      <c r="J139" s="1300"/>
      <c r="K139" s="1300">
        <f t="shared" si="29"/>
        <v>0</v>
      </c>
      <c r="L139" s="1301"/>
    </row>
    <row r="140" spans="1:12" s="931" customFormat="1" ht="24.75" hidden="1" customHeight="1">
      <c r="A140" s="944"/>
      <c r="B140" s="913" t="s">
        <v>1092</v>
      </c>
      <c r="C140" s="880" t="s">
        <v>1093</v>
      </c>
      <c r="D140" s="880"/>
      <c r="E140" s="880"/>
      <c r="F140" s="897"/>
      <c r="G140" s="1300"/>
      <c r="H140" s="1300"/>
      <c r="I140" s="1300"/>
      <c r="J140" s="1300"/>
      <c r="K140" s="1300">
        <f t="shared" si="29"/>
        <v>0</v>
      </c>
      <c r="L140" s="1301"/>
    </row>
    <row r="141" spans="1:12" s="931" customFormat="1" ht="30.75" hidden="1" customHeight="1">
      <c r="A141" s="944"/>
      <c r="B141" s="913" t="s">
        <v>1094</v>
      </c>
      <c r="C141" s="880" t="s">
        <v>1095</v>
      </c>
      <c r="D141" s="880"/>
      <c r="E141" s="880"/>
      <c r="F141" s="897"/>
      <c r="G141" s="1300"/>
      <c r="H141" s="1300"/>
      <c r="I141" s="1300"/>
      <c r="J141" s="1300"/>
      <c r="K141" s="1300">
        <f t="shared" si="29"/>
        <v>0</v>
      </c>
      <c r="L141" s="1301"/>
    </row>
    <row r="142" spans="1:12" s="931" customFormat="1" ht="26.25" hidden="1" customHeight="1">
      <c r="A142" s="944"/>
      <c r="B142" s="913" t="s">
        <v>1096</v>
      </c>
      <c r="C142" s="880" t="s">
        <v>1097</v>
      </c>
      <c r="D142" s="880"/>
      <c r="E142" s="880"/>
      <c r="F142" s="897"/>
      <c r="G142" s="1300"/>
      <c r="H142" s="1300"/>
      <c r="I142" s="1300"/>
      <c r="J142" s="1300"/>
      <c r="K142" s="1300">
        <f t="shared" si="29"/>
        <v>0</v>
      </c>
      <c r="L142" s="1301"/>
    </row>
    <row r="143" spans="1:12" s="931" customFormat="1" ht="26.25" hidden="1" customHeight="1">
      <c r="A143" s="944"/>
      <c r="B143" s="913" t="s">
        <v>1098</v>
      </c>
      <c r="C143" s="880" t="s">
        <v>1099</v>
      </c>
      <c r="D143" s="880"/>
      <c r="E143" s="880"/>
      <c r="F143" s="897"/>
      <c r="G143" s="1300"/>
      <c r="H143" s="1300"/>
      <c r="I143" s="1300"/>
      <c r="J143" s="1300"/>
      <c r="K143" s="1300">
        <f t="shared" si="29"/>
        <v>0</v>
      </c>
      <c r="L143" s="1301"/>
    </row>
    <row r="144" spans="1:12" s="931" customFormat="1" ht="19.5" hidden="1" customHeight="1">
      <c r="A144" s="944"/>
      <c r="B144" s="913" t="s">
        <v>1100</v>
      </c>
      <c r="C144" s="880" t="s">
        <v>1101</v>
      </c>
      <c r="D144" s="880"/>
      <c r="E144" s="880"/>
      <c r="F144" s="897"/>
      <c r="G144" s="1300"/>
      <c r="H144" s="1300"/>
      <c r="I144" s="1300"/>
      <c r="J144" s="1300"/>
      <c r="K144" s="1300">
        <f t="shared" si="29"/>
        <v>0</v>
      </c>
      <c r="L144" s="1301"/>
    </row>
    <row r="145" spans="1:12" s="950" customFormat="1" ht="24" hidden="1" customHeight="1">
      <c r="A145" s="945"/>
      <c r="B145" s="946" t="s">
        <v>1102</v>
      </c>
      <c r="C145" s="947" t="s">
        <v>1103</v>
      </c>
      <c r="D145" s="947"/>
      <c r="E145" s="947"/>
      <c r="F145" s="897"/>
      <c r="G145" s="1360"/>
      <c r="H145" s="1360"/>
      <c r="I145" s="1360"/>
      <c r="J145" s="1360"/>
      <c r="K145" s="1300">
        <f t="shared" si="29"/>
        <v>0</v>
      </c>
      <c r="L145" s="1361"/>
    </row>
    <row r="146" spans="1:12" s="950" customFormat="1" ht="20.25" hidden="1" customHeight="1">
      <c r="A146" s="945"/>
      <c r="B146" s="946" t="s">
        <v>1104</v>
      </c>
      <c r="C146" s="947" t="s">
        <v>1105</v>
      </c>
      <c r="D146" s="947"/>
      <c r="E146" s="947"/>
      <c r="F146" s="897"/>
      <c r="G146" s="1360"/>
      <c r="H146" s="1360"/>
      <c r="I146" s="1360"/>
      <c r="J146" s="1360"/>
      <c r="K146" s="1300">
        <f t="shared" si="29"/>
        <v>0</v>
      </c>
      <c r="L146" s="1361"/>
    </row>
    <row r="147" spans="1:12" s="950" customFormat="1" ht="20.25" hidden="1" customHeight="1">
      <c r="A147" s="945"/>
      <c r="B147" s="946" t="s">
        <v>1106</v>
      </c>
      <c r="C147" s="947" t="s">
        <v>1107</v>
      </c>
      <c r="D147" s="947"/>
      <c r="E147" s="947"/>
      <c r="F147" s="897"/>
      <c r="G147" s="1360"/>
      <c r="H147" s="1360"/>
      <c r="I147" s="1360"/>
      <c r="J147" s="1360"/>
      <c r="K147" s="1300">
        <f t="shared" si="29"/>
        <v>0</v>
      </c>
      <c r="L147" s="1361"/>
    </row>
    <row r="148" spans="1:12" s="933" customFormat="1" ht="17.25" hidden="1" customHeight="1">
      <c r="A148" s="920" t="s">
        <v>1326</v>
      </c>
      <c r="B148" s="921"/>
      <c r="C148" s="922" t="s">
        <v>1109</v>
      </c>
      <c r="D148" s="922"/>
      <c r="E148" s="922"/>
      <c r="F148" s="923">
        <f t="shared" ref="F148:L148" si="30">F149</f>
        <v>0</v>
      </c>
      <c r="G148" s="923">
        <f t="shared" si="30"/>
        <v>0</v>
      </c>
      <c r="H148" s="923">
        <f t="shared" si="30"/>
        <v>0</v>
      </c>
      <c r="I148" s="923">
        <f t="shared" si="30"/>
        <v>0</v>
      </c>
      <c r="J148" s="923">
        <f t="shared" si="30"/>
        <v>0</v>
      </c>
      <c r="K148" s="923">
        <f t="shared" si="30"/>
        <v>0</v>
      </c>
      <c r="L148" s="924">
        <f t="shared" si="30"/>
        <v>0</v>
      </c>
    </row>
    <row r="149" spans="1:12" s="931" customFormat="1" ht="13.5" hidden="1" customHeight="1">
      <c r="A149" s="873" t="s">
        <v>1327</v>
      </c>
      <c r="B149" s="874"/>
      <c r="C149" s="875" t="s">
        <v>548</v>
      </c>
      <c r="D149" s="875"/>
      <c r="E149" s="875"/>
      <c r="F149" s="895">
        <f t="shared" ref="F149:L149" si="31">F150+F151</f>
        <v>0</v>
      </c>
      <c r="G149" s="895">
        <f t="shared" si="31"/>
        <v>0</v>
      </c>
      <c r="H149" s="895">
        <f t="shared" si="31"/>
        <v>0</v>
      </c>
      <c r="I149" s="895">
        <f t="shared" si="31"/>
        <v>0</v>
      </c>
      <c r="J149" s="895">
        <f t="shared" si="31"/>
        <v>0</v>
      </c>
      <c r="K149" s="895">
        <f t="shared" si="31"/>
        <v>0</v>
      </c>
      <c r="L149" s="896">
        <f t="shared" si="31"/>
        <v>0</v>
      </c>
    </row>
    <row r="150" spans="1:12" s="931" customFormat="1" ht="13.5" hidden="1" customHeight="1">
      <c r="A150" s="951"/>
      <c r="B150" s="893" t="s">
        <v>1112</v>
      </c>
      <c r="C150" s="880" t="s">
        <v>1113</v>
      </c>
      <c r="D150" s="880"/>
      <c r="E150" s="880"/>
      <c r="F150" s="897"/>
      <c r="G150" s="1300"/>
      <c r="H150" s="1300"/>
      <c r="I150" s="1300"/>
      <c r="J150" s="1300"/>
      <c r="K150" s="1300">
        <f>H150-J150</f>
        <v>0</v>
      </c>
      <c r="L150" s="1301"/>
    </row>
    <row r="151" spans="1:12" s="931" customFormat="1" ht="13.5" hidden="1" customHeight="1">
      <c r="A151" s="951"/>
      <c r="B151" s="893" t="s">
        <v>1328</v>
      </c>
      <c r="C151" s="880" t="s">
        <v>1329</v>
      </c>
      <c r="D151" s="880"/>
      <c r="E151" s="880"/>
      <c r="F151" s="897"/>
      <c r="G151" s="1300"/>
      <c r="H151" s="1300"/>
      <c r="I151" s="1300"/>
      <c r="J151" s="1300"/>
      <c r="K151" s="1300">
        <f>H151-J151</f>
        <v>0</v>
      </c>
      <c r="L151" s="1301"/>
    </row>
    <row r="152" spans="1:12" s="931" customFormat="1" ht="17.25" hidden="1" customHeight="1">
      <c r="A152" s="952" t="s">
        <v>1116</v>
      </c>
      <c r="B152" s="953"/>
      <c r="C152" s="954" t="s">
        <v>1117</v>
      </c>
      <c r="D152" s="954"/>
      <c r="E152" s="954"/>
      <c r="F152" s="939">
        <f t="shared" ref="F152:L152" si="32">F153</f>
        <v>0</v>
      </c>
      <c r="G152" s="939">
        <f t="shared" si="32"/>
        <v>0</v>
      </c>
      <c r="H152" s="939">
        <f t="shared" si="32"/>
        <v>0</v>
      </c>
      <c r="I152" s="939">
        <f t="shared" si="32"/>
        <v>0</v>
      </c>
      <c r="J152" s="939">
        <f t="shared" si="32"/>
        <v>0</v>
      </c>
      <c r="K152" s="939">
        <f t="shared" si="32"/>
        <v>0</v>
      </c>
      <c r="L152" s="940">
        <f t="shared" si="32"/>
        <v>0</v>
      </c>
    </row>
    <row r="153" spans="1:12" s="931" customFormat="1" hidden="1">
      <c r="A153" s="955" t="s">
        <v>1118</v>
      </c>
      <c r="B153" s="894"/>
      <c r="C153" s="875" t="s">
        <v>1119</v>
      </c>
      <c r="D153" s="875"/>
      <c r="E153" s="875"/>
      <c r="F153" s="895">
        <f t="shared" ref="F153:L153" si="33">F154+F155+F156+F157</f>
        <v>0</v>
      </c>
      <c r="G153" s="895">
        <f t="shared" si="33"/>
        <v>0</v>
      </c>
      <c r="H153" s="895">
        <f t="shared" si="33"/>
        <v>0</v>
      </c>
      <c r="I153" s="895">
        <f t="shared" si="33"/>
        <v>0</v>
      </c>
      <c r="J153" s="895">
        <f t="shared" si="33"/>
        <v>0</v>
      </c>
      <c r="K153" s="895">
        <f t="shared" si="33"/>
        <v>0</v>
      </c>
      <c r="L153" s="896">
        <f t="shared" si="33"/>
        <v>0</v>
      </c>
    </row>
    <row r="154" spans="1:12" s="931" customFormat="1" hidden="1">
      <c r="A154" s="892"/>
      <c r="B154" s="956" t="s">
        <v>1120</v>
      </c>
      <c r="C154" s="880" t="s">
        <v>1121</v>
      </c>
      <c r="D154" s="880"/>
      <c r="E154" s="880"/>
      <c r="F154" s="897"/>
      <c r="G154" s="1300"/>
      <c r="H154" s="1300"/>
      <c r="I154" s="1300"/>
      <c r="J154" s="1300"/>
      <c r="K154" s="1300">
        <f>H154-J154</f>
        <v>0</v>
      </c>
      <c r="L154" s="1301"/>
    </row>
    <row r="155" spans="1:12" s="931" customFormat="1" hidden="1">
      <c r="A155" s="904"/>
      <c r="B155" s="956" t="s">
        <v>1122</v>
      </c>
      <c r="C155" s="880" t="s">
        <v>1123</v>
      </c>
      <c r="D155" s="880"/>
      <c r="E155" s="880"/>
      <c r="F155" s="897"/>
      <c r="G155" s="1300"/>
      <c r="H155" s="1300"/>
      <c r="I155" s="1300"/>
      <c r="J155" s="1300"/>
      <c r="K155" s="1300">
        <f>H155-J155</f>
        <v>0</v>
      </c>
      <c r="L155" s="1301"/>
    </row>
    <row r="156" spans="1:12" s="931" customFormat="1" ht="15" hidden="1" customHeight="1">
      <c r="A156" s="904"/>
      <c r="B156" s="956" t="s">
        <v>1124</v>
      </c>
      <c r="C156" s="880" t="s">
        <v>1125</v>
      </c>
      <c r="D156" s="880"/>
      <c r="E156" s="880"/>
      <c r="F156" s="897"/>
      <c r="G156" s="1300"/>
      <c r="H156" s="1300"/>
      <c r="I156" s="1300"/>
      <c r="J156" s="1300"/>
      <c r="K156" s="1300">
        <f>H156-J156</f>
        <v>0</v>
      </c>
      <c r="L156" s="1301"/>
    </row>
    <row r="157" spans="1:12" s="931" customFormat="1" hidden="1">
      <c r="A157" s="904"/>
      <c r="B157" s="956" t="s">
        <v>1126</v>
      </c>
      <c r="C157" s="880" t="s">
        <v>1127</v>
      </c>
      <c r="D157" s="880"/>
      <c r="E157" s="880"/>
      <c r="F157" s="897"/>
      <c r="G157" s="1300"/>
      <c r="H157" s="1300"/>
      <c r="I157" s="1300"/>
      <c r="J157" s="1300"/>
      <c r="K157" s="1300">
        <f>H157-J157</f>
        <v>0</v>
      </c>
      <c r="L157" s="1301"/>
    </row>
    <row r="158" spans="1:12" s="931" customFormat="1">
      <c r="A158" s="904"/>
      <c r="B158" s="956"/>
      <c r="C158" s="957"/>
      <c r="D158" s="957"/>
      <c r="E158" s="957"/>
      <c r="F158" s="897"/>
      <c r="G158" s="897"/>
      <c r="H158" s="897"/>
      <c r="I158" s="897"/>
      <c r="J158" s="897"/>
      <c r="K158" s="1300">
        <f>H158-J158</f>
        <v>0</v>
      </c>
      <c r="L158" s="899"/>
    </row>
    <row r="159" spans="1:12" s="933" customFormat="1" ht="41.25" customHeight="1">
      <c r="A159" s="1222" t="s">
        <v>1387</v>
      </c>
      <c r="B159" s="1223"/>
      <c r="C159" s="1362" t="s">
        <v>1129</v>
      </c>
      <c r="D159" s="1362"/>
      <c r="E159" s="1362"/>
      <c r="F159" s="1362">
        <f>F160+F161+F162+F163+F164+F165+F166+F167+F168</f>
        <v>25000</v>
      </c>
      <c r="G159" s="1362">
        <f t="shared" ref="G159:L159" si="34">G160+G161+G162+G163+G164+G165+G166+G167+G168</f>
        <v>6000</v>
      </c>
      <c r="H159" s="1362">
        <f t="shared" si="34"/>
        <v>199</v>
      </c>
      <c r="I159" s="1362">
        <f t="shared" si="34"/>
        <v>199</v>
      </c>
      <c r="J159" s="1362">
        <f t="shared" si="34"/>
        <v>199</v>
      </c>
      <c r="K159" s="1362">
        <f t="shared" si="34"/>
        <v>0</v>
      </c>
      <c r="L159" s="1363">
        <f t="shared" si="34"/>
        <v>416</v>
      </c>
    </row>
    <row r="160" spans="1:12" s="931" customFormat="1" hidden="1">
      <c r="A160" s="892" t="s">
        <v>1130</v>
      </c>
      <c r="B160" s="929"/>
      <c r="C160" s="941" t="s">
        <v>1131</v>
      </c>
      <c r="D160" s="941"/>
      <c r="E160" s="941"/>
      <c r="F160" s="897"/>
      <c r="G160" s="1300"/>
      <c r="H160" s="1300"/>
      <c r="I160" s="1300"/>
      <c r="J160" s="1300"/>
      <c r="K160" s="1300">
        <f t="shared" ref="K160:K167" si="35">H160-J160</f>
        <v>0</v>
      </c>
      <c r="L160" s="1301"/>
    </row>
    <row r="161" spans="1:12" s="931" customFormat="1" hidden="1">
      <c r="A161" s="878" t="s">
        <v>1132</v>
      </c>
      <c r="B161" s="929"/>
      <c r="C161" s="941" t="s">
        <v>559</v>
      </c>
      <c r="D161" s="941"/>
      <c r="E161" s="941"/>
      <c r="F161" s="897"/>
      <c r="G161" s="1300"/>
      <c r="H161" s="1300"/>
      <c r="I161" s="1300"/>
      <c r="J161" s="1300"/>
      <c r="K161" s="1300">
        <f t="shared" si="35"/>
        <v>0</v>
      </c>
      <c r="L161" s="1301"/>
    </row>
    <row r="162" spans="1:12" s="931" customFormat="1" ht="15" hidden="1" customHeight="1">
      <c r="A162" s="1176" t="s">
        <v>1133</v>
      </c>
      <c r="B162" s="1177"/>
      <c r="C162" s="941" t="s">
        <v>1134</v>
      </c>
      <c r="D162" s="941"/>
      <c r="E162" s="941"/>
      <c r="F162" s="897"/>
      <c r="G162" s="1300"/>
      <c r="H162" s="1300"/>
      <c r="I162" s="1300"/>
      <c r="J162" s="1300"/>
      <c r="K162" s="1300">
        <f t="shared" si="35"/>
        <v>0</v>
      </c>
      <c r="L162" s="1301"/>
    </row>
    <row r="163" spans="1:12" s="931" customFormat="1" ht="15" hidden="1" customHeight="1">
      <c r="A163" s="1176" t="s">
        <v>1135</v>
      </c>
      <c r="B163" s="1177"/>
      <c r="C163" s="941" t="s">
        <v>1136</v>
      </c>
      <c r="D163" s="941"/>
      <c r="E163" s="941"/>
      <c r="F163" s="897"/>
      <c r="G163" s="1300"/>
      <c r="H163" s="1300"/>
      <c r="I163" s="1300"/>
      <c r="J163" s="1300"/>
      <c r="K163" s="1300">
        <f t="shared" si="35"/>
        <v>0</v>
      </c>
      <c r="L163" s="1301"/>
    </row>
    <row r="164" spans="1:12" s="931" customFormat="1" hidden="1">
      <c r="A164" s="878" t="s">
        <v>1137</v>
      </c>
      <c r="B164" s="929"/>
      <c r="C164" s="941" t="s">
        <v>1138</v>
      </c>
      <c r="D164" s="941"/>
      <c r="E164" s="941"/>
      <c r="F164" s="897"/>
      <c r="G164" s="1300"/>
      <c r="H164" s="1300"/>
      <c r="I164" s="1300"/>
      <c r="J164" s="1300"/>
      <c r="K164" s="1300">
        <f t="shared" si="35"/>
        <v>0</v>
      </c>
      <c r="L164" s="1301"/>
    </row>
    <row r="165" spans="1:12" s="931" customFormat="1" hidden="1">
      <c r="A165" s="878" t="s">
        <v>1139</v>
      </c>
      <c r="B165" s="929"/>
      <c r="C165" s="941" t="s">
        <v>1140</v>
      </c>
      <c r="D165" s="941"/>
      <c r="E165" s="941"/>
      <c r="F165" s="897"/>
      <c r="G165" s="1300"/>
      <c r="H165" s="1300"/>
      <c r="I165" s="1300"/>
      <c r="J165" s="1300"/>
      <c r="K165" s="1300">
        <f t="shared" si="35"/>
        <v>0</v>
      </c>
      <c r="L165" s="1301"/>
    </row>
    <row r="166" spans="1:12" s="931" customFormat="1" hidden="1">
      <c r="A166" s="878" t="s">
        <v>1141</v>
      </c>
      <c r="B166" s="929"/>
      <c r="C166" s="941" t="s">
        <v>1142</v>
      </c>
      <c r="D166" s="941"/>
      <c r="E166" s="941"/>
      <c r="F166" s="897"/>
      <c r="G166" s="1300"/>
      <c r="H166" s="1300"/>
      <c r="I166" s="1300"/>
      <c r="J166" s="1300"/>
      <c r="K166" s="1300">
        <f t="shared" si="35"/>
        <v>0</v>
      </c>
      <c r="L166" s="1301"/>
    </row>
    <row r="167" spans="1:12" s="931" customFormat="1" hidden="1">
      <c r="A167" s="878" t="s">
        <v>1143</v>
      </c>
      <c r="B167" s="929"/>
      <c r="C167" s="941" t="s">
        <v>1144</v>
      </c>
      <c r="D167" s="941"/>
      <c r="E167" s="941"/>
      <c r="F167" s="897"/>
      <c r="G167" s="1300"/>
      <c r="H167" s="1300"/>
      <c r="I167" s="1300"/>
      <c r="J167" s="1300"/>
      <c r="K167" s="1300">
        <f t="shared" si="35"/>
        <v>0</v>
      </c>
      <c r="L167" s="1301"/>
    </row>
    <row r="168" spans="1:12" s="931" customFormat="1">
      <c r="A168" s="878" t="s">
        <v>1388</v>
      </c>
      <c r="B168" s="929"/>
      <c r="C168" s="941" t="s">
        <v>1331</v>
      </c>
      <c r="D168" s="941"/>
      <c r="E168" s="941"/>
      <c r="F168" s="897">
        <f>'[2]66.SPAS'!L165</f>
        <v>25000</v>
      </c>
      <c r="G168" s="897">
        <f>'[2]66.SPAS'!M165</f>
        <v>6000</v>
      </c>
      <c r="H168" s="897">
        <f>'[2]66.SPAS'!N165</f>
        <v>199</v>
      </c>
      <c r="I168" s="897">
        <f>'[2]66.SPAS'!O165</f>
        <v>199</v>
      </c>
      <c r="J168" s="897">
        <f>'[2]66.SPAS'!P165</f>
        <v>199</v>
      </c>
      <c r="K168" s="897">
        <f>'[2]66.SPAS'!Q165</f>
        <v>0</v>
      </c>
      <c r="L168" s="899">
        <f>'[2]66.SPAS'!R165</f>
        <v>416</v>
      </c>
    </row>
    <row r="169" spans="1:12" s="931" customFormat="1" hidden="1">
      <c r="A169" s="958" t="s">
        <v>1147</v>
      </c>
      <c r="B169" s="959"/>
      <c r="C169" s="875" t="s">
        <v>1148</v>
      </c>
      <c r="D169" s="875"/>
      <c r="E169" s="875"/>
      <c r="F169" s="895">
        <f t="shared" ref="F169:L169" si="36">F171+F175</f>
        <v>0</v>
      </c>
      <c r="G169" s="895">
        <f t="shared" si="36"/>
        <v>0</v>
      </c>
      <c r="H169" s="895">
        <f t="shared" si="36"/>
        <v>0</v>
      </c>
      <c r="I169" s="895">
        <f t="shared" si="36"/>
        <v>0</v>
      </c>
      <c r="J169" s="895">
        <f t="shared" si="36"/>
        <v>0</v>
      </c>
      <c r="K169" s="895">
        <f t="shared" si="36"/>
        <v>0</v>
      </c>
      <c r="L169" s="896">
        <f t="shared" si="36"/>
        <v>0</v>
      </c>
    </row>
    <row r="170" spans="1:12" s="931" customFormat="1" hidden="1">
      <c r="A170" s="960"/>
      <c r="B170" s="961"/>
      <c r="C170" s="880"/>
      <c r="D170" s="880"/>
      <c r="E170" s="880"/>
      <c r="F170" s="897"/>
      <c r="G170" s="897"/>
      <c r="H170" s="897"/>
      <c r="I170" s="897"/>
      <c r="J170" s="897"/>
      <c r="K170" s="1300">
        <f>H170-J170</f>
        <v>0</v>
      </c>
      <c r="L170" s="899"/>
    </row>
    <row r="171" spans="1:12" s="933" customFormat="1" ht="15" hidden="1">
      <c r="A171" s="962" t="s">
        <v>1149</v>
      </c>
      <c r="B171" s="921"/>
      <c r="C171" s="922" t="s">
        <v>1150</v>
      </c>
      <c r="D171" s="922"/>
      <c r="E171" s="922"/>
      <c r="F171" s="923">
        <f t="shared" ref="F171:L171" si="37">F172+F173</f>
        <v>0</v>
      </c>
      <c r="G171" s="923">
        <f t="shared" si="37"/>
        <v>0</v>
      </c>
      <c r="H171" s="923">
        <f t="shared" si="37"/>
        <v>0</v>
      </c>
      <c r="I171" s="923">
        <f t="shared" si="37"/>
        <v>0</v>
      </c>
      <c r="J171" s="923">
        <f t="shared" si="37"/>
        <v>0</v>
      </c>
      <c r="K171" s="923">
        <f t="shared" si="37"/>
        <v>0</v>
      </c>
      <c r="L171" s="924">
        <f t="shared" si="37"/>
        <v>0</v>
      </c>
    </row>
    <row r="172" spans="1:12" s="931" customFormat="1" ht="25.5" hidden="1" customHeight="1">
      <c r="A172" s="1178" t="s">
        <v>1151</v>
      </c>
      <c r="B172" s="1179"/>
      <c r="C172" s="941" t="s">
        <v>1152</v>
      </c>
      <c r="D172" s="941"/>
      <c r="E172" s="941"/>
      <c r="F172" s="897"/>
      <c r="G172" s="1300"/>
      <c r="H172" s="1300"/>
      <c r="I172" s="1300"/>
      <c r="J172" s="1300"/>
      <c r="K172" s="1300">
        <f>H172-J172</f>
        <v>0</v>
      </c>
      <c r="L172" s="1301"/>
    </row>
    <row r="173" spans="1:12" s="931" customFormat="1" hidden="1">
      <c r="A173" s="878" t="s">
        <v>1153</v>
      </c>
      <c r="B173" s="929"/>
      <c r="C173" s="941" t="s">
        <v>1154</v>
      </c>
      <c r="D173" s="941"/>
      <c r="E173" s="941"/>
      <c r="F173" s="897"/>
      <c r="G173" s="1300"/>
      <c r="H173" s="1300"/>
      <c r="I173" s="1300"/>
      <c r="J173" s="1300"/>
      <c r="K173" s="1300">
        <f>H173-J173</f>
        <v>0</v>
      </c>
      <c r="L173" s="1301"/>
    </row>
    <row r="174" spans="1:12" s="931" customFormat="1" hidden="1">
      <c r="A174" s="878"/>
      <c r="B174" s="929"/>
      <c r="C174" s="930"/>
      <c r="D174" s="930"/>
      <c r="E174" s="930"/>
      <c r="F174" s="897"/>
      <c r="G174" s="897"/>
      <c r="H174" s="897"/>
      <c r="I174" s="897"/>
      <c r="J174" s="897"/>
      <c r="K174" s="1300">
        <f>H174-J174</f>
        <v>0</v>
      </c>
      <c r="L174" s="899"/>
    </row>
    <row r="175" spans="1:12" s="933" customFormat="1" ht="15" hidden="1">
      <c r="A175" s="963" t="s">
        <v>1155</v>
      </c>
      <c r="B175" s="921"/>
      <c r="C175" s="922" t="s">
        <v>1156</v>
      </c>
      <c r="D175" s="922"/>
      <c r="E175" s="922"/>
      <c r="F175" s="923">
        <f t="shared" ref="F175:L175" si="38">F176+F181</f>
        <v>0</v>
      </c>
      <c r="G175" s="923">
        <f t="shared" si="38"/>
        <v>0</v>
      </c>
      <c r="H175" s="923">
        <f t="shared" si="38"/>
        <v>0</v>
      </c>
      <c r="I175" s="923">
        <f t="shared" si="38"/>
        <v>0</v>
      </c>
      <c r="J175" s="923">
        <f t="shared" si="38"/>
        <v>0</v>
      </c>
      <c r="K175" s="923">
        <f t="shared" si="38"/>
        <v>0</v>
      </c>
      <c r="L175" s="924">
        <f t="shared" si="38"/>
        <v>0</v>
      </c>
    </row>
    <row r="176" spans="1:12" s="931" customFormat="1" hidden="1">
      <c r="A176" s="925" t="s">
        <v>1157</v>
      </c>
      <c r="B176" s="917"/>
      <c r="C176" s="875" t="s">
        <v>1158</v>
      </c>
      <c r="D176" s="875"/>
      <c r="E176" s="875"/>
      <c r="F176" s="895">
        <f t="shared" ref="F176:L176" si="39">F177+F178+F179+F180</f>
        <v>0</v>
      </c>
      <c r="G176" s="895">
        <f t="shared" si="39"/>
        <v>0</v>
      </c>
      <c r="H176" s="895">
        <f t="shared" si="39"/>
        <v>0</v>
      </c>
      <c r="I176" s="895">
        <f t="shared" si="39"/>
        <v>0</v>
      </c>
      <c r="J176" s="895">
        <f t="shared" si="39"/>
        <v>0</v>
      </c>
      <c r="K176" s="895">
        <f t="shared" si="39"/>
        <v>0</v>
      </c>
      <c r="L176" s="896">
        <f t="shared" si="39"/>
        <v>0</v>
      </c>
    </row>
    <row r="177" spans="1:12" s="931" customFormat="1" ht="25.5" hidden="1">
      <c r="A177" s="892"/>
      <c r="B177" s="913" t="s">
        <v>1159</v>
      </c>
      <c r="C177" s="880" t="s">
        <v>1160</v>
      </c>
      <c r="D177" s="880"/>
      <c r="E177" s="880"/>
      <c r="F177" s="897"/>
      <c r="G177" s="1300"/>
      <c r="H177" s="1300"/>
      <c r="I177" s="1300"/>
      <c r="J177" s="1300"/>
      <c r="K177" s="1300">
        <f>H177-J177</f>
        <v>0</v>
      </c>
      <c r="L177" s="1301"/>
    </row>
    <row r="178" spans="1:12" s="931" customFormat="1" hidden="1">
      <c r="A178" s="892"/>
      <c r="B178" s="913" t="s">
        <v>1161</v>
      </c>
      <c r="C178" s="880" t="s">
        <v>1162</v>
      </c>
      <c r="D178" s="880"/>
      <c r="E178" s="880"/>
      <c r="F178" s="897"/>
      <c r="G178" s="1300"/>
      <c r="H178" s="1300"/>
      <c r="I178" s="1300"/>
      <c r="J178" s="1300"/>
      <c r="K178" s="1300">
        <f>H178-J178</f>
        <v>0</v>
      </c>
      <c r="L178" s="1301"/>
    </row>
    <row r="179" spans="1:12" s="931" customFormat="1" ht="15.75" hidden="1" customHeight="1">
      <c r="A179" s="892"/>
      <c r="B179" s="913" t="s">
        <v>1163</v>
      </c>
      <c r="C179" s="880" t="s">
        <v>1164</v>
      </c>
      <c r="D179" s="880"/>
      <c r="E179" s="880"/>
      <c r="F179" s="897"/>
      <c r="G179" s="1300"/>
      <c r="H179" s="1300"/>
      <c r="I179" s="1300"/>
      <c r="J179" s="1300"/>
      <c r="K179" s="1300">
        <f>H179-J179</f>
        <v>0</v>
      </c>
      <c r="L179" s="1301"/>
    </row>
    <row r="180" spans="1:12" s="931" customFormat="1" hidden="1">
      <c r="A180" s="892"/>
      <c r="B180" s="879" t="s">
        <v>1165</v>
      </c>
      <c r="C180" s="880" t="s">
        <v>1166</v>
      </c>
      <c r="D180" s="880"/>
      <c r="E180" s="880"/>
      <c r="F180" s="897"/>
      <c r="G180" s="1300"/>
      <c r="H180" s="1300"/>
      <c r="I180" s="1300"/>
      <c r="J180" s="1300"/>
      <c r="K180" s="1300">
        <f>H180-J180</f>
        <v>0</v>
      </c>
      <c r="L180" s="1301"/>
    </row>
    <row r="181" spans="1:12" s="931" customFormat="1" hidden="1">
      <c r="A181" s="925" t="s">
        <v>1167</v>
      </c>
      <c r="B181" s="917"/>
      <c r="C181" s="875" t="s">
        <v>733</v>
      </c>
      <c r="D181" s="875"/>
      <c r="E181" s="875"/>
      <c r="F181" s="895">
        <f t="shared" ref="F181:L181" si="40">F182+F183+F184</f>
        <v>0</v>
      </c>
      <c r="G181" s="895">
        <f t="shared" si="40"/>
        <v>0</v>
      </c>
      <c r="H181" s="895">
        <f t="shared" si="40"/>
        <v>0</v>
      </c>
      <c r="I181" s="895">
        <f t="shared" si="40"/>
        <v>0</v>
      </c>
      <c r="J181" s="895">
        <f t="shared" si="40"/>
        <v>0</v>
      </c>
      <c r="K181" s="895">
        <f t="shared" si="40"/>
        <v>0</v>
      </c>
      <c r="L181" s="896">
        <f t="shared" si="40"/>
        <v>0</v>
      </c>
    </row>
    <row r="182" spans="1:12" s="931" customFormat="1" hidden="1">
      <c r="A182" s="892"/>
      <c r="B182" s="879" t="s">
        <v>1168</v>
      </c>
      <c r="C182" s="880" t="s">
        <v>1169</v>
      </c>
      <c r="D182" s="880"/>
      <c r="E182" s="880"/>
      <c r="F182" s="897"/>
      <c r="G182" s="1300"/>
      <c r="H182" s="1300"/>
      <c r="I182" s="1300"/>
      <c r="J182" s="1300"/>
      <c r="K182" s="1300">
        <f>H182-J182</f>
        <v>0</v>
      </c>
      <c r="L182" s="1301"/>
    </row>
    <row r="183" spans="1:12" s="931" customFormat="1" hidden="1">
      <c r="A183" s="892"/>
      <c r="B183" s="879" t="s">
        <v>1170</v>
      </c>
      <c r="C183" s="880" t="s">
        <v>1171</v>
      </c>
      <c r="D183" s="880"/>
      <c r="E183" s="880"/>
      <c r="F183" s="897"/>
      <c r="G183" s="1300"/>
      <c r="H183" s="1300"/>
      <c r="I183" s="1300"/>
      <c r="J183" s="1300"/>
      <c r="K183" s="1300">
        <f>H183-J183</f>
        <v>0</v>
      </c>
      <c r="L183" s="1301"/>
    </row>
    <row r="184" spans="1:12" s="931" customFormat="1" hidden="1">
      <c r="A184" s="892"/>
      <c r="B184" s="879" t="s">
        <v>1172</v>
      </c>
      <c r="C184" s="880" t="s">
        <v>1173</v>
      </c>
      <c r="D184" s="880"/>
      <c r="E184" s="880"/>
      <c r="F184" s="897"/>
      <c r="G184" s="1300"/>
      <c r="H184" s="1300"/>
      <c r="I184" s="1300"/>
      <c r="J184" s="1300"/>
      <c r="K184" s="1300">
        <f>H184-J184</f>
        <v>0</v>
      </c>
      <c r="L184" s="1301"/>
    </row>
    <row r="185" spans="1:12" s="933" customFormat="1" ht="33.75" hidden="1" customHeight="1">
      <c r="A185" s="1364" t="s">
        <v>1174</v>
      </c>
      <c r="B185" s="1365"/>
      <c r="C185" s="922" t="s">
        <v>1175</v>
      </c>
      <c r="D185" s="922"/>
      <c r="E185" s="922"/>
      <c r="F185" s="923">
        <f t="shared" ref="F185:L185" si="41">F186</f>
        <v>0</v>
      </c>
      <c r="G185" s="923">
        <f t="shared" si="41"/>
        <v>0</v>
      </c>
      <c r="H185" s="923">
        <f t="shared" si="41"/>
        <v>0</v>
      </c>
      <c r="I185" s="923">
        <f t="shared" si="41"/>
        <v>0</v>
      </c>
      <c r="J185" s="923">
        <f t="shared" si="41"/>
        <v>0</v>
      </c>
      <c r="K185" s="923">
        <f t="shared" si="41"/>
        <v>0</v>
      </c>
      <c r="L185" s="924">
        <f t="shared" si="41"/>
        <v>0</v>
      </c>
    </row>
    <row r="186" spans="1:12" s="931" customFormat="1" hidden="1">
      <c r="A186" s="892" t="s">
        <v>1176</v>
      </c>
      <c r="B186" s="879"/>
      <c r="C186" s="941" t="s">
        <v>1178</v>
      </c>
      <c r="D186" s="941"/>
      <c r="E186" s="941"/>
      <c r="F186" s="897"/>
      <c r="G186" s="1300"/>
      <c r="H186" s="1300"/>
      <c r="I186" s="1300"/>
      <c r="J186" s="1300"/>
      <c r="K186" s="1300">
        <f>H186-J186</f>
        <v>0</v>
      </c>
      <c r="L186" s="1301"/>
    </row>
    <row r="187" spans="1:12" s="931" customFormat="1" hidden="1">
      <c r="A187" s="892"/>
      <c r="B187" s="879"/>
      <c r="C187" s="941"/>
      <c r="D187" s="941"/>
      <c r="E187" s="941"/>
      <c r="F187" s="897"/>
      <c r="G187" s="897"/>
      <c r="H187" s="897"/>
      <c r="I187" s="897"/>
      <c r="J187" s="897"/>
      <c r="K187" s="1300">
        <f>H187-J187</f>
        <v>0</v>
      </c>
      <c r="L187" s="899"/>
    </row>
    <row r="188" spans="1:12" s="771" customFormat="1" ht="36" customHeight="1">
      <c r="A188" s="1366" t="s">
        <v>1367</v>
      </c>
      <c r="B188" s="1367"/>
      <c r="C188" s="1368"/>
      <c r="D188" s="1369">
        <f t="shared" ref="D188:L188" si="42">D189+D200+D214+D259+D276</f>
        <v>23900</v>
      </c>
      <c r="E188" s="1369">
        <f t="shared" si="42"/>
        <v>23900</v>
      </c>
      <c r="F188" s="1369">
        <f t="shared" si="42"/>
        <v>483900</v>
      </c>
      <c r="G188" s="1369">
        <f t="shared" si="42"/>
        <v>483900</v>
      </c>
      <c r="H188" s="1369">
        <f t="shared" si="42"/>
        <v>410400</v>
      </c>
      <c r="I188" s="1369">
        <f t="shared" si="42"/>
        <v>410400</v>
      </c>
      <c r="J188" s="1369">
        <f t="shared" si="42"/>
        <v>410400</v>
      </c>
      <c r="K188" s="1369">
        <f t="shared" si="42"/>
        <v>0</v>
      </c>
      <c r="L188" s="1370">
        <f t="shared" si="42"/>
        <v>388293</v>
      </c>
    </row>
    <row r="189" spans="1:12" s="771" customFormat="1" ht="26.25" customHeight="1">
      <c r="A189" s="1371" t="s">
        <v>1181</v>
      </c>
      <c r="B189" s="1372"/>
      <c r="C189" s="1373" t="s">
        <v>1333</v>
      </c>
      <c r="D189" s="1224">
        <f t="shared" ref="D189:L189" si="43">D190</f>
        <v>0</v>
      </c>
      <c r="E189" s="1224"/>
      <c r="F189" s="1224">
        <f t="shared" si="43"/>
        <v>460000</v>
      </c>
      <c r="G189" s="1224">
        <f t="shared" si="43"/>
        <v>460000</v>
      </c>
      <c r="H189" s="1224">
        <f t="shared" si="43"/>
        <v>386500</v>
      </c>
      <c r="I189" s="1224">
        <f t="shared" si="43"/>
        <v>386500</v>
      </c>
      <c r="J189" s="1224">
        <f t="shared" si="43"/>
        <v>386500</v>
      </c>
      <c r="K189" s="1224">
        <f t="shared" si="43"/>
        <v>0</v>
      </c>
      <c r="L189" s="1225">
        <f t="shared" si="43"/>
        <v>386500</v>
      </c>
    </row>
    <row r="190" spans="1:12" s="931" customFormat="1" ht="18" customHeight="1">
      <c r="A190" s="873" t="s">
        <v>1183</v>
      </c>
      <c r="B190" s="894"/>
      <c r="C190" s="875" t="s">
        <v>530</v>
      </c>
      <c r="D190" s="895">
        <f t="shared" ref="D190:L190" si="44">D191+D192+D193+D194+D195+D196+D197+D198</f>
        <v>0</v>
      </c>
      <c r="E190" s="895"/>
      <c r="F190" s="895">
        <f t="shared" si="44"/>
        <v>460000</v>
      </c>
      <c r="G190" s="895">
        <f t="shared" si="44"/>
        <v>460000</v>
      </c>
      <c r="H190" s="895">
        <f t="shared" si="44"/>
        <v>386500</v>
      </c>
      <c r="I190" s="895">
        <f t="shared" si="44"/>
        <v>386500</v>
      </c>
      <c r="J190" s="895">
        <f t="shared" si="44"/>
        <v>386500</v>
      </c>
      <c r="K190" s="895">
        <f t="shared" si="44"/>
        <v>0</v>
      </c>
      <c r="L190" s="896">
        <f t="shared" si="44"/>
        <v>386500</v>
      </c>
    </row>
    <row r="191" spans="1:12" s="970" customFormat="1" ht="20.100000000000001" customHeight="1">
      <c r="A191" s="967"/>
      <c r="B191" s="893" t="s">
        <v>1184</v>
      </c>
      <c r="C191" s="880" t="s">
        <v>1185</v>
      </c>
      <c r="D191" s="1374"/>
      <c r="E191" s="1374"/>
      <c r="F191" s="897">
        <f>'[2]66.50'!L13</f>
        <v>460000</v>
      </c>
      <c r="G191" s="897">
        <f>'[2]66.50'!M13</f>
        <v>460000</v>
      </c>
      <c r="H191" s="897">
        <f>'[2]66.50'!N13</f>
        <v>386500</v>
      </c>
      <c r="I191" s="897">
        <f>'[2]66.50'!O13</f>
        <v>386500</v>
      </c>
      <c r="J191" s="897">
        <f>'[2]66.50'!P13</f>
        <v>386500</v>
      </c>
      <c r="K191" s="897">
        <f>'[2]66.50'!Q13</f>
        <v>0</v>
      </c>
      <c r="L191" s="899">
        <f>'[2]66.50'!R13</f>
        <v>386500</v>
      </c>
    </row>
    <row r="192" spans="1:12" s="975" customFormat="1" ht="32.25" hidden="1" customHeight="1">
      <c r="A192" s="971"/>
      <c r="B192" s="972" t="s">
        <v>1186</v>
      </c>
      <c r="C192" s="947" t="s">
        <v>1187</v>
      </c>
      <c r="D192" s="1375"/>
      <c r="E192" s="1375"/>
      <c r="F192" s="897"/>
      <c r="G192" s="1376"/>
      <c r="H192" s="1376"/>
      <c r="I192" s="1376"/>
      <c r="J192" s="1376"/>
      <c r="K192" s="1300">
        <f t="shared" ref="K192:K199" si="45">H192-J192</f>
        <v>0</v>
      </c>
      <c r="L192" s="1377"/>
    </row>
    <row r="193" spans="1:12" s="975" customFormat="1" ht="28.5" hidden="1" customHeight="1">
      <c r="A193" s="971"/>
      <c r="B193" s="972" t="s">
        <v>1188</v>
      </c>
      <c r="C193" s="947" t="s">
        <v>1189</v>
      </c>
      <c r="D193" s="1375"/>
      <c r="E193" s="1375"/>
      <c r="F193" s="897"/>
      <c r="G193" s="1376"/>
      <c r="H193" s="1376"/>
      <c r="I193" s="1376"/>
      <c r="J193" s="1376"/>
      <c r="K193" s="1300">
        <f t="shared" si="45"/>
        <v>0</v>
      </c>
      <c r="L193" s="1377"/>
    </row>
    <row r="194" spans="1:12" s="975" customFormat="1" ht="29.25" hidden="1" customHeight="1">
      <c r="A194" s="971"/>
      <c r="B194" s="972" t="s">
        <v>1190</v>
      </c>
      <c r="C194" s="947" t="s">
        <v>1191</v>
      </c>
      <c r="D194" s="1375"/>
      <c r="E194" s="1375"/>
      <c r="F194" s="897"/>
      <c r="G194" s="973"/>
      <c r="H194" s="973"/>
      <c r="I194" s="973"/>
      <c r="J194" s="973"/>
      <c r="K194" s="887">
        <f t="shared" si="45"/>
        <v>0</v>
      </c>
      <c r="L194" s="974"/>
    </row>
    <row r="195" spans="1:12" s="975" customFormat="1" ht="29.25" hidden="1" customHeight="1">
      <c r="A195" s="971"/>
      <c r="B195" s="972" t="s">
        <v>1192</v>
      </c>
      <c r="C195" s="947" t="s">
        <v>1193</v>
      </c>
      <c r="D195" s="1375"/>
      <c r="E195" s="1375"/>
      <c r="F195" s="897"/>
      <c r="G195" s="973"/>
      <c r="H195" s="973"/>
      <c r="I195" s="973"/>
      <c r="J195" s="973"/>
      <c r="K195" s="887">
        <f t="shared" si="45"/>
        <v>0</v>
      </c>
      <c r="L195" s="974"/>
    </row>
    <row r="196" spans="1:12" s="975" customFormat="1" ht="30" hidden="1" customHeight="1">
      <c r="A196" s="971"/>
      <c r="B196" s="972" t="s">
        <v>1194</v>
      </c>
      <c r="C196" s="947" t="s">
        <v>1195</v>
      </c>
      <c r="D196" s="1375"/>
      <c r="E196" s="1375"/>
      <c r="F196" s="897"/>
      <c r="G196" s="973"/>
      <c r="H196" s="973"/>
      <c r="I196" s="973"/>
      <c r="J196" s="973"/>
      <c r="K196" s="887">
        <f t="shared" si="45"/>
        <v>0</v>
      </c>
      <c r="L196" s="974"/>
    </row>
    <row r="197" spans="1:12" s="975" customFormat="1" ht="29.25" hidden="1" customHeight="1">
      <c r="A197" s="971"/>
      <c r="B197" s="972" t="s">
        <v>1196</v>
      </c>
      <c r="C197" s="947" t="s">
        <v>1197</v>
      </c>
      <c r="D197" s="1375"/>
      <c r="E197" s="1375"/>
      <c r="F197" s="897"/>
      <c r="G197" s="973"/>
      <c r="H197" s="973"/>
      <c r="I197" s="973"/>
      <c r="J197" s="973"/>
      <c r="K197" s="887">
        <f t="shared" si="45"/>
        <v>0</v>
      </c>
      <c r="L197" s="974"/>
    </row>
    <row r="198" spans="1:12" s="975" customFormat="1" ht="32.25" hidden="1" customHeight="1">
      <c r="A198" s="971"/>
      <c r="B198" s="972" t="s">
        <v>1198</v>
      </c>
      <c r="C198" s="947" t="s">
        <v>1199</v>
      </c>
      <c r="D198" s="1375"/>
      <c r="E198" s="1375"/>
      <c r="F198" s="897"/>
      <c r="G198" s="973"/>
      <c r="H198" s="973"/>
      <c r="I198" s="973"/>
      <c r="J198" s="973"/>
      <c r="K198" s="887">
        <f t="shared" si="45"/>
        <v>0</v>
      </c>
      <c r="L198" s="974"/>
    </row>
    <row r="199" spans="1:12" s="975" customFormat="1" ht="12.75" hidden="1" customHeight="1">
      <c r="A199" s="971"/>
      <c r="B199" s="972"/>
      <c r="C199" s="947"/>
      <c r="D199" s="1375"/>
      <c r="E199" s="1375"/>
      <c r="F199" s="897"/>
      <c r="G199" s="976"/>
      <c r="H199" s="976"/>
      <c r="I199" s="976"/>
      <c r="J199" s="976"/>
      <c r="K199" s="887">
        <f t="shared" si="45"/>
        <v>0</v>
      </c>
      <c r="L199" s="977"/>
    </row>
    <row r="200" spans="1:12" ht="17.25" hidden="1" customHeight="1">
      <c r="A200" s="952" t="s">
        <v>1200</v>
      </c>
      <c r="B200" s="978"/>
      <c r="C200" s="954" t="s">
        <v>1182</v>
      </c>
      <c r="D200" s="1378"/>
      <c r="E200" s="1378"/>
      <c r="F200" s="939">
        <f t="shared" ref="F200:L200" si="46">F201</f>
        <v>0</v>
      </c>
      <c r="G200" s="939">
        <f t="shared" si="46"/>
        <v>0</v>
      </c>
      <c r="H200" s="939">
        <f t="shared" si="46"/>
        <v>0</v>
      </c>
      <c r="I200" s="939">
        <f t="shared" si="46"/>
        <v>0</v>
      </c>
      <c r="J200" s="939">
        <f t="shared" si="46"/>
        <v>0</v>
      </c>
      <c r="K200" s="939">
        <f t="shared" si="46"/>
        <v>0</v>
      </c>
      <c r="L200" s="940">
        <f t="shared" si="46"/>
        <v>0</v>
      </c>
    </row>
    <row r="201" spans="1:12" ht="26.25" hidden="1" customHeight="1">
      <c r="A201" s="1165" t="s">
        <v>1201</v>
      </c>
      <c r="B201" s="1166"/>
      <c r="C201" s="875" t="s">
        <v>1111</v>
      </c>
      <c r="D201" s="1379"/>
      <c r="E201" s="1379"/>
      <c r="F201" s="895">
        <f t="shared" ref="F201:L201" si="47">F202+F203+F204+F205+F206+F207+F208+F209+F210+F211+F212</f>
        <v>0</v>
      </c>
      <c r="G201" s="895">
        <f t="shared" si="47"/>
        <v>0</v>
      </c>
      <c r="H201" s="895">
        <f t="shared" si="47"/>
        <v>0</v>
      </c>
      <c r="I201" s="895">
        <f t="shared" si="47"/>
        <v>0</v>
      </c>
      <c r="J201" s="895">
        <f t="shared" si="47"/>
        <v>0</v>
      </c>
      <c r="K201" s="895">
        <f t="shared" si="47"/>
        <v>0</v>
      </c>
      <c r="L201" s="896">
        <f t="shared" si="47"/>
        <v>0</v>
      </c>
    </row>
    <row r="202" spans="1:12" s="931" customFormat="1" ht="13.5" hidden="1" customHeight="1">
      <c r="A202" s="892"/>
      <c r="B202" s="879" t="s">
        <v>1202</v>
      </c>
      <c r="C202" s="880" t="s">
        <v>1203</v>
      </c>
      <c r="D202" s="997"/>
      <c r="E202" s="997"/>
      <c r="F202" s="897"/>
      <c r="G202" s="887"/>
      <c r="H202" s="887"/>
      <c r="I202" s="887"/>
      <c r="J202" s="887"/>
      <c r="K202" s="887">
        <f t="shared" ref="K202:K213" si="48">H202-J202</f>
        <v>0</v>
      </c>
      <c r="L202" s="891"/>
    </row>
    <row r="203" spans="1:12" s="931" customFormat="1" ht="15.75" hidden="1" customHeight="1">
      <c r="A203" s="892"/>
      <c r="B203" s="879" t="s">
        <v>1204</v>
      </c>
      <c r="C203" s="880" t="s">
        <v>1205</v>
      </c>
      <c r="D203" s="997"/>
      <c r="E203" s="997"/>
      <c r="F203" s="897"/>
      <c r="G203" s="887"/>
      <c r="H203" s="887"/>
      <c r="I203" s="887"/>
      <c r="J203" s="887"/>
      <c r="K203" s="887">
        <f t="shared" si="48"/>
        <v>0</v>
      </c>
      <c r="L203" s="891"/>
    </row>
    <row r="204" spans="1:12" s="931" customFormat="1" ht="15.75" hidden="1" customHeight="1">
      <c r="A204" s="892"/>
      <c r="B204" s="879" t="s">
        <v>1206</v>
      </c>
      <c r="C204" s="880" t="s">
        <v>1207</v>
      </c>
      <c r="D204" s="880"/>
      <c r="E204" s="880"/>
      <c r="F204" s="897"/>
      <c r="G204" s="887"/>
      <c r="H204" s="887"/>
      <c r="I204" s="887"/>
      <c r="J204" s="887"/>
      <c r="K204" s="887">
        <f t="shared" si="48"/>
        <v>0</v>
      </c>
      <c r="L204" s="891"/>
    </row>
    <row r="205" spans="1:12" s="931" customFormat="1" ht="15.75" hidden="1" customHeight="1">
      <c r="A205" s="892"/>
      <c r="B205" s="879" t="s">
        <v>1208</v>
      </c>
      <c r="C205" s="880" t="s">
        <v>1209</v>
      </c>
      <c r="D205" s="880"/>
      <c r="E205" s="880"/>
      <c r="F205" s="897"/>
      <c r="G205" s="887"/>
      <c r="H205" s="887"/>
      <c r="I205" s="887"/>
      <c r="J205" s="887"/>
      <c r="K205" s="887">
        <f t="shared" si="48"/>
        <v>0</v>
      </c>
      <c r="L205" s="891"/>
    </row>
    <row r="206" spans="1:12" s="931" customFormat="1" ht="17.25" hidden="1" customHeight="1">
      <c r="A206" s="892"/>
      <c r="B206" s="913" t="s">
        <v>1210</v>
      </c>
      <c r="C206" s="880" t="s">
        <v>1211</v>
      </c>
      <c r="D206" s="880"/>
      <c r="E206" s="880"/>
      <c r="F206" s="897"/>
      <c r="G206" s="887"/>
      <c r="H206" s="887"/>
      <c r="I206" s="887"/>
      <c r="J206" s="887"/>
      <c r="K206" s="887">
        <f t="shared" si="48"/>
        <v>0</v>
      </c>
      <c r="L206" s="891"/>
    </row>
    <row r="207" spans="1:12" s="931" customFormat="1" ht="13.5" hidden="1" customHeight="1">
      <c r="A207" s="979"/>
      <c r="B207" s="879" t="s">
        <v>1212</v>
      </c>
      <c r="C207" s="880" t="s">
        <v>1213</v>
      </c>
      <c r="D207" s="880"/>
      <c r="E207" s="880"/>
      <c r="F207" s="897"/>
      <c r="G207" s="887"/>
      <c r="H207" s="887"/>
      <c r="I207" s="887"/>
      <c r="J207" s="887"/>
      <c r="K207" s="887">
        <f t="shared" si="48"/>
        <v>0</v>
      </c>
      <c r="L207" s="891"/>
    </row>
    <row r="208" spans="1:12" s="931" customFormat="1" ht="13.5" hidden="1" customHeight="1">
      <c r="A208" s="979"/>
      <c r="B208" s="879" t="s">
        <v>1214</v>
      </c>
      <c r="C208" s="880" t="s">
        <v>1215</v>
      </c>
      <c r="D208" s="880"/>
      <c r="E208" s="880"/>
      <c r="F208" s="897"/>
      <c r="G208" s="887"/>
      <c r="H208" s="887"/>
      <c r="I208" s="887"/>
      <c r="J208" s="887"/>
      <c r="K208" s="887">
        <f t="shared" si="48"/>
        <v>0</v>
      </c>
      <c r="L208" s="891"/>
    </row>
    <row r="209" spans="1:12" s="931" customFormat="1" ht="13.5" hidden="1" customHeight="1">
      <c r="A209" s="979"/>
      <c r="B209" s="893" t="s">
        <v>1114</v>
      </c>
      <c r="C209" s="880" t="s">
        <v>1115</v>
      </c>
      <c r="D209" s="880"/>
      <c r="E209" s="880"/>
      <c r="F209" s="897"/>
      <c r="G209" s="887"/>
      <c r="H209" s="887"/>
      <c r="I209" s="887"/>
      <c r="J209" s="887"/>
      <c r="K209" s="887">
        <f t="shared" si="48"/>
        <v>0</v>
      </c>
      <c r="L209" s="891"/>
    </row>
    <row r="210" spans="1:12" s="931" customFormat="1" ht="13.5" hidden="1" customHeight="1">
      <c r="A210" s="979"/>
      <c r="B210" s="893" t="s">
        <v>1216</v>
      </c>
      <c r="C210" s="880" t="s">
        <v>1217</v>
      </c>
      <c r="D210" s="880"/>
      <c r="E210" s="880"/>
      <c r="F210" s="897"/>
      <c r="G210" s="887"/>
      <c r="H210" s="887"/>
      <c r="I210" s="887"/>
      <c r="J210" s="887"/>
      <c r="K210" s="887">
        <f t="shared" si="48"/>
        <v>0</v>
      </c>
      <c r="L210" s="891"/>
    </row>
    <row r="211" spans="1:12" s="931" customFormat="1" ht="13.5" hidden="1" customHeight="1">
      <c r="A211" s="979"/>
      <c r="B211" s="893" t="s">
        <v>1218</v>
      </c>
      <c r="C211" s="880" t="s">
        <v>1219</v>
      </c>
      <c r="D211" s="880"/>
      <c r="E211" s="880"/>
      <c r="F211" s="897"/>
      <c r="G211" s="887"/>
      <c r="H211" s="887"/>
      <c r="I211" s="887"/>
      <c r="J211" s="887"/>
      <c r="K211" s="887">
        <f t="shared" si="48"/>
        <v>0</v>
      </c>
      <c r="L211" s="891"/>
    </row>
    <row r="212" spans="1:12" s="931" customFormat="1" ht="28.5" hidden="1" customHeight="1">
      <c r="A212" s="979"/>
      <c r="B212" s="946" t="s">
        <v>1220</v>
      </c>
      <c r="C212" s="880" t="s">
        <v>1221</v>
      </c>
      <c r="D212" s="880"/>
      <c r="E212" s="880"/>
      <c r="F212" s="897"/>
      <c r="G212" s="887"/>
      <c r="H212" s="887"/>
      <c r="I212" s="887"/>
      <c r="J212" s="887"/>
      <c r="K212" s="887">
        <f t="shared" si="48"/>
        <v>0</v>
      </c>
      <c r="L212" s="891"/>
    </row>
    <row r="213" spans="1:12" s="931" customFormat="1" ht="13.5" hidden="1" customHeight="1">
      <c r="A213" s="979"/>
      <c r="B213" s="893"/>
      <c r="C213" s="880"/>
      <c r="D213" s="880"/>
      <c r="E213" s="880"/>
      <c r="F213" s="897"/>
      <c r="G213" s="898"/>
      <c r="H213" s="898"/>
      <c r="I213" s="898"/>
      <c r="J213" s="898"/>
      <c r="K213" s="887">
        <f t="shared" si="48"/>
        <v>0</v>
      </c>
      <c r="L213" s="900"/>
    </row>
    <row r="214" spans="1:12" s="931" customFormat="1" ht="39.75" hidden="1" customHeight="1">
      <c r="A214" s="1167" t="s">
        <v>1334</v>
      </c>
      <c r="B214" s="1168"/>
      <c r="C214" s="980">
        <v>56</v>
      </c>
      <c r="D214" s="980"/>
      <c r="E214" s="980"/>
      <c r="F214" s="939">
        <f t="shared" ref="F214:L214" si="49">F215+F219+F223+F227+F231+F235+F239+F243+F247+F251+F255</f>
        <v>0</v>
      </c>
      <c r="G214" s="939">
        <f t="shared" si="49"/>
        <v>0</v>
      </c>
      <c r="H214" s="939">
        <f t="shared" si="49"/>
        <v>0</v>
      </c>
      <c r="I214" s="939">
        <f t="shared" si="49"/>
        <v>0</v>
      </c>
      <c r="J214" s="939">
        <f t="shared" si="49"/>
        <v>0</v>
      </c>
      <c r="K214" s="939">
        <f t="shared" si="49"/>
        <v>0</v>
      </c>
      <c r="L214" s="940">
        <f t="shared" si="49"/>
        <v>0</v>
      </c>
    </row>
    <row r="215" spans="1:12" s="931" customFormat="1" ht="13.5" hidden="1" customHeight="1">
      <c r="A215" s="1169" t="s">
        <v>1223</v>
      </c>
      <c r="B215" s="1170"/>
      <c r="C215" s="875" t="s">
        <v>1224</v>
      </c>
      <c r="D215" s="875"/>
      <c r="E215" s="875"/>
      <c r="F215" s="895">
        <f t="shared" ref="F215:L215" si="50">F216+F217+F218</f>
        <v>0</v>
      </c>
      <c r="G215" s="895">
        <f t="shared" si="50"/>
        <v>0</v>
      </c>
      <c r="H215" s="895">
        <f t="shared" si="50"/>
        <v>0</v>
      </c>
      <c r="I215" s="895">
        <f t="shared" si="50"/>
        <v>0</v>
      </c>
      <c r="J215" s="895">
        <f t="shared" si="50"/>
        <v>0</v>
      </c>
      <c r="K215" s="895">
        <f t="shared" si="50"/>
        <v>0</v>
      </c>
      <c r="L215" s="896">
        <f t="shared" si="50"/>
        <v>0</v>
      </c>
    </row>
    <row r="216" spans="1:12" s="931" customFormat="1" ht="13.5" hidden="1" customHeight="1">
      <c r="A216" s="951"/>
      <c r="B216" s="981" t="s">
        <v>1225</v>
      </c>
      <c r="C216" s="982" t="s">
        <v>1226</v>
      </c>
      <c r="D216" s="982"/>
      <c r="E216" s="982"/>
      <c r="F216" s="897"/>
      <c r="G216" s="887"/>
      <c r="H216" s="887"/>
      <c r="I216" s="887"/>
      <c r="J216" s="887"/>
      <c r="K216" s="887">
        <f>H216-J216</f>
        <v>0</v>
      </c>
      <c r="L216" s="891"/>
    </row>
    <row r="217" spans="1:12" s="931" customFormat="1" ht="13.5" hidden="1" customHeight="1">
      <c r="A217" s="951"/>
      <c r="B217" s="981" t="s">
        <v>1227</v>
      </c>
      <c r="C217" s="982" t="s">
        <v>1228</v>
      </c>
      <c r="D217" s="982"/>
      <c r="E217" s="982"/>
      <c r="F217" s="897"/>
      <c r="G217" s="887"/>
      <c r="H217" s="887"/>
      <c r="I217" s="887"/>
      <c r="J217" s="887"/>
      <c r="K217" s="887">
        <f>H217-J217</f>
        <v>0</v>
      </c>
      <c r="L217" s="891"/>
    </row>
    <row r="218" spans="1:12" s="931" customFormat="1" ht="13.5" hidden="1" customHeight="1">
      <c r="A218" s="951"/>
      <c r="B218" s="981" t="s">
        <v>1229</v>
      </c>
      <c r="C218" s="982" t="s">
        <v>1230</v>
      </c>
      <c r="D218" s="982"/>
      <c r="E218" s="982"/>
      <c r="F218" s="897"/>
      <c r="G218" s="887"/>
      <c r="H218" s="887"/>
      <c r="I218" s="887"/>
      <c r="J218" s="887"/>
      <c r="K218" s="887">
        <f>H218-J218</f>
        <v>0</v>
      </c>
      <c r="L218" s="891"/>
    </row>
    <row r="219" spans="1:12" s="931" customFormat="1" ht="13.5" hidden="1" customHeight="1">
      <c r="A219" s="1157" t="s">
        <v>1231</v>
      </c>
      <c r="B219" s="1158"/>
      <c r="C219" s="983" t="s">
        <v>550</v>
      </c>
      <c r="D219" s="983"/>
      <c r="E219" s="983"/>
      <c r="F219" s="895">
        <f t="shared" ref="F219:L219" si="51">F220+F221+F222</f>
        <v>0</v>
      </c>
      <c r="G219" s="895">
        <f t="shared" si="51"/>
        <v>0</v>
      </c>
      <c r="H219" s="895">
        <f t="shared" si="51"/>
        <v>0</v>
      </c>
      <c r="I219" s="895">
        <f t="shared" si="51"/>
        <v>0</v>
      </c>
      <c r="J219" s="895">
        <f t="shared" si="51"/>
        <v>0</v>
      </c>
      <c r="K219" s="895">
        <f t="shared" si="51"/>
        <v>0</v>
      </c>
      <c r="L219" s="896">
        <f t="shared" si="51"/>
        <v>0</v>
      </c>
    </row>
    <row r="220" spans="1:12" s="931" customFormat="1" ht="13.5" hidden="1" customHeight="1">
      <c r="A220" s="951"/>
      <c r="B220" s="981" t="s">
        <v>1225</v>
      </c>
      <c r="C220" s="982" t="s">
        <v>1232</v>
      </c>
      <c r="D220" s="982"/>
      <c r="E220" s="982"/>
      <c r="F220" s="897"/>
      <c r="G220" s="887"/>
      <c r="H220" s="887"/>
      <c r="I220" s="887"/>
      <c r="J220" s="887"/>
      <c r="K220" s="887">
        <f>H220-J220</f>
        <v>0</v>
      </c>
      <c r="L220" s="891"/>
    </row>
    <row r="221" spans="1:12" s="931" customFormat="1" ht="13.5" hidden="1" customHeight="1">
      <c r="A221" s="951"/>
      <c r="B221" s="981" t="s">
        <v>1227</v>
      </c>
      <c r="C221" s="982" t="s">
        <v>1233</v>
      </c>
      <c r="D221" s="982"/>
      <c r="E221" s="982"/>
      <c r="F221" s="897"/>
      <c r="G221" s="887"/>
      <c r="H221" s="887"/>
      <c r="I221" s="887"/>
      <c r="J221" s="887"/>
      <c r="K221" s="887">
        <f>H221-J221</f>
        <v>0</v>
      </c>
      <c r="L221" s="891"/>
    </row>
    <row r="222" spans="1:12" s="931" customFormat="1" ht="13.5" hidden="1" customHeight="1">
      <c r="A222" s="951"/>
      <c r="B222" s="981" t="s">
        <v>1229</v>
      </c>
      <c r="C222" s="982" t="s">
        <v>1234</v>
      </c>
      <c r="D222" s="982"/>
      <c r="E222" s="982"/>
      <c r="F222" s="897"/>
      <c r="G222" s="887"/>
      <c r="H222" s="887"/>
      <c r="I222" s="887"/>
      <c r="J222" s="887"/>
      <c r="K222" s="887">
        <f>H222-J222</f>
        <v>0</v>
      </c>
      <c r="L222" s="891"/>
    </row>
    <row r="223" spans="1:12" s="931" customFormat="1" ht="13.5" hidden="1" customHeight="1">
      <c r="A223" s="1157" t="s">
        <v>1235</v>
      </c>
      <c r="B223" s="1158"/>
      <c r="C223" s="983" t="s">
        <v>1236</v>
      </c>
      <c r="D223" s="983"/>
      <c r="E223" s="983"/>
      <c r="F223" s="895">
        <f t="shared" ref="F223:L223" si="52">F224+F225+F226</f>
        <v>0</v>
      </c>
      <c r="G223" s="895">
        <f t="shared" si="52"/>
        <v>0</v>
      </c>
      <c r="H223" s="895">
        <f t="shared" si="52"/>
        <v>0</v>
      </c>
      <c r="I223" s="895">
        <f t="shared" si="52"/>
        <v>0</v>
      </c>
      <c r="J223" s="895">
        <f t="shared" si="52"/>
        <v>0</v>
      </c>
      <c r="K223" s="895">
        <f t="shared" si="52"/>
        <v>0</v>
      </c>
      <c r="L223" s="896">
        <f t="shared" si="52"/>
        <v>0</v>
      </c>
    </row>
    <row r="224" spans="1:12" s="931" customFormat="1" ht="13.5" hidden="1" customHeight="1">
      <c r="A224" s="951"/>
      <c r="B224" s="981" t="s">
        <v>1225</v>
      </c>
      <c r="C224" s="982" t="s">
        <v>1237</v>
      </c>
      <c r="D224" s="982"/>
      <c r="E224" s="982"/>
      <c r="F224" s="897"/>
      <c r="G224" s="887"/>
      <c r="H224" s="887"/>
      <c r="I224" s="887"/>
      <c r="J224" s="887"/>
      <c r="K224" s="887">
        <f>H224-J224</f>
        <v>0</v>
      </c>
      <c r="L224" s="891"/>
    </row>
    <row r="225" spans="1:12" s="931" customFormat="1" ht="13.5" hidden="1" customHeight="1">
      <c r="A225" s="951"/>
      <c r="B225" s="981" t="s">
        <v>1227</v>
      </c>
      <c r="C225" s="982" t="s">
        <v>1238</v>
      </c>
      <c r="D225" s="982"/>
      <c r="E225" s="982"/>
      <c r="F225" s="897"/>
      <c r="G225" s="887"/>
      <c r="H225" s="887"/>
      <c r="I225" s="887"/>
      <c r="J225" s="887"/>
      <c r="K225" s="887">
        <f>H225-J225</f>
        <v>0</v>
      </c>
      <c r="L225" s="891"/>
    </row>
    <row r="226" spans="1:12" s="931" customFormat="1" ht="13.5" hidden="1" customHeight="1">
      <c r="A226" s="951"/>
      <c r="B226" s="981" t="s">
        <v>1229</v>
      </c>
      <c r="C226" s="982" t="s">
        <v>1239</v>
      </c>
      <c r="D226" s="982"/>
      <c r="E226" s="982"/>
      <c r="F226" s="897"/>
      <c r="G226" s="887"/>
      <c r="H226" s="887"/>
      <c r="I226" s="887"/>
      <c r="J226" s="887"/>
      <c r="K226" s="887">
        <f>H226-J226</f>
        <v>0</v>
      </c>
      <c r="L226" s="891"/>
    </row>
    <row r="227" spans="1:12" s="931" customFormat="1" ht="13.5" hidden="1" customHeight="1">
      <c r="A227" s="1157" t="s">
        <v>1240</v>
      </c>
      <c r="B227" s="1158"/>
      <c r="C227" s="983" t="s">
        <v>1241</v>
      </c>
      <c r="D227" s="983"/>
      <c r="E227" s="983"/>
      <c r="F227" s="895">
        <f t="shared" ref="F227:L227" si="53">F228+F229+F230</f>
        <v>0</v>
      </c>
      <c r="G227" s="895">
        <f t="shared" si="53"/>
        <v>0</v>
      </c>
      <c r="H227" s="895">
        <f t="shared" si="53"/>
        <v>0</v>
      </c>
      <c r="I227" s="895">
        <f t="shared" si="53"/>
        <v>0</v>
      </c>
      <c r="J227" s="895">
        <f t="shared" si="53"/>
        <v>0</v>
      </c>
      <c r="K227" s="895">
        <f t="shared" si="53"/>
        <v>0</v>
      </c>
      <c r="L227" s="896">
        <f t="shared" si="53"/>
        <v>0</v>
      </c>
    </row>
    <row r="228" spans="1:12" s="931" customFormat="1" ht="13.5" hidden="1" customHeight="1">
      <c r="A228" s="951"/>
      <c r="B228" s="981" t="s">
        <v>1225</v>
      </c>
      <c r="C228" s="982" t="s">
        <v>1242</v>
      </c>
      <c r="D228" s="982"/>
      <c r="E228" s="982"/>
      <c r="F228" s="897"/>
      <c r="G228" s="887"/>
      <c r="H228" s="887"/>
      <c r="I228" s="887"/>
      <c r="J228" s="887"/>
      <c r="K228" s="887">
        <f>H228-J228</f>
        <v>0</v>
      </c>
      <c r="L228" s="891"/>
    </row>
    <row r="229" spans="1:12" s="931" customFormat="1" ht="13.5" hidden="1" customHeight="1">
      <c r="A229" s="951"/>
      <c r="B229" s="981" t="s">
        <v>1227</v>
      </c>
      <c r="C229" s="982" t="s">
        <v>1243</v>
      </c>
      <c r="D229" s="982"/>
      <c r="E229" s="982"/>
      <c r="F229" s="897"/>
      <c r="G229" s="887"/>
      <c r="H229" s="887"/>
      <c r="I229" s="887"/>
      <c r="J229" s="887"/>
      <c r="K229" s="887">
        <f>H229-J229</f>
        <v>0</v>
      </c>
      <c r="L229" s="891"/>
    </row>
    <row r="230" spans="1:12" s="931" customFormat="1" ht="13.5" hidden="1" customHeight="1">
      <c r="A230" s="951"/>
      <c r="B230" s="981" t="s">
        <v>1229</v>
      </c>
      <c r="C230" s="982" t="s">
        <v>1244</v>
      </c>
      <c r="D230" s="982"/>
      <c r="E230" s="982"/>
      <c r="F230" s="897"/>
      <c r="G230" s="887"/>
      <c r="H230" s="887"/>
      <c r="I230" s="887"/>
      <c r="J230" s="887"/>
      <c r="K230" s="887">
        <f>H230-J230</f>
        <v>0</v>
      </c>
      <c r="L230" s="891"/>
    </row>
    <row r="231" spans="1:12" s="931" customFormat="1" ht="13.5" hidden="1" customHeight="1">
      <c r="A231" s="1157" t="s">
        <v>1245</v>
      </c>
      <c r="B231" s="1158"/>
      <c r="C231" s="983" t="s">
        <v>1246</v>
      </c>
      <c r="D231" s="983"/>
      <c r="E231" s="983"/>
      <c r="F231" s="895">
        <f t="shared" ref="F231:L231" si="54">F232+F233+F234</f>
        <v>0</v>
      </c>
      <c r="G231" s="895">
        <f t="shared" si="54"/>
        <v>0</v>
      </c>
      <c r="H231" s="895">
        <f t="shared" si="54"/>
        <v>0</v>
      </c>
      <c r="I231" s="895">
        <f t="shared" si="54"/>
        <v>0</v>
      </c>
      <c r="J231" s="895">
        <f t="shared" si="54"/>
        <v>0</v>
      </c>
      <c r="K231" s="895">
        <f t="shared" si="54"/>
        <v>0</v>
      </c>
      <c r="L231" s="896">
        <f t="shared" si="54"/>
        <v>0</v>
      </c>
    </row>
    <row r="232" spans="1:12" s="931" customFormat="1" ht="13.5" hidden="1" customHeight="1">
      <c r="A232" s="951"/>
      <c r="B232" s="981" t="s">
        <v>1225</v>
      </c>
      <c r="C232" s="982" t="s">
        <v>1247</v>
      </c>
      <c r="D232" s="982"/>
      <c r="E232" s="982"/>
      <c r="F232" s="897"/>
      <c r="G232" s="887"/>
      <c r="H232" s="887"/>
      <c r="I232" s="887"/>
      <c r="J232" s="887"/>
      <c r="K232" s="887">
        <f>H232-J232</f>
        <v>0</v>
      </c>
      <c r="L232" s="891"/>
    </row>
    <row r="233" spans="1:12" s="931" customFormat="1" ht="13.5" hidden="1" customHeight="1">
      <c r="A233" s="951"/>
      <c r="B233" s="981" t="s">
        <v>1227</v>
      </c>
      <c r="C233" s="982" t="s">
        <v>1248</v>
      </c>
      <c r="D233" s="982"/>
      <c r="E233" s="982"/>
      <c r="F233" s="897"/>
      <c r="G233" s="887"/>
      <c r="H233" s="887"/>
      <c r="I233" s="887"/>
      <c r="J233" s="887"/>
      <c r="K233" s="887">
        <f>H233-J233</f>
        <v>0</v>
      </c>
      <c r="L233" s="891"/>
    </row>
    <row r="234" spans="1:12" s="931" customFormat="1" ht="13.5" hidden="1" customHeight="1">
      <c r="A234" s="951"/>
      <c r="B234" s="981" t="s">
        <v>1229</v>
      </c>
      <c r="C234" s="982" t="s">
        <v>1249</v>
      </c>
      <c r="D234" s="982"/>
      <c r="E234" s="982"/>
      <c r="F234" s="897"/>
      <c r="G234" s="887"/>
      <c r="H234" s="887"/>
      <c r="I234" s="887"/>
      <c r="J234" s="887"/>
      <c r="K234" s="887">
        <f>H234-J234</f>
        <v>0</v>
      </c>
      <c r="L234" s="891"/>
    </row>
    <row r="235" spans="1:12" s="931" customFormat="1" ht="13.5" hidden="1" customHeight="1">
      <c r="A235" s="1157" t="s">
        <v>1250</v>
      </c>
      <c r="B235" s="1158"/>
      <c r="C235" s="983" t="s">
        <v>1251</v>
      </c>
      <c r="D235" s="983"/>
      <c r="E235" s="983"/>
      <c r="F235" s="895">
        <f t="shared" ref="F235:L235" si="55">F236+F237+F238</f>
        <v>0</v>
      </c>
      <c r="G235" s="895">
        <f t="shared" si="55"/>
        <v>0</v>
      </c>
      <c r="H235" s="895">
        <f t="shared" si="55"/>
        <v>0</v>
      </c>
      <c r="I235" s="895">
        <f t="shared" si="55"/>
        <v>0</v>
      </c>
      <c r="J235" s="895">
        <f t="shared" si="55"/>
        <v>0</v>
      </c>
      <c r="K235" s="895">
        <f t="shared" si="55"/>
        <v>0</v>
      </c>
      <c r="L235" s="896">
        <f t="shared" si="55"/>
        <v>0</v>
      </c>
    </row>
    <row r="236" spans="1:12" s="931" customFormat="1" ht="13.5" hidden="1" customHeight="1">
      <c r="A236" s="951"/>
      <c r="B236" s="981" t="s">
        <v>1225</v>
      </c>
      <c r="C236" s="982" t="s">
        <v>1252</v>
      </c>
      <c r="D236" s="982"/>
      <c r="E236" s="982"/>
      <c r="F236" s="897"/>
      <c r="G236" s="887"/>
      <c r="H236" s="887"/>
      <c r="I236" s="887"/>
      <c r="J236" s="887"/>
      <c r="K236" s="887">
        <f>H236-J236</f>
        <v>0</v>
      </c>
      <c r="L236" s="891"/>
    </row>
    <row r="237" spans="1:12" s="931" customFormat="1" ht="13.5" hidden="1" customHeight="1">
      <c r="A237" s="951"/>
      <c r="B237" s="981" t="s">
        <v>1227</v>
      </c>
      <c r="C237" s="982" t="s">
        <v>1253</v>
      </c>
      <c r="D237" s="982"/>
      <c r="E237" s="982"/>
      <c r="F237" s="897"/>
      <c r="G237" s="887"/>
      <c r="H237" s="887"/>
      <c r="I237" s="887"/>
      <c r="J237" s="887"/>
      <c r="K237" s="887">
        <f>H237-J237</f>
        <v>0</v>
      </c>
      <c r="L237" s="891"/>
    </row>
    <row r="238" spans="1:12" s="931" customFormat="1" ht="13.5" hidden="1" customHeight="1">
      <c r="A238" s="951"/>
      <c r="B238" s="981" t="s">
        <v>1229</v>
      </c>
      <c r="C238" s="982" t="s">
        <v>1254</v>
      </c>
      <c r="D238" s="982"/>
      <c r="E238" s="982"/>
      <c r="F238" s="897"/>
      <c r="G238" s="887"/>
      <c r="H238" s="887"/>
      <c r="I238" s="887"/>
      <c r="J238" s="887"/>
      <c r="K238" s="887">
        <f>H238-J238</f>
        <v>0</v>
      </c>
      <c r="L238" s="891"/>
    </row>
    <row r="239" spans="1:12" s="931" customFormat="1" ht="13.5" hidden="1" customHeight="1">
      <c r="A239" s="1157" t="s">
        <v>1255</v>
      </c>
      <c r="B239" s="1158"/>
      <c r="C239" s="983" t="s">
        <v>1256</v>
      </c>
      <c r="D239" s="983"/>
      <c r="E239" s="983"/>
      <c r="F239" s="895">
        <f t="shared" ref="F239:L239" si="56">F240+F241+F242</f>
        <v>0</v>
      </c>
      <c r="G239" s="895">
        <f t="shared" si="56"/>
        <v>0</v>
      </c>
      <c r="H239" s="895">
        <f t="shared" si="56"/>
        <v>0</v>
      </c>
      <c r="I239" s="895">
        <f t="shared" si="56"/>
        <v>0</v>
      </c>
      <c r="J239" s="895">
        <f t="shared" si="56"/>
        <v>0</v>
      </c>
      <c r="K239" s="895">
        <f t="shared" si="56"/>
        <v>0</v>
      </c>
      <c r="L239" s="896">
        <f t="shared" si="56"/>
        <v>0</v>
      </c>
    </row>
    <row r="240" spans="1:12" s="931" customFormat="1" ht="13.5" hidden="1" customHeight="1">
      <c r="A240" s="951"/>
      <c r="B240" s="981" t="s">
        <v>1225</v>
      </c>
      <c r="C240" s="982" t="s">
        <v>1257</v>
      </c>
      <c r="D240" s="982"/>
      <c r="E240" s="982"/>
      <c r="F240" s="897"/>
      <c r="G240" s="887"/>
      <c r="H240" s="887"/>
      <c r="I240" s="887"/>
      <c r="J240" s="887"/>
      <c r="K240" s="887">
        <f>H240-J240</f>
        <v>0</v>
      </c>
      <c r="L240" s="891"/>
    </row>
    <row r="241" spans="1:12" s="931" customFormat="1" ht="13.5" hidden="1" customHeight="1">
      <c r="A241" s="951"/>
      <c r="B241" s="981" t="s">
        <v>1227</v>
      </c>
      <c r="C241" s="982" t="s">
        <v>1258</v>
      </c>
      <c r="D241" s="982"/>
      <c r="E241" s="982"/>
      <c r="F241" s="897"/>
      <c r="G241" s="887"/>
      <c r="H241" s="887"/>
      <c r="I241" s="887"/>
      <c r="J241" s="887"/>
      <c r="K241" s="887">
        <f>H241-J241</f>
        <v>0</v>
      </c>
      <c r="L241" s="891"/>
    </row>
    <row r="242" spans="1:12" s="931" customFormat="1" ht="13.5" hidden="1" customHeight="1">
      <c r="A242" s="951"/>
      <c r="B242" s="981" t="s">
        <v>1229</v>
      </c>
      <c r="C242" s="982" t="s">
        <v>1259</v>
      </c>
      <c r="D242" s="982"/>
      <c r="E242" s="982"/>
      <c r="F242" s="897"/>
      <c r="G242" s="887"/>
      <c r="H242" s="887"/>
      <c r="I242" s="887"/>
      <c r="J242" s="887"/>
      <c r="K242" s="887">
        <f>H242-J242</f>
        <v>0</v>
      </c>
      <c r="L242" s="891"/>
    </row>
    <row r="243" spans="1:12" s="931" customFormat="1" ht="13.5" hidden="1" customHeight="1">
      <c r="A243" s="1155" t="s">
        <v>1260</v>
      </c>
      <c r="B243" s="1156"/>
      <c r="C243" s="983" t="s">
        <v>1261</v>
      </c>
      <c r="D243" s="983"/>
      <c r="E243" s="983"/>
      <c r="F243" s="895">
        <f t="shared" ref="F243:L243" si="57">F244+F245+F246</f>
        <v>0</v>
      </c>
      <c r="G243" s="895">
        <f t="shared" si="57"/>
        <v>0</v>
      </c>
      <c r="H243" s="895">
        <f t="shared" si="57"/>
        <v>0</v>
      </c>
      <c r="I243" s="895">
        <f t="shared" si="57"/>
        <v>0</v>
      </c>
      <c r="J243" s="895">
        <f t="shared" si="57"/>
        <v>0</v>
      </c>
      <c r="K243" s="895">
        <f t="shared" si="57"/>
        <v>0</v>
      </c>
      <c r="L243" s="896">
        <f t="shared" si="57"/>
        <v>0</v>
      </c>
    </row>
    <row r="244" spans="1:12" s="931" customFormat="1" ht="13.5" hidden="1" customHeight="1">
      <c r="A244" s="984"/>
      <c r="B244" s="985" t="s">
        <v>1262</v>
      </c>
      <c r="C244" s="986" t="s">
        <v>1263</v>
      </c>
      <c r="D244" s="986"/>
      <c r="E244" s="986"/>
      <c r="F244" s="897"/>
      <c r="G244" s="887"/>
      <c r="H244" s="887"/>
      <c r="I244" s="887"/>
      <c r="J244" s="887"/>
      <c r="K244" s="887">
        <f>H244-J244</f>
        <v>0</v>
      </c>
      <c r="L244" s="891"/>
    </row>
    <row r="245" spans="1:12" s="931" customFormat="1" ht="13.5" hidden="1" customHeight="1">
      <c r="A245" s="984"/>
      <c r="B245" s="985" t="s">
        <v>1264</v>
      </c>
      <c r="C245" s="986" t="s">
        <v>1265</v>
      </c>
      <c r="D245" s="986"/>
      <c r="E245" s="986"/>
      <c r="F245" s="897"/>
      <c r="G245" s="887"/>
      <c r="H245" s="887"/>
      <c r="I245" s="887"/>
      <c r="J245" s="887"/>
      <c r="K245" s="887">
        <f>H245-J245</f>
        <v>0</v>
      </c>
      <c r="L245" s="891"/>
    </row>
    <row r="246" spans="1:12" s="931" customFormat="1" ht="13.5" hidden="1" customHeight="1">
      <c r="A246" s="984"/>
      <c r="B246" s="985" t="s">
        <v>1266</v>
      </c>
      <c r="C246" s="986" t="s">
        <v>1267</v>
      </c>
      <c r="D246" s="986"/>
      <c r="E246" s="986"/>
      <c r="F246" s="897"/>
      <c r="G246" s="887"/>
      <c r="H246" s="887"/>
      <c r="I246" s="887"/>
      <c r="J246" s="887"/>
      <c r="K246" s="887">
        <f>H246-J246</f>
        <v>0</v>
      </c>
      <c r="L246" s="891"/>
    </row>
    <row r="247" spans="1:12" s="931" customFormat="1" ht="13.5" hidden="1" customHeight="1">
      <c r="A247" s="1155" t="s">
        <v>1268</v>
      </c>
      <c r="B247" s="1156"/>
      <c r="C247" s="983" t="s">
        <v>1269</v>
      </c>
      <c r="D247" s="983"/>
      <c r="E247" s="983"/>
      <c r="F247" s="895">
        <f t="shared" ref="F247:L247" si="58">F248+F249+F250</f>
        <v>0</v>
      </c>
      <c r="G247" s="895">
        <f t="shared" si="58"/>
        <v>0</v>
      </c>
      <c r="H247" s="895">
        <f t="shared" si="58"/>
        <v>0</v>
      </c>
      <c r="I247" s="895">
        <f t="shared" si="58"/>
        <v>0</v>
      </c>
      <c r="J247" s="895">
        <f t="shared" si="58"/>
        <v>0</v>
      </c>
      <c r="K247" s="895">
        <f t="shared" si="58"/>
        <v>0</v>
      </c>
      <c r="L247" s="896">
        <f t="shared" si="58"/>
        <v>0</v>
      </c>
    </row>
    <row r="248" spans="1:12" s="931" customFormat="1" ht="13.5" hidden="1" customHeight="1">
      <c r="A248" s="984"/>
      <c r="B248" s="985" t="s">
        <v>1262</v>
      </c>
      <c r="C248" s="986" t="s">
        <v>1270</v>
      </c>
      <c r="D248" s="986"/>
      <c r="E248" s="986"/>
      <c r="F248" s="897"/>
      <c r="G248" s="887"/>
      <c r="H248" s="887"/>
      <c r="I248" s="887"/>
      <c r="J248" s="887"/>
      <c r="K248" s="887">
        <f>H248-J248</f>
        <v>0</v>
      </c>
      <c r="L248" s="891"/>
    </row>
    <row r="249" spans="1:12" s="931" customFormat="1" ht="13.5" hidden="1" customHeight="1">
      <c r="A249" s="984"/>
      <c r="B249" s="985" t="s">
        <v>1271</v>
      </c>
      <c r="C249" s="986" t="s">
        <v>1272</v>
      </c>
      <c r="D249" s="986"/>
      <c r="E249" s="986"/>
      <c r="F249" s="897"/>
      <c r="G249" s="887"/>
      <c r="H249" s="887"/>
      <c r="I249" s="887"/>
      <c r="J249" s="887"/>
      <c r="K249" s="887">
        <f>H249-J249</f>
        <v>0</v>
      </c>
      <c r="L249" s="891"/>
    </row>
    <row r="250" spans="1:12" s="931" customFormat="1" ht="13.5" hidden="1" customHeight="1">
      <c r="A250" s="984"/>
      <c r="B250" s="985" t="s">
        <v>1266</v>
      </c>
      <c r="C250" s="986" t="s">
        <v>1273</v>
      </c>
      <c r="D250" s="986"/>
      <c r="E250" s="986"/>
      <c r="F250" s="897"/>
      <c r="G250" s="887"/>
      <c r="H250" s="887"/>
      <c r="I250" s="887"/>
      <c r="J250" s="887"/>
      <c r="K250" s="887">
        <f>H250-J250</f>
        <v>0</v>
      </c>
      <c r="L250" s="891"/>
    </row>
    <row r="251" spans="1:12" s="931" customFormat="1" ht="13.5" hidden="1" customHeight="1">
      <c r="A251" s="1157" t="s">
        <v>1274</v>
      </c>
      <c r="B251" s="1158"/>
      <c r="C251" s="983" t="s">
        <v>1275</v>
      </c>
      <c r="D251" s="983"/>
      <c r="E251" s="983"/>
      <c r="F251" s="895">
        <f t="shared" ref="F251:L251" si="59">F252+F253+F254</f>
        <v>0</v>
      </c>
      <c r="G251" s="895">
        <f t="shared" si="59"/>
        <v>0</v>
      </c>
      <c r="H251" s="895">
        <f t="shared" si="59"/>
        <v>0</v>
      </c>
      <c r="I251" s="895">
        <f t="shared" si="59"/>
        <v>0</v>
      </c>
      <c r="J251" s="895">
        <f t="shared" si="59"/>
        <v>0</v>
      </c>
      <c r="K251" s="895">
        <f t="shared" si="59"/>
        <v>0</v>
      </c>
      <c r="L251" s="896">
        <f t="shared" si="59"/>
        <v>0</v>
      </c>
    </row>
    <row r="252" spans="1:12" s="931" customFormat="1" ht="13.5" hidden="1" customHeight="1">
      <c r="A252" s="987"/>
      <c r="B252" s="985" t="s">
        <v>1262</v>
      </c>
      <c r="C252" s="986" t="s">
        <v>1276</v>
      </c>
      <c r="D252" s="986"/>
      <c r="E252" s="986"/>
      <c r="F252" s="897"/>
      <c r="G252" s="887"/>
      <c r="H252" s="887"/>
      <c r="I252" s="887"/>
      <c r="J252" s="887"/>
      <c r="K252" s="887">
        <f>H252-J252</f>
        <v>0</v>
      </c>
      <c r="L252" s="891"/>
    </row>
    <row r="253" spans="1:12" s="931" customFormat="1" ht="13.5" hidden="1" customHeight="1">
      <c r="A253" s="987"/>
      <c r="B253" s="985" t="s">
        <v>1271</v>
      </c>
      <c r="C253" s="986" t="s">
        <v>1277</v>
      </c>
      <c r="D253" s="986"/>
      <c r="E253" s="986"/>
      <c r="F253" s="897"/>
      <c r="G253" s="887"/>
      <c r="H253" s="887"/>
      <c r="I253" s="887"/>
      <c r="J253" s="887"/>
      <c r="K253" s="887">
        <f>H253-J253</f>
        <v>0</v>
      </c>
      <c r="L253" s="891"/>
    </row>
    <row r="254" spans="1:12" s="931" customFormat="1" ht="13.5" hidden="1" customHeight="1">
      <c r="A254" s="987"/>
      <c r="B254" s="985" t="s">
        <v>1266</v>
      </c>
      <c r="C254" s="986" t="s">
        <v>1278</v>
      </c>
      <c r="D254" s="986"/>
      <c r="E254" s="986"/>
      <c r="F254" s="897"/>
      <c r="G254" s="887"/>
      <c r="H254" s="887"/>
      <c r="I254" s="887"/>
      <c r="J254" s="887"/>
      <c r="K254" s="887">
        <f>H254-J254</f>
        <v>0</v>
      </c>
      <c r="L254" s="891"/>
    </row>
    <row r="255" spans="1:12" s="931" customFormat="1" ht="13.5" hidden="1" customHeight="1">
      <c r="A255" s="1157" t="s">
        <v>1335</v>
      </c>
      <c r="B255" s="1158"/>
      <c r="C255" s="983" t="s">
        <v>1336</v>
      </c>
      <c r="D255" s="983"/>
      <c r="E255" s="983"/>
      <c r="F255" s="895">
        <f t="shared" ref="F255:L255" si="60">F256+F257+F258</f>
        <v>0</v>
      </c>
      <c r="G255" s="895">
        <f t="shared" si="60"/>
        <v>0</v>
      </c>
      <c r="H255" s="895">
        <f t="shared" si="60"/>
        <v>0</v>
      </c>
      <c r="I255" s="895">
        <f t="shared" si="60"/>
        <v>0</v>
      </c>
      <c r="J255" s="895">
        <f t="shared" si="60"/>
        <v>0</v>
      </c>
      <c r="K255" s="895">
        <f t="shared" si="60"/>
        <v>0</v>
      </c>
      <c r="L255" s="896">
        <f t="shared" si="60"/>
        <v>0</v>
      </c>
    </row>
    <row r="256" spans="1:12" s="931" customFormat="1" ht="13.5" hidden="1" customHeight="1">
      <c r="A256" s="987"/>
      <c r="B256" s="985" t="s">
        <v>1262</v>
      </c>
      <c r="C256" s="986" t="s">
        <v>1337</v>
      </c>
      <c r="D256" s="986"/>
      <c r="E256" s="986"/>
      <c r="F256" s="897"/>
      <c r="G256" s="887"/>
      <c r="H256" s="887"/>
      <c r="I256" s="887"/>
      <c r="J256" s="887"/>
      <c r="K256" s="887">
        <f>H256-J256</f>
        <v>0</v>
      </c>
      <c r="L256" s="891"/>
    </row>
    <row r="257" spans="1:12" s="931" customFormat="1" ht="13.5" hidden="1" customHeight="1">
      <c r="A257" s="987"/>
      <c r="B257" s="985" t="s">
        <v>1271</v>
      </c>
      <c r="C257" s="986" t="s">
        <v>1338</v>
      </c>
      <c r="D257" s="986"/>
      <c r="E257" s="986"/>
      <c r="F257" s="897"/>
      <c r="G257" s="887"/>
      <c r="H257" s="887"/>
      <c r="I257" s="887"/>
      <c r="J257" s="887"/>
      <c r="K257" s="887">
        <f>H257-J257</f>
        <v>0</v>
      </c>
      <c r="L257" s="891"/>
    </row>
    <row r="258" spans="1:12" s="931" customFormat="1" ht="13.5" hidden="1" customHeight="1">
      <c r="A258" s="987"/>
      <c r="B258" s="985" t="s">
        <v>1266</v>
      </c>
      <c r="C258" s="986" t="s">
        <v>1339</v>
      </c>
      <c r="D258" s="986"/>
      <c r="E258" s="986"/>
      <c r="F258" s="897"/>
      <c r="G258" s="887"/>
      <c r="H258" s="887"/>
      <c r="I258" s="887"/>
      <c r="J258" s="887"/>
      <c r="K258" s="887">
        <f>H258-J258</f>
        <v>0</v>
      </c>
      <c r="L258" s="891"/>
    </row>
    <row r="259" spans="1:12" s="931" customFormat="1" ht="15.75" customHeight="1">
      <c r="A259" s="1380" t="s">
        <v>1340</v>
      </c>
      <c r="B259" s="1381"/>
      <c r="C259" s="1314" t="s">
        <v>1283</v>
      </c>
      <c r="D259" s="1316">
        <f t="shared" ref="D259:L259" si="61">D260+D270+D274</f>
        <v>23900</v>
      </c>
      <c r="E259" s="1316">
        <f t="shared" si="61"/>
        <v>23900</v>
      </c>
      <c r="F259" s="1316">
        <f t="shared" si="61"/>
        <v>23900</v>
      </c>
      <c r="G259" s="1316">
        <f t="shared" si="61"/>
        <v>23900</v>
      </c>
      <c r="H259" s="1316">
        <f t="shared" si="61"/>
        <v>23900</v>
      </c>
      <c r="I259" s="1316">
        <f t="shared" si="61"/>
        <v>23900</v>
      </c>
      <c r="J259" s="1316">
        <f t="shared" si="61"/>
        <v>23900</v>
      </c>
      <c r="K259" s="1316">
        <f t="shared" si="61"/>
        <v>0</v>
      </c>
      <c r="L259" s="1317">
        <f t="shared" si="61"/>
        <v>1793</v>
      </c>
    </row>
    <row r="260" spans="1:12" s="931" customFormat="1">
      <c r="A260" s="1382" t="s">
        <v>1341</v>
      </c>
      <c r="B260" s="1383"/>
      <c r="C260" s="1384">
        <v>71</v>
      </c>
      <c r="D260" s="1316">
        <f t="shared" ref="D260:L260" si="62">D261+D266+D268</f>
        <v>23900</v>
      </c>
      <c r="E260" s="1316">
        <f t="shared" si="62"/>
        <v>23900</v>
      </c>
      <c r="F260" s="1316">
        <f t="shared" si="62"/>
        <v>23900</v>
      </c>
      <c r="G260" s="1316">
        <f t="shared" si="62"/>
        <v>23900</v>
      </c>
      <c r="H260" s="1316">
        <f t="shared" si="62"/>
        <v>23900</v>
      </c>
      <c r="I260" s="1316">
        <f t="shared" si="62"/>
        <v>23900</v>
      </c>
      <c r="J260" s="1316">
        <f t="shared" si="62"/>
        <v>23900</v>
      </c>
      <c r="K260" s="1316">
        <f t="shared" si="62"/>
        <v>0</v>
      </c>
      <c r="L260" s="1317">
        <f t="shared" si="62"/>
        <v>1793</v>
      </c>
    </row>
    <row r="261" spans="1:12" s="931" customFormat="1">
      <c r="A261" s="873" t="s">
        <v>1342</v>
      </c>
      <c r="B261" s="902"/>
      <c r="C261" s="996" t="s">
        <v>1286</v>
      </c>
      <c r="D261" s="895">
        <f t="shared" ref="D261:L261" si="63">D262+D263+D264+D265</f>
        <v>23900</v>
      </c>
      <c r="E261" s="895">
        <f t="shared" si="63"/>
        <v>23900</v>
      </c>
      <c r="F261" s="895">
        <f t="shared" si="63"/>
        <v>23900</v>
      </c>
      <c r="G261" s="895">
        <f t="shared" si="63"/>
        <v>23900</v>
      </c>
      <c r="H261" s="895">
        <f t="shared" si="63"/>
        <v>23900</v>
      </c>
      <c r="I261" s="895">
        <f t="shared" si="63"/>
        <v>23900</v>
      </c>
      <c r="J261" s="895">
        <f t="shared" si="63"/>
        <v>23900</v>
      </c>
      <c r="K261" s="895">
        <f t="shared" si="63"/>
        <v>0</v>
      </c>
      <c r="L261" s="896">
        <f t="shared" si="63"/>
        <v>1793</v>
      </c>
    </row>
    <row r="262" spans="1:12" s="931" customFormat="1">
      <c r="A262" s="892"/>
      <c r="B262" s="893" t="s">
        <v>1287</v>
      </c>
      <c r="C262" s="930" t="s">
        <v>1288</v>
      </c>
      <c r="D262" s="930"/>
      <c r="E262" s="930"/>
      <c r="F262" s="897"/>
      <c r="G262" s="887"/>
      <c r="H262" s="887"/>
      <c r="I262" s="887"/>
      <c r="J262" s="887"/>
      <c r="K262" s="887">
        <f>H262-J262</f>
        <v>0</v>
      </c>
      <c r="L262" s="891"/>
    </row>
    <row r="263" spans="1:12" s="931" customFormat="1">
      <c r="A263" s="998"/>
      <c r="B263" s="913" t="s">
        <v>1289</v>
      </c>
      <c r="C263" s="930" t="s">
        <v>1290</v>
      </c>
      <c r="D263" s="997">
        <f>F263</f>
        <v>23900</v>
      </c>
      <c r="E263" s="997">
        <f>G263</f>
        <v>23900</v>
      </c>
      <c r="F263" s="897">
        <f>'[2]66,08'!L34+'[2]66.SPAS'!L295</f>
        <v>23900</v>
      </c>
      <c r="G263" s="897">
        <f>'[2]66,08'!M34+'[2]66.SPAS'!M295</f>
        <v>23900</v>
      </c>
      <c r="H263" s="897">
        <f>'[2]66,08'!N34+'[2]66.SPAS'!N295</f>
        <v>23900</v>
      </c>
      <c r="I263" s="897">
        <f>'[2]66,08'!O34+'[2]66.SPAS'!O295</f>
        <v>23900</v>
      </c>
      <c r="J263" s="897">
        <f>'[2]66,08'!P34+'[2]66.SPAS'!P295</f>
        <v>23900</v>
      </c>
      <c r="K263" s="897">
        <f>'[2]66,08'!Q34+'[2]66.SPAS'!Q295</f>
        <v>0</v>
      </c>
      <c r="L263" s="899">
        <f>'[2]66,08'!R34+'[2]66.SPAS'!R295</f>
        <v>1793</v>
      </c>
    </row>
    <row r="264" spans="1:12" s="931" customFormat="1">
      <c r="A264" s="892"/>
      <c r="B264" s="879" t="s">
        <v>1291</v>
      </c>
      <c r="C264" s="930" t="s">
        <v>1292</v>
      </c>
      <c r="D264" s="930"/>
      <c r="E264" s="930"/>
      <c r="F264" s="897"/>
      <c r="G264" s="887"/>
      <c r="H264" s="887"/>
      <c r="I264" s="887"/>
      <c r="J264" s="887"/>
      <c r="K264" s="887">
        <f>H264-J264</f>
        <v>0</v>
      </c>
      <c r="L264" s="891"/>
    </row>
    <row r="265" spans="1:12" s="931" customFormat="1" ht="13.5" thickBot="1">
      <c r="A265" s="1000"/>
      <c r="B265" s="1001" t="s">
        <v>1293</v>
      </c>
      <c r="C265" s="1002" t="s">
        <v>1294</v>
      </c>
      <c r="D265" s="1385"/>
      <c r="E265" s="1385"/>
      <c r="F265" s="1234"/>
      <c r="G265" s="1234"/>
      <c r="H265" s="1234"/>
      <c r="I265" s="1234"/>
      <c r="J265" s="1234"/>
      <c r="K265" s="1250">
        <f>H265-J265</f>
        <v>0</v>
      </c>
      <c r="L265" s="1386"/>
    </row>
    <row r="266" spans="1:12" s="931" customFormat="1" hidden="1">
      <c r="A266" s="1005" t="s">
        <v>1295</v>
      </c>
      <c r="B266" s="1006"/>
      <c r="C266" s="1007" t="s">
        <v>1296</v>
      </c>
      <c r="D266" s="1007"/>
      <c r="E266" s="1007"/>
      <c r="F266" s="1239">
        <f t="shared" ref="F266:L266" si="64">F267</f>
        <v>0</v>
      </c>
      <c r="G266" s="1239">
        <f t="shared" si="64"/>
        <v>0</v>
      </c>
      <c r="H266" s="1239">
        <f t="shared" si="64"/>
        <v>0</v>
      </c>
      <c r="I266" s="1239">
        <f t="shared" si="64"/>
        <v>0</v>
      </c>
      <c r="J266" s="1239">
        <f t="shared" si="64"/>
        <v>0</v>
      </c>
      <c r="K266" s="1239">
        <f t="shared" si="64"/>
        <v>0</v>
      </c>
      <c r="L266" s="1240">
        <f t="shared" si="64"/>
        <v>0</v>
      </c>
    </row>
    <row r="267" spans="1:12" s="931" customFormat="1" hidden="1">
      <c r="A267" s="892"/>
      <c r="B267" s="879" t="s">
        <v>1297</v>
      </c>
      <c r="C267" s="930" t="s">
        <v>1298</v>
      </c>
      <c r="D267" s="930"/>
      <c r="E267" s="930"/>
      <c r="F267" s="897"/>
      <c r="G267" s="887"/>
      <c r="H267" s="887"/>
      <c r="I267" s="887"/>
      <c r="J267" s="887"/>
      <c r="K267" s="887">
        <f>H267-J267</f>
        <v>0</v>
      </c>
      <c r="L267" s="891"/>
    </row>
    <row r="268" spans="1:12" s="931" customFormat="1" hidden="1">
      <c r="A268" s="873" t="s">
        <v>1299</v>
      </c>
      <c r="B268" s="894"/>
      <c r="C268" s="996" t="s">
        <v>1300</v>
      </c>
      <c r="D268" s="996"/>
      <c r="E268" s="996"/>
      <c r="F268" s="895"/>
      <c r="G268" s="895"/>
      <c r="H268" s="895"/>
      <c r="I268" s="895"/>
      <c r="J268" s="895"/>
      <c r="K268" s="895"/>
      <c r="L268" s="896"/>
    </row>
    <row r="269" spans="1:12" s="931" customFormat="1" hidden="1">
      <c r="A269" s="892"/>
      <c r="B269" s="893"/>
      <c r="C269" s="880"/>
      <c r="D269" s="880"/>
      <c r="E269" s="880"/>
      <c r="F269" s="897"/>
      <c r="G269" s="898"/>
      <c r="H269" s="898"/>
      <c r="I269" s="898"/>
      <c r="J269" s="898"/>
      <c r="K269" s="887">
        <f>H269-J269</f>
        <v>0</v>
      </c>
      <c r="L269" s="900"/>
    </row>
    <row r="270" spans="1:12" s="931" customFormat="1" hidden="1">
      <c r="A270" s="993" t="s">
        <v>1301</v>
      </c>
      <c r="B270" s="953"/>
      <c r="C270" s="995">
        <v>72</v>
      </c>
      <c r="D270" s="995"/>
      <c r="E270" s="995"/>
      <c r="F270" s="939">
        <f t="shared" ref="F270:L271" si="65">F271</f>
        <v>0</v>
      </c>
      <c r="G270" s="939">
        <f t="shared" si="65"/>
        <v>0</v>
      </c>
      <c r="H270" s="939">
        <f t="shared" si="65"/>
        <v>0</v>
      </c>
      <c r="I270" s="939">
        <f t="shared" si="65"/>
        <v>0</v>
      </c>
      <c r="J270" s="939">
        <f t="shared" si="65"/>
        <v>0</v>
      </c>
      <c r="K270" s="939">
        <f t="shared" si="65"/>
        <v>0</v>
      </c>
      <c r="L270" s="940">
        <f t="shared" si="65"/>
        <v>0</v>
      </c>
    </row>
    <row r="271" spans="1:12" s="931" customFormat="1" hidden="1">
      <c r="A271" s="1387" t="s">
        <v>1302</v>
      </c>
      <c r="B271" s="1014"/>
      <c r="C271" s="996" t="s">
        <v>1303</v>
      </c>
      <c r="D271" s="996"/>
      <c r="E271" s="996"/>
      <c r="F271" s="895">
        <f t="shared" si="65"/>
        <v>0</v>
      </c>
      <c r="G271" s="895">
        <f t="shared" si="65"/>
        <v>0</v>
      </c>
      <c r="H271" s="895">
        <f t="shared" si="65"/>
        <v>0</v>
      </c>
      <c r="I271" s="895">
        <f t="shared" si="65"/>
        <v>0</v>
      </c>
      <c r="J271" s="895">
        <f t="shared" si="65"/>
        <v>0</v>
      </c>
      <c r="K271" s="895">
        <f t="shared" si="65"/>
        <v>0</v>
      </c>
      <c r="L271" s="896">
        <f t="shared" si="65"/>
        <v>0</v>
      </c>
    </row>
    <row r="272" spans="1:12" s="931" customFormat="1" hidden="1">
      <c r="A272" s="1388"/>
      <c r="B272" s="879" t="s">
        <v>1304</v>
      </c>
      <c r="C272" s="880" t="s">
        <v>1305</v>
      </c>
      <c r="D272" s="880"/>
      <c r="E272" s="880"/>
      <c r="F272" s="897"/>
      <c r="G272" s="887"/>
      <c r="H272" s="887"/>
      <c r="I272" s="887"/>
      <c r="J272" s="887"/>
      <c r="K272" s="887">
        <f>H272-J272</f>
        <v>0</v>
      </c>
      <c r="L272" s="891"/>
    </row>
    <row r="273" spans="1:12" s="931" customFormat="1" hidden="1">
      <c r="A273" s="1388"/>
      <c r="B273" s="879"/>
      <c r="C273" s="880"/>
      <c r="D273" s="880"/>
      <c r="E273" s="880"/>
      <c r="F273" s="897"/>
      <c r="G273" s="898"/>
      <c r="H273" s="898"/>
      <c r="I273" s="898"/>
      <c r="J273" s="898"/>
      <c r="K273" s="887">
        <f>H273-J273</f>
        <v>0</v>
      </c>
      <c r="L273" s="900"/>
    </row>
    <row r="274" spans="1:12" s="931" customFormat="1" hidden="1">
      <c r="A274" s="1389" t="s">
        <v>1306</v>
      </c>
      <c r="B274" s="1016"/>
      <c r="C274" s="1017">
        <v>75</v>
      </c>
      <c r="D274" s="1017"/>
      <c r="E274" s="1017"/>
      <c r="F274" s="939">
        <f>H274+I274+J274+K274</f>
        <v>0</v>
      </c>
      <c r="G274" s="1390"/>
      <c r="H274" s="1390"/>
      <c r="I274" s="1390"/>
      <c r="J274" s="1390"/>
      <c r="K274" s="887">
        <f>H274-J274</f>
        <v>0</v>
      </c>
      <c r="L274" s="1391"/>
    </row>
    <row r="275" spans="1:12" s="931" customFormat="1" hidden="1">
      <c r="A275" s="1388"/>
      <c r="B275" s="1015"/>
      <c r="C275" s="957"/>
      <c r="D275" s="957"/>
      <c r="E275" s="957"/>
      <c r="F275" s="897"/>
      <c r="G275" s="898"/>
      <c r="H275" s="898"/>
      <c r="I275" s="898"/>
      <c r="J275" s="898"/>
      <c r="K275" s="887">
        <f>H275-J275</f>
        <v>0</v>
      </c>
      <c r="L275" s="900"/>
    </row>
    <row r="276" spans="1:12" s="931" customFormat="1" ht="35.25" hidden="1" customHeight="1">
      <c r="A276" s="1160" t="s">
        <v>1174</v>
      </c>
      <c r="B276" s="1159"/>
      <c r="C276" s="954" t="s">
        <v>1175</v>
      </c>
      <c r="D276" s="954"/>
      <c r="E276" s="954"/>
      <c r="F276" s="939">
        <f t="shared" ref="F276:L276" si="66">F277</f>
        <v>0</v>
      </c>
      <c r="G276" s="939">
        <f t="shared" si="66"/>
        <v>0</v>
      </c>
      <c r="H276" s="939">
        <f t="shared" si="66"/>
        <v>0</v>
      </c>
      <c r="I276" s="939">
        <f t="shared" si="66"/>
        <v>0</v>
      </c>
      <c r="J276" s="939">
        <f t="shared" si="66"/>
        <v>0</v>
      </c>
      <c r="K276" s="939">
        <f t="shared" si="66"/>
        <v>0</v>
      </c>
      <c r="L276" s="940">
        <f t="shared" si="66"/>
        <v>0</v>
      </c>
    </row>
    <row r="277" spans="1:12" s="931" customFormat="1" hidden="1">
      <c r="A277" s="892" t="s">
        <v>1176</v>
      </c>
      <c r="B277" s="879"/>
      <c r="C277" s="941" t="s">
        <v>1178</v>
      </c>
      <c r="D277" s="941"/>
      <c r="E277" s="941"/>
      <c r="F277" s="897"/>
      <c r="G277" s="887"/>
      <c r="H277" s="887"/>
      <c r="I277" s="887"/>
      <c r="J277" s="887"/>
      <c r="K277" s="887">
        <f>H277-J277</f>
        <v>0</v>
      </c>
      <c r="L277" s="891"/>
    </row>
    <row r="278" spans="1:12" s="931" customFormat="1" ht="13.5" hidden="1" thickBot="1">
      <c r="A278" s="1392"/>
      <c r="B278" s="1393"/>
      <c r="C278" s="1394"/>
      <c r="D278" s="1394"/>
      <c r="E278" s="1394"/>
      <c r="F278" s="1249"/>
      <c r="G278" s="1249"/>
      <c r="H278" s="1249"/>
      <c r="I278" s="1249"/>
      <c r="J278" s="1249"/>
      <c r="K278" s="1249"/>
      <c r="L278" s="1251"/>
    </row>
    <row r="280" spans="1:12">
      <c r="A280" s="851"/>
      <c r="B280" s="852"/>
    </row>
    <row r="281" spans="1:12">
      <c r="A281" s="658"/>
      <c r="B281" s="659" t="s">
        <v>835</v>
      </c>
      <c r="C281" s="658"/>
      <c r="D281" s="658"/>
      <c r="E281" s="658"/>
      <c r="F281" s="658" t="s">
        <v>509</v>
      </c>
      <c r="G281" s="658"/>
      <c r="H281" s="658"/>
      <c r="I281" s="658"/>
      <c r="J281" s="658" t="s">
        <v>510</v>
      </c>
      <c r="K281" s="658"/>
    </row>
    <row r="282" spans="1:12">
      <c r="A282" s="1070" t="s">
        <v>511</v>
      </c>
      <c r="B282" s="1070"/>
      <c r="C282" s="658"/>
      <c r="D282" s="658"/>
      <c r="E282" s="658"/>
      <c r="F282" s="658" t="s">
        <v>512</v>
      </c>
      <c r="G282" s="658"/>
      <c r="H282" s="9"/>
      <c r="I282" s="658"/>
      <c r="J282" s="658" t="s">
        <v>513</v>
      </c>
      <c r="K282" s="658"/>
    </row>
    <row r="283" spans="1:12">
      <c r="A283" s="1093"/>
      <c r="B283" s="1093"/>
    </row>
  </sheetData>
  <mergeCells count="45">
    <mergeCell ref="A276:B276"/>
    <mergeCell ref="A282:B282"/>
    <mergeCell ref="A283:B283"/>
    <mergeCell ref="A235:B235"/>
    <mergeCell ref="A239:B239"/>
    <mergeCell ref="A243:B243"/>
    <mergeCell ref="A247:B247"/>
    <mergeCell ref="A251:B251"/>
    <mergeCell ref="A255:B255"/>
    <mergeCell ref="A214:B214"/>
    <mergeCell ref="A215:B215"/>
    <mergeCell ref="A219:B219"/>
    <mergeCell ref="A223:B223"/>
    <mergeCell ref="A227:B227"/>
    <mergeCell ref="A231:B231"/>
    <mergeCell ref="A163:B163"/>
    <mergeCell ref="A172:B172"/>
    <mergeCell ref="A185:B185"/>
    <mergeCell ref="A188:B188"/>
    <mergeCell ref="A189:B189"/>
    <mergeCell ref="A201:B201"/>
    <mergeCell ref="A99:B99"/>
    <mergeCell ref="A101:B101"/>
    <mergeCell ref="A134:B134"/>
    <mergeCell ref="A135:B135"/>
    <mergeCell ref="A159:B159"/>
    <mergeCell ref="A162:B162"/>
    <mergeCell ref="A53:B53"/>
    <mergeCell ref="A69:B69"/>
    <mergeCell ref="A74:B74"/>
    <mergeCell ref="A81:B81"/>
    <mergeCell ref="A82:B82"/>
    <mergeCell ref="A90:B90"/>
    <mergeCell ref="A12:B12"/>
    <mergeCell ref="A13:B13"/>
    <mergeCell ref="A14:B14"/>
    <mergeCell ref="A15:B15"/>
    <mergeCell ref="A16:B16"/>
    <mergeCell ref="A45:B45"/>
    <mergeCell ref="K1:L1"/>
    <mergeCell ref="C3:L3"/>
    <mergeCell ref="B6:K6"/>
    <mergeCell ref="B7:K7"/>
    <mergeCell ref="A10:B10"/>
    <mergeCell ref="A11:B11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28F8-E779-4A24-827A-9A5DB40F4DD7}">
  <sheetPr>
    <tabColor theme="5" tint="-0.249977111117893"/>
  </sheetPr>
  <dimension ref="A1:L321"/>
  <sheetViews>
    <sheetView zoomScaleNormal="100" zoomScaleSheetLayoutView="85" workbookViewId="0">
      <selection activeCell="T13" sqref="T13"/>
    </sheetView>
  </sheetViews>
  <sheetFormatPr defaultRowHeight="12.75"/>
  <cols>
    <col min="1" max="1" width="5.140625" style="662" customWidth="1"/>
    <col min="2" max="2" width="45.42578125" style="850" customWidth="1"/>
    <col min="3" max="3" width="9.42578125" style="662" customWidth="1"/>
    <col min="4" max="4" width="13.5703125" style="662" customWidth="1"/>
    <col min="5" max="5" width="12" style="662" customWidth="1"/>
    <col min="6" max="6" width="14.5703125" style="662" customWidth="1"/>
    <col min="7" max="7" width="14.7109375" style="662" customWidth="1"/>
    <col min="8" max="8" width="14.140625" style="662" customWidth="1"/>
    <col min="9" max="9" width="14.7109375" style="662" bestFit="1" customWidth="1"/>
    <col min="10" max="10" width="12.5703125" style="662" customWidth="1"/>
    <col min="11" max="11" width="12.28515625" style="662" customWidth="1"/>
    <col min="12" max="12" width="14.5703125" style="662" customWidth="1"/>
    <col min="13" max="249" width="9.140625" style="662"/>
    <col min="250" max="250" width="5.140625" style="662" customWidth="1"/>
    <col min="251" max="251" width="45.42578125" style="662" customWidth="1"/>
    <col min="252" max="252" width="9.42578125" style="662" customWidth="1"/>
    <col min="253" max="253" width="13.5703125" style="662" customWidth="1"/>
    <col min="254" max="254" width="12" style="662" customWidth="1"/>
    <col min="255" max="255" width="14.5703125" style="662" customWidth="1"/>
    <col min="256" max="256" width="14.7109375" style="662" customWidth="1"/>
    <col min="257" max="257" width="14.140625" style="662" customWidth="1"/>
    <col min="258" max="258" width="14.7109375" style="662" bestFit="1" customWidth="1"/>
    <col min="259" max="259" width="12.5703125" style="662" customWidth="1"/>
    <col min="260" max="260" width="12.28515625" style="662" customWidth="1"/>
    <col min="261" max="261" width="14.5703125" style="662" customWidth="1"/>
    <col min="262" max="262" width="9.140625" style="662"/>
    <col min="263" max="263" width="12.7109375" style="662" bestFit="1" customWidth="1"/>
    <col min="264" max="264" width="10.28515625" style="662" bestFit="1" customWidth="1"/>
    <col min="265" max="505" width="9.140625" style="662"/>
    <col min="506" max="506" width="5.140625" style="662" customWidth="1"/>
    <col min="507" max="507" width="45.42578125" style="662" customWidth="1"/>
    <col min="508" max="508" width="9.42578125" style="662" customWidth="1"/>
    <col min="509" max="509" width="13.5703125" style="662" customWidth="1"/>
    <col min="510" max="510" width="12" style="662" customWidth="1"/>
    <col min="511" max="511" width="14.5703125" style="662" customWidth="1"/>
    <col min="512" max="512" width="14.7109375" style="662" customWidth="1"/>
    <col min="513" max="513" width="14.140625" style="662" customWidth="1"/>
    <col min="514" max="514" width="14.7109375" style="662" bestFit="1" customWidth="1"/>
    <col min="515" max="515" width="12.5703125" style="662" customWidth="1"/>
    <col min="516" max="516" width="12.28515625" style="662" customWidth="1"/>
    <col min="517" max="517" width="14.5703125" style="662" customWidth="1"/>
    <col min="518" max="518" width="9.140625" style="662"/>
    <col min="519" max="519" width="12.7109375" style="662" bestFit="1" customWidth="1"/>
    <col min="520" max="520" width="10.28515625" style="662" bestFit="1" customWidth="1"/>
    <col min="521" max="761" width="9.140625" style="662"/>
    <col min="762" max="762" width="5.140625" style="662" customWidth="1"/>
    <col min="763" max="763" width="45.42578125" style="662" customWidth="1"/>
    <col min="764" max="764" width="9.42578125" style="662" customWidth="1"/>
    <col min="765" max="765" width="13.5703125" style="662" customWidth="1"/>
    <col min="766" max="766" width="12" style="662" customWidth="1"/>
    <col min="767" max="767" width="14.5703125" style="662" customWidth="1"/>
    <col min="768" max="768" width="14.7109375" style="662" customWidth="1"/>
    <col min="769" max="769" width="14.140625" style="662" customWidth="1"/>
    <col min="770" max="770" width="14.7109375" style="662" bestFit="1" customWidth="1"/>
    <col min="771" max="771" width="12.5703125" style="662" customWidth="1"/>
    <col min="772" max="772" width="12.28515625" style="662" customWidth="1"/>
    <col min="773" max="773" width="14.5703125" style="662" customWidth="1"/>
    <col min="774" max="774" width="9.140625" style="662"/>
    <col min="775" max="775" width="12.7109375" style="662" bestFit="1" customWidth="1"/>
    <col min="776" max="776" width="10.28515625" style="662" bestFit="1" customWidth="1"/>
    <col min="777" max="1017" width="9.140625" style="662"/>
    <col min="1018" max="1018" width="5.140625" style="662" customWidth="1"/>
    <col min="1019" max="1019" width="45.42578125" style="662" customWidth="1"/>
    <col min="1020" max="1020" width="9.42578125" style="662" customWidth="1"/>
    <col min="1021" max="1021" width="13.5703125" style="662" customWidth="1"/>
    <col min="1022" max="1022" width="12" style="662" customWidth="1"/>
    <col min="1023" max="1023" width="14.5703125" style="662" customWidth="1"/>
    <col min="1024" max="1024" width="14.7109375" style="662" customWidth="1"/>
    <col min="1025" max="1025" width="14.140625" style="662" customWidth="1"/>
    <col min="1026" max="1026" width="14.7109375" style="662" bestFit="1" customWidth="1"/>
    <col min="1027" max="1027" width="12.5703125" style="662" customWidth="1"/>
    <col min="1028" max="1028" width="12.28515625" style="662" customWidth="1"/>
    <col min="1029" max="1029" width="14.5703125" style="662" customWidth="1"/>
    <col min="1030" max="1030" width="9.140625" style="662"/>
    <col min="1031" max="1031" width="12.7109375" style="662" bestFit="1" customWidth="1"/>
    <col min="1032" max="1032" width="10.28515625" style="662" bestFit="1" customWidth="1"/>
    <col min="1033" max="1273" width="9.140625" style="662"/>
    <col min="1274" max="1274" width="5.140625" style="662" customWidth="1"/>
    <col min="1275" max="1275" width="45.42578125" style="662" customWidth="1"/>
    <col min="1276" max="1276" width="9.42578125" style="662" customWidth="1"/>
    <col min="1277" max="1277" width="13.5703125" style="662" customWidth="1"/>
    <col min="1278" max="1278" width="12" style="662" customWidth="1"/>
    <col min="1279" max="1279" width="14.5703125" style="662" customWidth="1"/>
    <col min="1280" max="1280" width="14.7109375" style="662" customWidth="1"/>
    <col min="1281" max="1281" width="14.140625" style="662" customWidth="1"/>
    <col min="1282" max="1282" width="14.7109375" style="662" bestFit="1" customWidth="1"/>
    <col min="1283" max="1283" width="12.5703125" style="662" customWidth="1"/>
    <col min="1284" max="1284" width="12.28515625" style="662" customWidth="1"/>
    <col min="1285" max="1285" width="14.5703125" style="662" customWidth="1"/>
    <col min="1286" max="1286" width="9.140625" style="662"/>
    <col min="1287" max="1287" width="12.7109375" style="662" bestFit="1" customWidth="1"/>
    <col min="1288" max="1288" width="10.28515625" style="662" bestFit="1" customWidth="1"/>
    <col min="1289" max="1529" width="9.140625" style="662"/>
    <col min="1530" max="1530" width="5.140625" style="662" customWidth="1"/>
    <col min="1531" max="1531" width="45.42578125" style="662" customWidth="1"/>
    <col min="1532" max="1532" width="9.42578125" style="662" customWidth="1"/>
    <col min="1533" max="1533" width="13.5703125" style="662" customWidth="1"/>
    <col min="1534" max="1534" width="12" style="662" customWidth="1"/>
    <col min="1535" max="1535" width="14.5703125" style="662" customWidth="1"/>
    <col min="1536" max="1536" width="14.7109375" style="662" customWidth="1"/>
    <col min="1537" max="1537" width="14.140625" style="662" customWidth="1"/>
    <col min="1538" max="1538" width="14.7109375" style="662" bestFit="1" customWidth="1"/>
    <col min="1539" max="1539" width="12.5703125" style="662" customWidth="1"/>
    <col min="1540" max="1540" width="12.28515625" style="662" customWidth="1"/>
    <col min="1541" max="1541" width="14.5703125" style="662" customWidth="1"/>
    <col min="1542" max="1542" width="9.140625" style="662"/>
    <col min="1543" max="1543" width="12.7109375" style="662" bestFit="1" customWidth="1"/>
    <col min="1544" max="1544" width="10.28515625" style="662" bestFit="1" customWidth="1"/>
    <col min="1545" max="1785" width="9.140625" style="662"/>
    <col min="1786" max="1786" width="5.140625" style="662" customWidth="1"/>
    <col min="1787" max="1787" width="45.42578125" style="662" customWidth="1"/>
    <col min="1788" max="1788" width="9.42578125" style="662" customWidth="1"/>
    <col min="1789" max="1789" width="13.5703125" style="662" customWidth="1"/>
    <col min="1790" max="1790" width="12" style="662" customWidth="1"/>
    <col min="1791" max="1791" width="14.5703125" style="662" customWidth="1"/>
    <col min="1792" max="1792" width="14.7109375" style="662" customWidth="1"/>
    <col min="1793" max="1793" width="14.140625" style="662" customWidth="1"/>
    <col min="1794" max="1794" width="14.7109375" style="662" bestFit="1" customWidth="1"/>
    <col min="1795" max="1795" width="12.5703125" style="662" customWidth="1"/>
    <col min="1796" max="1796" width="12.28515625" style="662" customWidth="1"/>
    <col min="1797" max="1797" width="14.5703125" style="662" customWidth="1"/>
    <col min="1798" max="1798" width="9.140625" style="662"/>
    <col min="1799" max="1799" width="12.7109375" style="662" bestFit="1" customWidth="1"/>
    <col min="1800" max="1800" width="10.28515625" style="662" bestFit="1" customWidth="1"/>
    <col min="1801" max="2041" width="9.140625" style="662"/>
    <col min="2042" max="2042" width="5.140625" style="662" customWidth="1"/>
    <col min="2043" max="2043" width="45.42578125" style="662" customWidth="1"/>
    <col min="2044" max="2044" width="9.42578125" style="662" customWidth="1"/>
    <col min="2045" max="2045" width="13.5703125" style="662" customWidth="1"/>
    <col min="2046" max="2046" width="12" style="662" customWidth="1"/>
    <col min="2047" max="2047" width="14.5703125" style="662" customWidth="1"/>
    <col min="2048" max="2048" width="14.7109375" style="662" customWidth="1"/>
    <col min="2049" max="2049" width="14.140625" style="662" customWidth="1"/>
    <col min="2050" max="2050" width="14.7109375" style="662" bestFit="1" customWidth="1"/>
    <col min="2051" max="2051" width="12.5703125" style="662" customWidth="1"/>
    <col min="2052" max="2052" width="12.28515625" style="662" customWidth="1"/>
    <col min="2053" max="2053" width="14.5703125" style="662" customWidth="1"/>
    <col min="2054" max="2054" width="9.140625" style="662"/>
    <col min="2055" max="2055" width="12.7109375" style="662" bestFit="1" customWidth="1"/>
    <col min="2056" max="2056" width="10.28515625" style="662" bestFit="1" customWidth="1"/>
    <col min="2057" max="2297" width="9.140625" style="662"/>
    <col min="2298" max="2298" width="5.140625" style="662" customWidth="1"/>
    <col min="2299" max="2299" width="45.42578125" style="662" customWidth="1"/>
    <col min="2300" max="2300" width="9.42578125" style="662" customWidth="1"/>
    <col min="2301" max="2301" width="13.5703125" style="662" customWidth="1"/>
    <col min="2302" max="2302" width="12" style="662" customWidth="1"/>
    <col min="2303" max="2303" width="14.5703125" style="662" customWidth="1"/>
    <col min="2304" max="2304" width="14.7109375" style="662" customWidth="1"/>
    <col min="2305" max="2305" width="14.140625" style="662" customWidth="1"/>
    <col min="2306" max="2306" width="14.7109375" style="662" bestFit="1" customWidth="1"/>
    <col min="2307" max="2307" width="12.5703125" style="662" customWidth="1"/>
    <col min="2308" max="2308" width="12.28515625" style="662" customWidth="1"/>
    <col min="2309" max="2309" width="14.5703125" style="662" customWidth="1"/>
    <col min="2310" max="2310" width="9.140625" style="662"/>
    <col min="2311" max="2311" width="12.7109375" style="662" bestFit="1" customWidth="1"/>
    <col min="2312" max="2312" width="10.28515625" style="662" bestFit="1" customWidth="1"/>
    <col min="2313" max="2553" width="9.140625" style="662"/>
    <col min="2554" max="2554" width="5.140625" style="662" customWidth="1"/>
    <col min="2555" max="2555" width="45.42578125" style="662" customWidth="1"/>
    <col min="2556" max="2556" width="9.42578125" style="662" customWidth="1"/>
    <col min="2557" max="2557" width="13.5703125" style="662" customWidth="1"/>
    <col min="2558" max="2558" width="12" style="662" customWidth="1"/>
    <col min="2559" max="2559" width="14.5703125" style="662" customWidth="1"/>
    <col min="2560" max="2560" width="14.7109375" style="662" customWidth="1"/>
    <col min="2561" max="2561" width="14.140625" style="662" customWidth="1"/>
    <col min="2562" max="2562" width="14.7109375" style="662" bestFit="1" customWidth="1"/>
    <col min="2563" max="2563" width="12.5703125" style="662" customWidth="1"/>
    <col min="2564" max="2564" width="12.28515625" style="662" customWidth="1"/>
    <col min="2565" max="2565" width="14.5703125" style="662" customWidth="1"/>
    <col min="2566" max="2566" width="9.140625" style="662"/>
    <col min="2567" max="2567" width="12.7109375" style="662" bestFit="1" customWidth="1"/>
    <col min="2568" max="2568" width="10.28515625" style="662" bestFit="1" customWidth="1"/>
    <col min="2569" max="2809" width="9.140625" style="662"/>
    <col min="2810" max="2810" width="5.140625" style="662" customWidth="1"/>
    <col min="2811" max="2811" width="45.42578125" style="662" customWidth="1"/>
    <col min="2812" max="2812" width="9.42578125" style="662" customWidth="1"/>
    <col min="2813" max="2813" width="13.5703125" style="662" customWidth="1"/>
    <col min="2814" max="2814" width="12" style="662" customWidth="1"/>
    <col min="2815" max="2815" width="14.5703125" style="662" customWidth="1"/>
    <col min="2816" max="2816" width="14.7109375" style="662" customWidth="1"/>
    <col min="2817" max="2817" width="14.140625" style="662" customWidth="1"/>
    <col min="2818" max="2818" width="14.7109375" style="662" bestFit="1" customWidth="1"/>
    <col min="2819" max="2819" width="12.5703125" style="662" customWidth="1"/>
    <col min="2820" max="2820" width="12.28515625" style="662" customWidth="1"/>
    <col min="2821" max="2821" width="14.5703125" style="662" customWidth="1"/>
    <col min="2822" max="2822" width="9.140625" style="662"/>
    <col min="2823" max="2823" width="12.7109375" style="662" bestFit="1" customWidth="1"/>
    <col min="2824" max="2824" width="10.28515625" style="662" bestFit="1" customWidth="1"/>
    <col min="2825" max="3065" width="9.140625" style="662"/>
    <col min="3066" max="3066" width="5.140625" style="662" customWidth="1"/>
    <col min="3067" max="3067" width="45.42578125" style="662" customWidth="1"/>
    <col min="3068" max="3068" width="9.42578125" style="662" customWidth="1"/>
    <col min="3069" max="3069" width="13.5703125" style="662" customWidth="1"/>
    <col min="3070" max="3070" width="12" style="662" customWidth="1"/>
    <col min="3071" max="3071" width="14.5703125" style="662" customWidth="1"/>
    <col min="3072" max="3072" width="14.7109375" style="662" customWidth="1"/>
    <col min="3073" max="3073" width="14.140625" style="662" customWidth="1"/>
    <col min="3074" max="3074" width="14.7109375" style="662" bestFit="1" customWidth="1"/>
    <col min="3075" max="3075" width="12.5703125" style="662" customWidth="1"/>
    <col min="3076" max="3076" width="12.28515625" style="662" customWidth="1"/>
    <col min="3077" max="3077" width="14.5703125" style="662" customWidth="1"/>
    <col min="3078" max="3078" width="9.140625" style="662"/>
    <col min="3079" max="3079" width="12.7109375" style="662" bestFit="1" customWidth="1"/>
    <col min="3080" max="3080" width="10.28515625" style="662" bestFit="1" customWidth="1"/>
    <col min="3081" max="3321" width="9.140625" style="662"/>
    <col min="3322" max="3322" width="5.140625" style="662" customWidth="1"/>
    <col min="3323" max="3323" width="45.42578125" style="662" customWidth="1"/>
    <col min="3324" max="3324" width="9.42578125" style="662" customWidth="1"/>
    <col min="3325" max="3325" width="13.5703125" style="662" customWidth="1"/>
    <col min="3326" max="3326" width="12" style="662" customWidth="1"/>
    <col min="3327" max="3327" width="14.5703125" style="662" customWidth="1"/>
    <col min="3328" max="3328" width="14.7109375" style="662" customWidth="1"/>
    <col min="3329" max="3329" width="14.140625" style="662" customWidth="1"/>
    <col min="3330" max="3330" width="14.7109375" style="662" bestFit="1" customWidth="1"/>
    <col min="3331" max="3331" width="12.5703125" style="662" customWidth="1"/>
    <col min="3332" max="3332" width="12.28515625" style="662" customWidth="1"/>
    <col min="3333" max="3333" width="14.5703125" style="662" customWidth="1"/>
    <col min="3334" max="3334" width="9.140625" style="662"/>
    <col min="3335" max="3335" width="12.7109375" style="662" bestFit="1" customWidth="1"/>
    <col min="3336" max="3336" width="10.28515625" style="662" bestFit="1" customWidth="1"/>
    <col min="3337" max="3577" width="9.140625" style="662"/>
    <col min="3578" max="3578" width="5.140625" style="662" customWidth="1"/>
    <col min="3579" max="3579" width="45.42578125" style="662" customWidth="1"/>
    <col min="3580" max="3580" width="9.42578125" style="662" customWidth="1"/>
    <col min="3581" max="3581" width="13.5703125" style="662" customWidth="1"/>
    <col min="3582" max="3582" width="12" style="662" customWidth="1"/>
    <col min="3583" max="3583" width="14.5703125" style="662" customWidth="1"/>
    <col min="3584" max="3584" width="14.7109375" style="662" customWidth="1"/>
    <col min="3585" max="3585" width="14.140625" style="662" customWidth="1"/>
    <col min="3586" max="3586" width="14.7109375" style="662" bestFit="1" customWidth="1"/>
    <col min="3587" max="3587" width="12.5703125" style="662" customWidth="1"/>
    <col min="3588" max="3588" width="12.28515625" style="662" customWidth="1"/>
    <col min="3589" max="3589" width="14.5703125" style="662" customWidth="1"/>
    <col min="3590" max="3590" width="9.140625" style="662"/>
    <col min="3591" max="3591" width="12.7109375" style="662" bestFit="1" customWidth="1"/>
    <col min="3592" max="3592" width="10.28515625" style="662" bestFit="1" customWidth="1"/>
    <col min="3593" max="3833" width="9.140625" style="662"/>
    <col min="3834" max="3834" width="5.140625" style="662" customWidth="1"/>
    <col min="3835" max="3835" width="45.42578125" style="662" customWidth="1"/>
    <col min="3836" max="3836" width="9.42578125" style="662" customWidth="1"/>
    <col min="3837" max="3837" width="13.5703125" style="662" customWidth="1"/>
    <col min="3838" max="3838" width="12" style="662" customWidth="1"/>
    <col min="3839" max="3839" width="14.5703125" style="662" customWidth="1"/>
    <col min="3840" max="3840" width="14.7109375" style="662" customWidth="1"/>
    <col min="3841" max="3841" width="14.140625" style="662" customWidth="1"/>
    <col min="3842" max="3842" width="14.7109375" style="662" bestFit="1" customWidth="1"/>
    <col min="3843" max="3843" width="12.5703125" style="662" customWidth="1"/>
    <col min="3844" max="3844" width="12.28515625" style="662" customWidth="1"/>
    <col min="3845" max="3845" width="14.5703125" style="662" customWidth="1"/>
    <col min="3846" max="3846" width="9.140625" style="662"/>
    <col min="3847" max="3847" width="12.7109375" style="662" bestFit="1" customWidth="1"/>
    <col min="3848" max="3848" width="10.28515625" style="662" bestFit="1" customWidth="1"/>
    <col min="3849" max="4089" width="9.140625" style="662"/>
    <col min="4090" max="4090" width="5.140625" style="662" customWidth="1"/>
    <col min="4091" max="4091" width="45.42578125" style="662" customWidth="1"/>
    <col min="4092" max="4092" width="9.42578125" style="662" customWidth="1"/>
    <col min="4093" max="4093" width="13.5703125" style="662" customWidth="1"/>
    <col min="4094" max="4094" width="12" style="662" customWidth="1"/>
    <col min="4095" max="4095" width="14.5703125" style="662" customWidth="1"/>
    <col min="4096" max="4096" width="14.7109375" style="662" customWidth="1"/>
    <col min="4097" max="4097" width="14.140625" style="662" customWidth="1"/>
    <col min="4098" max="4098" width="14.7109375" style="662" bestFit="1" customWidth="1"/>
    <col min="4099" max="4099" width="12.5703125" style="662" customWidth="1"/>
    <col min="4100" max="4100" width="12.28515625" style="662" customWidth="1"/>
    <col min="4101" max="4101" width="14.5703125" style="662" customWidth="1"/>
    <col min="4102" max="4102" width="9.140625" style="662"/>
    <col min="4103" max="4103" width="12.7109375" style="662" bestFit="1" customWidth="1"/>
    <col min="4104" max="4104" width="10.28515625" style="662" bestFit="1" customWidth="1"/>
    <col min="4105" max="4345" width="9.140625" style="662"/>
    <col min="4346" max="4346" width="5.140625" style="662" customWidth="1"/>
    <col min="4347" max="4347" width="45.42578125" style="662" customWidth="1"/>
    <col min="4348" max="4348" width="9.42578125" style="662" customWidth="1"/>
    <col min="4349" max="4349" width="13.5703125" style="662" customWidth="1"/>
    <col min="4350" max="4350" width="12" style="662" customWidth="1"/>
    <col min="4351" max="4351" width="14.5703125" style="662" customWidth="1"/>
    <col min="4352" max="4352" width="14.7109375" style="662" customWidth="1"/>
    <col min="4353" max="4353" width="14.140625" style="662" customWidth="1"/>
    <col min="4354" max="4354" width="14.7109375" style="662" bestFit="1" customWidth="1"/>
    <col min="4355" max="4355" width="12.5703125" style="662" customWidth="1"/>
    <col min="4356" max="4356" width="12.28515625" style="662" customWidth="1"/>
    <col min="4357" max="4357" width="14.5703125" style="662" customWidth="1"/>
    <col min="4358" max="4358" width="9.140625" style="662"/>
    <col min="4359" max="4359" width="12.7109375" style="662" bestFit="1" customWidth="1"/>
    <col min="4360" max="4360" width="10.28515625" style="662" bestFit="1" customWidth="1"/>
    <col min="4361" max="4601" width="9.140625" style="662"/>
    <col min="4602" max="4602" width="5.140625" style="662" customWidth="1"/>
    <col min="4603" max="4603" width="45.42578125" style="662" customWidth="1"/>
    <col min="4604" max="4604" width="9.42578125" style="662" customWidth="1"/>
    <col min="4605" max="4605" width="13.5703125" style="662" customWidth="1"/>
    <col min="4606" max="4606" width="12" style="662" customWidth="1"/>
    <col min="4607" max="4607" width="14.5703125" style="662" customWidth="1"/>
    <col min="4608" max="4608" width="14.7109375" style="662" customWidth="1"/>
    <col min="4609" max="4609" width="14.140625" style="662" customWidth="1"/>
    <col min="4610" max="4610" width="14.7109375" style="662" bestFit="1" customWidth="1"/>
    <col min="4611" max="4611" width="12.5703125" style="662" customWidth="1"/>
    <col min="4612" max="4612" width="12.28515625" style="662" customWidth="1"/>
    <col min="4613" max="4613" width="14.5703125" style="662" customWidth="1"/>
    <col min="4614" max="4614" width="9.140625" style="662"/>
    <col min="4615" max="4615" width="12.7109375" style="662" bestFit="1" customWidth="1"/>
    <col min="4616" max="4616" width="10.28515625" style="662" bestFit="1" customWidth="1"/>
    <col min="4617" max="4857" width="9.140625" style="662"/>
    <col min="4858" max="4858" width="5.140625" style="662" customWidth="1"/>
    <col min="4859" max="4859" width="45.42578125" style="662" customWidth="1"/>
    <col min="4860" max="4860" width="9.42578125" style="662" customWidth="1"/>
    <col min="4861" max="4861" width="13.5703125" style="662" customWidth="1"/>
    <col min="4862" max="4862" width="12" style="662" customWidth="1"/>
    <col min="4863" max="4863" width="14.5703125" style="662" customWidth="1"/>
    <col min="4864" max="4864" width="14.7109375" style="662" customWidth="1"/>
    <col min="4865" max="4865" width="14.140625" style="662" customWidth="1"/>
    <col min="4866" max="4866" width="14.7109375" style="662" bestFit="1" customWidth="1"/>
    <col min="4867" max="4867" width="12.5703125" style="662" customWidth="1"/>
    <col min="4868" max="4868" width="12.28515625" style="662" customWidth="1"/>
    <col min="4869" max="4869" width="14.5703125" style="662" customWidth="1"/>
    <col min="4870" max="4870" width="9.140625" style="662"/>
    <col min="4871" max="4871" width="12.7109375" style="662" bestFit="1" customWidth="1"/>
    <col min="4872" max="4872" width="10.28515625" style="662" bestFit="1" customWidth="1"/>
    <col min="4873" max="5113" width="9.140625" style="662"/>
    <col min="5114" max="5114" width="5.140625" style="662" customWidth="1"/>
    <col min="5115" max="5115" width="45.42578125" style="662" customWidth="1"/>
    <col min="5116" max="5116" width="9.42578125" style="662" customWidth="1"/>
    <col min="5117" max="5117" width="13.5703125" style="662" customWidth="1"/>
    <col min="5118" max="5118" width="12" style="662" customWidth="1"/>
    <col min="5119" max="5119" width="14.5703125" style="662" customWidth="1"/>
    <col min="5120" max="5120" width="14.7109375" style="662" customWidth="1"/>
    <col min="5121" max="5121" width="14.140625" style="662" customWidth="1"/>
    <col min="5122" max="5122" width="14.7109375" style="662" bestFit="1" customWidth="1"/>
    <col min="5123" max="5123" width="12.5703125" style="662" customWidth="1"/>
    <col min="5124" max="5124" width="12.28515625" style="662" customWidth="1"/>
    <col min="5125" max="5125" width="14.5703125" style="662" customWidth="1"/>
    <col min="5126" max="5126" width="9.140625" style="662"/>
    <col min="5127" max="5127" width="12.7109375" style="662" bestFit="1" customWidth="1"/>
    <col min="5128" max="5128" width="10.28515625" style="662" bestFit="1" customWidth="1"/>
    <col min="5129" max="5369" width="9.140625" style="662"/>
    <col min="5370" max="5370" width="5.140625" style="662" customWidth="1"/>
    <col min="5371" max="5371" width="45.42578125" style="662" customWidth="1"/>
    <col min="5372" max="5372" width="9.42578125" style="662" customWidth="1"/>
    <col min="5373" max="5373" width="13.5703125" style="662" customWidth="1"/>
    <col min="5374" max="5374" width="12" style="662" customWidth="1"/>
    <col min="5375" max="5375" width="14.5703125" style="662" customWidth="1"/>
    <col min="5376" max="5376" width="14.7109375" style="662" customWidth="1"/>
    <col min="5377" max="5377" width="14.140625" style="662" customWidth="1"/>
    <col min="5378" max="5378" width="14.7109375" style="662" bestFit="1" customWidth="1"/>
    <col min="5379" max="5379" width="12.5703125" style="662" customWidth="1"/>
    <col min="5380" max="5380" width="12.28515625" style="662" customWidth="1"/>
    <col min="5381" max="5381" width="14.5703125" style="662" customWidth="1"/>
    <col min="5382" max="5382" width="9.140625" style="662"/>
    <col min="5383" max="5383" width="12.7109375" style="662" bestFit="1" customWidth="1"/>
    <col min="5384" max="5384" width="10.28515625" style="662" bestFit="1" customWidth="1"/>
    <col min="5385" max="5625" width="9.140625" style="662"/>
    <col min="5626" max="5626" width="5.140625" style="662" customWidth="1"/>
    <col min="5627" max="5627" width="45.42578125" style="662" customWidth="1"/>
    <col min="5628" max="5628" width="9.42578125" style="662" customWidth="1"/>
    <col min="5629" max="5629" width="13.5703125" style="662" customWidth="1"/>
    <col min="5630" max="5630" width="12" style="662" customWidth="1"/>
    <col min="5631" max="5631" width="14.5703125" style="662" customWidth="1"/>
    <col min="5632" max="5632" width="14.7109375" style="662" customWidth="1"/>
    <col min="5633" max="5633" width="14.140625" style="662" customWidth="1"/>
    <col min="5634" max="5634" width="14.7109375" style="662" bestFit="1" customWidth="1"/>
    <col min="5635" max="5635" width="12.5703125" style="662" customWidth="1"/>
    <col min="5636" max="5636" width="12.28515625" style="662" customWidth="1"/>
    <col min="5637" max="5637" width="14.5703125" style="662" customWidth="1"/>
    <col min="5638" max="5638" width="9.140625" style="662"/>
    <col min="5639" max="5639" width="12.7109375" style="662" bestFit="1" customWidth="1"/>
    <col min="5640" max="5640" width="10.28515625" style="662" bestFit="1" customWidth="1"/>
    <col min="5641" max="5881" width="9.140625" style="662"/>
    <col min="5882" max="5882" width="5.140625" style="662" customWidth="1"/>
    <col min="5883" max="5883" width="45.42578125" style="662" customWidth="1"/>
    <col min="5884" max="5884" width="9.42578125" style="662" customWidth="1"/>
    <col min="5885" max="5885" width="13.5703125" style="662" customWidth="1"/>
    <col min="5886" max="5886" width="12" style="662" customWidth="1"/>
    <col min="5887" max="5887" width="14.5703125" style="662" customWidth="1"/>
    <col min="5888" max="5888" width="14.7109375" style="662" customWidth="1"/>
    <col min="5889" max="5889" width="14.140625" style="662" customWidth="1"/>
    <col min="5890" max="5890" width="14.7109375" style="662" bestFit="1" customWidth="1"/>
    <col min="5891" max="5891" width="12.5703125" style="662" customWidth="1"/>
    <col min="5892" max="5892" width="12.28515625" style="662" customWidth="1"/>
    <col min="5893" max="5893" width="14.5703125" style="662" customWidth="1"/>
    <col min="5894" max="5894" width="9.140625" style="662"/>
    <col min="5895" max="5895" width="12.7109375" style="662" bestFit="1" customWidth="1"/>
    <col min="5896" max="5896" width="10.28515625" style="662" bestFit="1" customWidth="1"/>
    <col min="5897" max="6137" width="9.140625" style="662"/>
    <col min="6138" max="6138" width="5.140625" style="662" customWidth="1"/>
    <col min="6139" max="6139" width="45.42578125" style="662" customWidth="1"/>
    <col min="6140" max="6140" width="9.42578125" style="662" customWidth="1"/>
    <col min="6141" max="6141" width="13.5703125" style="662" customWidth="1"/>
    <col min="6142" max="6142" width="12" style="662" customWidth="1"/>
    <col min="6143" max="6143" width="14.5703125" style="662" customWidth="1"/>
    <col min="6144" max="6144" width="14.7109375" style="662" customWidth="1"/>
    <col min="6145" max="6145" width="14.140625" style="662" customWidth="1"/>
    <col min="6146" max="6146" width="14.7109375" style="662" bestFit="1" customWidth="1"/>
    <col min="6147" max="6147" width="12.5703125" style="662" customWidth="1"/>
    <col min="6148" max="6148" width="12.28515625" style="662" customWidth="1"/>
    <col min="6149" max="6149" width="14.5703125" style="662" customWidth="1"/>
    <col min="6150" max="6150" width="9.140625" style="662"/>
    <col min="6151" max="6151" width="12.7109375" style="662" bestFit="1" customWidth="1"/>
    <col min="6152" max="6152" width="10.28515625" style="662" bestFit="1" customWidth="1"/>
    <col min="6153" max="6393" width="9.140625" style="662"/>
    <col min="6394" max="6394" width="5.140625" style="662" customWidth="1"/>
    <col min="6395" max="6395" width="45.42578125" style="662" customWidth="1"/>
    <col min="6396" max="6396" width="9.42578125" style="662" customWidth="1"/>
    <col min="6397" max="6397" width="13.5703125" style="662" customWidth="1"/>
    <col min="6398" max="6398" width="12" style="662" customWidth="1"/>
    <col min="6399" max="6399" width="14.5703125" style="662" customWidth="1"/>
    <col min="6400" max="6400" width="14.7109375" style="662" customWidth="1"/>
    <col min="6401" max="6401" width="14.140625" style="662" customWidth="1"/>
    <col min="6402" max="6402" width="14.7109375" style="662" bestFit="1" customWidth="1"/>
    <col min="6403" max="6403" width="12.5703125" style="662" customWidth="1"/>
    <col min="6404" max="6404" width="12.28515625" style="662" customWidth="1"/>
    <col min="6405" max="6405" width="14.5703125" style="662" customWidth="1"/>
    <col min="6406" max="6406" width="9.140625" style="662"/>
    <col min="6407" max="6407" width="12.7109375" style="662" bestFit="1" customWidth="1"/>
    <col min="6408" max="6408" width="10.28515625" style="662" bestFit="1" customWidth="1"/>
    <col min="6409" max="6649" width="9.140625" style="662"/>
    <col min="6650" max="6650" width="5.140625" style="662" customWidth="1"/>
    <col min="6651" max="6651" width="45.42578125" style="662" customWidth="1"/>
    <col min="6652" max="6652" width="9.42578125" style="662" customWidth="1"/>
    <col min="6653" max="6653" width="13.5703125" style="662" customWidth="1"/>
    <col min="6654" max="6654" width="12" style="662" customWidth="1"/>
    <col min="6655" max="6655" width="14.5703125" style="662" customWidth="1"/>
    <col min="6656" max="6656" width="14.7109375" style="662" customWidth="1"/>
    <col min="6657" max="6657" width="14.140625" style="662" customWidth="1"/>
    <col min="6658" max="6658" width="14.7109375" style="662" bestFit="1" customWidth="1"/>
    <col min="6659" max="6659" width="12.5703125" style="662" customWidth="1"/>
    <col min="6660" max="6660" width="12.28515625" style="662" customWidth="1"/>
    <col min="6661" max="6661" width="14.5703125" style="662" customWidth="1"/>
    <col min="6662" max="6662" width="9.140625" style="662"/>
    <col min="6663" max="6663" width="12.7109375" style="662" bestFit="1" customWidth="1"/>
    <col min="6664" max="6664" width="10.28515625" style="662" bestFit="1" customWidth="1"/>
    <col min="6665" max="6905" width="9.140625" style="662"/>
    <col min="6906" max="6906" width="5.140625" style="662" customWidth="1"/>
    <col min="6907" max="6907" width="45.42578125" style="662" customWidth="1"/>
    <col min="6908" max="6908" width="9.42578125" style="662" customWidth="1"/>
    <col min="6909" max="6909" width="13.5703125" style="662" customWidth="1"/>
    <col min="6910" max="6910" width="12" style="662" customWidth="1"/>
    <col min="6911" max="6911" width="14.5703125" style="662" customWidth="1"/>
    <col min="6912" max="6912" width="14.7109375" style="662" customWidth="1"/>
    <col min="6913" max="6913" width="14.140625" style="662" customWidth="1"/>
    <col min="6914" max="6914" width="14.7109375" style="662" bestFit="1" customWidth="1"/>
    <col min="6915" max="6915" width="12.5703125" style="662" customWidth="1"/>
    <col min="6916" max="6916" width="12.28515625" style="662" customWidth="1"/>
    <col min="6917" max="6917" width="14.5703125" style="662" customWidth="1"/>
    <col min="6918" max="6918" width="9.140625" style="662"/>
    <col min="6919" max="6919" width="12.7109375" style="662" bestFit="1" customWidth="1"/>
    <col min="6920" max="6920" width="10.28515625" style="662" bestFit="1" customWidth="1"/>
    <col min="6921" max="7161" width="9.140625" style="662"/>
    <col min="7162" max="7162" width="5.140625" style="662" customWidth="1"/>
    <col min="7163" max="7163" width="45.42578125" style="662" customWidth="1"/>
    <col min="7164" max="7164" width="9.42578125" style="662" customWidth="1"/>
    <col min="7165" max="7165" width="13.5703125" style="662" customWidth="1"/>
    <col min="7166" max="7166" width="12" style="662" customWidth="1"/>
    <col min="7167" max="7167" width="14.5703125" style="662" customWidth="1"/>
    <col min="7168" max="7168" width="14.7109375" style="662" customWidth="1"/>
    <col min="7169" max="7169" width="14.140625" style="662" customWidth="1"/>
    <col min="7170" max="7170" width="14.7109375" style="662" bestFit="1" customWidth="1"/>
    <col min="7171" max="7171" width="12.5703125" style="662" customWidth="1"/>
    <col min="7172" max="7172" width="12.28515625" style="662" customWidth="1"/>
    <col min="7173" max="7173" width="14.5703125" style="662" customWidth="1"/>
    <col min="7174" max="7174" width="9.140625" style="662"/>
    <col min="7175" max="7175" width="12.7109375" style="662" bestFit="1" customWidth="1"/>
    <col min="7176" max="7176" width="10.28515625" style="662" bestFit="1" customWidth="1"/>
    <col min="7177" max="7417" width="9.140625" style="662"/>
    <col min="7418" max="7418" width="5.140625" style="662" customWidth="1"/>
    <col min="7419" max="7419" width="45.42578125" style="662" customWidth="1"/>
    <col min="7420" max="7420" width="9.42578125" style="662" customWidth="1"/>
    <col min="7421" max="7421" width="13.5703125" style="662" customWidth="1"/>
    <col min="7422" max="7422" width="12" style="662" customWidth="1"/>
    <col min="7423" max="7423" width="14.5703125" style="662" customWidth="1"/>
    <col min="7424" max="7424" width="14.7109375" style="662" customWidth="1"/>
    <col min="7425" max="7425" width="14.140625" style="662" customWidth="1"/>
    <col min="7426" max="7426" width="14.7109375" style="662" bestFit="1" customWidth="1"/>
    <col min="7427" max="7427" width="12.5703125" style="662" customWidth="1"/>
    <col min="7428" max="7428" width="12.28515625" style="662" customWidth="1"/>
    <col min="7429" max="7429" width="14.5703125" style="662" customWidth="1"/>
    <col min="7430" max="7430" width="9.140625" style="662"/>
    <col min="7431" max="7431" width="12.7109375" style="662" bestFit="1" customWidth="1"/>
    <col min="7432" max="7432" width="10.28515625" style="662" bestFit="1" customWidth="1"/>
    <col min="7433" max="7673" width="9.140625" style="662"/>
    <col min="7674" max="7674" width="5.140625" style="662" customWidth="1"/>
    <col min="7675" max="7675" width="45.42578125" style="662" customWidth="1"/>
    <col min="7676" max="7676" width="9.42578125" style="662" customWidth="1"/>
    <col min="7677" max="7677" width="13.5703125" style="662" customWidth="1"/>
    <col min="7678" max="7678" width="12" style="662" customWidth="1"/>
    <col min="7679" max="7679" width="14.5703125" style="662" customWidth="1"/>
    <col min="7680" max="7680" width="14.7109375" style="662" customWidth="1"/>
    <col min="7681" max="7681" width="14.140625" style="662" customWidth="1"/>
    <col min="7682" max="7682" width="14.7109375" style="662" bestFit="1" customWidth="1"/>
    <col min="7683" max="7683" width="12.5703125" style="662" customWidth="1"/>
    <col min="7684" max="7684" width="12.28515625" style="662" customWidth="1"/>
    <col min="7685" max="7685" width="14.5703125" style="662" customWidth="1"/>
    <col min="7686" max="7686" width="9.140625" style="662"/>
    <col min="7687" max="7687" width="12.7109375" style="662" bestFit="1" customWidth="1"/>
    <col min="7688" max="7688" width="10.28515625" style="662" bestFit="1" customWidth="1"/>
    <col min="7689" max="7929" width="9.140625" style="662"/>
    <col min="7930" max="7930" width="5.140625" style="662" customWidth="1"/>
    <col min="7931" max="7931" width="45.42578125" style="662" customWidth="1"/>
    <col min="7932" max="7932" width="9.42578125" style="662" customWidth="1"/>
    <col min="7933" max="7933" width="13.5703125" style="662" customWidth="1"/>
    <col min="7934" max="7934" width="12" style="662" customWidth="1"/>
    <col min="7935" max="7935" width="14.5703125" style="662" customWidth="1"/>
    <col min="7936" max="7936" width="14.7109375" style="662" customWidth="1"/>
    <col min="7937" max="7937" width="14.140625" style="662" customWidth="1"/>
    <col min="7938" max="7938" width="14.7109375" style="662" bestFit="1" customWidth="1"/>
    <col min="7939" max="7939" width="12.5703125" style="662" customWidth="1"/>
    <col min="7940" max="7940" width="12.28515625" style="662" customWidth="1"/>
    <col min="7941" max="7941" width="14.5703125" style="662" customWidth="1"/>
    <col min="7942" max="7942" width="9.140625" style="662"/>
    <col min="7943" max="7943" width="12.7109375" style="662" bestFit="1" customWidth="1"/>
    <col min="7944" max="7944" width="10.28515625" style="662" bestFit="1" customWidth="1"/>
    <col min="7945" max="8185" width="9.140625" style="662"/>
    <col min="8186" max="8186" width="5.140625" style="662" customWidth="1"/>
    <col min="8187" max="8187" width="45.42578125" style="662" customWidth="1"/>
    <col min="8188" max="8188" width="9.42578125" style="662" customWidth="1"/>
    <col min="8189" max="8189" width="13.5703125" style="662" customWidth="1"/>
    <col min="8190" max="8190" width="12" style="662" customWidth="1"/>
    <col min="8191" max="8191" width="14.5703125" style="662" customWidth="1"/>
    <col min="8192" max="8192" width="14.7109375" style="662" customWidth="1"/>
    <col min="8193" max="8193" width="14.140625" style="662" customWidth="1"/>
    <col min="8194" max="8194" width="14.7109375" style="662" bestFit="1" customWidth="1"/>
    <col min="8195" max="8195" width="12.5703125" style="662" customWidth="1"/>
    <col min="8196" max="8196" width="12.28515625" style="662" customWidth="1"/>
    <col min="8197" max="8197" width="14.5703125" style="662" customWidth="1"/>
    <col min="8198" max="8198" width="9.140625" style="662"/>
    <col min="8199" max="8199" width="12.7109375" style="662" bestFit="1" customWidth="1"/>
    <col min="8200" max="8200" width="10.28515625" style="662" bestFit="1" customWidth="1"/>
    <col min="8201" max="8441" width="9.140625" style="662"/>
    <col min="8442" max="8442" width="5.140625" style="662" customWidth="1"/>
    <col min="8443" max="8443" width="45.42578125" style="662" customWidth="1"/>
    <col min="8444" max="8444" width="9.42578125" style="662" customWidth="1"/>
    <col min="8445" max="8445" width="13.5703125" style="662" customWidth="1"/>
    <col min="8446" max="8446" width="12" style="662" customWidth="1"/>
    <col min="8447" max="8447" width="14.5703125" style="662" customWidth="1"/>
    <col min="8448" max="8448" width="14.7109375" style="662" customWidth="1"/>
    <col min="8449" max="8449" width="14.140625" style="662" customWidth="1"/>
    <col min="8450" max="8450" width="14.7109375" style="662" bestFit="1" customWidth="1"/>
    <col min="8451" max="8451" width="12.5703125" style="662" customWidth="1"/>
    <col min="8452" max="8452" width="12.28515625" style="662" customWidth="1"/>
    <col min="8453" max="8453" width="14.5703125" style="662" customWidth="1"/>
    <col min="8454" max="8454" width="9.140625" style="662"/>
    <col min="8455" max="8455" width="12.7109375" style="662" bestFit="1" customWidth="1"/>
    <col min="8456" max="8456" width="10.28515625" style="662" bestFit="1" customWidth="1"/>
    <col min="8457" max="8697" width="9.140625" style="662"/>
    <col min="8698" max="8698" width="5.140625" style="662" customWidth="1"/>
    <col min="8699" max="8699" width="45.42578125" style="662" customWidth="1"/>
    <col min="8700" max="8700" width="9.42578125" style="662" customWidth="1"/>
    <col min="8701" max="8701" width="13.5703125" style="662" customWidth="1"/>
    <col min="8702" max="8702" width="12" style="662" customWidth="1"/>
    <col min="8703" max="8703" width="14.5703125" style="662" customWidth="1"/>
    <col min="8704" max="8704" width="14.7109375" style="662" customWidth="1"/>
    <col min="8705" max="8705" width="14.140625" style="662" customWidth="1"/>
    <col min="8706" max="8706" width="14.7109375" style="662" bestFit="1" customWidth="1"/>
    <col min="8707" max="8707" width="12.5703125" style="662" customWidth="1"/>
    <col min="8708" max="8708" width="12.28515625" style="662" customWidth="1"/>
    <col min="8709" max="8709" width="14.5703125" style="662" customWidth="1"/>
    <col min="8710" max="8710" width="9.140625" style="662"/>
    <col min="8711" max="8711" width="12.7109375" style="662" bestFit="1" customWidth="1"/>
    <col min="8712" max="8712" width="10.28515625" style="662" bestFit="1" customWidth="1"/>
    <col min="8713" max="8953" width="9.140625" style="662"/>
    <col min="8954" max="8954" width="5.140625" style="662" customWidth="1"/>
    <col min="8955" max="8955" width="45.42578125" style="662" customWidth="1"/>
    <col min="8956" max="8956" width="9.42578125" style="662" customWidth="1"/>
    <col min="8957" max="8957" width="13.5703125" style="662" customWidth="1"/>
    <col min="8958" max="8958" width="12" style="662" customWidth="1"/>
    <col min="8959" max="8959" width="14.5703125" style="662" customWidth="1"/>
    <col min="8960" max="8960" width="14.7109375" style="662" customWidth="1"/>
    <col min="8961" max="8961" width="14.140625" style="662" customWidth="1"/>
    <col min="8962" max="8962" width="14.7109375" style="662" bestFit="1" customWidth="1"/>
    <col min="8963" max="8963" width="12.5703125" style="662" customWidth="1"/>
    <col min="8964" max="8964" width="12.28515625" style="662" customWidth="1"/>
    <col min="8965" max="8965" width="14.5703125" style="662" customWidth="1"/>
    <col min="8966" max="8966" width="9.140625" style="662"/>
    <col min="8967" max="8967" width="12.7109375" style="662" bestFit="1" customWidth="1"/>
    <col min="8968" max="8968" width="10.28515625" style="662" bestFit="1" customWidth="1"/>
    <col min="8969" max="9209" width="9.140625" style="662"/>
    <col min="9210" max="9210" width="5.140625" style="662" customWidth="1"/>
    <col min="9211" max="9211" width="45.42578125" style="662" customWidth="1"/>
    <col min="9212" max="9212" width="9.42578125" style="662" customWidth="1"/>
    <col min="9213" max="9213" width="13.5703125" style="662" customWidth="1"/>
    <col min="9214" max="9214" width="12" style="662" customWidth="1"/>
    <col min="9215" max="9215" width="14.5703125" style="662" customWidth="1"/>
    <col min="9216" max="9216" width="14.7109375" style="662" customWidth="1"/>
    <col min="9217" max="9217" width="14.140625" style="662" customWidth="1"/>
    <col min="9218" max="9218" width="14.7109375" style="662" bestFit="1" customWidth="1"/>
    <col min="9219" max="9219" width="12.5703125" style="662" customWidth="1"/>
    <col min="9220" max="9220" width="12.28515625" style="662" customWidth="1"/>
    <col min="9221" max="9221" width="14.5703125" style="662" customWidth="1"/>
    <col min="9222" max="9222" width="9.140625" style="662"/>
    <col min="9223" max="9223" width="12.7109375" style="662" bestFit="1" customWidth="1"/>
    <col min="9224" max="9224" width="10.28515625" style="662" bestFit="1" customWidth="1"/>
    <col min="9225" max="9465" width="9.140625" style="662"/>
    <col min="9466" max="9466" width="5.140625" style="662" customWidth="1"/>
    <col min="9467" max="9467" width="45.42578125" style="662" customWidth="1"/>
    <col min="9468" max="9468" width="9.42578125" style="662" customWidth="1"/>
    <col min="9469" max="9469" width="13.5703125" style="662" customWidth="1"/>
    <col min="9470" max="9470" width="12" style="662" customWidth="1"/>
    <col min="9471" max="9471" width="14.5703125" style="662" customWidth="1"/>
    <col min="9472" max="9472" width="14.7109375" style="662" customWidth="1"/>
    <col min="9473" max="9473" width="14.140625" style="662" customWidth="1"/>
    <col min="9474" max="9474" width="14.7109375" style="662" bestFit="1" customWidth="1"/>
    <col min="9475" max="9475" width="12.5703125" style="662" customWidth="1"/>
    <col min="9476" max="9476" width="12.28515625" style="662" customWidth="1"/>
    <col min="9477" max="9477" width="14.5703125" style="662" customWidth="1"/>
    <col min="9478" max="9478" width="9.140625" style="662"/>
    <col min="9479" max="9479" width="12.7109375" style="662" bestFit="1" customWidth="1"/>
    <col min="9480" max="9480" width="10.28515625" style="662" bestFit="1" customWidth="1"/>
    <col min="9481" max="9721" width="9.140625" style="662"/>
    <col min="9722" max="9722" width="5.140625" style="662" customWidth="1"/>
    <col min="9723" max="9723" width="45.42578125" style="662" customWidth="1"/>
    <col min="9724" max="9724" width="9.42578125" style="662" customWidth="1"/>
    <col min="9725" max="9725" width="13.5703125" style="662" customWidth="1"/>
    <col min="9726" max="9726" width="12" style="662" customWidth="1"/>
    <col min="9727" max="9727" width="14.5703125" style="662" customWidth="1"/>
    <col min="9728" max="9728" width="14.7109375" style="662" customWidth="1"/>
    <col min="9729" max="9729" width="14.140625" style="662" customWidth="1"/>
    <col min="9730" max="9730" width="14.7109375" style="662" bestFit="1" customWidth="1"/>
    <col min="9731" max="9731" width="12.5703125" style="662" customWidth="1"/>
    <col min="9732" max="9732" width="12.28515625" style="662" customWidth="1"/>
    <col min="9733" max="9733" width="14.5703125" style="662" customWidth="1"/>
    <col min="9734" max="9734" width="9.140625" style="662"/>
    <col min="9735" max="9735" width="12.7109375" style="662" bestFit="1" customWidth="1"/>
    <col min="9736" max="9736" width="10.28515625" style="662" bestFit="1" customWidth="1"/>
    <col min="9737" max="9977" width="9.140625" style="662"/>
    <col min="9978" max="9978" width="5.140625" style="662" customWidth="1"/>
    <col min="9979" max="9979" width="45.42578125" style="662" customWidth="1"/>
    <col min="9980" max="9980" width="9.42578125" style="662" customWidth="1"/>
    <col min="9981" max="9981" width="13.5703125" style="662" customWidth="1"/>
    <col min="9982" max="9982" width="12" style="662" customWidth="1"/>
    <col min="9983" max="9983" width="14.5703125" style="662" customWidth="1"/>
    <col min="9984" max="9984" width="14.7109375" style="662" customWidth="1"/>
    <col min="9985" max="9985" width="14.140625" style="662" customWidth="1"/>
    <col min="9986" max="9986" width="14.7109375" style="662" bestFit="1" customWidth="1"/>
    <col min="9987" max="9987" width="12.5703125" style="662" customWidth="1"/>
    <col min="9988" max="9988" width="12.28515625" style="662" customWidth="1"/>
    <col min="9989" max="9989" width="14.5703125" style="662" customWidth="1"/>
    <col min="9990" max="9990" width="9.140625" style="662"/>
    <col min="9991" max="9991" width="12.7109375" style="662" bestFit="1" customWidth="1"/>
    <col min="9992" max="9992" width="10.28515625" style="662" bestFit="1" customWidth="1"/>
    <col min="9993" max="10233" width="9.140625" style="662"/>
    <col min="10234" max="10234" width="5.140625" style="662" customWidth="1"/>
    <col min="10235" max="10235" width="45.42578125" style="662" customWidth="1"/>
    <col min="10236" max="10236" width="9.42578125" style="662" customWidth="1"/>
    <col min="10237" max="10237" width="13.5703125" style="662" customWidth="1"/>
    <col min="10238" max="10238" width="12" style="662" customWidth="1"/>
    <col min="10239" max="10239" width="14.5703125" style="662" customWidth="1"/>
    <col min="10240" max="10240" width="14.7109375" style="662" customWidth="1"/>
    <col min="10241" max="10241" width="14.140625" style="662" customWidth="1"/>
    <col min="10242" max="10242" width="14.7109375" style="662" bestFit="1" customWidth="1"/>
    <col min="10243" max="10243" width="12.5703125" style="662" customWidth="1"/>
    <col min="10244" max="10244" width="12.28515625" style="662" customWidth="1"/>
    <col min="10245" max="10245" width="14.5703125" style="662" customWidth="1"/>
    <col min="10246" max="10246" width="9.140625" style="662"/>
    <col min="10247" max="10247" width="12.7109375" style="662" bestFit="1" customWidth="1"/>
    <col min="10248" max="10248" width="10.28515625" style="662" bestFit="1" customWidth="1"/>
    <col min="10249" max="10489" width="9.140625" style="662"/>
    <col min="10490" max="10490" width="5.140625" style="662" customWidth="1"/>
    <col min="10491" max="10491" width="45.42578125" style="662" customWidth="1"/>
    <col min="10492" max="10492" width="9.42578125" style="662" customWidth="1"/>
    <col min="10493" max="10493" width="13.5703125" style="662" customWidth="1"/>
    <col min="10494" max="10494" width="12" style="662" customWidth="1"/>
    <col min="10495" max="10495" width="14.5703125" style="662" customWidth="1"/>
    <col min="10496" max="10496" width="14.7109375" style="662" customWidth="1"/>
    <col min="10497" max="10497" width="14.140625" style="662" customWidth="1"/>
    <col min="10498" max="10498" width="14.7109375" style="662" bestFit="1" customWidth="1"/>
    <col min="10499" max="10499" width="12.5703125" style="662" customWidth="1"/>
    <col min="10500" max="10500" width="12.28515625" style="662" customWidth="1"/>
    <col min="10501" max="10501" width="14.5703125" style="662" customWidth="1"/>
    <col min="10502" max="10502" width="9.140625" style="662"/>
    <col min="10503" max="10503" width="12.7109375" style="662" bestFit="1" customWidth="1"/>
    <col min="10504" max="10504" width="10.28515625" style="662" bestFit="1" customWidth="1"/>
    <col min="10505" max="10745" width="9.140625" style="662"/>
    <col min="10746" max="10746" width="5.140625" style="662" customWidth="1"/>
    <col min="10747" max="10747" width="45.42578125" style="662" customWidth="1"/>
    <col min="10748" max="10748" width="9.42578125" style="662" customWidth="1"/>
    <col min="10749" max="10749" width="13.5703125" style="662" customWidth="1"/>
    <col min="10750" max="10750" width="12" style="662" customWidth="1"/>
    <col min="10751" max="10751" width="14.5703125" style="662" customWidth="1"/>
    <col min="10752" max="10752" width="14.7109375" style="662" customWidth="1"/>
    <col min="10753" max="10753" width="14.140625" style="662" customWidth="1"/>
    <col min="10754" max="10754" width="14.7109375" style="662" bestFit="1" customWidth="1"/>
    <col min="10755" max="10755" width="12.5703125" style="662" customWidth="1"/>
    <col min="10756" max="10756" width="12.28515625" style="662" customWidth="1"/>
    <col min="10757" max="10757" width="14.5703125" style="662" customWidth="1"/>
    <col min="10758" max="10758" width="9.140625" style="662"/>
    <col min="10759" max="10759" width="12.7109375" style="662" bestFit="1" customWidth="1"/>
    <col min="10760" max="10760" width="10.28515625" style="662" bestFit="1" customWidth="1"/>
    <col min="10761" max="11001" width="9.140625" style="662"/>
    <col min="11002" max="11002" width="5.140625" style="662" customWidth="1"/>
    <col min="11003" max="11003" width="45.42578125" style="662" customWidth="1"/>
    <col min="11004" max="11004" width="9.42578125" style="662" customWidth="1"/>
    <col min="11005" max="11005" width="13.5703125" style="662" customWidth="1"/>
    <col min="11006" max="11006" width="12" style="662" customWidth="1"/>
    <col min="11007" max="11007" width="14.5703125" style="662" customWidth="1"/>
    <col min="11008" max="11008" width="14.7109375" style="662" customWidth="1"/>
    <col min="11009" max="11009" width="14.140625" style="662" customWidth="1"/>
    <col min="11010" max="11010" width="14.7109375" style="662" bestFit="1" customWidth="1"/>
    <col min="11011" max="11011" width="12.5703125" style="662" customWidth="1"/>
    <col min="11012" max="11012" width="12.28515625" style="662" customWidth="1"/>
    <col min="11013" max="11013" width="14.5703125" style="662" customWidth="1"/>
    <col min="11014" max="11014" width="9.140625" style="662"/>
    <col min="11015" max="11015" width="12.7109375" style="662" bestFit="1" customWidth="1"/>
    <col min="11016" max="11016" width="10.28515625" style="662" bestFit="1" customWidth="1"/>
    <col min="11017" max="11257" width="9.140625" style="662"/>
    <col min="11258" max="11258" width="5.140625" style="662" customWidth="1"/>
    <col min="11259" max="11259" width="45.42578125" style="662" customWidth="1"/>
    <col min="11260" max="11260" width="9.42578125" style="662" customWidth="1"/>
    <col min="11261" max="11261" width="13.5703125" style="662" customWidth="1"/>
    <col min="11262" max="11262" width="12" style="662" customWidth="1"/>
    <col min="11263" max="11263" width="14.5703125" style="662" customWidth="1"/>
    <col min="11264" max="11264" width="14.7109375" style="662" customWidth="1"/>
    <col min="11265" max="11265" width="14.140625" style="662" customWidth="1"/>
    <col min="11266" max="11266" width="14.7109375" style="662" bestFit="1" customWidth="1"/>
    <col min="11267" max="11267" width="12.5703125" style="662" customWidth="1"/>
    <col min="11268" max="11268" width="12.28515625" style="662" customWidth="1"/>
    <col min="11269" max="11269" width="14.5703125" style="662" customWidth="1"/>
    <col min="11270" max="11270" width="9.140625" style="662"/>
    <col min="11271" max="11271" width="12.7109375" style="662" bestFit="1" customWidth="1"/>
    <col min="11272" max="11272" width="10.28515625" style="662" bestFit="1" customWidth="1"/>
    <col min="11273" max="11513" width="9.140625" style="662"/>
    <col min="11514" max="11514" width="5.140625" style="662" customWidth="1"/>
    <col min="11515" max="11515" width="45.42578125" style="662" customWidth="1"/>
    <col min="11516" max="11516" width="9.42578125" style="662" customWidth="1"/>
    <col min="11517" max="11517" width="13.5703125" style="662" customWidth="1"/>
    <col min="11518" max="11518" width="12" style="662" customWidth="1"/>
    <col min="11519" max="11519" width="14.5703125" style="662" customWidth="1"/>
    <col min="11520" max="11520" width="14.7109375" style="662" customWidth="1"/>
    <col min="11521" max="11521" width="14.140625" style="662" customWidth="1"/>
    <col min="11522" max="11522" width="14.7109375" style="662" bestFit="1" customWidth="1"/>
    <col min="11523" max="11523" width="12.5703125" style="662" customWidth="1"/>
    <col min="11524" max="11524" width="12.28515625" style="662" customWidth="1"/>
    <col min="11525" max="11525" width="14.5703125" style="662" customWidth="1"/>
    <col min="11526" max="11526" width="9.140625" style="662"/>
    <col min="11527" max="11527" width="12.7109375" style="662" bestFit="1" customWidth="1"/>
    <col min="11528" max="11528" width="10.28515625" style="662" bestFit="1" customWidth="1"/>
    <col min="11529" max="11769" width="9.140625" style="662"/>
    <col min="11770" max="11770" width="5.140625" style="662" customWidth="1"/>
    <col min="11771" max="11771" width="45.42578125" style="662" customWidth="1"/>
    <col min="11772" max="11772" width="9.42578125" style="662" customWidth="1"/>
    <col min="11773" max="11773" width="13.5703125" style="662" customWidth="1"/>
    <col min="11774" max="11774" width="12" style="662" customWidth="1"/>
    <col min="11775" max="11775" width="14.5703125" style="662" customWidth="1"/>
    <col min="11776" max="11776" width="14.7109375" style="662" customWidth="1"/>
    <col min="11777" max="11777" width="14.140625" style="662" customWidth="1"/>
    <col min="11778" max="11778" width="14.7109375" style="662" bestFit="1" customWidth="1"/>
    <col min="11779" max="11779" width="12.5703125" style="662" customWidth="1"/>
    <col min="11780" max="11780" width="12.28515625" style="662" customWidth="1"/>
    <col min="11781" max="11781" width="14.5703125" style="662" customWidth="1"/>
    <col min="11782" max="11782" width="9.140625" style="662"/>
    <col min="11783" max="11783" width="12.7109375" style="662" bestFit="1" customWidth="1"/>
    <col min="11784" max="11784" width="10.28515625" style="662" bestFit="1" customWidth="1"/>
    <col min="11785" max="12025" width="9.140625" style="662"/>
    <col min="12026" max="12026" width="5.140625" style="662" customWidth="1"/>
    <col min="12027" max="12027" width="45.42578125" style="662" customWidth="1"/>
    <col min="12028" max="12028" width="9.42578125" style="662" customWidth="1"/>
    <col min="12029" max="12029" width="13.5703125" style="662" customWidth="1"/>
    <col min="12030" max="12030" width="12" style="662" customWidth="1"/>
    <col min="12031" max="12031" width="14.5703125" style="662" customWidth="1"/>
    <col min="12032" max="12032" width="14.7109375" style="662" customWidth="1"/>
    <col min="12033" max="12033" width="14.140625" style="662" customWidth="1"/>
    <col min="12034" max="12034" width="14.7109375" style="662" bestFit="1" customWidth="1"/>
    <col min="12035" max="12035" width="12.5703125" style="662" customWidth="1"/>
    <col min="12036" max="12036" width="12.28515625" style="662" customWidth="1"/>
    <col min="12037" max="12037" width="14.5703125" style="662" customWidth="1"/>
    <col min="12038" max="12038" width="9.140625" style="662"/>
    <col min="12039" max="12039" width="12.7109375" style="662" bestFit="1" customWidth="1"/>
    <col min="12040" max="12040" width="10.28515625" style="662" bestFit="1" customWidth="1"/>
    <col min="12041" max="12281" width="9.140625" style="662"/>
    <col min="12282" max="12282" width="5.140625" style="662" customWidth="1"/>
    <col min="12283" max="12283" width="45.42578125" style="662" customWidth="1"/>
    <col min="12284" max="12284" width="9.42578125" style="662" customWidth="1"/>
    <col min="12285" max="12285" width="13.5703125" style="662" customWidth="1"/>
    <col min="12286" max="12286" width="12" style="662" customWidth="1"/>
    <col min="12287" max="12287" width="14.5703125" style="662" customWidth="1"/>
    <col min="12288" max="12288" width="14.7109375" style="662" customWidth="1"/>
    <col min="12289" max="12289" width="14.140625" style="662" customWidth="1"/>
    <col min="12290" max="12290" width="14.7109375" style="662" bestFit="1" customWidth="1"/>
    <col min="12291" max="12291" width="12.5703125" style="662" customWidth="1"/>
    <col min="12292" max="12292" width="12.28515625" style="662" customWidth="1"/>
    <col min="12293" max="12293" width="14.5703125" style="662" customWidth="1"/>
    <col min="12294" max="12294" width="9.140625" style="662"/>
    <col min="12295" max="12295" width="12.7109375" style="662" bestFit="1" customWidth="1"/>
    <col min="12296" max="12296" width="10.28515625" style="662" bestFit="1" customWidth="1"/>
    <col min="12297" max="12537" width="9.140625" style="662"/>
    <col min="12538" max="12538" width="5.140625" style="662" customWidth="1"/>
    <col min="12539" max="12539" width="45.42578125" style="662" customWidth="1"/>
    <col min="12540" max="12540" width="9.42578125" style="662" customWidth="1"/>
    <col min="12541" max="12541" width="13.5703125" style="662" customWidth="1"/>
    <col min="12542" max="12542" width="12" style="662" customWidth="1"/>
    <col min="12543" max="12543" width="14.5703125" style="662" customWidth="1"/>
    <col min="12544" max="12544" width="14.7109375" style="662" customWidth="1"/>
    <col min="12545" max="12545" width="14.140625" style="662" customWidth="1"/>
    <col min="12546" max="12546" width="14.7109375" style="662" bestFit="1" customWidth="1"/>
    <col min="12547" max="12547" width="12.5703125" style="662" customWidth="1"/>
    <col min="12548" max="12548" width="12.28515625" style="662" customWidth="1"/>
    <col min="12549" max="12549" width="14.5703125" style="662" customWidth="1"/>
    <col min="12550" max="12550" width="9.140625" style="662"/>
    <col min="12551" max="12551" width="12.7109375" style="662" bestFit="1" customWidth="1"/>
    <col min="12552" max="12552" width="10.28515625" style="662" bestFit="1" customWidth="1"/>
    <col min="12553" max="12793" width="9.140625" style="662"/>
    <col min="12794" max="12794" width="5.140625" style="662" customWidth="1"/>
    <col min="12795" max="12795" width="45.42578125" style="662" customWidth="1"/>
    <col min="12796" max="12796" width="9.42578125" style="662" customWidth="1"/>
    <col min="12797" max="12797" width="13.5703125" style="662" customWidth="1"/>
    <col min="12798" max="12798" width="12" style="662" customWidth="1"/>
    <col min="12799" max="12799" width="14.5703125" style="662" customWidth="1"/>
    <col min="12800" max="12800" width="14.7109375" style="662" customWidth="1"/>
    <col min="12801" max="12801" width="14.140625" style="662" customWidth="1"/>
    <col min="12802" max="12802" width="14.7109375" style="662" bestFit="1" customWidth="1"/>
    <col min="12803" max="12803" width="12.5703125" style="662" customWidth="1"/>
    <col min="12804" max="12804" width="12.28515625" style="662" customWidth="1"/>
    <col min="12805" max="12805" width="14.5703125" style="662" customWidth="1"/>
    <col min="12806" max="12806" width="9.140625" style="662"/>
    <col min="12807" max="12807" width="12.7109375" style="662" bestFit="1" customWidth="1"/>
    <col min="12808" max="12808" width="10.28515625" style="662" bestFit="1" customWidth="1"/>
    <col min="12809" max="13049" width="9.140625" style="662"/>
    <col min="13050" max="13050" width="5.140625" style="662" customWidth="1"/>
    <col min="13051" max="13051" width="45.42578125" style="662" customWidth="1"/>
    <col min="13052" max="13052" width="9.42578125" style="662" customWidth="1"/>
    <col min="13053" max="13053" width="13.5703125" style="662" customWidth="1"/>
    <col min="13054" max="13054" width="12" style="662" customWidth="1"/>
    <col min="13055" max="13055" width="14.5703125" style="662" customWidth="1"/>
    <col min="13056" max="13056" width="14.7109375" style="662" customWidth="1"/>
    <col min="13057" max="13057" width="14.140625" style="662" customWidth="1"/>
    <col min="13058" max="13058" width="14.7109375" style="662" bestFit="1" customWidth="1"/>
    <col min="13059" max="13059" width="12.5703125" style="662" customWidth="1"/>
    <col min="13060" max="13060" width="12.28515625" style="662" customWidth="1"/>
    <col min="13061" max="13061" width="14.5703125" style="662" customWidth="1"/>
    <col min="13062" max="13062" width="9.140625" style="662"/>
    <col min="13063" max="13063" width="12.7109375" style="662" bestFit="1" customWidth="1"/>
    <col min="13064" max="13064" width="10.28515625" style="662" bestFit="1" customWidth="1"/>
    <col min="13065" max="13305" width="9.140625" style="662"/>
    <col min="13306" max="13306" width="5.140625" style="662" customWidth="1"/>
    <col min="13307" max="13307" width="45.42578125" style="662" customWidth="1"/>
    <col min="13308" max="13308" width="9.42578125" style="662" customWidth="1"/>
    <col min="13309" max="13309" width="13.5703125" style="662" customWidth="1"/>
    <col min="13310" max="13310" width="12" style="662" customWidth="1"/>
    <col min="13311" max="13311" width="14.5703125" style="662" customWidth="1"/>
    <col min="13312" max="13312" width="14.7109375" style="662" customWidth="1"/>
    <col min="13313" max="13313" width="14.140625" style="662" customWidth="1"/>
    <col min="13314" max="13314" width="14.7109375" style="662" bestFit="1" customWidth="1"/>
    <col min="13315" max="13315" width="12.5703125" style="662" customWidth="1"/>
    <col min="13316" max="13316" width="12.28515625" style="662" customWidth="1"/>
    <col min="13317" max="13317" width="14.5703125" style="662" customWidth="1"/>
    <col min="13318" max="13318" width="9.140625" style="662"/>
    <col min="13319" max="13319" width="12.7109375" style="662" bestFit="1" customWidth="1"/>
    <col min="13320" max="13320" width="10.28515625" style="662" bestFit="1" customWidth="1"/>
    <col min="13321" max="13561" width="9.140625" style="662"/>
    <col min="13562" max="13562" width="5.140625" style="662" customWidth="1"/>
    <col min="13563" max="13563" width="45.42578125" style="662" customWidth="1"/>
    <col min="13564" max="13564" width="9.42578125" style="662" customWidth="1"/>
    <col min="13565" max="13565" width="13.5703125" style="662" customWidth="1"/>
    <col min="13566" max="13566" width="12" style="662" customWidth="1"/>
    <col min="13567" max="13567" width="14.5703125" style="662" customWidth="1"/>
    <col min="13568" max="13568" width="14.7109375" style="662" customWidth="1"/>
    <col min="13569" max="13569" width="14.140625" style="662" customWidth="1"/>
    <col min="13570" max="13570" width="14.7109375" style="662" bestFit="1" customWidth="1"/>
    <col min="13571" max="13571" width="12.5703125" style="662" customWidth="1"/>
    <col min="13572" max="13572" width="12.28515625" style="662" customWidth="1"/>
    <col min="13573" max="13573" width="14.5703125" style="662" customWidth="1"/>
    <col min="13574" max="13574" width="9.140625" style="662"/>
    <col min="13575" max="13575" width="12.7109375" style="662" bestFit="1" customWidth="1"/>
    <col min="13576" max="13576" width="10.28515625" style="662" bestFit="1" customWidth="1"/>
    <col min="13577" max="13817" width="9.140625" style="662"/>
    <col min="13818" max="13818" width="5.140625" style="662" customWidth="1"/>
    <col min="13819" max="13819" width="45.42578125" style="662" customWidth="1"/>
    <col min="13820" max="13820" width="9.42578125" style="662" customWidth="1"/>
    <col min="13821" max="13821" width="13.5703125" style="662" customWidth="1"/>
    <col min="13822" max="13822" width="12" style="662" customWidth="1"/>
    <col min="13823" max="13823" width="14.5703125" style="662" customWidth="1"/>
    <col min="13824" max="13824" width="14.7109375" style="662" customWidth="1"/>
    <col min="13825" max="13825" width="14.140625" style="662" customWidth="1"/>
    <col min="13826" max="13826" width="14.7109375" style="662" bestFit="1" customWidth="1"/>
    <col min="13827" max="13827" width="12.5703125" style="662" customWidth="1"/>
    <col min="13828" max="13828" width="12.28515625" style="662" customWidth="1"/>
    <col min="13829" max="13829" width="14.5703125" style="662" customWidth="1"/>
    <col min="13830" max="13830" width="9.140625" style="662"/>
    <col min="13831" max="13831" width="12.7109375" style="662" bestFit="1" customWidth="1"/>
    <col min="13832" max="13832" width="10.28515625" style="662" bestFit="1" customWidth="1"/>
    <col min="13833" max="14073" width="9.140625" style="662"/>
    <col min="14074" max="14074" width="5.140625" style="662" customWidth="1"/>
    <col min="14075" max="14075" width="45.42578125" style="662" customWidth="1"/>
    <col min="14076" max="14076" width="9.42578125" style="662" customWidth="1"/>
    <col min="14077" max="14077" width="13.5703125" style="662" customWidth="1"/>
    <col min="14078" max="14078" width="12" style="662" customWidth="1"/>
    <col min="14079" max="14079" width="14.5703125" style="662" customWidth="1"/>
    <col min="14080" max="14080" width="14.7109375" style="662" customWidth="1"/>
    <col min="14081" max="14081" width="14.140625" style="662" customWidth="1"/>
    <col min="14082" max="14082" width="14.7109375" style="662" bestFit="1" customWidth="1"/>
    <col min="14083" max="14083" width="12.5703125" style="662" customWidth="1"/>
    <col min="14084" max="14084" width="12.28515625" style="662" customWidth="1"/>
    <col min="14085" max="14085" width="14.5703125" style="662" customWidth="1"/>
    <col min="14086" max="14086" width="9.140625" style="662"/>
    <col min="14087" max="14087" width="12.7109375" style="662" bestFit="1" customWidth="1"/>
    <col min="14088" max="14088" width="10.28515625" style="662" bestFit="1" customWidth="1"/>
    <col min="14089" max="14329" width="9.140625" style="662"/>
    <col min="14330" max="14330" width="5.140625" style="662" customWidth="1"/>
    <col min="14331" max="14331" width="45.42578125" style="662" customWidth="1"/>
    <col min="14332" max="14332" width="9.42578125" style="662" customWidth="1"/>
    <col min="14333" max="14333" width="13.5703125" style="662" customWidth="1"/>
    <col min="14334" max="14334" width="12" style="662" customWidth="1"/>
    <col min="14335" max="14335" width="14.5703125" style="662" customWidth="1"/>
    <col min="14336" max="14336" width="14.7109375" style="662" customWidth="1"/>
    <col min="14337" max="14337" width="14.140625" style="662" customWidth="1"/>
    <col min="14338" max="14338" width="14.7109375" style="662" bestFit="1" customWidth="1"/>
    <col min="14339" max="14339" width="12.5703125" style="662" customWidth="1"/>
    <col min="14340" max="14340" width="12.28515625" style="662" customWidth="1"/>
    <col min="14341" max="14341" width="14.5703125" style="662" customWidth="1"/>
    <col min="14342" max="14342" width="9.140625" style="662"/>
    <col min="14343" max="14343" width="12.7109375" style="662" bestFit="1" customWidth="1"/>
    <col min="14344" max="14344" width="10.28515625" style="662" bestFit="1" customWidth="1"/>
    <col min="14345" max="14585" width="9.140625" style="662"/>
    <col min="14586" max="14586" width="5.140625" style="662" customWidth="1"/>
    <col min="14587" max="14587" width="45.42578125" style="662" customWidth="1"/>
    <col min="14588" max="14588" width="9.42578125" style="662" customWidth="1"/>
    <col min="14589" max="14589" width="13.5703125" style="662" customWidth="1"/>
    <col min="14590" max="14590" width="12" style="662" customWidth="1"/>
    <col min="14591" max="14591" width="14.5703125" style="662" customWidth="1"/>
    <col min="14592" max="14592" width="14.7109375" style="662" customWidth="1"/>
    <col min="14593" max="14593" width="14.140625" style="662" customWidth="1"/>
    <col min="14594" max="14594" width="14.7109375" style="662" bestFit="1" customWidth="1"/>
    <col min="14595" max="14595" width="12.5703125" style="662" customWidth="1"/>
    <col min="14596" max="14596" width="12.28515625" style="662" customWidth="1"/>
    <col min="14597" max="14597" width="14.5703125" style="662" customWidth="1"/>
    <col min="14598" max="14598" width="9.140625" style="662"/>
    <col min="14599" max="14599" width="12.7109375" style="662" bestFit="1" customWidth="1"/>
    <col min="14600" max="14600" width="10.28515625" style="662" bestFit="1" customWidth="1"/>
    <col min="14601" max="14841" width="9.140625" style="662"/>
    <col min="14842" max="14842" width="5.140625" style="662" customWidth="1"/>
    <col min="14843" max="14843" width="45.42578125" style="662" customWidth="1"/>
    <col min="14844" max="14844" width="9.42578125" style="662" customWidth="1"/>
    <col min="14845" max="14845" width="13.5703125" style="662" customWidth="1"/>
    <col min="14846" max="14846" width="12" style="662" customWidth="1"/>
    <col min="14847" max="14847" width="14.5703125" style="662" customWidth="1"/>
    <col min="14848" max="14848" width="14.7109375" style="662" customWidth="1"/>
    <col min="14849" max="14849" width="14.140625" style="662" customWidth="1"/>
    <col min="14850" max="14850" width="14.7109375" style="662" bestFit="1" customWidth="1"/>
    <col min="14851" max="14851" width="12.5703125" style="662" customWidth="1"/>
    <col min="14852" max="14852" width="12.28515625" style="662" customWidth="1"/>
    <col min="14853" max="14853" width="14.5703125" style="662" customWidth="1"/>
    <col min="14854" max="14854" width="9.140625" style="662"/>
    <col min="14855" max="14855" width="12.7109375" style="662" bestFit="1" customWidth="1"/>
    <col min="14856" max="14856" width="10.28515625" style="662" bestFit="1" customWidth="1"/>
    <col min="14857" max="15097" width="9.140625" style="662"/>
    <col min="15098" max="15098" width="5.140625" style="662" customWidth="1"/>
    <col min="15099" max="15099" width="45.42578125" style="662" customWidth="1"/>
    <col min="15100" max="15100" width="9.42578125" style="662" customWidth="1"/>
    <col min="15101" max="15101" width="13.5703125" style="662" customWidth="1"/>
    <col min="15102" max="15102" width="12" style="662" customWidth="1"/>
    <col min="15103" max="15103" width="14.5703125" style="662" customWidth="1"/>
    <col min="15104" max="15104" width="14.7109375" style="662" customWidth="1"/>
    <col min="15105" max="15105" width="14.140625" style="662" customWidth="1"/>
    <col min="15106" max="15106" width="14.7109375" style="662" bestFit="1" customWidth="1"/>
    <col min="15107" max="15107" width="12.5703125" style="662" customWidth="1"/>
    <col min="15108" max="15108" width="12.28515625" style="662" customWidth="1"/>
    <col min="15109" max="15109" width="14.5703125" style="662" customWidth="1"/>
    <col min="15110" max="15110" width="9.140625" style="662"/>
    <col min="15111" max="15111" width="12.7109375" style="662" bestFit="1" customWidth="1"/>
    <col min="15112" max="15112" width="10.28515625" style="662" bestFit="1" customWidth="1"/>
    <col min="15113" max="15353" width="9.140625" style="662"/>
    <col min="15354" max="15354" width="5.140625" style="662" customWidth="1"/>
    <col min="15355" max="15355" width="45.42578125" style="662" customWidth="1"/>
    <col min="15356" max="15356" width="9.42578125" style="662" customWidth="1"/>
    <col min="15357" max="15357" width="13.5703125" style="662" customWidth="1"/>
    <col min="15358" max="15358" width="12" style="662" customWidth="1"/>
    <col min="15359" max="15359" width="14.5703125" style="662" customWidth="1"/>
    <col min="15360" max="15360" width="14.7109375" style="662" customWidth="1"/>
    <col min="15361" max="15361" width="14.140625" style="662" customWidth="1"/>
    <col min="15362" max="15362" width="14.7109375" style="662" bestFit="1" customWidth="1"/>
    <col min="15363" max="15363" width="12.5703125" style="662" customWidth="1"/>
    <col min="15364" max="15364" width="12.28515625" style="662" customWidth="1"/>
    <col min="15365" max="15365" width="14.5703125" style="662" customWidth="1"/>
    <col min="15366" max="15366" width="9.140625" style="662"/>
    <col min="15367" max="15367" width="12.7109375" style="662" bestFit="1" customWidth="1"/>
    <col min="15368" max="15368" width="10.28515625" style="662" bestFit="1" customWidth="1"/>
    <col min="15369" max="15609" width="9.140625" style="662"/>
    <col min="15610" max="15610" width="5.140625" style="662" customWidth="1"/>
    <col min="15611" max="15611" width="45.42578125" style="662" customWidth="1"/>
    <col min="15612" max="15612" width="9.42578125" style="662" customWidth="1"/>
    <col min="15613" max="15613" width="13.5703125" style="662" customWidth="1"/>
    <col min="15614" max="15614" width="12" style="662" customWidth="1"/>
    <col min="15615" max="15615" width="14.5703125" style="662" customWidth="1"/>
    <col min="15616" max="15616" width="14.7109375" style="662" customWidth="1"/>
    <col min="15617" max="15617" width="14.140625" style="662" customWidth="1"/>
    <col min="15618" max="15618" width="14.7109375" style="662" bestFit="1" customWidth="1"/>
    <col min="15619" max="15619" width="12.5703125" style="662" customWidth="1"/>
    <col min="15620" max="15620" width="12.28515625" style="662" customWidth="1"/>
    <col min="15621" max="15621" width="14.5703125" style="662" customWidth="1"/>
    <col min="15622" max="15622" width="9.140625" style="662"/>
    <col min="15623" max="15623" width="12.7109375" style="662" bestFit="1" customWidth="1"/>
    <col min="15624" max="15624" width="10.28515625" style="662" bestFit="1" customWidth="1"/>
    <col min="15625" max="15865" width="9.140625" style="662"/>
    <col min="15866" max="15866" width="5.140625" style="662" customWidth="1"/>
    <col min="15867" max="15867" width="45.42578125" style="662" customWidth="1"/>
    <col min="15868" max="15868" width="9.42578125" style="662" customWidth="1"/>
    <col min="15869" max="15869" width="13.5703125" style="662" customWidth="1"/>
    <col min="15870" max="15870" width="12" style="662" customWidth="1"/>
    <col min="15871" max="15871" width="14.5703125" style="662" customWidth="1"/>
    <col min="15872" max="15872" width="14.7109375" style="662" customWidth="1"/>
    <col min="15873" max="15873" width="14.140625" style="662" customWidth="1"/>
    <col min="15874" max="15874" width="14.7109375" style="662" bestFit="1" customWidth="1"/>
    <col min="15875" max="15875" width="12.5703125" style="662" customWidth="1"/>
    <col min="15876" max="15876" width="12.28515625" style="662" customWidth="1"/>
    <col min="15877" max="15877" width="14.5703125" style="662" customWidth="1"/>
    <col min="15878" max="15878" width="9.140625" style="662"/>
    <col min="15879" max="15879" width="12.7109375" style="662" bestFit="1" customWidth="1"/>
    <col min="15880" max="15880" width="10.28515625" style="662" bestFit="1" customWidth="1"/>
    <col min="15881" max="16121" width="9.140625" style="662"/>
    <col min="16122" max="16122" width="5.140625" style="662" customWidth="1"/>
    <col min="16123" max="16123" width="45.42578125" style="662" customWidth="1"/>
    <col min="16124" max="16124" width="9.42578125" style="662" customWidth="1"/>
    <col min="16125" max="16125" width="13.5703125" style="662" customWidth="1"/>
    <col min="16126" max="16126" width="12" style="662" customWidth="1"/>
    <col min="16127" max="16127" width="14.5703125" style="662" customWidth="1"/>
    <col min="16128" max="16128" width="14.7109375" style="662" customWidth="1"/>
    <col min="16129" max="16129" width="14.140625" style="662" customWidth="1"/>
    <col min="16130" max="16130" width="14.7109375" style="662" bestFit="1" customWidth="1"/>
    <col min="16131" max="16131" width="12.5703125" style="662" customWidth="1"/>
    <col min="16132" max="16132" width="12.28515625" style="662" customWidth="1"/>
    <col min="16133" max="16133" width="14.5703125" style="662" customWidth="1"/>
    <col min="16134" max="16134" width="9.140625" style="662"/>
    <col min="16135" max="16135" width="12.7109375" style="662" bestFit="1" customWidth="1"/>
    <col min="16136" max="16136" width="10.28515625" style="662" bestFit="1" customWidth="1"/>
    <col min="16137" max="16384" width="9.140625" style="662"/>
  </cols>
  <sheetData>
    <row r="1" spans="1:12" ht="15">
      <c r="K1" s="1395" t="s">
        <v>1389</v>
      </c>
    </row>
    <row r="2" spans="1:12" ht="13.5" thickBot="1">
      <c r="B2" s="1277" t="s">
        <v>515</v>
      </c>
      <c r="C2" s="663"/>
      <c r="D2" s="663"/>
      <c r="E2" s="663"/>
      <c r="F2" s="663"/>
      <c r="G2" s="663"/>
      <c r="H2" s="663"/>
      <c r="I2" s="663"/>
    </row>
    <row r="3" spans="1:12" ht="15.75" customHeight="1" thickBot="1">
      <c r="B3" s="1277" t="s">
        <v>519</v>
      </c>
      <c r="C3" s="1211" t="s">
        <v>1390</v>
      </c>
      <c r="D3" s="1212"/>
      <c r="E3" s="1212"/>
      <c r="F3" s="1212"/>
      <c r="G3" s="1212"/>
      <c r="H3" s="1212"/>
      <c r="I3" s="1212"/>
      <c r="J3" s="1212"/>
      <c r="K3" s="1212"/>
      <c r="L3" s="1213"/>
    </row>
    <row r="4" spans="1:12" ht="15.75" customHeight="1">
      <c r="B4" s="664"/>
      <c r="C4" s="663"/>
      <c r="D4" s="663"/>
      <c r="E4" s="663"/>
      <c r="F4" s="663"/>
      <c r="G4" s="663"/>
      <c r="H4" s="663"/>
      <c r="I4" s="663"/>
    </row>
    <row r="5" spans="1:12" ht="17.25" customHeight="1">
      <c r="B5" s="663"/>
      <c r="C5" s="663"/>
      <c r="D5" s="663"/>
      <c r="E5" s="663"/>
      <c r="F5" s="663"/>
      <c r="G5" s="663"/>
      <c r="H5" s="663"/>
      <c r="I5" s="663"/>
    </row>
    <row r="6" spans="1:12" ht="15.75">
      <c r="B6" s="1206" t="s">
        <v>838</v>
      </c>
      <c r="C6" s="1206"/>
      <c r="D6" s="1206"/>
      <c r="E6" s="1206"/>
      <c r="F6" s="1206"/>
      <c r="G6" s="1206"/>
      <c r="H6" s="1206"/>
      <c r="I6" s="1206"/>
      <c r="J6" s="1206"/>
      <c r="K6" s="1206"/>
    </row>
    <row r="7" spans="1:12" ht="15">
      <c r="B7" s="1154" t="str">
        <f>'[2]51'!B6:K6</f>
        <v>la data de  31.12.2023</v>
      </c>
      <c r="C7" s="1154"/>
      <c r="D7" s="1154"/>
      <c r="E7" s="1154"/>
      <c r="F7" s="1154"/>
      <c r="G7" s="1154"/>
      <c r="H7" s="1154"/>
      <c r="I7" s="1154"/>
      <c r="J7" s="1154"/>
      <c r="K7" s="1154"/>
      <c r="L7" s="1396"/>
    </row>
    <row r="8" spans="1:12" ht="15" hidden="1">
      <c r="A8" s="667"/>
      <c r="B8" s="668"/>
      <c r="C8" s="668"/>
      <c r="D8" s="1397">
        <f t="shared" ref="D8:L8" si="0">D12-D9</f>
        <v>0</v>
      </c>
      <c r="E8" s="1397">
        <f t="shared" si="0"/>
        <v>0</v>
      </c>
      <c r="F8" s="1397">
        <f t="shared" si="0"/>
        <v>0</v>
      </c>
      <c r="G8" s="1397">
        <f t="shared" si="0"/>
        <v>0</v>
      </c>
      <c r="H8" s="1397">
        <f t="shared" si="0"/>
        <v>0</v>
      </c>
      <c r="I8" s="1397">
        <f t="shared" si="0"/>
        <v>0</v>
      </c>
      <c r="J8" s="1397">
        <f t="shared" si="0"/>
        <v>0</v>
      </c>
      <c r="K8" s="1397">
        <f t="shared" si="0"/>
        <v>0</v>
      </c>
      <c r="L8" s="1397" t="e">
        <f t="shared" si="0"/>
        <v>#VALUE!</v>
      </c>
    </row>
    <row r="9" spans="1:12" ht="13.5" thickBot="1">
      <c r="A9" s="667"/>
      <c r="B9" s="673"/>
      <c r="C9" s="673"/>
      <c r="D9" s="1279">
        <f>'[2]67.05.01'!D10+[2]ZV!D10+'[2]67,03,04+P Teatru'!D10+'[2]67.03.06'!D10+'[2]67.03.30'!D10+'[2]67,58,60'!D10+'[2]67.50'!D10+'[2]67,58,60'!D280+'[2]67,03,02'!D10+[2]Muzeu!D9</f>
        <v>37456589</v>
      </c>
      <c r="E9" s="1279">
        <f>'[2]67.05.01'!E10+[2]ZV!E10+'[2]67,03,04+P Teatru'!E10+'[2]67.03.06'!E10+'[2]67.03.30'!E10+'[2]67,58,60'!E10+'[2]67.50'!E10+'[2]67,58,60'!E280+'[2]67,03,02'!E10+[2]Muzeu!E9</f>
        <v>13629020</v>
      </c>
      <c r="F9" s="1279">
        <f>'[2]67.05.01'!F10+[2]ZV!F10+'[2]67,03,04+P Teatru'!F10+'[2]67.03.06'!F10+'[2]67.03.30'!F10+'[2]67,58,60'!F10+'[2]67.50'!F10+'[2]67,58,60'!F280+'[2]67,03,02'!F10+[2]Muzeu!F9</f>
        <v>68636589</v>
      </c>
      <c r="G9" s="1279">
        <f>'[2]67.05.01'!G10+[2]ZV!G10+'[2]67,03,04+P Teatru'!G10+'[2]67.03.06'!G10+'[2]67.03.30'!G10+'[2]67,58,60'!G10+'[2]67.50'!G10+'[2]67,58,60'!G280+'[2]67,03,02'!G10+[2]Muzeu!G9</f>
        <v>53345596</v>
      </c>
      <c r="H9" s="1279">
        <f>'[2]67.05.01'!H10+[2]ZV!H10+'[2]67,03,04+P Teatru'!H10+'[2]67.03.06'!H10+'[2]67.03.30'!H10+'[2]67,58,60'!H10+'[2]67.50'!H10+'[2]67,58,60'!H280+'[2]67,03,02'!H10+[2]Muzeu!H9</f>
        <v>46504916</v>
      </c>
      <c r="I9" s="1279">
        <f>'[2]67.05.01'!I10+[2]ZV!I10+'[2]67,03,04+P Teatru'!I10+'[2]67.03.06'!I10+'[2]67.03.30'!I10+'[2]67,58,60'!I10+'[2]67.50'!I10+'[2]67,58,60'!I280+'[2]67,03,02'!I10+[2]Muzeu!I9</f>
        <v>46504916</v>
      </c>
      <c r="J9" s="1279">
        <f>'[2]67.05.01'!J10+[2]ZV!J10+'[2]67,03,04+P Teatru'!J10+'[2]67.03.06'!J10+'[2]67.03.30'!J10+'[2]67,58,60'!J10+'[2]67.50'!J10+'[2]67,58,60'!J280+'[2]67,03,02'!J10+[2]Muzeu!J9</f>
        <v>46504916</v>
      </c>
      <c r="K9" s="1279">
        <f>'[2]67.05.01'!K10+[2]ZV!K10+'[2]67,03,04+P Teatru'!K10+'[2]67.03.06'!K10+'[2]67.03.30'!K10+'[2]67,58,60'!K10+'[2]67.50'!K10+'[2]67,58,60'!K280+'[2]67,03,02'!K10+[2]Muzeu!K9</f>
        <v>0</v>
      </c>
      <c r="L9" s="1398" t="s">
        <v>840</v>
      </c>
    </row>
    <row r="10" spans="1:12" ht="75" customHeight="1" thickBot="1">
      <c r="A10" s="1399" t="s">
        <v>1311</v>
      </c>
      <c r="B10" s="1400"/>
      <c r="C10" s="1334" t="str">
        <f>'[2]51'!C9</f>
        <v>Cod indica tor</v>
      </c>
      <c r="D10" s="1334" t="str">
        <f>'[2]51'!D9</f>
        <v>Credite de angajament initiale</v>
      </c>
      <c r="E10" s="1334" t="str">
        <f>'[2]51'!E9</f>
        <v xml:space="preserve">Credite de angajament  finale </v>
      </c>
      <c r="F10" s="1334" t="str">
        <f>'[2]51'!F9</f>
        <v xml:space="preserve">Credite  bugetare  initiale </v>
      </c>
      <c r="G10" s="1334" t="str">
        <f>'[2]51'!G9</f>
        <v>Credite bugetare  finale</v>
      </c>
      <c r="H10" s="1334" t="str">
        <f>'[2]51'!H9</f>
        <v>Angajamente 
bugetare</v>
      </c>
      <c r="I10" s="1334" t="str">
        <f>'[2]51'!I9</f>
        <v>Angajamente 
legale</v>
      </c>
      <c r="J10" s="1334" t="str">
        <f>'[2]51'!J9</f>
        <v>Plati 
efectuate</v>
      </c>
      <c r="K10" s="1334" t="str">
        <f>'[2]51'!K9</f>
        <v>Angajamente 
legale de platit</v>
      </c>
      <c r="L10" s="1334" t="str">
        <f>'[2]51'!L9</f>
        <v>Cheltuieli efective</v>
      </c>
    </row>
    <row r="11" spans="1:12" ht="12" customHeight="1">
      <c r="A11" s="1401">
        <v>0</v>
      </c>
      <c r="B11" s="1402"/>
      <c r="C11" s="1403">
        <v>1</v>
      </c>
      <c r="D11" s="1403">
        <v>1</v>
      </c>
      <c r="E11" s="1403">
        <v>2</v>
      </c>
      <c r="F11" s="1403">
        <v>3</v>
      </c>
      <c r="G11" s="1403">
        <v>4</v>
      </c>
      <c r="H11" s="1403">
        <v>5</v>
      </c>
      <c r="I11" s="1403">
        <v>6</v>
      </c>
      <c r="J11" s="1403">
        <v>7</v>
      </c>
      <c r="K11" s="1403">
        <v>8</v>
      </c>
      <c r="L11" s="1404">
        <v>9</v>
      </c>
    </row>
    <row r="12" spans="1:12" s="1410" customFormat="1" ht="41.25" customHeight="1">
      <c r="A12" s="1405" t="s">
        <v>1359</v>
      </c>
      <c r="B12" s="1406"/>
      <c r="C12" s="1407"/>
      <c r="D12" s="1408">
        <f>D190</f>
        <v>37456589</v>
      </c>
      <c r="E12" s="1408">
        <f>E190</f>
        <v>13629020</v>
      </c>
      <c r="F12" s="1408">
        <f t="shared" ref="F12:L12" si="1">F13+F190</f>
        <v>68636589</v>
      </c>
      <c r="G12" s="1408">
        <f t="shared" si="1"/>
        <v>53345596</v>
      </c>
      <c r="H12" s="1408">
        <f t="shared" si="1"/>
        <v>46504916</v>
      </c>
      <c r="I12" s="1408">
        <f t="shared" si="1"/>
        <v>46504916</v>
      </c>
      <c r="J12" s="1408">
        <f t="shared" si="1"/>
        <v>46504916</v>
      </c>
      <c r="K12" s="1408">
        <f t="shared" si="1"/>
        <v>0</v>
      </c>
      <c r="L12" s="1409">
        <f t="shared" si="1"/>
        <v>47478379</v>
      </c>
    </row>
    <row r="13" spans="1:12" s="1410" customFormat="1" ht="34.5" customHeight="1">
      <c r="A13" s="1411" t="s">
        <v>1360</v>
      </c>
      <c r="B13" s="1412"/>
      <c r="C13" s="1413"/>
      <c r="D13" s="1414">
        <f>D15+D51+D135+D160+D186</f>
        <v>0</v>
      </c>
      <c r="E13" s="1414">
        <f>E15+E51+E135+E160+E186</f>
        <v>0</v>
      </c>
      <c r="F13" s="1414">
        <f>F15+F51+F135+F160+F186</f>
        <v>31180000</v>
      </c>
      <c r="G13" s="1414">
        <f t="shared" ref="G13:L13" si="2">G15+G51+G135+G160+G186</f>
        <v>39516576</v>
      </c>
      <c r="H13" s="1414">
        <f t="shared" si="2"/>
        <v>36121017</v>
      </c>
      <c r="I13" s="1414">
        <f t="shared" si="2"/>
        <v>36121017</v>
      </c>
      <c r="J13" s="1414">
        <f t="shared" si="2"/>
        <v>36121017</v>
      </c>
      <c r="K13" s="1414">
        <f t="shared" si="2"/>
        <v>0</v>
      </c>
      <c r="L13" s="1415">
        <f t="shared" si="2"/>
        <v>36274181</v>
      </c>
    </row>
    <row r="14" spans="1:12" s="1410" customFormat="1" ht="42.75" customHeight="1">
      <c r="A14" s="1416" t="s">
        <v>1314</v>
      </c>
      <c r="B14" s="1417"/>
      <c r="C14" s="1418"/>
      <c r="D14" s="1419">
        <f>D15+D51+D135+D160+D216+D191+D203+D274+D278</f>
        <v>34585869</v>
      </c>
      <c r="E14" s="1419">
        <f>E15+E51+E135+E160+E216+E191+E203+E274+E278</f>
        <v>12095300</v>
      </c>
      <c r="F14" s="1419">
        <f>F15+F51+F135+F160+F216+F191+F203+F274+F278</f>
        <v>65765869</v>
      </c>
      <c r="G14" s="1419">
        <f t="shared" ref="G14:L14" si="3">G15+G51+G135+G160+G216+G191+G203+G274+G278</f>
        <v>51827731</v>
      </c>
      <c r="H14" s="1419">
        <f t="shared" si="3"/>
        <v>45685200</v>
      </c>
      <c r="I14" s="1419">
        <f t="shared" si="3"/>
        <v>45685200</v>
      </c>
      <c r="J14" s="1419">
        <f t="shared" si="3"/>
        <v>45685200</v>
      </c>
      <c r="K14" s="1419">
        <f t="shared" si="3"/>
        <v>0</v>
      </c>
      <c r="L14" s="1420">
        <f t="shared" si="3"/>
        <v>47228121</v>
      </c>
    </row>
    <row r="15" spans="1:12" s="699" customFormat="1" ht="27.75" hidden="1" customHeight="1">
      <c r="A15" s="1421" t="s">
        <v>1346</v>
      </c>
      <c r="B15" s="1422"/>
      <c r="C15" s="1423" t="s">
        <v>857</v>
      </c>
      <c r="D15" s="1424"/>
      <c r="E15" s="1424">
        <f t="shared" ref="E15:L15" si="4">E16+E35+E43</f>
        <v>0</v>
      </c>
      <c r="F15" s="1424">
        <f t="shared" si="4"/>
        <v>0</v>
      </c>
      <c r="G15" s="1424">
        <f t="shared" si="4"/>
        <v>0</v>
      </c>
      <c r="H15" s="1424">
        <f t="shared" si="4"/>
        <v>0</v>
      </c>
      <c r="I15" s="1424">
        <f t="shared" si="4"/>
        <v>0</v>
      </c>
      <c r="J15" s="1424">
        <f t="shared" si="4"/>
        <v>0</v>
      </c>
      <c r="K15" s="1424">
        <f t="shared" si="4"/>
        <v>0</v>
      </c>
      <c r="L15" s="1425">
        <f t="shared" si="4"/>
        <v>0</v>
      </c>
    </row>
    <row r="16" spans="1:12" s="1410" customFormat="1" ht="17.25" hidden="1" customHeight="1">
      <c r="A16" s="1426" t="s">
        <v>1347</v>
      </c>
      <c r="B16" s="1427"/>
      <c r="C16" s="1428" t="s">
        <v>859</v>
      </c>
      <c r="D16" s="1429"/>
      <c r="E16" s="1429"/>
      <c r="F16" s="1429">
        <f>F17+F21+F22+F27+F26+F28+F29+F30+F31+F32+F34+F33</f>
        <v>0</v>
      </c>
      <c r="G16" s="1429">
        <f t="shared" ref="G16:L16" si="5">G17+G21+G22+G27+G26+G28+G29+G30+G31+G32+G34+G33</f>
        <v>0</v>
      </c>
      <c r="H16" s="1429">
        <f t="shared" si="5"/>
        <v>0</v>
      </c>
      <c r="I16" s="1429">
        <f t="shared" si="5"/>
        <v>0</v>
      </c>
      <c r="J16" s="1429">
        <f t="shared" si="5"/>
        <v>0</v>
      </c>
      <c r="K16" s="1429">
        <f t="shared" si="5"/>
        <v>0</v>
      </c>
      <c r="L16" s="1430">
        <f t="shared" si="5"/>
        <v>0</v>
      </c>
    </row>
    <row r="17" spans="1:12" s="1410" customFormat="1" ht="17.25" hidden="1" customHeight="1">
      <c r="A17" s="1431"/>
      <c r="B17" s="1432" t="s">
        <v>860</v>
      </c>
      <c r="C17" s="1433" t="s">
        <v>861</v>
      </c>
      <c r="D17" s="1434"/>
      <c r="E17" s="1435">
        <f>[7]CSM!E14+[7]YY!D15+'[7]Zone verzi'!E14+'[7]67020330'!E14+[7]XX!D15+'[7]6703004'!E14+'[7]67020306'!E14+'[7]670250'!E14</f>
        <v>0</v>
      </c>
      <c r="F17" s="1435">
        <f>'[2]67.05.01'!F15</f>
        <v>0</v>
      </c>
      <c r="G17" s="1435">
        <f>'[2]67.05.01'!G15</f>
        <v>0</v>
      </c>
      <c r="H17" s="1435">
        <f>'[2]67.05.01'!H15</f>
        <v>0</v>
      </c>
      <c r="I17" s="1435">
        <f>'[2]67.05.01'!I15</f>
        <v>0</v>
      </c>
      <c r="J17" s="1435">
        <f>'[2]67.05.01'!J15</f>
        <v>0</v>
      </c>
      <c r="K17" s="1435">
        <f>'[2]67.05.01'!K15</f>
        <v>0</v>
      </c>
      <c r="L17" s="1436">
        <f>'[2]67.05.01'!L15</f>
        <v>0</v>
      </c>
    </row>
    <row r="18" spans="1:12" s="1441" customFormat="1" ht="20.100000000000001" hidden="1" customHeight="1">
      <c r="A18" s="1437"/>
      <c r="B18" s="1438" t="s">
        <v>862</v>
      </c>
      <c r="C18" s="1439" t="s">
        <v>863</v>
      </c>
      <c r="D18" s="1440"/>
      <c r="E18" s="1435">
        <f>[7]CSM!E15+[7]YY!D16+'[7]Zone verzi'!E15+'[7]67020330'!E15+[7]XX!D16+'[7]6703004'!E15+'[7]67020306'!E15+'[7]670250'!E15</f>
        <v>0</v>
      </c>
      <c r="F18" s="1435"/>
      <c r="G18" s="1435"/>
      <c r="H18" s="1435"/>
      <c r="I18" s="1435"/>
      <c r="J18" s="1435"/>
      <c r="K18" s="1435"/>
      <c r="L18" s="1436"/>
    </row>
    <row r="19" spans="1:12" s="1441" customFormat="1" ht="20.100000000000001" hidden="1" customHeight="1">
      <c r="A19" s="1437"/>
      <c r="B19" s="1438" t="s">
        <v>864</v>
      </c>
      <c r="C19" s="1439" t="s">
        <v>865</v>
      </c>
      <c r="D19" s="1440"/>
      <c r="E19" s="1435">
        <f>[7]CSM!E16+[7]YY!D17+'[7]Zone verzi'!E16+'[7]67020330'!E16+[7]XX!D17+'[7]6703004'!E16+'[7]67020306'!E16+'[7]670250'!E16</f>
        <v>0</v>
      </c>
      <c r="F19" s="1435"/>
      <c r="G19" s="1442"/>
      <c r="H19" s="1442"/>
      <c r="I19" s="1442"/>
      <c r="J19" s="1442"/>
      <c r="K19" s="1442"/>
      <c r="L19" s="1443"/>
    </row>
    <row r="20" spans="1:12" s="1441" customFormat="1" ht="20.100000000000001" hidden="1" customHeight="1">
      <c r="A20" s="1437"/>
      <c r="B20" s="1438" t="s">
        <v>866</v>
      </c>
      <c r="C20" s="1439" t="s">
        <v>867</v>
      </c>
      <c r="D20" s="1440"/>
      <c r="E20" s="1435">
        <f>[7]CSM!E17+[7]YY!D18+'[7]Zone verzi'!E17+'[7]67020330'!E17+[7]XX!D18+'[7]6703004'!E17+'[7]67020306'!E17+'[7]670250'!E17</f>
        <v>0</v>
      </c>
      <c r="F20" s="1435"/>
      <c r="G20" s="1442"/>
      <c r="H20" s="1442"/>
      <c r="I20" s="1442"/>
      <c r="J20" s="1442"/>
      <c r="K20" s="1442"/>
      <c r="L20" s="1443"/>
    </row>
    <row r="21" spans="1:12" s="1410" customFormat="1" ht="17.25" hidden="1" customHeight="1">
      <c r="A21" s="1431"/>
      <c r="B21" s="1432" t="s">
        <v>868</v>
      </c>
      <c r="C21" s="1433" t="s">
        <v>869</v>
      </c>
      <c r="D21" s="1434"/>
      <c r="E21" s="1435">
        <f>[7]CSM!E18+[7]YY!D19+'[7]Zone verzi'!E18+'[7]67020330'!E18+[7]XX!D19+'[7]6703004'!E18+'[7]67020306'!E18+'[7]670250'!E18</f>
        <v>0</v>
      </c>
      <c r="F21" s="1435">
        <f>[7]CSM!F18+'[7]Zone verzi'!F18+'[7]67020330'!F18+[7]XX!E19+'[7]6703004'!F18+'[7]67020306'!F18+'[7]670250'!F18</f>
        <v>0</v>
      </c>
      <c r="G21" s="1435">
        <f>[7]CSM!G18+'[7]Zone verzi'!G18+'[7]67020330'!G18+[7]XX!F19+'[7]6703004'!G18+'[7]67020306'!G18+'[7]670250'!G18</f>
        <v>0</v>
      </c>
      <c r="H21" s="1435">
        <f>[7]CSM!H18+'[7]Zone verzi'!H18+'[7]67020330'!H18+[7]XX!G19+'[7]6703004'!H18+'[7]67020306'!H18+'[7]670250'!H18</f>
        <v>0</v>
      </c>
      <c r="I21" s="1435">
        <f>[7]CSM!I18+'[7]Zone verzi'!I18+'[7]67020330'!I18+[7]XX!H19+'[7]6703004'!I18+'[7]67020306'!I18+'[7]670250'!I18</f>
        <v>0</v>
      </c>
      <c r="J21" s="1435">
        <f>[7]CSM!J18+'[7]Zone verzi'!J18+'[7]67020330'!J18+[7]XX!I19+'[7]6703004'!J18+'[7]67020306'!J18+'[7]670250'!J18</f>
        <v>0</v>
      </c>
      <c r="K21" s="1435">
        <f>[7]CSM!K18+'[7]Zone verzi'!K18+'[7]67020330'!K18+[7]XX!J19+'[7]6703004'!K18+'[7]67020306'!K18+'[7]670250'!K18</f>
        <v>0</v>
      </c>
      <c r="L21" s="1436">
        <f>[7]CSM!L18+'[7]Zone verzi'!L18+'[7]67020330'!L18+[7]XX!K19+'[7]6703004'!L18+'[7]67020306'!L18+'[7]670250'!L18</f>
        <v>0</v>
      </c>
    </row>
    <row r="22" spans="1:12" s="1410" customFormat="1" ht="17.25" hidden="1" customHeight="1">
      <c r="A22" s="1431"/>
      <c r="B22" s="1432" t="s">
        <v>870</v>
      </c>
      <c r="C22" s="1433" t="s">
        <v>871</v>
      </c>
      <c r="D22" s="1434"/>
      <c r="E22" s="1435">
        <f>[7]CSM!E19+[7]YY!D20+'[7]Zone verzi'!E19+'[7]67020330'!E19+[7]XX!D20+'[7]6703004'!E19+'[7]67020306'!E19+'[7]670250'!E19</f>
        <v>0</v>
      </c>
      <c r="F22" s="1435">
        <f>'[2]67.05.01'!F20</f>
        <v>0</v>
      </c>
      <c r="G22" s="1435">
        <f>'[2]67.05.01'!G20</f>
        <v>0</v>
      </c>
      <c r="H22" s="1435">
        <f>'[2]67.05.01'!H20</f>
        <v>0</v>
      </c>
      <c r="I22" s="1435">
        <f>'[2]67.05.01'!I20</f>
        <v>0</v>
      </c>
      <c r="J22" s="1435">
        <f>'[2]67.05.01'!J20</f>
        <v>0</v>
      </c>
      <c r="K22" s="1435">
        <f>'[2]67.05.01'!K20</f>
        <v>0</v>
      </c>
      <c r="L22" s="1436">
        <f>'[2]67.05.01'!L20</f>
        <v>0</v>
      </c>
    </row>
    <row r="23" spans="1:12" s="1410" customFormat="1" ht="20.100000000000001" hidden="1" customHeight="1">
      <c r="A23" s="1431"/>
      <c r="B23" s="1432" t="s">
        <v>872</v>
      </c>
      <c r="C23" s="1433" t="s">
        <v>873</v>
      </c>
      <c r="D23" s="1434"/>
      <c r="E23" s="1435">
        <f>[7]CSM!E20+[7]YY!D21+'[7]Zone verzi'!E20+'[7]67020330'!E20+[7]XX!D21+'[7]6703004'!E20+'[7]67020306'!E20+'[7]670250'!E20</f>
        <v>0</v>
      </c>
      <c r="F23" s="1435"/>
      <c r="G23" s="1435"/>
      <c r="H23" s="1435"/>
      <c r="I23" s="1435"/>
      <c r="J23" s="1435"/>
      <c r="K23" s="1435"/>
      <c r="L23" s="1436"/>
    </row>
    <row r="24" spans="1:12" s="1410" customFormat="1" ht="20.100000000000001" hidden="1" customHeight="1">
      <c r="A24" s="1431"/>
      <c r="B24" s="1432" t="s">
        <v>874</v>
      </c>
      <c r="C24" s="1433" t="s">
        <v>875</v>
      </c>
      <c r="D24" s="1434"/>
      <c r="E24" s="1435">
        <f>[7]CSM!E21+[7]YY!D22+'[7]Zone verzi'!E21+'[7]67020330'!E21+[7]XX!D22+'[7]6703004'!E21+'[7]67020306'!E21+'[7]670250'!E21</f>
        <v>0</v>
      </c>
      <c r="F24" s="1435"/>
      <c r="G24" s="1435"/>
      <c r="H24" s="1435"/>
      <c r="I24" s="1435"/>
      <c r="J24" s="1435"/>
      <c r="K24" s="1435"/>
      <c r="L24" s="1436"/>
    </row>
    <row r="25" spans="1:12" s="1410" customFormat="1" ht="20.100000000000001" hidden="1" customHeight="1">
      <c r="A25" s="1431"/>
      <c r="B25" s="1432" t="s">
        <v>876</v>
      </c>
      <c r="C25" s="1433" t="s">
        <v>877</v>
      </c>
      <c r="D25" s="1434"/>
      <c r="E25" s="1435">
        <f>[7]CSM!E22+[7]YY!D23+'[7]Zone verzi'!E22+'[7]67020330'!E22+[7]XX!D23+'[7]6703004'!E22+'[7]67020306'!E22+'[7]670250'!E22</f>
        <v>0</v>
      </c>
      <c r="F25" s="1435"/>
      <c r="G25" s="1435"/>
      <c r="H25" s="1435"/>
      <c r="I25" s="1435"/>
      <c r="J25" s="1435"/>
      <c r="K25" s="1435"/>
      <c r="L25" s="1436"/>
    </row>
    <row r="26" spans="1:12" s="1410" customFormat="1" ht="17.25" hidden="1" customHeight="1">
      <c r="A26" s="1431"/>
      <c r="B26" s="1432" t="s">
        <v>878</v>
      </c>
      <c r="C26" s="1433" t="s">
        <v>879</v>
      </c>
      <c r="D26" s="1434"/>
      <c r="E26" s="1435">
        <f>[7]CSM!E23+[7]YY!D24+'[7]Zone verzi'!E23+'[7]67020330'!E23+[7]XX!D24+'[7]6703004'!E23+'[7]67020306'!E23+'[7]670250'!E23</f>
        <v>0</v>
      </c>
      <c r="F26" s="1435">
        <f>[7]CSM!F23+'[7]Zone verzi'!F23+'[7]67020330'!F23+[7]XX!E24+'[7]6703004'!F23+'[7]67020306'!F23+'[7]670250'!F23</f>
        <v>0</v>
      </c>
      <c r="G26" s="1435">
        <f>[7]CSM!G23+'[7]Zone verzi'!G23+'[7]67020330'!G23+[7]XX!F24+'[7]6703004'!G23+'[7]67020306'!G23+'[7]670250'!G23</f>
        <v>0</v>
      </c>
      <c r="H26" s="1435">
        <f>[7]CSM!H23+'[7]Zone verzi'!H23+'[7]67020330'!H23+[7]XX!G24+'[7]6703004'!H23+'[7]67020306'!H23+'[7]670250'!H23</f>
        <v>0</v>
      </c>
      <c r="I26" s="1435">
        <f>[7]CSM!I23+'[7]Zone verzi'!I23+'[7]67020330'!I23+[7]XX!H24+'[7]6703004'!I23+'[7]67020306'!I23+'[7]670250'!I23</f>
        <v>0</v>
      </c>
      <c r="J26" s="1435">
        <f>[7]CSM!J23+'[7]Zone verzi'!J23+'[7]67020330'!J23+[7]XX!I24+'[7]6703004'!J23+'[7]67020306'!J23+'[7]670250'!J23</f>
        <v>0</v>
      </c>
      <c r="K26" s="1435">
        <f>[7]CSM!K23+'[7]Zone verzi'!K23+'[7]67020330'!K23+[7]XX!J24+'[7]6703004'!K23+'[7]67020306'!K23+'[7]670250'!K23</f>
        <v>0</v>
      </c>
      <c r="L26" s="1436">
        <f>[7]CSM!L23+'[7]Zone verzi'!L23+'[7]67020330'!L23+[7]XX!K24+'[7]6703004'!L23+'[7]67020306'!L23+'[7]670250'!L23</f>
        <v>0</v>
      </c>
    </row>
    <row r="27" spans="1:12" s="1410" customFormat="1" ht="17.25" hidden="1" customHeight="1">
      <c r="A27" s="1431"/>
      <c r="B27" s="1432" t="s">
        <v>880</v>
      </c>
      <c r="C27" s="1433" t="s">
        <v>881</v>
      </c>
      <c r="D27" s="1434"/>
      <c r="E27" s="1435">
        <f>[7]CSM!E24+'[7]Zone verzi'!E24+'[7]67020330'!E24+[7]XX!D25+'[7]6703004'!E24+'[7]67020306'!E24+'[7]670250'!E24</f>
        <v>0</v>
      </c>
      <c r="F27" s="1435">
        <f>[7]CSM!F24+'[7]Zone verzi'!F24+'[7]67020330'!F24+[7]XX!E25+'[7]6703004'!F24+'[7]67020306'!F24+'[7]670250'!F24</f>
        <v>0</v>
      </c>
      <c r="G27" s="1435">
        <f>[7]CSM!G24+'[7]Zone verzi'!G24+'[7]67020330'!G24+[7]XX!F25+'[7]6703004'!G24+'[7]67020306'!G24+'[7]670250'!G24</f>
        <v>0</v>
      </c>
      <c r="H27" s="1435">
        <f>[7]CSM!H24+'[7]Zone verzi'!H24+'[7]67020330'!H24+[7]XX!G25+'[7]6703004'!H24+'[7]67020306'!H24+'[7]670250'!H24</f>
        <v>0</v>
      </c>
      <c r="I27" s="1435">
        <f>[7]CSM!I24+'[7]Zone verzi'!I24+'[7]67020330'!I24+[7]XX!H25+'[7]6703004'!I24+'[7]67020306'!I24+'[7]670250'!I24</f>
        <v>0</v>
      </c>
      <c r="J27" s="1435">
        <f>[7]CSM!J24+'[7]Zone verzi'!J24+'[7]67020330'!J24+[7]XX!I25+'[7]6703004'!J24+'[7]67020306'!J24+'[7]670250'!J24</f>
        <v>0</v>
      </c>
      <c r="K27" s="1435">
        <f>[7]CSM!K24+'[7]Zone verzi'!K24+'[7]67020330'!K24+[7]XX!J25+'[7]6703004'!K24+'[7]67020306'!K24+'[7]670250'!K24</f>
        <v>0</v>
      </c>
      <c r="L27" s="1436">
        <f>[7]CSM!L24+'[7]Zone verzi'!L24+'[7]67020330'!L24+[7]XX!K25+'[7]6703004'!L24+'[7]67020306'!L24+'[7]670250'!L24</f>
        <v>0</v>
      </c>
    </row>
    <row r="28" spans="1:12" s="1410" customFormat="1" ht="15" hidden="1" customHeight="1">
      <c r="A28" s="1431"/>
      <c r="B28" s="1432" t="s">
        <v>1316</v>
      </c>
      <c r="C28" s="1433" t="s">
        <v>883</v>
      </c>
      <c r="D28" s="1434"/>
      <c r="E28" s="1435">
        <f>[7]CSM!E25+'[7]Zone verzi'!E25+'[7]67020330'!E25+[7]XX!D26+'[7]6703004'!E25+'[7]67020306'!E25+'[7]670250'!E25</f>
        <v>0</v>
      </c>
      <c r="F28" s="1435">
        <f>[7]CSM!F25+'[7]Zone verzi'!F25+'[7]67020330'!F25+[7]XX!E26+'[7]6703004'!F25+'[7]67020306'!F25+'[7]670250'!F25</f>
        <v>0</v>
      </c>
      <c r="G28" s="1435">
        <f>[7]CSM!G25+'[7]Zone verzi'!G25+'[7]67020330'!G25+[7]XX!F26+'[7]6703004'!G25+'[7]67020306'!G25+'[7]670250'!G25</f>
        <v>0</v>
      </c>
      <c r="H28" s="1435">
        <f>[7]CSM!H25+'[7]Zone verzi'!H25+'[7]67020330'!H25+[7]XX!G26+'[7]6703004'!H25+'[7]67020306'!H25+'[7]670250'!H25</f>
        <v>0</v>
      </c>
      <c r="I28" s="1435">
        <f>[7]CSM!I25+'[7]Zone verzi'!I25+'[7]67020330'!I25+[7]XX!H26+'[7]6703004'!I25+'[7]67020306'!I25+'[7]670250'!I25</f>
        <v>0</v>
      </c>
      <c r="J28" s="1435">
        <f>[7]CSM!J25+'[7]Zone verzi'!J25+'[7]67020330'!J25+[7]XX!I26+'[7]6703004'!J25+'[7]67020306'!J25+'[7]670250'!J25</f>
        <v>0</v>
      </c>
      <c r="K28" s="1435">
        <f>[7]CSM!K25+'[7]Zone verzi'!K25+'[7]67020330'!K25+[7]XX!J26+'[7]6703004'!K25+'[7]67020306'!K25+'[7]670250'!K25</f>
        <v>0</v>
      </c>
      <c r="L28" s="1436">
        <f>[7]CSM!L25+'[7]Zone verzi'!L25+'[7]67020330'!L25+[7]XX!K26+'[7]6703004'!L25+'[7]67020306'!L25+'[7]670250'!L25</f>
        <v>0</v>
      </c>
    </row>
    <row r="29" spans="1:12" s="1410" customFormat="1" ht="15" hidden="1" customHeight="1">
      <c r="A29" s="1444"/>
      <c r="B29" s="1445" t="s">
        <v>884</v>
      </c>
      <c r="C29" s="1433" t="s">
        <v>885</v>
      </c>
      <c r="D29" s="1434"/>
      <c r="E29" s="1435">
        <f>[7]CSM!E26+'[7]Zone verzi'!E26+'[7]67020330'!E26+[7]XX!D27+'[7]6703004'!E26+'[7]67020306'!E26+'[7]670250'!E26</f>
        <v>0</v>
      </c>
      <c r="F29" s="1435">
        <f>'[2]67.05.01'!F27</f>
        <v>0</v>
      </c>
      <c r="G29" s="1435">
        <f>'[2]67.05.01'!G27</f>
        <v>0</v>
      </c>
      <c r="H29" s="1435">
        <f>'[2]67.05.01'!H27</f>
        <v>0</v>
      </c>
      <c r="I29" s="1435">
        <f>'[2]67.05.01'!I27</f>
        <v>0</v>
      </c>
      <c r="J29" s="1435">
        <f>'[2]67.05.01'!J27</f>
        <v>0</v>
      </c>
      <c r="K29" s="1435">
        <f>'[2]67.05.01'!K27</f>
        <v>0</v>
      </c>
      <c r="L29" s="1436">
        <f>'[2]67.05.01'!L27</f>
        <v>0</v>
      </c>
    </row>
    <row r="30" spans="1:12" s="1410" customFormat="1" ht="15" hidden="1" customHeight="1">
      <c r="A30" s="1444"/>
      <c r="B30" s="1445" t="s">
        <v>886</v>
      </c>
      <c r="C30" s="1433" t="s">
        <v>887</v>
      </c>
      <c r="D30" s="1434"/>
      <c r="E30" s="1435">
        <f>F30</f>
        <v>0</v>
      </c>
      <c r="F30" s="1435">
        <f>'[2]67.05.01'!F28</f>
        <v>0</v>
      </c>
      <c r="G30" s="1435">
        <f>'[2]67.05.01'!G28</f>
        <v>0</v>
      </c>
      <c r="H30" s="1435">
        <f>'[2]67.05.01'!H28</f>
        <v>0</v>
      </c>
      <c r="I30" s="1435">
        <f>'[2]67.05.01'!I28</f>
        <v>0</v>
      </c>
      <c r="J30" s="1435">
        <f>'[2]67.05.01'!J28</f>
        <v>0</v>
      </c>
      <c r="K30" s="1435">
        <f>'[2]67.05.01'!K28</f>
        <v>0</v>
      </c>
      <c r="L30" s="1436">
        <f>'[2]67.05.01'!L28</f>
        <v>0</v>
      </c>
    </row>
    <row r="31" spans="1:12" s="1410" customFormat="1" ht="15" hidden="1" customHeight="1">
      <c r="A31" s="1444"/>
      <c r="B31" s="1445" t="s">
        <v>888</v>
      </c>
      <c r="C31" s="1433" t="s">
        <v>889</v>
      </c>
      <c r="D31" s="1434"/>
      <c r="E31" s="1435"/>
      <c r="F31" s="1435">
        <f>'[2]67.05.01'!F29</f>
        <v>0</v>
      </c>
      <c r="G31" s="1435">
        <f>'[2]67.05.01'!G29</f>
        <v>0</v>
      </c>
      <c r="H31" s="1435">
        <f>'[2]67.05.01'!H29</f>
        <v>0</v>
      </c>
      <c r="I31" s="1435">
        <f>'[2]67.05.01'!I29</f>
        <v>0</v>
      </c>
      <c r="J31" s="1435">
        <f>'[2]67.05.01'!J29</f>
        <v>0</v>
      </c>
      <c r="K31" s="1435">
        <f>'[2]67.05.01'!K29</f>
        <v>0</v>
      </c>
      <c r="L31" s="1436">
        <f>'[2]67.05.01'!L29</f>
        <v>0</v>
      </c>
    </row>
    <row r="32" spans="1:12" s="1410" customFormat="1" ht="15" hidden="1" customHeight="1">
      <c r="A32" s="1444"/>
      <c r="B32" s="1445" t="s">
        <v>890</v>
      </c>
      <c r="C32" s="1433" t="s">
        <v>891</v>
      </c>
      <c r="D32" s="1434"/>
      <c r="E32" s="1435">
        <f>F32</f>
        <v>0</v>
      </c>
      <c r="F32" s="1435">
        <f>'[2]67.05.01'!F30</f>
        <v>0</v>
      </c>
      <c r="G32" s="1435">
        <f>'[2]67.05.01'!G30</f>
        <v>0</v>
      </c>
      <c r="H32" s="1435">
        <f>'[2]67.05.01'!H30</f>
        <v>0</v>
      </c>
      <c r="I32" s="1435">
        <f>'[2]67.05.01'!I30</f>
        <v>0</v>
      </c>
      <c r="J32" s="1435">
        <f>'[2]67.05.01'!J30</f>
        <v>0</v>
      </c>
      <c r="K32" s="1435">
        <f>'[2]67.05.01'!K30</f>
        <v>0</v>
      </c>
      <c r="L32" s="1436">
        <f>'[2]67.05.01'!L30</f>
        <v>0</v>
      </c>
    </row>
    <row r="33" spans="1:12" s="1410" customFormat="1" ht="15" hidden="1" customHeight="1">
      <c r="A33" s="1444"/>
      <c r="B33" s="1445"/>
      <c r="C33" s="1433" t="s">
        <v>893</v>
      </c>
      <c r="D33" s="1434"/>
      <c r="E33" s="1435"/>
      <c r="F33" s="1435">
        <f>'[2]67.05.01'!F31</f>
        <v>0</v>
      </c>
      <c r="G33" s="1435">
        <f>'[2]67.05.01'!G31</f>
        <v>0</v>
      </c>
      <c r="H33" s="1435">
        <f>'[2]67.05.01'!H31</f>
        <v>0</v>
      </c>
      <c r="I33" s="1435">
        <f>'[2]67.05.01'!I31</f>
        <v>0</v>
      </c>
      <c r="J33" s="1435">
        <f>'[2]67.05.01'!J31</f>
        <v>0</v>
      </c>
      <c r="K33" s="1435">
        <f>'[2]67.05.01'!K31</f>
        <v>0</v>
      </c>
      <c r="L33" s="1436">
        <f>'[2]67.05.01'!L31</f>
        <v>0</v>
      </c>
    </row>
    <row r="34" spans="1:12" s="1410" customFormat="1" ht="15" hidden="1" customHeight="1">
      <c r="A34" s="1444"/>
      <c r="B34" s="1432" t="s">
        <v>894</v>
      </c>
      <c r="C34" s="1433" t="s">
        <v>895</v>
      </c>
      <c r="D34" s="1434"/>
      <c r="E34" s="1435">
        <f>F34</f>
        <v>0</v>
      </c>
      <c r="F34" s="1435">
        <f>'[2]67.05.01'!F32</f>
        <v>0</v>
      </c>
      <c r="G34" s="1435">
        <f>'[2]67.05.01'!G32</f>
        <v>0</v>
      </c>
      <c r="H34" s="1435">
        <f>'[2]67.05.01'!H32</f>
        <v>0</v>
      </c>
      <c r="I34" s="1435">
        <f>'[2]67.05.01'!I32</f>
        <v>0</v>
      </c>
      <c r="J34" s="1435">
        <f>'[2]67.05.01'!J32</f>
        <v>0</v>
      </c>
      <c r="K34" s="1435">
        <f>'[2]67.05.01'!K32</f>
        <v>0</v>
      </c>
      <c r="L34" s="1436">
        <f>'[2]67.05.01'!L32</f>
        <v>0</v>
      </c>
    </row>
    <row r="35" spans="1:12" s="1410" customFormat="1" ht="20.100000000000001" hidden="1" customHeight="1">
      <c r="A35" s="1426" t="s">
        <v>1349</v>
      </c>
      <c r="B35" s="1446"/>
      <c r="C35" s="1428" t="s">
        <v>897</v>
      </c>
      <c r="D35" s="1429"/>
      <c r="E35" s="1429">
        <f>E36+E37+E38+E39+E40+E41+E42</f>
        <v>0</v>
      </c>
      <c r="F35" s="1429">
        <f>F36+F37+F38+F39+F40+F41+F42</f>
        <v>0</v>
      </c>
      <c r="G35" s="1429">
        <f t="shared" ref="G35:L35" si="6">G36+G37+G38+G39+G40+G41+G42</f>
        <v>0</v>
      </c>
      <c r="H35" s="1429">
        <f t="shared" si="6"/>
        <v>0</v>
      </c>
      <c r="I35" s="1429">
        <f t="shared" si="6"/>
        <v>0</v>
      </c>
      <c r="J35" s="1429">
        <f t="shared" si="6"/>
        <v>0</v>
      </c>
      <c r="K35" s="1429">
        <f t="shared" si="6"/>
        <v>0</v>
      </c>
      <c r="L35" s="1430">
        <f t="shared" si="6"/>
        <v>0</v>
      </c>
    </row>
    <row r="36" spans="1:12" s="1410" customFormat="1" ht="20.100000000000001" hidden="1" customHeight="1">
      <c r="A36" s="1444"/>
      <c r="B36" s="1432" t="s">
        <v>898</v>
      </c>
      <c r="C36" s="1433" t="s">
        <v>899</v>
      </c>
      <c r="D36" s="1434"/>
      <c r="E36" s="1435"/>
      <c r="F36" s="1435">
        <f>+[7]CSM!F33+'[7]Zone verzi'!F32+'[7]67020330'!F32+[7]XX!E33+'[7]6703004'!F32+'[7]67020306'!F32+'[7]670250'!F32</f>
        <v>0</v>
      </c>
      <c r="G36" s="1435">
        <f>+[7]CSM!G33+'[7]Zone verzi'!G32+'[7]67020330'!G32+[7]XX!F33+'[7]6703004'!G32+'[7]67020306'!G32+'[7]670250'!G32</f>
        <v>0</v>
      </c>
      <c r="H36" s="1435">
        <f>+[7]CSM!H33+'[7]Zone verzi'!H32+'[7]67020330'!H32+[7]XX!G33+'[7]6703004'!H32+'[7]67020306'!H32+'[7]670250'!H32</f>
        <v>0</v>
      </c>
      <c r="I36" s="1435">
        <f>+[7]CSM!I33+'[7]Zone verzi'!I32+'[7]67020330'!I32+[7]XX!H33+'[7]6703004'!I32+'[7]67020306'!I32+'[7]670250'!I32</f>
        <v>0</v>
      </c>
      <c r="J36" s="1435">
        <f>+[7]CSM!J33+'[7]Zone verzi'!J32+'[7]67020330'!J32+[7]XX!I33+'[7]6703004'!J32+'[7]67020306'!J32+'[7]670250'!J32</f>
        <v>0</v>
      </c>
      <c r="K36" s="1435">
        <f>+[7]CSM!K33+'[7]Zone verzi'!K32+'[7]67020330'!K32+[7]XX!J33+'[7]6703004'!K32+'[7]67020306'!K32+'[7]670250'!K32</f>
        <v>0</v>
      </c>
      <c r="L36" s="1436">
        <f>+[7]CSM!L33+'[7]Zone verzi'!L32+'[7]67020330'!L32+[7]XX!K33+'[7]6703004'!L32+'[7]67020306'!L32+'[7]670250'!L32</f>
        <v>0</v>
      </c>
    </row>
    <row r="37" spans="1:12" s="1410" customFormat="1" ht="20.100000000000001" hidden="1" customHeight="1">
      <c r="A37" s="1444"/>
      <c r="B37" s="1432" t="s">
        <v>900</v>
      </c>
      <c r="C37" s="1433" t="s">
        <v>901</v>
      </c>
      <c r="D37" s="1434"/>
      <c r="E37" s="1435"/>
      <c r="F37" s="1435"/>
      <c r="G37" s="1435"/>
      <c r="H37" s="1435"/>
      <c r="I37" s="1435"/>
      <c r="J37" s="1435">
        <f>+[7]CSM!J34+'[7]Zone verzi'!J33+'[7]67020330'!J33+[7]XX!I34+'[7]6703004'!J33+'[7]67020306'!J33+'[7]670250'!J33</f>
        <v>0</v>
      </c>
      <c r="K37" s="1435"/>
      <c r="L37" s="1436">
        <f>+[7]CSM!L34+'[7]Zone verzi'!L33+'[7]67020330'!L33+[7]XX!K34+'[7]6703004'!L33+'[7]67020306'!L33+'[7]670250'!L33</f>
        <v>0</v>
      </c>
    </row>
    <row r="38" spans="1:12" s="1410" customFormat="1" ht="20.100000000000001" hidden="1" customHeight="1">
      <c r="A38" s="1444"/>
      <c r="B38" s="1432" t="s">
        <v>902</v>
      </c>
      <c r="C38" s="1433" t="s">
        <v>903</v>
      </c>
      <c r="D38" s="1434"/>
      <c r="E38" s="1435">
        <f>F38</f>
        <v>0</v>
      </c>
      <c r="F38" s="1435">
        <f>+[7]CSM!F35+'[7]Zone verzi'!F34+'[7]67020330'!F34+[7]XX!E35+'[7]6703004'!F34+'[7]67020306'!F34+'[7]670250'!F34</f>
        <v>0</v>
      </c>
      <c r="G38" s="1435">
        <f>+[7]CSM!G35+'[7]Zone verzi'!G34+'[7]67020330'!G34+[7]XX!F35+'[7]6703004'!G34+'[7]67020306'!G34+'[7]670250'!G34</f>
        <v>0</v>
      </c>
      <c r="H38" s="1435">
        <f>+[7]CSM!H35+'[7]Zone verzi'!H34+'[7]67020330'!H34+[7]XX!G35+'[7]6703004'!H34+'[7]67020306'!H34+'[7]670250'!H34</f>
        <v>0</v>
      </c>
      <c r="I38" s="1435">
        <f>+[7]CSM!I35+'[7]Zone verzi'!I34+'[7]67020330'!I34+[7]XX!H35+'[7]6703004'!I34+'[7]67020306'!I34+'[7]670250'!I34</f>
        <v>0</v>
      </c>
      <c r="J38" s="1435">
        <f>+[7]CSM!J35+'[7]Zone verzi'!J34+'[7]67020330'!J34+[7]XX!I35+'[7]6703004'!J34+'[7]67020306'!J34+'[7]670250'!J34</f>
        <v>0</v>
      </c>
      <c r="K38" s="1435">
        <f>+[7]CSM!K35+'[7]Zone verzi'!K34+'[7]67020330'!K34+[7]XX!J35+'[7]6703004'!K34+'[7]67020306'!K34+'[7]670250'!K34</f>
        <v>0</v>
      </c>
      <c r="L38" s="1436">
        <f>+[7]CSM!L35+'[7]Zone verzi'!L34+'[7]67020330'!L34+[7]XX!K35+'[7]6703004'!L34+'[7]67020306'!L34+'[7]670250'!L34</f>
        <v>0</v>
      </c>
    </row>
    <row r="39" spans="1:12" s="1410" customFormat="1" ht="20.100000000000001" hidden="1" customHeight="1">
      <c r="A39" s="1444"/>
      <c r="B39" s="1432" t="s">
        <v>904</v>
      </c>
      <c r="C39" s="1433" t="s">
        <v>905</v>
      </c>
      <c r="D39" s="1434"/>
      <c r="E39" s="1435">
        <f>F39</f>
        <v>0</v>
      </c>
      <c r="F39" s="1435">
        <f>+[7]CSM!F36+'[7]Zone verzi'!F35+'[7]67020330'!F35+[7]XX!E36+'[7]6703004'!F35+'[7]67020306'!F35+'[7]670250'!F35</f>
        <v>0</v>
      </c>
      <c r="G39" s="1435">
        <f>+[7]CSM!G36+'[7]Zone verzi'!G35+'[7]67020330'!G35+[7]XX!F36+'[7]6703004'!G35+'[7]67020306'!G35+'[7]670250'!G35</f>
        <v>0</v>
      </c>
      <c r="H39" s="1435">
        <f>+[7]CSM!H36+'[7]Zone verzi'!H35+'[7]67020330'!H35+[7]XX!G36+'[7]6703004'!H35+'[7]67020306'!H35+'[7]670250'!H35</f>
        <v>0</v>
      </c>
      <c r="I39" s="1435">
        <f>+[7]CSM!I36+'[7]Zone verzi'!I35+'[7]67020330'!I35+[7]XX!H36+'[7]6703004'!I35+'[7]67020306'!I35+'[7]670250'!I35</f>
        <v>0</v>
      </c>
      <c r="J39" s="1435">
        <f>+[7]CSM!J36+'[7]Zone verzi'!J35+'[7]67020330'!J35+[7]XX!I36+'[7]6703004'!J35+'[7]67020306'!J35+'[7]670250'!J35</f>
        <v>0</v>
      </c>
      <c r="K39" s="1435">
        <f>+[7]CSM!K36+'[7]Zone verzi'!K35+'[7]67020330'!K35+[7]XX!J36+'[7]6703004'!K35+'[7]67020306'!K35+'[7]670250'!K35</f>
        <v>0</v>
      </c>
      <c r="L39" s="1436">
        <f>+[7]CSM!L36+'[7]Zone verzi'!L35+'[7]67020330'!L35+[7]XX!K36+'[7]6703004'!L35+'[7]67020306'!L35+'[7]670250'!L35</f>
        <v>0</v>
      </c>
    </row>
    <row r="40" spans="1:12" s="1410" customFormat="1" ht="20.100000000000001" hidden="1" customHeight="1">
      <c r="A40" s="1444"/>
      <c r="B40" s="1445" t="s">
        <v>906</v>
      </c>
      <c r="C40" s="1433" t="s">
        <v>907</v>
      </c>
      <c r="D40" s="1434"/>
      <c r="E40" s="1435">
        <f>F40</f>
        <v>0</v>
      </c>
      <c r="F40" s="1435">
        <f>+[7]CSM!F37+'[7]Zone verzi'!F36+'[7]67020330'!F36+[7]XX!E37+'[7]6703004'!F36+'[7]67020306'!F36+'[7]670250'!F36</f>
        <v>0</v>
      </c>
      <c r="G40" s="1435">
        <f>+[7]CSM!G37+'[7]Zone verzi'!G36+'[7]67020330'!G36+[7]XX!F37+'[7]6703004'!G36+'[7]67020306'!G36+'[7]670250'!G36</f>
        <v>0</v>
      </c>
      <c r="H40" s="1435">
        <f>+[7]CSM!H37+'[7]Zone verzi'!H36+'[7]67020330'!H36+[7]XX!G37+'[7]6703004'!H36+'[7]67020306'!H36+'[7]670250'!H36</f>
        <v>0</v>
      </c>
      <c r="I40" s="1435">
        <f>+[7]CSM!I37+'[7]Zone verzi'!I36+'[7]67020330'!I36+[7]XX!H37+'[7]6703004'!I36+'[7]67020306'!I36+'[7]670250'!I36</f>
        <v>0</v>
      </c>
      <c r="J40" s="1435">
        <f>+[7]CSM!J37+'[7]Zone verzi'!J36+'[7]67020330'!J36+[7]XX!I37+'[7]6703004'!J36+'[7]67020306'!J36+'[7]670250'!J36</f>
        <v>0</v>
      </c>
      <c r="K40" s="1435">
        <f>+[7]CSM!K37+'[7]Zone verzi'!K36+'[7]67020330'!K36+[7]XX!J37+'[7]6703004'!K36+'[7]67020306'!K36+'[7]670250'!K36</f>
        <v>0</v>
      </c>
      <c r="L40" s="1436">
        <f>+[7]CSM!L37+'[7]Zone verzi'!L36+'[7]67020330'!L36+[7]XX!K37+'[7]6703004'!L36+'[7]67020306'!L36+'[7]670250'!L36</f>
        <v>0</v>
      </c>
    </row>
    <row r="41" spans="1:12" s="1410" customFormat="1" ht="20.100000000000001" hidden="1" customHeight="1">
      <c r="A41" s="1444"/>
      <c r="B41" s="1445" t="s">
        <v>908</v>
      </c>
      <c r="C41" s="1433" t="s">
        <v>909</v>
      </c>
      <c r="D41" s="1434"/>
      <c r="E41" s="1435">
        <v>0</v>
      </c>
      <c r="F41" s="1435">
        <f>'[2]67.05.01'!F39</f>
        <v>0</v>
      </c>
      <c r="G41" s="1435">
        <f>'[2]67.05.01'!G39</f>
        <v>0</v>
      </c>
      <c r="H41" s="1435">
        <f>'[2]67.05.01'!H39</f>
        <v>0</v>
      </c>
      <c r="I41" s="1435">
        <f>'[2]67.05.01'!I39</f>
        <v>0</v>
      </c>
      <c r="J41" s="1435">
        <f>'[2]67.05.01'!J39</f>
        <v>0</v>
      </c>
      <c r="K41" s="1435">
        <f>'[2]67.05.01'!K39</f>
        <v>0</v>
      </c>
      <c r="L41" s="1436">
        <f>'[2]67.05.01'!L39</f>
        <v>0</v>
      </c>
    </row>
    <row r="42" spans="1:12" s="1410" customFormat="1" ht="20.100000000000001" hidden="1" customHeight="1">
      <c r="A42" s="1431"/>
      <c r="B42" s="1432" t="s">
        <v>910</v>
      </c>
      <c r="C42" s="1433" t="s">
        <v>911</v>
      </c>
      <c r="D42" s="1434"/>
      <c r="E42" s="1435">
        <f>F42</f>
        <v>0</v>
      </c>
      <c r="F42" s="1435">
        <f>+[7]CSM!F39+'[7]Zone verzi'!F38+'[7]67020330'!F38+[7]XX!E39+'[7]6703004'!F38+'[7]67020306'!F38+'[7]670250'!F38</f>
        <v>0</v>
      </c>
      <c r="G42" s="1435">
        <f>+[7]CSM!G39+'[7]Zone verzi'!G38+'[7]67020330'!G38+[7]XX!F39+'[7]6703004'!G38+'[7]67020306'!G38+'[7]670250'!G38</f>
        <v>0</v>
      </c>
      <c r="H42" s="1435">
        <f>+[7]CSM!H39+'[7]Zone verzi'!H38+'[7]67020330'!H38+[7]XX!G39+'[7]6703004'!H38+'[7]67020306'!H38+'[7]670250'!H38</f>
        <v>0</v>
      </c>
      <c r="I42" s="1435">
        <f>+[7]CSM!I39+'[7]Zone verzi'!I38+'[7]67020330'!I38+[7]XX!H39+'[7]6703004'!I38+'[7]67020306'!I38+'[7]670250'!I38</f>
        <v>0</v>
      </c>
      <c r="J42" s="1435">
        <f>+[7]CSM!J39+'[7]Zone verzi'!J38+'[7]67020330'!J38+[7]XX!I39+'[7]6703004'!J38+'[7]67020306'!J38+'[7]670250'!J38</f>
        <v>0</v>
      </c>
      <c r="K42" s="1435">
        <f>+[7]CSM!K39+'[7]Zone verzi'!K38+'[7]67020330'!K38+[7]XX!J39+'[7]6703004'!K38+'[7]67020306'!K38+'[7]670250'!K38</f>
        <v>0</v>
      </c>
      <c r="L42" s="1436">
        <f>+[7]CSM!L39+'[7]Zone verzi'!L38+'[7]67020330'!L38+[7]XX!K39+'[7]6703004'!L38+'[7]67020306'!L38+'[7]670250'!L38</f>
        <v>0</v>
      </c>
    </row>
    <row r="43" spans="1:12" s="1410" customFormat="1" ht="16.5" hidden="1" customHeight="1">
      <c r="A43" s="1447" t="s">
        <v>912</v>
      </c>
      <c r="B43" s="1448"/>
      <c r="C43" s="1428" t="s">
        <v>913</v>
      </c>
      <c r="D43" s="1429"/>
      <c r="E43" s="1429">
        <f t="shared" ref="E43:L43" si="7">E44+E45+E46+E47+E48+E49+E50</f>
        <v>0</v>
      </c>
      <c r="F43" s="1429">
        <f t="shared" si="7"/>
        <v>0</v>
      </c>
      <c r="G43" s="1429">
        <f t="shared" si="7"/>
        <v>0</v>
      </c>
      <c r="H43" s="1429">
        <f t="shared" si="7"/>
        <v>0</v>
      </c>
      <c r="I43" s="1429">
        <f t="shared" si="7"/>
        <v>0</v>
      </c>
      <c r="J43" s="1429">
        <f t="shared" si="7"/>
        <v>0</v>
      </c>
      <c r="K43" s="1429">
        <f t="shared" si="7"/>
        <v>0</v>
      </c>
      <c r="L43" s="1430">
        <f t="shared" si="7"/>
        <v>0</v>
      </c>
    </row>
    <row r="44" spans="1:12" s="1410" customFormat="1" ht="16.5" hidden="1" customHeight="1">
      <c r="A44" s="1444"/>
      <c r="B44" s="1449" t="s">
        <v>914</v>
      </c>
      <c r="C44" s="1433" t="s">
        <v>915</v>
      </c>
      <c r="D44" s="1434"/>
      <c r="E44" s="1435">
        <v>0</v>
      </c>
      <c r="F44" s="1435">
        <f>+[7]CSM!F41++[7]YY!E41+'[7]Zone verzi'!F40+'[7]67020330'!F40+[7]XX!E41+'[7]6703004'!F40+'[7]67020306'!F40+'[7]670250'!F40</f>
        <v>0</v>
      </c>
      <c r="G44" s="1435">
        <f>+[7]CSM!G41++[7]YY!F41+'[7]Zone verzi'!G40+'[7]67020330'!G40+[7]XX!F41+'[7]6703004'!G40+'[7]67020306'!G40+'[7]670250'!G40</f>
        <v>0</v>
      </c>
      <c r="H44" s="1435">
        <f>+[7]CSM!H41++[7]YY!G41+'[7]Zone verzi'!H40+'[7]67020330'!H40+[7]XX!G41+'[7]6703004'!H40+'[7]67020306'!H40+'[7]670250'!H40</f>
        <v>0</v>
      </c>
      <c r="I44" s="1435">
        <f>+[7]CSM!I41++[7]YY!H41+'[7]Zone verzi'!I40+'[7]67020330'!I40+[7]XX!H41+'[7]6703004'!I40+'[7]67020306'!I40+'[7]670250'!I40</f>
        <v>0</v>
      </c>
      <c r="J44" s="1435">
        <f>+[7]CSM!J41++[7]YY!I41+'[7]Zone verzi'!J40+'[7]67020330'!J40+[7]XX!I41+'[7]6703004'!J40+'[7]67020306'!J40+'[7]670250'!J40</f>
        <v>0</v>
      </c>
      <c r="K44" s="1435">
        <f>+[7]CSM!K41++[7]YY!J41+'[7]Zone verzi'!K40+'[7]67020330'!K40+[7]XX!J41+'[7]6703004'!K40+'[7]67020306'!K40+'[7]670250'!K40</f>
        <v>0</v>
      </c>
      <c r="L44" s="1436">
        <f>+[7]CSM!L41++[7]YY!K41+'[7]Zone verzi'!L40+'[7]67020330'!L40+[7]XX!K41+'[7]6703004'!L40+'[7]67020306'!L40+'[7]670250'!L40</f>
        <v>0</v>
      </c>
    </row>
    <row r="45" spans="1:12" s="1410" customFormat="1" ht="16.5" hidden="1" customHeight="1">
      <c r="A45" s="1450"/>
      <c r="B45" s="1445" t="s">
        <v>916</v>
      </c>
      <c r="C45" s="1433" t="s">
        <v>917</v>
      </c>
      <c r="D45" s="1434"/>
      <c r="E45" s="1435">
        <v>0</v>
      </c>
      <c r="F45" s="1435">
        <v>0</v>
      </c>
      <c r="G45" s="1435">
        <v>0</v>
      </c>
      <c r="H45" s="1435">
        <v>0</v>
      </c>
      <c r="I45" s="1435">
        <v>0</v>
      </c>
      <c r="J45" s="1435">
        <v>0</v>
      </c>
      <c r="K45" s="1435">
        <v>0</v>
      </c>
      <c r="L45" s="1436">
        <v>0</v>
      </c>
    </row>
    <row r="46" spans="1:12" s="1410" customFormat="1" ht="16.5" hidden="1" customHeight="1">
      <c r="A46" s="1450"/>
      <c r="B46" s="1445" t="s">
        <v>918</v>
      </c>
      <c r="C46" s="1433" t="s">
        <v>919</v>
      </c>
      <c r="D46" s="1434"/>
      <c r="E46" s="1435">
        <v>0</v>
      </c>
      <c r="F46" s="1435">
        <f>+[7]CSM!F43+[7]YY!E43+'[7]Zone verzi'!F42+'[7]67020330'!F42+[7]XX!E43+'[7]6703004'!F42+'[7]67020306'!F42+'[7]670250'!F42</f>
        <v>0</v>
      </c>
      <c r="G46" s="1435">
        <f>+[7]CSM!G43+[7]YY!F43+'[7]Zone verzi'!G42+'[7]67020330'!G42+[7]XX!F43+'[7]6703004'!G42+'[7]67020306'!G42+'[7]670250'!G42</f>
        <v>0</v>
      </c>
      <c r="H46" s="1435">
        <f>+[7]CSM!H43+[7]YY!G43+'[7]Zone verzi'!H42+'[7]67020330'!H42+[7]XX!G43+'[7]6703004'!H42+'[7]67020306'!H42+'[7]670250'!H42</f>
        <v>0</v>
      </c>
      <c r="I46" s="1435">
        <f>+[7]CSM!I43+[7]YY!H43+'[7]Zone verzi'!I42+'[7]67020330'!I42+[7]XX!H43+'[7]6703004'!I42+'[7]67020306'!I42+'[7]670250'!I42</f>
        <v>0</v>
      </c>
      <c r="J46" s="1435">
        <f>+[7]CSM!J43+[7]YY!I43+'[7]Zone verzi'!J42+'[7]67020330'!J42+[7]XX!I43+'[7]6703004'!J42+'[7]67020306'!J42+'[7]670250'!J42</f>
        <v>0</v>
      </c>
      <c r="K46" s="1435">
        <f>+[7]CSM!K43+[7]YY!J43+'[7]Zone verzi'!K42+'[7]67020330'!K42+[7]XX!J43+'[7]6703004'!K42+'[7]67020306'!K42+'[7]670250'!K42</f>
        <v>0</v>
      </c>
      <c r="L46" s="1436">
        <f>+[7]CSM!L43+[7]YY!K43+'[7]Zone verzi'!L42+'[7]67020330'!L42+[7]XX!K43+'[7]6703004'!L42+'[7]67020306'!L42+'[7]670250'!L42</f>
        <v>0</v>
      </c>
    </row>
    <row r="47" spans="1:12" s="1410" customFormat="1" ht="16.5" hidden="1" customHeight="1">
      <c r="A47" s="1450"/>
      <c r="B47" s="1451" t="s">
        <v>920</v>
      </c>
      <c r="C47" s="1433" t="s">
        <v>921</v>
      </c>
      <c r="D47" s="1434"/>
      <c r="E47" s="1435">
        <v>0</v>
      </c>
      <c r="F47" s="1435">
        <f>+[7]CSM!F44+[7]YY!E44+'[7]Zone verzi'!F43+'[7]67020330'!F43+[7]XX!E44+'[7]6703004'!F43+'[7]67020306'!F43+'[7]670250'!F43</f>
        <v>0</v>
      </c>
      <c r="G47" s="1435">
        <f>+[7]CSM!G44++[7]YY!F44+'[7]Zone verzi'!G43+'[7]67020330'!G43+[7]XX!F44+'[7]6703004'!G43+'[7]67020306'!G43+'[7]670250'!G43</f>
        <v>0</v>
      </c>
      <c r="H47" s="1435">
        <f>+[7]CSM!H44++[7]YY!G44+'[7]Zone verzi'!H43+'[7]67020330'!H43+[7]XX!G44+'[7]6703004'!H43+'[7]67020306'!H43+'[7]670250'!H43</f>
        <v>0</v>
      </c>
      <c r="I47" s="1435">
        <f>+[7]CSM!I44++[7]YY!H44+'[7]Zone verzi'!I43+'[7]67020330'!I43+[7]XX!H44+'[7]6703004'!I43+'[7]67020306'!I43+'[7]670250'!I43</f>
        <v>0</v>
      </c>
      <c r="J47" s="1435">
        <f>+[7]CSM!J44++[7]YY!I44+'[7]Zone verzi'!J43+'[7]67020330'!J43+[7]XX!I44+'[7]6703004'!J43+'[7]67020306'!J43+'[7]670250'!J43</f>
        <v>0</v>
      </c>
      <c r="K47" s="1435">
        <f>+[7]CSM!K44++[7]YY!J44+'[7]Zone verzi'!K43+'[7]67020330'!K43+[7]XX!J44+'[7]6703004'!K43+'[7]67020306'!K43+'[7]670250'!K43</f>
        <v>0</v>
      </c>
      <c r="L47" s="1436">
        <f>+[7]CSM!L44++[7]YY!K44+'[7]Zone verzi'!L43+'[7]67020330'!L43+[7]XX!K44+'[7]6703004'!L43+'[7]67020306'!L43+'[7]670250'!L43</f>
        <v>0</v>
      </c>
    </row>
    <row r="48" spans="1:12" s="1410" customFormat="1" ht="16.5" hidden="1" customHeight="1">
      <c r="A48" s="1450"/>
      <c r="B48" s="1451" t="s">
        <v>922</v>
      </c>
      <c r="C48" s="1433" t="s">
        <v>923</v>
      </c>
      <c r="D48" s="1434"/>
      <c r="E48" s="1435">
        <v>0</v>
      </c>
      <c r="F48" s="1435">
        <f>+[7]CSM!F45+[7]YY!E45+'[7]Zone verzi'!F44+'[7]67020330'!F44+[7]XX!E45+'[7]6703004'!F44+'[7]67020306'!F44+'[7]670250'!F44</f>
        <v>0</v>
      </c>
      <c r="G48" s="1435">
        <f>+[7]CSM!G45+[7]YY!F45+'[7]Zone verzi'!G44+'[7]67020330'!G44+[7]XX!F45+'[7]6703004'!G44+'[7]67020306'!G44+'[7]670250'!G44</f>
        <v>0</v>
      </c>
      <c r="H48" s="1435">
        <f>+[7]CSM!H45+[7]YY!G45+'[7]Zone verzi'!H44+'[7]67020330'!H44+[7]XX!G45+'[7]6703004'!H44+'[7]67020306'!H44+'[7]670250'!H44</f>
        <v>0</v>
      </c>
      <c r="I48" s="1435">
        <f>+[7]CSM!I45+[7]YY!H45+'[7]Zone verzi'!I44+'[7]67020330'!I44+[7]XX!H45+'[7]6703004'!I44+'[7]67020306'!I44+'[7]670250'!I44</f>
        <v>0</v>
      </c>
      <c r="J48" s="1435">
        <f>+[7]CSM!J45+[7]YY!I45+'[7]Zone verzi'!J44+'[7]67020330'!J44+[7]XX!I45+'[7]6703004'!J44+'[7]67020306'!J44+'[7]670250'!J44</f>
        <v>0</v>
      </c>
      <c r="K48" s="1435">
        <f>+[7]CSM!K45+[7]YY!J45+'[7]Zone verzi'!K44+'[7]67020330'!K44+[7]XX!J45+'[7]6703004'!K44+'[7]67020306'!K44+'[7]670250'!K44</f>
        <v>0</v>
      </c>
      <c r="L48" s="1436">
        <f>+[7]CSM!L45+[7]YY!K45+'[7]Zone verzi'!L44+'[7]67020330'!L44+[7]XX!K45+'[7]6703004'!L44+'[7]67020306'!L44+'[7]670250'!L44</f>
        <v>0</v>
      </c>
    </row>
    <row r="49" spans="1:12" s="1410" customFormat="1" ht="16.5" hidden="1" customHeight="1">
      <c r="A49" s="1450"/>
      <c r="B49" s="1445" t="s">
        <v>924</v>
      </c>
      <c r="C49" s="1433" t="s">
        <v>925</v>
      </c>
      <c r="D49" s="1434"/>
      <c r="E49" s="1435">
        <v>0</v>
      </c>
      <c r="F49" s="1435">
        <f>+[7]CSM!F46+[7]YY!E46+'[7]Zone verzi'!F45+'[7]67020330'!F45+[7]XX!E46+'[7]6703004'!F45+'[7]67020306'!F45+'[7]670250'!F45</f>
        <v>0</v>
      </c>
      <c r="G49" s="1435">
        <f>+[7]CSM!G46+[7]YY!F46+'[7]Zone verzi'!G45+'[7]67020330'!G45+[7]XX!F46+'[7]6703004'!G45+'[7]67020306'!G45+'[7]670250'!G45</f>
        <v>0</v>
      </c>
      <c r="H49" s="1435">
        <f>+[7]CSM!H46+[7]YY!G46+'[7]Zone verzi'!H45+'[7]67020330'!H45+[7]XX!G46+'[7]6703004'!H45+'[7]67020306'!H45+'[7]670250'!H45</f>
        <v>0</v>
      </c>
      <c r="I49" s="1435">
        <f>+[7]CSM!I46+[7]YY!H46+'[7]Zone verzi'!I45+'[7]67020330'!I45+[7]XX!H46+'[7]6703004'!I45+'[7]67020306'!I45+'[7]670250'!I45</f>
        <v>0</v>
      </c>
      <c r="J49" s="1435">
        <f>+[7]CSM!J46+[7]YY!I46+'[7]Zone verzi'!J45+'[7]67020330'!J45+[7]XX!I46+'[7]6703004'!J45+'[7]67020306'!J45+'[7]670250'!J45</f>
        <v>0</v>
      </c>
      <c r="K49" s="1435">
        <f>+[7]CSM!K46+[7]YY!J46+'[7]Zone verzi'!K45+'[7]67020330'!K45+[7]XX!J46+'[7]6703004'!K45+'[7]67020306'!K45+'[7]670250'!K45</f>
        <v>0</v>
      </c>
      <c r="L49" s="1436">
        <f>+[7]CSM!L46+[7]YY!K46+'[7]Zone verzi'!L45+'[7]67020330'!L45+[7]XX!K46+'[7]6703004'!L45+'[7]67020306'!L45+'[7]670250'!L45</f>
        <v>0</v>
      </c>
    </row>
    <row r="50" spans="1:12" s="1410" customFormat="1" ht="20.100000000000001" hidden="1" customHeight="1">
      <c r="A50" s="1450"/>
      <c r="B50" s="1438" t="s">
        <v>1350</v>
      </c>
      <c r="C50" s="1452" t="s">
        <v>927</v>
      </c>
      <c r="D50" s="1453"/>
      <c r="E50" s="1435">
        <v>0</v>
      </c>
      <c r="F50" s="1435">
        <f>'[2]67.05.01'!F48</f>
        <v>0</v>
      </c>
      <c r="G50" s="1435">
        <f>'[2]67.05.01'!G48</f>
        <v>0</v>
      </c>
      <c r="H50" s="1435">
        <f>'[2]67.05.01'!H48</f>
        <v>0</v>
      </c>
      <c r="I50" s="1435">
        <f>'[2]67.05.01'!I48</f>
        <v>0</v>
      </c>
      <c r="J50" s="1435">
        <f>'[2]67.05.01'!J48</f>
        <v>0</v>
      </c>
      <c r="K50" s="1435">
        <f>'[2]67.05.01'!K48</f>
        <v>0</v>
      </c>
      <c r="L50" s="1436">
        <f>'[2]67.05.01'!L48</f>
        <v>0</v>
      </c>
    </row>
    <row r="51" spans="1:12" s="699" customFormat="1" ht="29.25" customHeight="1">
      <c r="A51" s="1454" t="s">
        <v>1391</v>
      </c>
      <c r="B51" s="1455"/>
      <c r="C51" s="1456" t="s">
        <v>929</v>
      </c>
      <c r="D51" s="1457"/>
      <c r="E51" s="1457"/>
      <c r="F51" s="1457">
        <f>F52+F63+F64++F72+F75++F79+F82+F83+F84+F85+F86+F87+F102</f>
        <v>8600000</v>
      </c>
      <c r="G51" s="1457">
        <f t="shared" ref="G51:L51" si="8">G52+G63+G64++G72+G75++G79+G82+G83+G84+G85+G86+G87+G102</f>
        <v>10200000</v>
      </c>
      <c r="H51" s="1457">
        <f t="shared" si="8"/>
        <v>10055628</v>
      </c>
      <c r="I51" s="1457">
        <f t="shared" si="8"/>
        <v>10055628</v>
      </c>
      <c r="J51" s="1457">
        <f t="shared" si="8"/>
        <v>10055628</v>
      </c>
      <c r="K51" s="1457">
        <f t="shared" si="8"/>
        <v>0</v>
      </c>
      <c r="L51" s="1458">
        <f t="shared" si="8"/>
        <v>10192937</v>
      </c>
    </row>
    <row r="52" spans="1:12" s="1410" customFormat="1" ht="28.5" customHeight="1">
      <c r="A52" s="1459" t="s">
        <v>930</v>
      </c>
      <c r="B52" s="1460"/>
      <c r="C52" s="1461" t="s">
        <v>931</v>
      </c>
      <c r="D52" s="1462"/>
      <c r="E52" s="1462">
        <v>0</v>
      </c>
      <c r="F52" s="1462">
        <f>F53+F54+F55+F56+F57+F58+F59+F60+F61+F62</f>
        <v>8530000</v>
      </c>
      <c r="G52" s="1462">
        <f t="shared" ref="G52:L52" si="9">G53+G54+G55+G56+G57+G58+G59+G60+G61+G62</f>
        <v>10152000</v>
      </c>
      <c r="H52" s="1462">
        <f t="shared" si="9"/>
        <v>10011400</v>
      </c>
      <c r="I52" s="1462">
        <f t="shared" si="9"/>
        <v>10011400</v>
      </c>
      <c r="J52" s="1462">
        <f t="shared" si="9"/>
        <v>10011400</v>
      </c>
      <c r="K52" s="1462">
        <f t="shared" si="9"/>
        <v>0</v>
      </c>
      <c r="L52" s="1463">
        <f t="shared" si="9"/>
        <v>10148709</v>
      </c>
    </row>
    <row r="53" spans="1:12" s="1410" customFormat="1" ht="18" hidden="1" customHeight="1">
      <c r="A53" s="904"/>
      <c r="B53" s="893" t="s">
        <v>932</v>
      </c>
      <c r="C53" s="880" t="s">
        <v>933</v>
      </c>
      <c r="D53" s="1434"/>
      <c r="E53" s="1435">
        <v>0</v>
      </c>
      <c r="F53" s="1435">
        <f>'[2]67.05.01'!F51</f>
        <v>0</v>
      </c>
      <c r="G53" s="1435">
        <f>'[2]67.05.01'!G51</f>
        <v>0</v>
      </c>
      <c r="H53" s="1435">
        <f>'[2]67.05.01'!H51</f>
        <v>0</v>
      </c>
      <c r="I53" s="1435">
        <f>'[2]67.05.01'!I51</f>
        <v>0</v>
      </c>
      <c r="J53" s="1435">
        <f>'[2]67.05.01'!J51</f>
        <v>0</v>
      </c>
      <c r="K53" s="1435">
        <f>'[2]67.05.01'!K51</f>
        <v>0</v>
      </c>
      <c r="L53" s="1436">
        <f>'[2]67.05.01'!L51</f>
        <v>0</v>
      </c>
    </row>
    <row r="54" spans="1:12" s="1410" customFormat="1" ht="17.25" hidden="1" customHeight="1">
      <c r="A54" s="904"/>
      <c r="B54" s="893" t="s">
        <v>934</v>
      </c>
      <c r="C54" s="880" t="s">
        <v>935</v>
      </c>
      <c r="D54" s="1434"/>
      <c r="E54" s="1435">
        <v>0</v>
      </c>
      <c r="F54" s="1435">
        <f>'[2]67.05.01'!F52</f>
        <v>0</v>
      </c>
      <c r="G54" s="1435">
        <f>'[2]67.05.01'!G52</f>
        <v>0</v>
      </c>
      <c r="H54" s="1435">
        <f>'[2]67.05.01'!H52</f>
        <v>0</v>
      </c>
      <c r="I54" s="1435">
        <f>'[2]67.05.01'!I52</f>
        <v>0</v>
      </c>
      <c r="J54" s="1435">
        <f>'[2]67.05.01'!J52</f>
        <v>0</v>
      </c>
      <c r="K54" s="1435">
        <f>'[2]67.05.01'!K52</f>
        <v>0</v>
      </c>
      <c r="L54" s="1436">
        <f>'[2]67.05.01'!L52</f>
        <v>0</v>
      </c>
    </row>
    <row r="55" spans="1:12" s="1410" customFormat="1" ht="17.25" hidden="1" customHeight="1">
      <c r="A55" s="904"/>
      <c r="B55" s="893" t="s">
        <v>936</v>
      </c>
      <c r="C55" s="880" t="s">
        <v>937</v>
      </c>
      <c r="D55" s="1434"/>
      <c r="E55" s="1435">
        <v>0</v>
      </c>
      <c r="F55" s="1435">
        <f>'[2]67.05.01'!F53</f>
        <v>0</v>
      </c>
      <c r="G55" s="1435">
        <f>'[2]67.05.01'!G53</f>
        <v>0</v>
      </c>
      <c r="H55" s="1435">
        <f>'[2]67.05.01'!H53</f>
        <v>0</v>
      </c>
      <c r="I55" s="1435">
        <f>'[2]67.05.01'!I53</f>
        <v>0</v>
      </c>
      <c r="J55" s="1435">
        <f>'[2]67.05.01'!J53</f>
        <v>0</v>
      </c>
      <c r="K55" s="1435">
        <f>'[2]67.05.01'!K53</f>
        <v>0</v>
      </c>
      <c r="L55" s="1436">
        <f>'[2]67.05.01'!L53</f>
        <v>0</v>
      </c>
    </row>
    <row r="56" spans="1:12" s="1410" customFormat="1" ht="17.25" hidden="1" customHeight="1">
      <c r="A56" s="904"/>
      <c r="B56" s="893" t="s">
        <v>938</v>
      </c>
      <c r="C56" s="880" t="s">
        <v>939</v>
      </c>
      <c r="D56" s="1434"/>
      <c r="E56" s="1435">
        <v>0</v>
      </c>
      <c r="F56" s="1435">
        <f>'[2]67.05.01'!F54</f>
        <v>0</v>
      </c>
      <c r="G56" s="1435">
        <f>'[2]67.05.01'!G54</f>
        <v>0</v>
      </c>
      <c r="H56" s="1435">
        <f>'[2]67.05.01'!H54</f>
        <v>0</v>
      </c>
      <c r="I56" s="1435">
        <f>'[2]67.05.01'!I54</f>
        <v>0</v>
      </c>
      <c r="J56" s="1435">
        <f>'[2]67.05.01'!J54</f>
        <v>0</v>
      </c>
      <c r="K56" s="1435">
        <f>'[2]67.05.01'!K54</f>
        <v>0</v>
      </c>
      <c r="L56" s="1436">
        <f>'[2]67.05.01'!L54</f>
        <v>0</v>
      </c>
    </row>
    <row r="57" spans="1:12" s="1410" customFormat="1" ht="17.25" hidden="1" customHeight="1">
      <c r="A57" s="904"/>
      <c r="B57" s="893" t="s">
        <v>940</v>
      </c>
      <c r="C57" s="880" t="s">
        <v>941</v>
      </c>
      <c r="D57" s="1434"/>
      <c r="E57" s="1435">
        <v>0</v>
      </c>
      <c r="F57" s="1435">
        <f>'[2]67.05.01'!F55</f>
        <v>0</v>
      </c>
      <c r="G57" s="1435">
        <f>'[2]67.05.01'!G55</f>
        <v>0</v>
      </c>
      <c r="H57" s="1435">
        <f>'[2]67.05.01'!H55</f>
        <v>0</v>
      </c>
      <c r="I57" s="1435">
        <f>'[2]67.05.01'!I55</f>
        <v>0</v>
      </c>
      <c r="J57" s="1435">
        <f>'[2]67.05.01'!J55</f>
        <v>0</v>
      </c>
      <c r="K57" s="1435">
        <f>'[2]67.05.01'!K55</f>
        <v>0</v>
      </c>
      <c r="L57" s="1436">
        <f>'[2]67.05.01'!L55</f>
        <v>0</v>
      </c>
    </row>
    <row r="58" spans="1:12" s="1410" customFormat="1" ht="17.25" hidden="1" customHeight="1">
      <c r="A58" s="904"/>
      <c r="B58" s="893" t="s">
        <v>942</v>
      </c>
      <c r="C58" s="880" t="s">
        <v>943</v>
      </c>
      <c r="D58" s="1434"/>
      <c r="E58" s="1435">
        <v>0</v>
      </c>
      <c r="F58" s="1435">
        <f>'[2]67.05.01'!F56</f>
        <v>0</v>
      </c>
      <c r="G58" s="1435">
        <f>'[2]67.05.01'!G56</f>
        <v>0</v>
      </c>
      <c r="H58" s="1435">
        <f>'[2]67.05.01'!H56</f>
        <v>0</v>
      </c>
      <c r="I58" s="1435">
        <f>'[2]67.05.01'!I56</f>
        <v>0</v>
      </c>
      <c r="J58" s="1435">
        <f>'[2]67.05.01'!J56</f>
        <v>0</v>
      </c>
      <c r="K58" s="1435">
        <f>'[2]67.05.01'!K56</f>
        <v>0</v>
      </c>
      <c r="L58" s="1436">
        <f>'[2]67.05.01'!L56</f>
        <v>0</v>
      </c>
    </row>
    <row r="59" spans="1:12" s="1410" customFormat="1" ht="17.25" customHeight="1">
      <c r="A59" s="904"/>
      <c r="B59" s="893" t="s">
        <v>944</v>
      </c>
      <c r="C59" s="880" t="s">
        <v>945</v>
      </c>
      <c r="D59" s="1434"/>
      <c r="E59" s="1435">
        <v>0</v>
      </c>
      <c r="F59" s="1435">
        <f>'[2]67.05.01'!F57+'[2]67.03.30'!F56</f>
        <v>30000</v>
      </c>
      <c r="G59" s="1435">
        <f>'[2]67.05.01'!G57+'[2]67.03.30'!G56</f>
        <v>2000</v>
      </c>
      <c r="H59" s="1435">
        <f>'[2]67.05.01'!H57+'[2]67.03.30'!H56</f>
        <v>0</v>
      </c>
      <c r="I59" s="1435">
        <f>'[2]67.05.01'!I57+'[2]67.03.30'!I56</f>
        <v>0</v>
      </c>
      <c r="J59" s="1435">
        <f>'[2]67.05.01'!J57+'[2]67.03.30'!J56</f>
        <v>0</v>
      </c>
      <c r="K59" s="1435">
        <f>'[2]67.05.01'!K57+'[2]67.03.30'!K56</f>
        <v>0</v>
      </c>
      <c r="L59" s="1436">
        <f>'[2]67.05.01'!L57+'[2]67.03.30'!L56</f>
        <v>0</v>
      </c>
    </row>
    <row r="60" spans="1:12" s="1410" customFormat="1" ht="15" customHeight="1">
      <c r="A60" s="904"/>
      <c r="B60" s="893" t="s">
        <v>946</v>
      </c>
      <c r="C60" s="880" t="s">
        <v>947</v>
      </c>
      <c r="D60" s="1434"/>
      <c r="E60" s="1435">
        <v>0</v>
      </c>
      <c r="F60" s="1435">
        <f>'[2]67.05.01'!F58</f>
        <v>0</v>
      </c>
      <c r="G60" s="1435">
        <f>'[2]67.05.01'!G58</f>
        <v>0</v>
      </c>
      <c r="H60" s="1435">
        <f>'[2]67.05.01'!H58</f>
        <v>0</v>
      </c>
      <c r="I60" s="1435">
        <f>'[2]67.05.01'!I58</f>
        <v>0</v>
      </c>
      <c r="J60" s="1435">
        <f>'[2]67.05.01'!J58</f>
        <v>0</v>
      </c>
      <c r="K60" s="1435">
        <f>'[2]67.05.01'!K58</f>
        <v>0</v>
      </c>
      <c r="L60" s="1436">
        <f>'[2]67.05.01'!L58</f>
        <v>0</v>
      </c>
    </row>
    <row r="61" spans="1:12" s="1410" customFormat="1" ht="15" customHeight="1">
      <c r="A61" s="904"/>
      <c r="B61" s="913" t="s">
        <v>948</v>
      </c>
      <c r="C61" s="880" t="s">
        <v>949</v>
      </c>
      <c r="D61" s="1434"/>
      <c r="E61" s="1435">
        <v>0</v>
      </c>
      <c r="F61" s="1435">
        <f>'[2]67.05.01'!F59+[2]ZV!F58</f>
        <v>8500000</v>
      </c>
      <c r="G61" s="1435">
        <f>'[2]67.05.01'!G59+[2]ZV!G58</f>
        <v>10150000</v>
      </c>
      <c r="H61" s="1435">
        <f>'[2]67.05.01'!H59+[2]ZV!H58</f>
        <v>10011400</v>
      </c>
      <c r="I61" s="1435">
        <f>'[2]67.05.01'!I59+[2]ZV!I58</f>
        <v>10011400</v>
      </c>
      <c r="J61" s="1435">
        <f>'[2]67.05.01'!J59+[2]ZV!J58</f>
        <v>10011400</v>
      </c>
      <c r="K61" s="1435">
        <f>'[2]67.05.01'!K59+[2]ZV!K58</f>
        <v>0</v>
      </c>
      <c r="L61" s="1436">
        <f>'[2]67.05.01'!L59+[2]ZV!L58</f>
        <v>10148709</v>
      </c>
    </row>
    <row r="62" spans="1:12" s="1410" customFormat="1" ht="15" customHeight="1">
      <c r="A62" s="904"/>
      <c r="B62" s="893" t="s">
        <v>950</v>
      </c>
      <c r="C62" s="880" t="s">
        <v>951</v>
      </c>
      <c r="D62" s="1434"/>
      <c r="E62" s="1435">
        <v>0</v>
      </c>
      <c r="F62" s="1435">
        <f>'[2]67.05.01'!F60</f>
        <v>0</v>
      </c>
      <c r="G62" s="1435">
        <f>'[2]67.05.01'!G60</f>
        <v>0</v>
      </c>
      <c r="H62" s="1435">
        <f>'[2]67.05.01'!H60</f>
        <v>0</v>
      </c>
      <c r="I62" s="1435">
        <f>'[2]67.05.01'!I60</f>
        <v>0</v>
      </c>
      <c r="J62" s="1435">
        <f>'[2]67.05.01'!J60</f>
        <v>0</v>
      </c>
      <c r="K62" s="1435">
        <f>'[2]67.05.01'!K60</f>
        <v>0</v>
      </c>
      <c r="L62" s="1436">
        <f>'[2]67.05.01'!L60</f>
        <v>0</v>
      </c>
    </row>
    <row r="63" spans="1:12" s="1410" customFormat="1" ht="15" hidden="1" customHeight="1">
      <c r="A63" s="873" t="s">
        <v>952</v>
      </c>
      <c r="B63" s="894"/>
      <c r="C63" s="875" t="s">
        <v>953</v>
      </c>
      <c r="D63" s="1429"/>
      <c r="E63" s="1429">
        <v>0</v>
      </c>
      <c r="F63" s="1429">
        <f>'[2]67.05.01'!F61</f>
        <v>0</v>
      </c>
      <c r="G63" s="1429">
        <f>'[2]67.05.01'!G61</f>
        <v>0</v>
      </c>
      <c r="H63" s="1429">
        <f>'[2]67.05.01'!H61</f>
        <v>0</v>
      </c>
      <c r="I63" s="1429">
        <f>'[2]67.05.01'!I61</f>
        <v>0</v>
      </c>
      <c r="J63" s="1429">
        <f>'[2]67.05.01'!J61</f>
        <v>0</v>
      </c>
      <c r="K63" s="1429">
        <f>'[2]67.05.01'!K61</f>
        <v>0</v>
      </c>
      <c r="L63" s="1430">
        <f>'[2]67.05.01'!L61</f>
        <v>0</v>
      </c>
    </row>
    <row r="64" spans="1:12" s="1410" customFormat="1" ht="17.25" hidden="1" customHeight="1">
      <c r="A64" s="873" t="s">
        <v>954</v>
      </c>
      <c r="B64" s="917"/>
      <c r="C64" s="875" t="s">
        <v>955</v>
      </c>
      <c r="D64" s="1429"/>
      <c r="E64" s="1429">
        <v>0</v>
      </c>
      <c r="F64" s="1429">
        <f>F65+F66</f>
        <v>0</v>
      </c>
      <c r="G64" s="1429">
        <f t="shared" ref="G64:L64" si="10">G65+G66</f>
        <v>0</v>
      </c>
      <c r="H64" s="1429">
        <f t="shared" si="10"/>
        <v>0</v>
      </c>
      <c r="I64" s="1429">
        <f t="shared" si="10"/>
        <v>0</v>
      </c>
      <c r="J64" s="1429">
        <f t="shared" si="10"/>
        <v>0</v>
      </c>
      <c r="K64" s="1429">
        <f t="shared" si="10"/>
        <v>0</v>
      </c>
      <c r="L64" s="1430">
        <f t="shared" si="10"/>
        <v>0</v>
      </c>
    </row>
    <row r="65" spans="1:12" s="1410" customFormat="1" ht="17.25" hidden="1" customHeight="1">
      <c r="A65" s="892"/>
      <c r="B65" s="913" t="s">
        <v>956</v>
      </c>
      <c r="C65" s="880" t="s">
        <v>957</v>
      </c>
      <c r="D65" s="1434"/>
      <c r="E65" s="1435">
        <v>0</v>
      </c>
      <c r="F65" s="1429">
        <f>'[2]67.05.01'!F63</f>
        <v>0</v>
      </c>
      <c r="G65" s="1429">
        <f>'[2]67.05.01'!G63</f>
        <v>0</v>
      </c>
      <c r="H65" s="1429">
        <f>'[2]67.05.01'!H63</f>
        <v>0</v>
      </c>
      <c r="I65" s="1429">
        <f>'[2]67.05.01'!I63</f>
        <v>0</v>
      </c>
      <c r="J65" s="1429">
        <f>'[2]67.05.01'!J63</f>
        <v>0</v>
      </c>
      <c r="K65" s="1429">
        <f>'[2]67.05.01'!K63</f>
        <v>0</v>
      </c>
      <c r="L65" s="1430">
        <f>'[2]67.05.01'!L63</f>
        <v>0</v>
      </c>
    </row>
    <row r="66" spans="1:12" s="1410" customFormat="1" ht="17.25" hidden="1" customHeight="1">
      <c r="A66" s="892"/>
      <c r="B66" s="913" t="s">
        <v>958</v>
      </c>
      <c r="C66" s="880" t="s">
        <v>959</v>
      </c>
      <c r="D66" s="1434"/>
      <c r="E66" s="1435">
        <v>0</v>
      </c>
      <c r="F66" s="1429">
        <v>0</v>
      </c>
      <c r="G66" s="1429">
        <v>0</v>
      </c>
      <c r="H66" s="1429">
        <v>0</v>
      </c>
      <c r="I66" s="1429">
        <v>0</v>
      </c>
      <c r="J66" s="1429">
        <v>0</v>
      </c>
      <c r="K66" s="1429">
        <f>+[7]CSM!K63+[7]YY!J63+'[7]Zone verzi'!K62+'[7]67020330'!K62+[7]XX!J63+'[7]6703004'!K62+'[7]67020306'!K62+'[7]670250'!K62</f>
        <v>0</v>
      </c>
      <c r="L66" s="1430">
        <v>0</v>
      </c>
    </row>
    <row r="67" spans="1:12" s="1410" customFormat="1" ht="20.100000000000001" hidden="1" customHeight="1">
      <c r="A67" s="873" t="s">
        <v>1322</v>
      </c>
      <c r="B67" s="917"/>
      <c r="C67" s="875" t="s">
        <v>961</v>
      </c>
      <c r="D67" s="1429"/>
      <c r="E67" s="1429" t="e">
        <f>#REF!+[7]CSM!E64+#REF!+[7]YY!D64+'[7]Zone verzi'!E63+'[7]67020330'!E63+[7]XX!D64+'[7]6703004'!E63+'[7]67020306'!E63+'[7]670250'!E63</f>
        <v>#REF!</v>
      </c>
      <c r="F67" s="1435" t="e">
        <f>#REF!+[7]CSM!F64+#REF!+[7]YY!E64+'[7]Zone verzi'!F63+'[7]67020330'!F63+[7]XX!E64+'[7]6703004'!F63+'[7]67020306'!F63+'[7]670250'!F63</f>
        <v>#REF!</v>
      </c>
      <c r="G67" s="1429" t="e">
        <f>#REF!+[7]CSM!G64+#REF!+[7]YY!F64+'[7]Zone verzi'!G63+'[7]67020330'!G63+[7]XX!F64+'[7]6703004'!G63+'[7]67020306'!G63+'[7]670250'!G63</f>
        <v>#REF!</v>
      </c>
      <c r="H67" s="1429" t="e">
        <f>#REF!+[7]CSM!H64+#REF!+[7]YY!G64+'[7]Zone verzi'!H63+'[7]67020330'!H63+[7]XX!G64+'[7]6703004'!H63+'[7]67020306'!H63+'[7]670250'!H63</f>
        <v>#REF!</v>
      </c>
      <c r="I67" s="1429" t="e">
        <f>#REF!+[7]CSM!I64+#REF!+[7]YY!H64+'[7]Zone verzi'!I63+'[7]67020330'!I63+[7]XX!H64+'[7]6703004'!I63+'[7]67020306'!I63+'[7]670250'!I63</f>
        <v>#REF!</v>
      </c>
      <c r="J67" s="1429" t="e">
        <f>#REF!+[7]CSM!J64+#REF!+[7]YY!I64+'[7]Zone verzi'!J63+'[7]67020330'!J63+[7]XX!I64+'[7]6703004'!J63+'[7]67020306'!J63+'[7]670250'!J63</f>
        <v>#REF!</v>
      </c>
      <c r="K67" s="1429" t="e">
        <f>#REF!+[7]CSM!K64+#REF!+[7]YY!J64+'[7]Zone verzi'!K63+'[7]67020330'!K63+[7]XX!J64+'[7]6703004'!K63+'[7]67020306'!K63+'[7]670250'!K63</f>
        <v>#REF!</v>
      </c>
      <c r="L67" s="1430" t="e">
        <f>#REF!+[7]CSM!L64+#REF!+[7]YY!K64+'[7]Zone verzi'!L63+'[7]67020330'!L63+[7]XX!K64+'[7]6703004'!L63+'[7]67020306'!L63+'[7]670250'!L63</f>
        <v>#REF!</v>
      </c>
    </row>
    <row r="68" spans="1:12" s="1410" customFormat="1" ht="20.100000000000001" hidden="1" customHeight="1">
      <c r="A68" s="904"/>
      <c r="B68" s="893" t="s">
        <v>962</v>
      </c>
      <c r="C68" s="880" t="s">
        <v>963</v>
      </c>
      <c r="D68" s="1434"/>
      <c r="E68" s="1435" t="e">
        <f>#REF!+[7]CSM!E65+#REF!+[7]YY!D65+'[7]Zone verzi'!E64+'[7]67020330'!E64+[7]XX!D65+'[7]6703004'!E64+'[7]67020306'!E64+'[7]670250'!E64</f>
        <v>#REF!</v>
      </c>
      <c r="F68" s="1435" t="e">
        <f>#REF!+[7]CSM!F65+#REF!+[7]YY!E65+'[7]Zone verzi'!F64+'[7]67020330'!F64+[7]XX!E65+'[7]6703004'!F64+'[7]67020306'!F64+'[7]670250'!F64</f>
        <v>#REF!</v>
      </c>
      <c r="G68" s="1435" t="e">
        <f>#REF!+[7]CSM!G65+#REF!+[7]YY!F65+'[7]Zone verzi'!G64+'[7]67020330'!G64+[7]XX!F65+'[7]6703004'!G64+'[7]67020306'!G64+'[7]670250'!G64</f>
        <v>#REF!</v>
      </c>
      <c r="H68" s="1435" t="e">
        <f>#REF!+[7]CSM!H65+#REF!+[7]YY!G65+'[7]Zone verzi'!H64+'[7]67020330'!H64+[7]XX!G65+'[7]6703004'!H64+'[7]67020306'!H64+'[7]670250'!H64</f>
        <v>#REF!</v>
      </c>
      <c r="I68" s="1435" t="e">
        <f>#REF!+[7]CSM!I65+#REF!+[7]YY!H65+'[7]Zone verzi'!I64+'[7]67020330'!I64+[7]XX!H65+'[7]6703004'!I64+'[7]67020306'!I64+'[7]670250'!I64</f>
        <v>#REF!</v>
      </c>
      <c r="J68" s="1435" t="e">
        <f>#REF!+[7]CSM!J65+#REF!+[7]YY!I65+'[7]Zone verzi'!J64+'[7]67020330'!J64+[7]XX!I65+'[7]6703004'!J64+'[7]67020306'!J64+'[7]670250'!J64</f>
        <v>#REF!</v>
      </c>
      <c r="K68" s="1435" t="e">
        <f>#REF!+[7]CSM!K65+#REF!+[7]YY!J65+'[7]Zone verzi'!K64+'[7]67020330'!K64+[7]XX!J65+'[7]6703004'!K64+'[7]67020306'!K64+'[7]670250'!K64</f>
        <v>#REF!</v>
      </c>
      <c r="L68" s="1436" t="e">
        <f>#REF!+[7]CSM!L65+#REF!+[7]YY!K65+'[7]Zone verzi'!L64+'[7]67020330'!L64+[7]XX!K65+'[7]6703004'!L64+'[7]67020306'!L64+'[7]670250'!L64</f>
        <v>#REF!</v>
      </c>
    </row>
    <row r="69" spans="1:12" s="1410" customFormat="1" ht="20.100000000000001" hidden="1" customHeight="1">
      <c r="A69" s="904"/>
      <c r="B69" s="893" t="s">
        <v>964</v>
      </c>
      <c r="C69" s="880" t="s">
        <v>965</v>
      </c>
      <c r="D69" s="1434"/>
      <c r="E69" s="1435" t="e">
        <f>#REF!+[7]CSM!E66+#REF!+[7]YY!D66+'[7]Zone verzi'!E65+'[7]67020330'!E65+[7]XX!D66+'[7]6703004'!E65+'[7]67020306'!E65+'[7]670250'!E65</f>
        <v>#REF!</v>
      </c>
      <c r="F69" s="1435" t="e">
        <f>#REF!+[7]CSM!F66+#REF!+[7]YY!E66+'[7]Zone verzi'!F65+'[7]67020330'!F65+[7]XX!E66+'[7]6703004'!F65+'[7]67020306'!F65+'[7]670250'!F65</f>
        <v>#REF!</v>
      </c>
      <c r="G69" s="1435" t="e">
        <f>#REF!+[7]CSM!G66+#REF!+[7]YY!F66+'[7]Zone verzi'!G65+'[7]67020330'!G65+[7]XX!F66+'[7]6703004'!G65+'[7]67020306'!G65+'[7]670250'!G65</f>
        <v>#REF!</v>
      </c>
      <c r="H69" s="1435" t="e">
        <f>#REF!+[7]CSM!H66+#REF!+[7]YY!G66+'[7]Zone verzi'!H65+'[7]67020330'!H65+[7]XX!G66+'[7]6703004'!H65+'[7]67020306'!H65+'[7]670250'!H65</f>
        <v>#REF!</v>
      </c>
      <c r="I69" s="1435" t="e">
        <f>#REF!+[7]CSM!I66+#REF!+[7]YY!H66+'[7]Zone verzi'!I65+'[7]67020330'!I65+[7]XX!H66+'[7]6703004'!I65+'[7]67020306'!I65+'[7]670250'!I65</f>
        <v>#REF!</v>
      </c>
      <c r="J69" s="1435" t="e">
        <f>#REF!+[7]CSM!J66+#REF!+[7]YY!I66+'[7]Zone verzi'!J65+'[7]67020330'!J65+[7]XX!I66+'[7]6703004'!J65+'[7]67020306'!J65+'[7]670250'!J65</f>
        <v>#REF!</v>
      </c>
      <c r="K69" s="1435" t="e">
        <f>#REF!+[7]CSM!K66+#REF!+[7]YY!J66+'[7]Zone verzi'!K65+'[7]67020330'!K65+[7]XX!J66+'[7]6703004'!K65+'[7]67020306'!K65+'[7]670250'!K65</f>
        <v>#REF!</v>
      </c>
      <c r="L69" s="1436" t="e">
        <f>#REF!+[7]CSM!L66+#REF!+[7]YY!K66+'[7]Zone verzi'!L65+'[7]67020330'!L65+[7]XX!K66+'[7]6703004'!L65+'[7]67020306'!L65+'[7]670250'!L65</f>
        <v>#REF!</v>
      </c>
    </row>
    <row r="70" spans="1:12" s="1410" customFormat="1" ht="20.100000000000001" hidden="1" customHeight="1">
      <c r="A70" s="904"/>
      <c r="B70" s="893" t="s">
        <v>966</v>
      </c>
      <c r="C70" s="880" t="s">
        <v>967</v>
      </c>
      <c r="D70" s="1434"/>
      <c r="E70" s="1435" t="e">
        <f>#REF!+[7]CSM!E67+#REF!+[7]YY!D67+'[7]Zone verzi'!E66+'[7]67020330'!E66+[7]XX!D67+'[7]6703004'!E66+'[7]67020306'!E66+'[7]670250'!E66</f>
        <v>#REF!</v>
      </c>
      <c r="F70" s="1435" t="e">
        <f>#REF!+[7]CSM!F67+#REF!+[7]YY!E67+'[7]Zone verzi'!F66+'[7]67020330'!F66+[7]XX!E67+'[7]6703004'!F66+'[7]67020306'!F66+'[7]670250'!F66</f>
        <v>#REF!</v>
      </c>
      <c r="G70" s="1435" t="e">
        <f>#REF!+[7]CSM!G67+#REF!+[7]YY!F67+'[7]Zone verzi'!G66+'[7]67020330'!G66+[7]XX!F67+'[7]6703004'!G66+'[7]67020306'!G66+'[7]670250'!G66</f>
        <v>#REF!</v>
      </c>
      <c r="H70" s="1435" t="e">
        <f>#REF!+[7]CSM!H67+#REF!+[7]YY!G67+'[7]Zone verzi'!H66+'[7]67020330'!H66+[7]XX!G67+'[7]6703004'!H66+'[7]67020306'!H66+'[7]670250'!H66</f>
        <v>#REF!</v>
      </c>
      <c r="I70" s="1435" t="e">
        <f>#REF!+[7]CSM!I67+#REF!+[7]YY!H67+'[7]Zone verzi'!I66+'[7]67020330'!I66+[7]XX!H67+'[7]6703004'!I66+'[7]67020306'!I66+'[7]670250'!I66</f>
        <v>#REF!</v>
      </c>
      <c r="J70" s="1435" t="e">
        <f>#REF!+[7]CSM!J67+#REF!+[7]YY!I67+'[7]Zone verzi'!J66+'[7]67020330'!J66+[7]XX!I67+'[7]6703004'!J66+'[7]67020306'!J66+'[7]670250'!J66</f>
        <v>#REF!</v>
      </c>
      <c r="K70" s="1435" t="e">
        <f>#REF!+[7]CSM!K67+#REF!+[7]YY!J67+'[7]Zone verzi'!K66+'[7]67020330'!K66+[7]XX!J67+'[7]6703004'!K66+'[7]67020306'!K66+'[7]670250'!K66</f>
        <v>#REF!</v>
      </c>
      <c r="L70" s="1436" t="e">
        <f>#REF!+[7]CSM!L67+#REF!+[7]YY!K67+'[7]Zone verzi'!L66+'[7]67020330'!L66+[7]XX!K67+'[7]6703004'!L66+'[7]67020306'!L66+'[7]670250'!L66</f>
        <v>#REF!</v>
      </c>
    </row>
    <row r="71" spans="1:12" s="1410" customFormat="1" ht="20.100000000000001" hidden="1" customHeight="1">
      <c r="A71" s="904"/>
      <c r="B71" s="893" t="s">
        <v>968</v>
      </c>
      <c r="C71" s="880" t="s">
        <v>969</v>
      </c>
      <c r="D71" s="1434"/>
      <c r="E71" s="1435" t="e">
        <f>#REF!+[7]CSM!E68+#REF!+[7]YY!D68+'[7]Zone verzi'!E67+'[7]67020330'!E67+[7]XX!D68+'[7]6703004'!E67+'[7]67020306'!E67+'[7]670250'!E67</f>
        <v>#REF!</v>
      </c>
      <c r="F71" s="1435" t="e">
        <f>#REF!+[7]CSM!F68+#REF!+[7]YY!E68+'[7]Zone verzi'!F67+'[7]67020330'!F67+[7]XX!E68+'[7]6703004'!F67+'[7]67020306'!F67+'[7]670250'!F67</f>
        <v>#REF!</v>
      </c>
      <c r="G71" s="1435" t="e">
        <f>#REF!+[7]CSM!G68+#REF!+[7]YY!F68+'[7]Zone verzi'!G67+'[7]67020330'!G67+[7]XX!F68+'[7]6703004'!G67+'[7]67020306'!G67+'[7]670250'!G67</f>
        <v>#REF!</v>
      </c>
      <c r="H71" s="1435" t="e">
        <f>#REF!+[7]CSM!H68+#REF!+[7]YY!G68+'[7]Zone verzi'!H67+'[7]67020330'!H67+[7]XX!G68+'[7]6703004'!H67+'[7]67020306'!H67+'[7]670250'!H67</f>
        <v>#REF!</v>
      </c>
      <c r="I71" s="1435" t="e">
        <f>#REF!+[7]CSM!I68+#REF!+[7]YY!H68+'[7]Zone verzi'!I67+'[7]67020330'!I67+[7]XX!H68+'[7]6703004'!I67+'[7]67020306'!I67+'[7]670250'!I67</f>
        <v>#REF!</v>
      </c>
      <c r="J71" s="1435" t="e">
        <f>#REF!+[7]CSM!J68+#REF!+[7]YY!I68+'[7]Zone verzi'!J67+'[7]67020330'!J67+[7]XX!I68+'[7]6703004'!J67+'[7]67020306'!J67+'[7]670250'!J67</f>
        <v>#REF!</v>
      </c>
      <c r="K71" s="1435" t="e">
        <f>#REF!+[7]CSM!K68+#REF!+[7]YY!J68+'[7]Zone verzi'!K67+'[7]67020330'!K67+[7]XX!J68+'[7]6703004'!K67+'[7]67020306'!K67+'[7]670250'!K67</f>
        <v>#REF!</v>
      </c>
      <c r="L71" s="1436" t="e">
        <f>#REF!+[7]CSM!L68+#REF!+[7]YY!K68+'[7]Zone verzi'!L67+'[7]67020330'!L67+[7]XX!K68+'[7]6703004'!L67+'[7]67020306'!L67+'[7]670250'!L67</f>
        <v>#REF!</v>
      </c>
    </row>
    <row r="72" spans="1:12" s="1410" customFormat="1" ht="20.100000000000001" hidden="1" customHeight="1">
      <c r="A72" s="1464" t="s">
        <v>1392</v>
      </c>
      <c r="B72" s="1429"/>
      <c r="C72" s="1465" t="s">
        <v>1393</v>
      </c>
      <c r="D72" s="1466"/>
      <c r="E72" s="1467"/>
      <c r="F72" s="1467">
        <f>F73+F74</f>
        <v>0</v>
      </c>
      <c r="G72" s="1467">
        <f t="shared" ref="G72:L72" si="11">G73+G74</f>
        <v>0</v>
      </c>
      <c r="H72" s="1467">
        <f t="shared" si="11"/>
        <v>0</v>
      </c>
      <c r="I72" s="1467">
        <f t="shared" si="11"/>
        <v>0</v>
      </c>
      <c r="J72" s="1467">
        <f t="shared" si="11"/>
        <v>0</v>
      </c>
      <c r="K72" s="1467">
        <f t="shared" si="11"/>
        <v>0</v>
      </c>
      <c r="L72" s="1468">
        <f t="shared" si="11"/>
        <v>0</v>
      </c>
    </row>
    <row r="73" spans="1:12" s="1410" customFormat="1" ht="20.100000000000001" hidden="1" customHeight="1">
      <c r="A73" s="904"/>
      <c r="B73" s="893" t="s">
        <v>962</v>
      </c>
      <c r="C73" s="880" t="s">
        <v>963</v>
      </c>
      <c r="D73" s="1434"/>
      <c r="E73" s="1435"/>
      <c r="F73" s="1469">
        <f>'[2]67.05.01'!F66</f>
        <v>0</v>
      </c>
      <c r="G73" s="1469">
        <f>'[2]67.05.01'!G66</f>
        <v>0</v>
      </c>
      <c r="H73" s="1469">
        <f>'[2]67.05.01'!H66</f>
        <v>0</v>
      </c>
      <c r="I73" s="1469">
        <f>'[2]67.05.01'!I66</f>
        <v>0</v>
      </c>
      <c r="J73" s="1469">
        <f>'[2]67.05.01'!J66</f>
        <v>0</v>
      </c>
      <c r="K73" s="1469">
        <f>'[2]67.05.01'!K66</f>
        <v>0</v>
      </c>
      <c r="L73" s="1470">
        <f>'[2]67.05.01'!L66</f>
        <v>0</v>
      </c>
    </row>
    <row r="74" spans="1:12" s="1410" customFormat="1" ht="20.100000000000001" hidden="1" customHeight="1">
      <c r="A74" s="904"/>
      <c r="B74" s="893" t="s">
        <v>964</v>
      </c>
      <c r="C74" s="880" t="s">
        <v>965</v>
      </c>
      <c r="D74" s="1434"/>
      <c r="E74" s="1435"/>
      <c r="F74" s="1469">
        <f>'[2]67.05.01'!F67</f>
        <v>0</v>
      </c>
      <c r="G74" s="1469">
        <f>'[2]67.05.01'!G67</f>
        <v>0</v>
      </c>
      <c r="H74" s="1469">
        <f>'[2]67.05.01'!H67</f>
        <v>0</v>
      </c>
      <c r="I74" s="1469">
        <f>'[2]67.05.01'!I67</f>
        <v>0</v>
      </c>
      <c r="J74" s="1469">
        <f>'[2]67.05.01'!J67</f>
        <v>0</v>
      </c>
      <c r="K74" s="1469">
        <f>'[2]67.05.01'!K67</f>
        <v>0</v>
      </c>
      <c r="L74" s="1470">
        <f>'[2]67.05.01'!L67</f>
        <v>0</v>
      </c>
    </row>
    <row r="75" spans="1:12" s="1410" customFormat="1" ht="20.100000000000001" hidden="1" customHeight="1">
      <c r="A75" s="1306" t="s">
        <v>970</v>
      </c>
      <c r="B75" s="917"/>
      <c r="C75" s="875" t="s">
        <v>971</v>
      </c>
      <c r="D75" s="1429"/>
      <c r="E75" s="1429">
        <f>E76+E77+E78</f>
        <v>0</v>
      </c>
      <c r="F75" s="1429">
        <f>F76+F77+F78</f>
        <v>0</v>
      </c>
      <c r="G75" s="1429">
        <f t="shared" ref="G75:L75" si="12">G76+G77+G78</f>
        <v>0</v>
      </c>
      <c r="H75" s="1429">
        <f t="shared" si="12"/>
        <v>0</v>
      </c>
      <c r="I75" s="1429">
        <f t="shared" si="12"/>
        <v>0</v>
      </c>
      <c r="J75" s="1429">
        <f t="shared" si="12"/>
        <v>0</v>
      </c>
      <c r="K75" s="1429">
        <f t="shared" si="12"/>
        <v>0</v>
      </c>
      <c r="L75" s="1430">
        <f t="shared" si="12"/>
        <v>0</v>
      </c>
    </row>
    <row r="76" spans="1:12" s="1410" customFormat="1" ht="20.100000000000001" hidden="1" customHeight="1">
      <c r="A76" s="904"/>
      <c r="B76" s="893" t="s">
        <v>972</v>
      </c>
      <c r="C76" s="880" t="s">
        <v>973</v>
      </c>
      <c r="D76" s="1434"/>
      <c r="E76" s="1435">
        <v>0</v>
      </c>
      <c r="F76" s="1435">
        <f>'[2]67.05.01'!F71</f>
        <v>0</v>
      </c>
      <c r="G76" s="1435">
        <f>'[2]67.05.01'!G71</f>
        <v>0</v>
      </c>
      <c r="H76" s="1435">
        <f>'[2]67.05.01'!H71</f>
        <v>0</v>
      </c>
      <c r="I76" s="1435">
        <f>'[2]67.05.01'!I71</f>
        <v>0</v>
      </c>
      <c r="J76" s="1435">
        <f>'[2]67.05.01'!J71</f>
        <v>0</v>
      </c>
      <c r="K76" s="1435">
        <f>'[2]67.05.01'!K71</f>
        <v>0</v>
      </c>
      <c r="L76" s="1436">
        <f>'[2]67.05.01'!L71</f>
        <v>0</v>
      </c>
    </row>
    <row r="77" spans="1:12" s="1410" customFormat="1" ht="20.100000000000001" hidden="1" customHeight="1">
      <c r="A77" s="904"/>
      <c r="B77" s="893" t="s">
        <v>974</v>
      </c>
      <c r="C77" s="880" t="s">
        <v>975</v>
      </c>
      <c r="D77" s="1434"/>
      <c r="E77" s="1435">
        <v>0</v>
      </c>
      <c r="F77" s="1435">
        <f>'[2]67.05.01'!F72</f>
        <v>0</v>
      </c>
      <c r="G77" s="1435">
        <f>'[2]67.05.01'!G72</f>
        <v>0</v>
      </c>
      <c r="H77" s="1435">
        <f>'[2]67.05.01'!H72</f>
        <v>0</v>
      </c>
      <c r="I77" s="1435">
        <f>'[2]67.05.01'!I72</f>
        <v>0</v>
      </c>
      <c r="J77" s="1435">
        <f>'[2]67.05.01'!J72</f>
        <v>0</v>
      </c>
      <c r="K77" s="1435">
        <f>'[2]67.05.01'!K72</f>
        <v>0</v>
      </c>
      <c r="L77" s="1436">
        <f>'[2]67.05.01'!L72</f>
        <v>0</v>
      </c>
    </row>
    <row r="78" spans="1:12" s="1410" customFormat="1" ht="20.100000000000001" hidden="1" customHeight="1">
      <c r="A78" s="904"/>
      <c r="B78" s="893" t="s">
        <v>976</v>
      </c>
      <c r="C78" s="880" t="s">
        <v>977</v>
      </c>
      <c r="D78" s="1434"/>
      <c r="E78" s="1435">
        <v>0</v>
      </c>
      <c r="F78" s="1435">
        <f>'[2]67.05.01'!F73</f>
        <v>0</v>
      </c>
      <c r="G78" s="1435">
        <f>'[2]67.05.01'!G73</f>
        <v>0</v>
      </c>
      <c r="H78" s="1435">
        <f>'[2]67.05.01'!H73</f>
        <v>0</v>
      </c>
      <c r="I78" s="1435">
        <f>'[2]67.05.01'!I73</f>
        <v>0</v>
      </c>
      <c r="J78" s="1435">
        <f>'[2]67.05.01'!J73</f>
        <v>0</v>
      </c>
      <c r="K78" s="1435">
        <f>'[2]67.05.01'!K73</f>
        <v>0</v>
      </c>
      <c r="L78" s="1436">
        <f>'[2]67.05.01'!L73</f>
        <v>0</v>
      </c>
    </row>
    <row r="79" spans="1:12" s="1410" customFormat="1" ht="17.25" hidden="1" customHeight="1">
      <c r="A79" s="925" t="s">
        <v>1324</v>
      </c>
      <c r="B79" s="917"/>
      <c r="C79" s="875" t="s">
        <v>979</v>
      </c>
      <c r="D79" s="1429"/>
      <c r="E79" s="1429">
        <v>0</v>
      </c>
      <c r="F79" s="1429">
        <f>F80+F81</f>
        <v>0</v>
      </c>
      <c r="G79" s="1429">
        <f t="shared" ref="G79:L79" si="13">G80+G81</f>
        <v>0</v>
      </c>
      <c r="H79" s="1429">
        <f t="shared" si="13"/>
        <v>0</v>
      </c>
      <c r="I79" s="1429">
        <f t="shared" si="13"/>
        <v>0</v>
      </c>
      <c r="J79" s="1429">
        <f t="shared" si="13"/>
        <v>0</v>
      </c>
      <c r="K79" s="1429">
        <f t="shared" si="13"/>
        <v>0</v>
      </c>
      <c r="L79" s="1430">
        <f t="shared" si="13"/>
        <v>0</v>
      </c>
    </row>
    <row r="80" spans="1:12" s="1410" customFormat="1" ht="17.25" hidden="1" customHeight="1">
      <c r="A80" s="904"/>
      <c r="B80" s="893" t="s">
        <v>980</v>
      </c>
      <c r="C80" s="880" t="s">
        <v>981</v>
      </c>
      <c r="D80" s="1434"/>
      <c r="E80" s="1435">
        <v>0</v>
      </c>
      <c r="F80" s="1435">
        <f>'[2]67.05.01'!F75</f>
        <v>0</v>
      </c>
      <c r="G80" s="1435">
        <f>'[2]67.05.01'!G75</f>
        <v>0</v>
      </c>
      <c r="H80" s="1435">
        <f>'[2]67.05.01'!H75</f>
        <v>0</v>
      </c>
      <c r="I80" s="1435">
        <f>'[2]67.05.01'!I75</f>
        <v>0</v>
      </c>
      <c r="J80" s="1435">
        <f>'[2]67.05.01'!J75</f>
        <v>0</v>
      </c>
      <c r="K80" s="1435">
        <f>'[2]67.05.01'!K75</f>
        <v>0</v>
      </c>
      <c r="L80" s="1436">
        <f>'[2]67.05.01'!L75</f>
        <v>0</v>
      </c>
    </row>
    <row r="81" spans="1:12" s="1410" customFormat="1" ht="17.25" hidden="1" customHeight="1">
      <c r="A81" s="904"/>
      <c r="B81" s="893" t="s">
        <v>982</v>
      </c>
      <c r="C81" s="880" t="s">
        <v>983</v>
      </c>
      <c r="D81" s="1434"/>
      <c r="E81" s="1435">
        <v>0</v>
      </c>
      <c r="F81" s="1435">
        <f>'[2]67.05.01'!F76</f>
        <v>0</v>
      </c>
      <c r="G81" s="1435">
        <f>'[2]67.05.01'!G76</f>
        <v>0</v>
      </c>
      <c r="H81" s="1435">
        <f>'[2]67.05.01'!H76</f>
        <v>0</v>
      </c>
      <c r="I81" s="1435">
        <f>'[2]67.05.01'!I76</f>
        <v>0</v>
      </c>
      <c r="J81" s="1435">
        <f>'[2]67.05.01'!J76</f>
        <v>0</v>
      </c>
      <c r="K81" s="1435">
        <f>'[2]67.05.01'!K76</f>
        <v>0</v>
      </c>
      <c r="L81" s="1436">
        <f>'[2]67.05.01'!L76</f>
        <v>0</v>
      </c>
    </row>
    <row r="82" spans="1:12" s="1410" customFormat="1" ht="17.25" hidden="1" customHeight="1">
      <c r="A82" s="1191" t="s">
        <v>984</v>
      </c>
      <c r="B82" s="1192"/>
      <c r="C82" s="875" t="s">
        <v>985</v>
      </c>
      <c r="D82" s="1429"/>
      <c r="E82" s="1429">
        <v>0</v>
      </c>
      <c r="F82" s="1429">
        <v>0</v>
      </c>
      <c r="G82" s="1429">
        <v>0</v>
      </c>
      <c r="H82" s="1429">
        <v>0</v>
      </c>
      <c r="I82" s="1429">
        <v>0</v>
      </c>
      <c r="J82" s="1429">
        <v>0</v>
      </c>
      <c r="K82" s="1429">
        <v>0</v>
      </c>
      <c r="L82" s="1430">
        <v>0</v>
      </c>
    </row>
    <row r="83" spans="1:12" s="1410" customFormat="1" ht="20.100000000000001" hidden="1" customHeight="1">
      <c r="A83" s="1191" t="s">
        <v>986</v>
      </c>
      <c r="B83" s="1192"/>
      <c r="C83" s="875" t="s">
        <v>987</v>
      </c>
      <c r="D83" s="1429"/>
      <c r="E83" s="1429">
        <v>0</v>
      </c>
      <c r="F83" s="1429">
        <v>0</v>
      </c>
      <c r="G83" s="1429">
        <v>0</v>
      </c>
      <c r="H83" s="1429">
        <v>0</v>
      </c>
      <c r="I83" s="1429">
        <v>0</v>
      </c>
      <c r="J83" s="1429">
        <v>0</v>
      </c>
      <c r="K83" s="1429">
        <v>0</v>
      </c>
      <c r="L83" s="1430">
        <v>0</v>
      </c>
    </row>
    <row r="84" spans="1:12" s="1410" customFormat="1" ht="20.100000000000001" hidden="1" customHeight="1">
      <c r="A84" s="873" t="s">
        <v>988</v>
      </c>
      <c r="B84" s="917"/>
      <c r="C84" s="875" t="s">
        <v>989</v>
      </c>
      <c r="D84" s="1429"/>
      <c r="E84" s="1429">
        <v>0</v>
      </c>
      <c r="F84" s="1429">
        <f>'[2]67.05.01'!F79</f>
        <v>0</v>
      </c>
      <c r="G84" s="1429">
        <f>'[2]67.05.01'!G79</f>
        <v>0</v>
      </c>
      <c r="H84" s="1429">
        <f>'[2]67.05.01'!H79</f>
        <v>0</v>
      </c>
      <c r="I84" s="1429">
        <f>'[2]67.05.01'!I79</f>
        <v>0</v>
      </c>
      <c r="J84" s="1429">
        <f>'[2]67.05.01'!J79</f>
        <v>0</v>
      </c>
      <c r="K84" s="1429">
        <f>'[2]67.05.01'!K79</f>
        <v>0</v>
      </c>
      <c r="L84" s="1430">
        <f>'[2]67.05.01'!L79</f>
        <v>0</v>
      </c>
    </row>
    <row r="85" spans="1:12" s="1410" customFormat="1" ht="20.100000000000001" hidden="1" customHeight="1">
      <c r="A85" s="873" t="s">
        <v>990</v>
      </c>
      <c r="B85" s="917"/>
      <c r="C85" s="875" t="s">
        <v>991</v>
      </c>
      <c r="D85" s="1429"/>
      <c r="E85" s="1429">
        <v>0</v>
      </c>
      <c r="F85" s="1429">
        <f>'[2]67.05.01'!F80</f>
        <v>0</v>
      </c>
      <c r="G85" s="1429">
        <f>'[2]67.05.01'!G80</f>
        <v>0</v>
      </c>
      <c r="H85" s="1429">
        <f>'[2]67.05.01'!H80</f>
        <v>0</v>
      </c>
      <c r="I85" s="1429">
        <f>'[2]67.05.01'!I80</f>
        <v>0</v>
      </c>
      <c r="J85" s="1429">
        <f>'[2]67.05.01'!J80</f>
        <v>0</v>
      </c>
      <c r="K85" s="1429">
        <f>'[2]67.05.01'!K80</f>
        <v>0</v>
      </c>
      <c r="L85" s="1430">
        <f>'[2]67.05.01'!L80</f>
        <v>0</v>
      </c>
    </row>
    <row r="86" spans="1:12" s="1410" customFormat="1" ht="20.100000000000001" hidden="1" customHeight="1">
      <c r="A86" s="873" t="s">
        <v>992</v>
      </c>
      <c r="B86" s="917"/>
      <c r="C86" s="875" t="s">
        <v>993</v>
      </c>
      <c r="D86" s="1429"/>
      <c r="E86" s="1429">
        <v>0</v>
      </c>
      <c r="F86" s="1429">
        <f>'[2]67.05.01'!F81</f>
        <v>0</v>
      </c>
      <c r="G86" s="1429">
        <f>'[2]67.05.01'!G81</f>
        <v>0</v>
      </c>
      <c r="H86" s="1429">
        <f>'[2]67.05.01'!H81</f>
        <v>0</v>
      </c>
      <c r="I86" s="1429">
        <f>'[2]67.05.01'!I81</f>
        <v>0</v>
      </c>
      <c r="J86" s="1429">
        <f>'[2]67.05.01'!J81</f>
        <v>0</v>
      </c>
      <c r="K86" s="1429">
        <f>'[2]67.05.01'!K81</f>
        <v>0</v>
      </c>
      <c r="L86" s="1430">
        <f>'[2]67.05.01'!L81</f>
        <v>0</v>
      </c>
    </row>
    <row r="87" spans="1:12" s="1410" customFormat="1" ht="20.100000000000001" hidden="1" customHeight="1">
      <c r="A87" s="873" t="s">
        <v>994</v>
      </c>
      <c r="B87" s="917"/>
      <c r="C87" s="875" t="s">
        <v>995</v>
      </c>
      <c r="D87" s="1429"/>
      <c r="E87" s="1429">
        <v>0</v>
      </c>
      <c r="F87" s="1429">
        <f>'[2]67.05.01'!F82</f>
        <v>0</v>
      </c>
      <c r="G87" s="1429">
        <f>'[2]67.05.01'!G82</f>
        <v>0</v>
      </c>
      <c r="H87" s="1429">
        <f>'[2]67.05.01'!H82</f>
        <v>0</v>
      </c>
      <c r="I87" s="1429">
        <f>'[2]67.05.01'!I82</f>
        <v>0</v>
      </c>
      <c r="J87" s="1429">
        <f>'[2]67.05.01'!J82</f>
        <v>0</v>
      </c>
      <c r="K87" s="1429">
        <f>'[2]67.05.01'!K82</f>
        <v>0</v>
      </c>
      <c r="L87" s="1430">
        <f>'[2]67.05.01'!L82</f>
        <v>0</v>
      </c>
    </row>
    <row r="88" spans="1:12" s="1410" customFormat="1" ht="20.100000000000001" hidden="1" customHeight="1">
      <c r="A88" s="873" t="s">
        <v>996</v>
      </c>
      <c r="B88" s="917"/>
      <c r="C88" s="875" t="s">
        <v>997</v>
      </c>
      <c r="D88" s="1429"/>
      <c r="E88" s="1429">
        <v>0</v>
      </c>
      <c r="F88" s="1429">
        <f>'[2]67.05.01'!F83</f>
        <v>0</v>
      </c>
      <c r="G88" s="1429">
        <f>'[2]67.05.01'!G83</f>
        <v>0</v>
      </c>
      <c r="H88" s="1429">
        <f>'[2]67.05.01'!H83</f>
        <v>0</v>
      </c>
      <c r="I88" s="1429">
        <f>'[2]67.05.01'!I83</f>
        <v>0</v>
      </c>
      <c r="J88" s="1429">
        <f>'[2]67.05.01'!J83</f>
        <v>0</v>
      </c>
      <c r="K88" s="1429">
        <f>'[2]67.05.01'!K83</f>
        <v>0</v>
      </c>
      <c r="L88" s="1430">
        <f>'[2]67.05.01'!L83</f>
        <v>0</v>
      </c>
    </row>
    <row r="89" spans="1:12" s="1410" customFormat="1" ht="20.100000000000001" hidden="1" customHeight="1">
      <c r="A89" s="873" t="s">
        <v>998</v>
      </c>
      <c r="B89" s="917"/>
      <c r="C89" s="875" t="s">
        <v>999</v>
      </c>
      <c r="D89" s="1429"/>
      <c r="E89" s="1429" t="e">
        <f>#REF!+[7]CSM!E83+#REF!+[7]YY!D83+'[7]Zone verzi'!E82+'[7]67020330'!E82+[7]XX!D83+'[7]6703004'!E82+'[7]67020306'!E82+'[7]670250'!E82</f>
        <v>#REF!</v>
      </c>
      <c r="F89" s="1429">
        <f>+[7]CSM!F83+[7]YY!E83+'[7]Zone verzi'!F82+'[7]67020330'!F82+[7]XX!E83+'[7]6703004'!F82+'[7]67020306'!F82+'[7]670250'!F82</f>
        <v>3300</v>
      </c>
      <c r="G89" s="1429">
        <f>+[7]CSM!G83+[7]YY!F83+'[7]Zone verzi'!G82+'[7]67020330'!G82+[7]XX!F83+'[7]6703004'!G82+'[7]67020306'!G82+'[7]670250'!G82</f>
        <v>1680</v>
      </c>
      <c r="H89" s="1429">
        <f>+[7]CSM!H83+[7]YY!G83+'[7]Zone verzi'!H82+'[7]67020330'!H82+[7]XX!G83+'[7]6703004'!H82+'[7]67020306'!H82+'[7]670250'!H82</f>
        <v>0</v>
      </c>
      <c r="I89" s="1429">
        <f>+[7]CSM!I83+[7]YY!H83+'[7]Zone verzi'!I82+'[7]67020330'!I82+[7]XX!H83+'[7]6703004'!I82+'[7]67020306'!I82+'[7]670250'!I82</f>
        <v>0</v>
      </c>
      <c r="J89" s="1429">
        <f>+[7]CSM!J83+[7]YY!I83+'[7]Zone verzi'!J82+'[7]67020330'!J82+[7]XX!I83+'[7]6703004'!J82+'[7]67020306'!J82+'[7]670250'!J82</f>
        <v>0</v>
      </c>
      <c r="K89" s="1429">
        <f>+[7]CSM!K83+[7]YY!J83+'[7]Zone verzi'!K82+'[7]67020330'!K82+[7]XX!J83+'[7]6703004'!K82+'[7]67020306'!K82+'[7]670250'!K82</f>
        <v>0</v>
      </c>
      <c r="L89" s="1430">
        <f>+[7]CSM!L83+[7]YY!K83+'[7]Zone verzi'!L82+'[7]67020330'!L82+[7]XX!K83+'[7]6703004'!L82+'[7]67020306'!L82+'[7]670250'!L82</f>
        <v>0</v>
      </c>
    </row>
    <row r="90" spans="1:12" s="1410" customFormat="1" ht="20.100000000000001" hidden="1" customHeight="1">
      <c r="A90" s="873" t="s">
        <v>1000</v>
      </c>
      <c r="B90" s="917"/>
      <c r="C90" s="875" t="s">
        <v>1001</v>
      </c>
      <c r="D90" s="1429"/>
      <c r="E90" s="1429" t="e">
        <f>#REF!+[7]CSM!E84+#REF!+[7]YY!D84+'[7]Zone verzi'!E83+'[7]67020330'!E83+[7]XX!D84+'[7]6703004'!E83+'[7]67020306'!E83+'[7]670250'!E83</f>
        <v>#REF!</v>
      </c>
      <c r="F90" s="1429">
        <f>+[7]CSM!F84+[7]YY!E84+'[7]Zone verzi'!F83+'[7]67020330'!F83+[7]XX!E84+'[7]6703004'!F83+'[7]67020306'!F83+'[7]670250'!F83</f>
        <v>0</v>
      </c>
      <c r="G90" s="1429">
        <f>+[7]CSM!G84+[7]YY!F84+'[7]Zone verzi'!G83+'[7]67020330'!G83+[7]XX!F84+'[7]6703004'!G83+'[7]67020306'!G83+'[7]670250'!G83</f>
        <v>0</v>
      </c>
      <c r="H90" s="1429">
        <f>+[7]CSM!H84+[7]YY!G84+'[7]Zone verzi'!H83+'[7]67020330'!H83+[7]XX!G84+'[7]6703004'!H83+'[7]67020306'!H83+'[7]670250'!H83</f>
        <v>0</v>
      </c>
      <c r="I90" s="1429">
        <f>+[7]CSM!I84+[7]YY!H84+'[7]Zone verzi'!I83+'[7]67020330'!I83+[7]XX!H84+'[7]6703004'!I83+'[7]67020306'!I83+'[7]670250'!I83</f>
        <v>0</v>
      </c>
      <c r="J90" s="1429">
        <f>+[7]CSM!J84+[7]YY!I84+'[7]Zone verzi'!J83+'[7]67020330'!J83+[7]XX!I84+'[7]6703004'!J83+'[7]67020306'!J83+'[7]670250'!J83</f>
        <v>0</v>
      </c>
      <c r="K90" s="1429">
        <f>+[7]CSM!K84+[7]YY!J84+'[7]Zone verzi'!K83+'[7]67020330'!K83+[7]XX!J84+'[7]6703004'!K83+'[7]67020306'!K83+'[7]670250'!K83</f>
        <v>0</v>
      </c>
      <c r="L90" s="1430">
        <f>+[7]CSM!L84+[7]YY!K84+'[7]Zone verzi'!L83+'[7]67020330'!L83+[7]XX!K84+'[7]6703004'!L83+'[7]67020306'!L83+'[7]670250'!L83</f>
        <v>0</v>
      </c>
    </row>
    <row r="91" spans="1:12" s="1410" customFormat="1" ht="20.100000000000001" hidden="1" customHeight="1">
      <c r="A91" s="1182" t="s">
        <v>1002</v>
      </c>
      <c r="B91" s="1183"/>
      <c r="C91" s="875" t="s">
        <v>1003</v>
      </c>
      <c r="D91" s="1429"/>
      <c r="E91" s="1429" t="e">
        <f>#REF!+[7]CSM!E85+#REF!+[7]YY!D85+'[7]Zone verzi'!E84+'[7]67020330'!E84+[7]XX!D85+'[7]6703004'!E84+'[7]67020306'!E84+'[7]670250'!E84</f>
        <v>#REF!</v>
      </c>
      <c r="F91" s="1429">
        <f>+[7]CSM!F85+[7]YY!E85+'[7]Zone verzi'!F84+'[7]67020330'!F84+[7]XX!E85+'[7]6703004'!F84+'[7]67020306'!F84+'[7]670250'!F84</f>
        <v>0</v>
      </c>
      <c r="G91" s="1429">
        <f>+[7]CSM!G85+[7]YY!F85+'[7]Zone verzi'!G84+'[7]67020330'!G84+[7]XX!F85+'[7]6703004'!G84+'[7]67020306'!G84+'[7]670250'!G84</f>
        <v>0</v>
      </c>
      <c r="H91" s="1429">
        <f>+[7]CSM!H85+[7]YY!G85+'[7]Zone verzi'!H84+'[7]67020330'!H84+[7]XX!G85+'[7]6703004'!H84+'[7]67020306'!H84+'[7]670250'!H84</f>
        <v>0</v>
      </c>
      <c r="I91" s="1429">
        <f>+[7]CSM!I85+[7]YY!H85+'[7]Zone verzi'!I84+'[7]67020330'!I84+[7]XX!H85+'[7]6703004'!I84+'[7]67020306'!I84+'[7]670250'!I84</f>
        <v>0</v>
      </c>
      <c r="J91" s="1429">
        <f>+[7]CSM!J85+[7]YY!I85+'[7]Zone verzi'!J84+'[7]67020330'!J84+[7]XX!I85+'[7]6703004'!J84+'[7]67020306'!J84+'[7]670250'!J84</f>
        <v>0</v>
      </c>
      <c r="K91" s="1429">
        <f>+[7]CSM!K85+[7]YY!J85+'[7]Zone verzi'!K84+'[7]67020330'!K84+[7]XX!J85+'[7]6703004'!K84+'[7]67020306'!K84+'[7]670250'!K84</f>
        <v>0</v>
      </c>
      <c r="L91" s="1430">
        <f>+[7]CSM!L85+[7]YY!K85+'[7]Zone verzi'!L84+'[7]67020330'!L84+[7]XX!K85+'[7]6703004'!L84+'[7]67020306'!L84+'[7]670250'!L84</f>
        <v>0</v>
      </c>
    </row>
    <row r="92" spans="1:12" s="1410" customFormat="1" ht="20.100000000000001" hidden="1" customHeight="1">
      <c r="A92" s="873" t="s">
        <v>1004</v>
      </c>
      <c r="B92" s="917"/>
      <c r="C92" s="875" t="s">
        <v>1005</v>
      </c>
      <c r="D92" s="1429"/>
      <c r="E92" s="1429" t="e">
        <f>#REF!+[7]CSM!E86+#REF!+[7]YY!D86+'[7]Zone verzi'!E85+'[7]67020330'!E85+[7]XX!D86+'[7]6703004'!E85+'[7]67020306'!E85+'[7]670250'!E85</f>
        <v>#REF!</v>
      </c>
      <c r="F92" s="1429">
        <f>+[7]CSM!F86+[7]YY!E86+'[7]Zone verzi'!F85+'[7]67020330'!F85+[7]XX!E86+'[7]6703004'!F85+'[7]67020306'!F85+'[7]670250'!F85</f>
        <v>0</v>
      </c>
      <c r="G92" s="1429">
        <f>+[7]CSM!G86+[7]YY!F86+'[7]Zone verzi'!G85+'[7]67020330'!G85+[7]XX!F86+'[7]6703004'!G85+'[7]67020306'!G85+'[7]670250'!G85</f>
        <v>0</v>
      </c>
      <c r="H92" s="1429">
        <f>+[7]CSM!H86+[7]YY!G86+'[7]Zone verzi'!H85+'[7]67020330'!H85+[7]XX!G86+'[7]6703004'!H85+'[7]67020306'!H85+'[7]670250'!H85</f>
        <v>0</v>
      </c>
      <c r="I92" s="1429">
        <f>+[7]CSM!I86+[7]YY!H86+'[7]Zone verzi'!I85+'[7]67020330'!I85+[7]XX!H86+'[7]6703004'!I85+'[7]67020306'!I85+'[7]670250'!I85</f>
        <v>0</v>
      </c>
      <c r="J92" s="1429">
        <f>+[7]CSM!J86+[7]YY!I86+'[7]Zone verzi'!J85+'[7]67020330'!J85+[7]XX!I86+'[7]6703004'!J85+'[7]67020306'!J85+'[7]670250'!J85</f>
        <v>0</v>
      </c>
      <c r="K92" s="1429">
        <f>+[7]CSM!K86+[7]YY!J86+'[7]Zone verzi'!K85+'[7]67020330'!K85+[7]XX!J86+'[7]6703004'!K85+'[7]67020306'!K85+'[7]670250'!K85</f>
        <v>0</v>
      </c>
      <c r="L92" s="1430">
        <f>+[7]CSM!L86+[7]YY!K86+'[7]Zone verzi'!L85+'[7]67020330'!L85+[7]XX!K86+'[7]6703004'!L85+'[7]67020306'!L85+'[7]670250'!L85</f>
        <v>0</v>
      </c>
    </row>
    <row r="93" spans="1:12" s="1410" customFormat="1" ht="20.100000000000001" hidden="1" customHeight="1">
      <c r="A93" s="873" t="s">
        <v>1006</v>
      </c>
      <c r="B93" s="917"/>
      <c r="C93" s="875" t="s">
        <v>1007</v>
      </c>
      <c r="D93" s="1429"/>
      <c r="E93" s="1429" t="e">
        <f>#REF!+[7]CSM!E87+#REF!+[7]YY!D87+'[7]Zone verzi'!E86+'[7]67020330'!E86+[7]XX!D87+'[7]6703004'!E86+'[7]67020306'!E86+'[7]670250'!E86</f>
        <v>#REF!</v>
      </c>
      <c r="F93" s="1429">
        <f>+[7]CSM!F87+[7]YY!E87+'[7]Zone verzi'!F86+'[7]67020330'!F86+[7]XX!E87+'[7]6703004'!F86+'[7]67020306'!F86+'[7]670250'!F86</f>
        <v>0</v>
      </c>
      <c r="G93" s="1429">
        <f>+[7]CSM!G87+[7]YY!F87+'[7]Zone verzi'!G86+'[7]67020330'!G86+[7]XX!F87+'[7]6703004'!G86+'[7]67020306'!G86+'[7]670250'!G86</f>
        <v>0</v>
      </c>
      <c r="H93" s="1429">
        <f>+[7]CSM!H87+[7]YY!G87+'[7]Zone verzi'!H86+'[7]67020330'!H86+[7]XX!G87+'[7]6703004'!H86+'[7]67020306'!H86+'[7]670250'!H86</f>
        <v>0</v>
      </c>
      <c r="I93" s="1429">
        <f>+[7]CSM!I87+[7]YY!H87+'[7]Zone verzi'!I86+'[7]67020330'!I86+[7]XX!H87+'[7]6703004'!I86+'[7]67020306'!I86+'[7]670250'!I86</f>
        <v>0</v>
      </c>
      <c r="J93" s="1429">
        <f>+[7]CSM!J87+[7]YY!I87+'[7]Zone verzi'!J86+'[7]67020330'!J86+[7]XX!I87+'[7]6703004'!J86+'[7]67020306'!J86+'[7]670250'!J86</f>
        <v>0</v>
      </c>
      <c r="K93" s="1429">
        <f>+[7]CSM!K87+[7]YY!J87+'[7]Zone verzi'!K86+'[7]67020330'!K86+[7]XX!J87+'[7]6703004'!K86+'[7]67020306'!K86+'[7]670250'!K86</f>
        <v>0</v>
      </c>
      <c r="L93" s="1430">
        <f>+[7]CSM!L87+[7]YY!K87+'[7]Zone verzi'!L86+'[7]67020330'!L86+[7]XX!K87+'[7]6703004'!L86+'[7]67020306'!L86+'[7]670250'!L86</f>
        <v>0</v>
      </c>
    </row>
    <row r="94" spans="1:12" s="1410" customFormat="1" ht="20.100000000000001" hidden="1" customHeight="1">
      <c r="A94" s="873" t="s">
        <v>1008</v>
      </c>
      <c r="B94" s="917"/>
      <c r="C94" s="875" t="s">
        <v>1009</v>
      </c>
      <c r="D94" s="1429"/>
      <c r="E94" s="1429" t="e">
        <f>#REF!+[7]CSM!E88+#REF!+[7]YY!D88+'[7]Zone verzi'!E87+'[7]67020330'!E87+[7]XX!D88+'[7]6703004'!E87+'[7]67020306'!E87+'[7]670250'!E87</f>
        <v>#REF!</v>
      </c>
      <c r="F94" s="1429">
        <f>+[7]CSM!F88+[7]YY!E88+'[7]Zone verzi'!F87+'[7]67020330'!F87+[7]XX!E88+'[7]6703004'!F87+'[7]67020306'!F87+'[7]670250'!F87</f>
        <v>0</v>
      </c>
      <c r="G94" s="1429">
        <f>+[7]CSM!G88+[7]YY!F88+'[7]Zone verzi'!G87+'[7]67020330'!G87+[7]XX!F88+'[7]6703004'!G87+'[7]67020306'!G87+'[7]670250'!G87</f>
        <v>0</v>
      </c>
      <c r="H94" s="1429">
        <f>+[7]CSM!H88+[7]YY!G88+'[7]Zone verzi'!H87+'[7]67020330'!H87+[7]XX!G88+'[7]6703004'!H87+'[7]67020306'!H87+'[7]670250'!H87</f>
        <v>0</v>
      </c>
      <c r="I94" s="1429">
        <f>+[7]CSM!I88+[7]YY!H88+'[7]Zone verzi'!I87+'[7]67020330'!I87+[7]XX!H88+'[7]6703004'!I87+'[7]67020306'!I87+'[7]670250'!I87</f>
        <v>0</v>
      </c>
      <c r="J94" s="1429">
        <f>+[7]CSM!J88+[7]YY!I88+'[7]Zone verzi'!J87+'[7]67020330'!J87+[7]XX!I88+'[7]6703004'!J87+'[7]67020306'!J87+'[7]670250'!J87</f>
        <v>0</v>
      </c>
      <c r="K94" s="1429">
        <f>+[7]CSM!K88+[7]YY!J88+'[7]Zone verzi'!K87+'[7]67020330'!K87+[7]XX!J88+'[7]6703004'!K87+'[7]67020306'!K87+'[7]670250'!K87</f>
        <v>0</v>
      </c>
      <c r="L94" s="1430">
        <f>+[7]CSM!L88+[7]YY!K88+'[7]Zone verzi'!L87+'[7]67020330'!L87+[7]XX!K88+'[7]6703004'!L87+'[7]67020306'!L87+'[7]670250'!L87</f>
        <v>0</v>
      </c>
    </row>
    <row r="95" spans="1:12" s="1410" customFormat="1" ht="20.100000000000001" hidden="1" customHeight="1">
      <c r="A95" s="873" t="s">
        <v>1010</v>
      </c>
      <c r="B95" s="917"/>
      <c r="C95" s="875" t="s">
        <v>1011</v>
      </c>
      <c r="D95" s="1429"/>
      <c r="E95" s="1429" t="e">
        <f>#REF!+[7]CSM!E89+#REF!+[7]YY!D89+'[7]Zone verzi'!E88+'[7]67020330'!E88+[7]XX!D89+'[7]6703004'!E88+'[7]67020306'!E88+'[7]670250'!E88</f>
        <v>#REF!</v>
      </c>
      <c r="F95" s="1429">
        <f>+[7]CSM!F89+[7]YY!E89+'[7]Zone verzi'!F88+'[7]67020330'!F88+[7]XX!E89+'[7]6703004'!F88+'[7]67020306'!F88+'[7]670250'!F88</f>
        <v>0</v>
      </c>
      <c r="G95" s="1429">
        <f>+[7]CSM!G89+[7]YY!F89+'[7]Zone verzi'!G88+'[7]67020330'!G88+[7]XX!F89+'[7]6703004'!G88+'[7]67020306'!G88+'[7]670250'!G88</f>
        <v>0</v>
      </c>
      <c r="H95" s="1429">
        <f>+[7]CSM!H89+[7]YY!G89+'[7]Zone verzi'!H88+'[7]67020330'!H88+[7]XX!G89+'[7]6703004'!H88+'[7]67020306'!H88+'[7]670250'!H88</f>
        <v>0</v>
      </c>
      <c r="I95" s="1429">
        <f>+[7]CSM!I89+[7]YY!H89+'[7]Zone verzi'!I88+'[7]67020330'!I88+[7]XX!H89+'[7]6703004'!I88+'[7]67020306'!I88+'[7]670250'!I88</f>
        <v>0</v>
      </c>
      <c r="J95" s="1429">
        <f>+[7]CSM!J89+[7]YY!I89+'[7]Zone verzi'!J88+'[7]67020330'!J88+[7]XX!I89+'[7]6703004'!J88+'[7]67020306'!J88+'[7]670250'!J88</f>
        <v>0</v>
      </c>
      <c r="K95" s="1429">
        <f>+[7]CSM!K89+[7]YY!J89+'[7]Zone verzi'!K88+'[7]67020330'!K88+[7]XX!J89+'[7]6703004'!K88+'[7]67020306'!K88+'[7]670250'!K88</f>
        <v>0</v>
      </c>
      <c r="L95" s="1430">
        <f>+[7]CSM!L89+[7]YY!K89+'[7]Zone verzi'!L88+'[7]67020330'!L88+[7]XX!K89+'[7]6703004'!L88+'[7]67020306'!L88+'[7]670250'!L88</f>
        <v>0</v>
      </c>
    </row>
    <row r="96" spans="1:12" s="1410" customFormat="1" ht="20.100000000000001" hidden="1" customHeight="1">
      <c r="A96" s="873" t="s">
        <v>1012</v>
      </c>
      <c r="B96" s="917"/>
      <c r="C96" s="875" t="s">
        <v>1013</v>
      </c>
      <c r="D96" s="1429"/>
      <c r="E96" s="1429" t="e">
        <f>#REF!+[7]CSM!E90+#REF!+[7]YY!D90+'[7]Zone verzi'!E89+'[7]67020330'!E89+[7]XX!D90+'[7]6703004'!E89+'[7]67020306'!E89+'[7]670250'!E89</f>
        <v>#REF!</v>
      </c>
      <c r="F96" s="1429">
        <f>+[7]CSM!F90+[7]YY!E90+'[7]Zone verzi'!F89+'[7]67020330'!F89+[7]XX!E90+'[7]6703004'!F89+'[7]67020306'!F89+'[7]670250'!F89</f>
        <v>0</v>
      </c>
      <c r="G96" s="1429">
        <f>+[7]CSM!G90+[7]YY!F90+'[7]Zone verzi'!G89+'[7]67020330'!G89+[7]XX!F90+'[7]6703004'!G89+'[7]67020306'!G89+'[7]670250'!G89</f>
        <v>0</v>
      </c>
      <c r="H96" s="1429">
        <f>+[7]CSM!H90+[7]YY!G90+'[7]Zone verzi'!H89+'[7]67020330'!H89+[7]XX!G90+'[7]6703004'!H89+'[7]67020306'!H89+'[7]670250'!H89</f>
        <v>0</v>
      </c>
      <c r="I96" s="1429">
        <f>+[7]CSM!I90+[7]YY!H90+'[7]Zone verzi'!I89+'[7]67020330'!I89+[7]XX!H90+'[7]6703004'!I89+'[7]67020306'!I89+'[7]670250'!I89</f>
        <v>0</v>
      </c>
      <c r="J96" s="1429">
        <f>+[7]CSM!J90+[7]YY!I90+'[7]Zone verzi'!J89+'[7]67020330'!J89+[7]XX!I90+'[7]6703004'!J89+'[7]67020306'!J89+'[7]670250'!J89</f>
        <v>0</v>
      </c>
      <c r="K96" s="1429">
        <f>+[7]CSM!K90+[7]YY!J90+'[7]Zone verzi'!K89+'[7]67020330'!K89+[7]XX!J90+'[7]6703004'!K89+'[7]67020306'!K89+'[7]670250'!K89</f>
        <v>0</v>
      </c>
      <c r="L96" s="1430">
        <f>+[7]CSM!L90+[7]YY!K90+'[7]Zone verzi'!L89+'[7]67020330'!L89+[7]XX!K90+'[7]6703004'!L89+'[7]67020306'!L89+'[7]670250'!L89</f>
        <v>0</v>
      </c>
    </row>
    <row r="97" spans="1:12" s="1410" customFormat="1" ht="20.100000000000001" hidden="1" customHeight="1">
      <c r="A97" s="892"/>
      <c r="B97" s="893" t="s">
        <v>1014</v>
      </c>
      <c r="C97" s="880" t="s">
        <v>1015</v>
      </c>
      <c r="D97" s="1434"/>
      <c r="E97" s="1435" t="e">
        <f>#REF!+[7]CSM!E91+#REF!+[7]YY!D91+'[7]Zone verzi'!E90+'[7]67020330'!E90+[7]XX!D91+'[7]6703004'!E90+'[7]67020306'!E90+'[7]670250'!E90</f>
        <v>#REF!</v>
      </c>
      <c r="F97" s="1429">
        <f>+[7]CSM!F91+[7]YY!E91+'[7]Zone verzi'!F90+'[7]67020330'!F90+[7]XX!E91+'[7]6703004'!F90+'[7]67020306'!F90+'[7]670250'!F90</f>
        <v>0</v>
      </c>
      <c r="G97" s="1429">
        <f>+[7]CSM!G91+[7]YY!F91+'[7]Zone verzi'!G90+'[7]67020330'!G90+[7]XX!F91+'[7]6703004'!G90+'[7]67020306'!G90+'[7]670250'!G90</f>
        <v>0</v>
      </c>
      <c r="H97" s="1429">
        <f>+[7]CSM!H91+[7]YY!G91+'[7]Zone verzi'!H90+'[7]67020330'!H90+[7]XX!G91+'[7]6703004'!H90+'[7]67020306'!H90+'[7]670250'!H90</f>
        <v>0</v>
      </c>
      <c r="I97" s="1429">
        <f>+[7]CSM!I91+[7]YY!H91+'[7]Zone verzi'!I90+'[7]67020330'!I90+[7]XX!H91+'[7]6703004'!I90+'[7]67020306'!I90+'[7]670250'!I90</f>
        <v>0</v>
      </c>
      <c r="J97" s="1429">
        <f>+[7]CSM!J91+[7]YY!I91+'[7]Zone verzi'!J90+'[7]67020330'!J90+[7]XX!I91+'[7]6703004'!J90+'[7]67020306'!J90+'[7]670250'!J90</f>
        <v>0</v>
      </c>
      <c r="K97" s="1429">
        <f>+[7]CSM!K91+[7]YY!J91+'[7]Zone verzi'!K90+'[7]67020330'!K90+[7]XX!J91+'[7]6703004'!K90+'[7]67020306'!K90+'[7]670250'!K90</f>
        <v>0</v>
      </c>
      <c r="L97" s="1430">
        <f>+[7]CSM!L91+[7]YY!K91+'[7]Zone verzi'!L90+'[7]67020330'!L90+[7]XX!K91+'[7]6703004'!L90+'[7]67020306'!L90+'[7]670250'!L90</f>
        <v>0</v>
      </c>
    </row>
    <row r="98" spans="1:12" s="1410" customFormat="1" ht="20.100000000000001" hidden="1" customHeight="1">
      <c r="A98" s="892"/>
      <c r="B98" s="893" t="s">
        <v>1016</v>
      </c>
      <c r="C98" s="880" t="s">
        <v>1017</v>
      </c>
      <c r="D98" s="1434"/>
      <c r="E98" s="1435" t="e">
        <f>#REF!+[7]CSM!E92+#REF!+[7]YY!D92+'[7]Zone verzi'!E91+'[7]67020330'!E91+[7]XX!D92+'[7]6703004'!E91+'[7]67020306'!E91+'[7]670250'!E91</f>
        <v>#REF!</v>
      </c>
      <c r="F98" s="1429">
        <f>+[7]CSM!F92+[7]YY!E92+'[7]Zone verzi'!F91+'[7]67020330'!F91+[7]XX!E92+'[7]6703004'!F91+'[7]67020306'!F91+'[7]670250'!F91</f>
        <v>0</v>
      </c>
      <c r="G98" s="1429">
        <f>+[7]CSM!G92+[7]YY!F92+'[7]Zone verzi'!G91+'[7]67020330'!G91+[7]XX!F92+'[7]6703004'!G91+'[7]67020306'!G91+'[7]670250'!G91</f>
        <v>0</v>
      </c>
      <c r="H98" s="1429">
        <f>+[7]CSM!H92+[7]YY!G92+'[7]Zone verzi'!H91+'[7]67020330'!H91+[7]XX!G92+'[7]6703004'!H91+'[7]67020306'!H91+'[7]670250'!H91</f>
        <v>0</v>
      </c>
      <c r="I98" s="1429">
        <f>+[7]CSM!I92+[7]YY!H92+'[7]Zone verzi'!I91+'[7]67020330'!I91+[7]XX!H92+'[7]6703004'!I91+'[7]67020306'!I91+'[7]670250'!I91</f>
        <v>0</v>
      </c>
      <c r="J98" s="1429">
        <f>+[7]CSM!J92+[7]YY!I92+'[7]Zone verzi'!J91+'[7]67020330'!J91+[7]XX!I92+'[7]6703004'!J91+'[7]67020306'!J91+'[7]670250'!J91</f>
        <v>0</v>
      </c>
      <c r="K98" s="1429">
        <f>+[7]CSM!K92+[7]YY!J92+'[7]Zone verzi'!K91+'[7]67020330'!K91+[7]XX!J92+'[7]6703004'!K91+'[7]67020306'!K91+'[7]670250'!K91</f>
        <v>0</v>
      </c>
      <c r="L98" s="1430">
        <f>+[7]CSM!L92+[7]YY!K92+'[7]Zone verzi'!L91+'[7]67020330'!L91+[7]XX!K92+'[7]6703004'!L91+'[7]67020306'!L91+'[7]670250'!L91</f>
        <v>0</v>
      </c>
    </row>
    <row r="99" spans="1:12" s="1410" customFormat="1" ht="20.100000000000001" hidden="1" customHeight="1">
      <c r="A99" s="892"/>
      <c r="B99" s="893" t="s">
        <v>1018</v>
      </c>
      <c r="C99" s="880" t="s">
        <v>1019</v>
      </c>
      <c r="D99" s="1434"/>
      <c r="E99" s="1435" t="e">
        <f>#REF!+[7]CSM!E93+#REF!+[7]YY!D93+'[7]Zone verzi'!E92+'[7]67020330'!E92+[7]XX!D93+'[7]6703004'!E92+'[7]67020306'!E92+'[7]670250'!E92</f>
        <v>#REF!</v>
      </c>
      <c r="F99" s="1429">
        <f>+[7]CSM!F93+[7]YY!E93+'[7]Zone verzi'!F92+'[7]67020330'!F92+[7]XX!E93+'[7]6703004'!F92+'[7]67020306'!F92+'[7]670250'!F92</f>
        <v>0</v>
      </c>
      <c r="G99" s="1429">
        <f>+[7]CSM!G93+[7]YY!F93+'[7]Zone verzi'!G92+'[7]67020330'!G92+[7]XX!F93+'[7]6703004'!G92+'[7]67020306'!G92+'[7]670250'!G92</f>
        <v>0</v>
      </c>
      <c r="H99" s="1429">
        <f>+[7]CSM!H93+[7]YY!G93+'[7]Zone verzi'!H92+'[7]67020330'!H92+[7]XX!G93+'[7]6703004'!H92+'[7]67020306'!H92+'[7]670250'!H92</f>
        <v>0</v>
      </c>
      <c r="I99" s="1429">
        <f>+[7]CSM!I93+[7]YY!H93+'[7]Zone verzi'!I92+'[7]67020330'!I92+[7]XX!H93+'[7]6703004'!I92+'[7]67020306'!I92+'[7]670250'!I92</f>
        <v>0</v>
      </c>
      <c r="J99" s="1429">
        <f>+[7]CSM!J93+[7]YY!I93+'[7]Zone verzi'!J92+'[7]67020330'!J92+[7]XX!I93+'[7]6703004'!J92+'[7]67020306'!J92+'[7]670250'!J92</f>
        <v>0</v>
      </c>
      <c r="K99" s="1429">
        <f>+[7]CSM!K93+[7]YY!J93+'[7]Zone verzi'!K92+'[7]67020330'!K92+[7]XX!J93+'[7]6703004'!K92+'[7]67020306'!K92+'[7]670250'!K92</f>
        <v>0</v>
      </c>
      <c r="L99" s="1430">
        <f>+[7]CSM!L93+[7]YY!K93+'[7]Zone verzi'!L92+'[7]67020330'!L92+[7]XX!K93+'[7]6703004'!L92+'[7]67020306'!L92+'[7]670250'!L92</f>
        <v>0</v>
      </c>
    </row>
    <row r="100" spans="1:12" s="1410" customFormat="1" ht="20.100000000000001" hidden="1" customHeight="1">
      <c r="A100" s="1182" t="s">
        <v>1020</v>
      </c>
      <c r="B100" s="1183"/>
      <c r="C100" s="875" t="s">
        <v>1021</v>
      </c>
      <c r="D100" s="1429"/>
      <c r="E100" s="1429" t="e">
        <f>#REF!+[7]CSM!E94+#REF!+[7]YY!D94+'[7]Zone verzi'!E93+'[7]67020330'!E93+[7]XX!D94+'[7]6703004'!E93+'[7]67020306'!E93+'[7]670250'!E93</f>
        <v>#REF!</v>
      </c>
      <c r="F100" s="1429">
        <f>+[7]CSM!F94+[7]YY!E94+'[7]Zone verzi'!F93+'[7]67020330'!F93+[7]XX!E94+'[7]6703004'!F93+'[7]67020306'!F93+'[7]670250'!F93</f>
        <v>0</v>
      </c>
      <c r="G100" s="1429">
        <f>+[7]CSM!G94+[7]YY!F94+'[7]Zone verzi'!G93+'[7]67020330'!G93+[7]XX!F94+'[7]6703004'!G93+'[7]67020306'!G93+'[7]670250'!G93</f>
        <v>0</v>
      </c>
      <c r="H100" s="1429">
        <f>+[7]CSM!H94+[7]YY!G94+'[7]Zone verzi'!H93+'[7]67020330'!H93+[7]XX!G94+'[7]6703004'!H93+'[7]67020306'!H93+'[7]670250'!H93</f>
        <v>0</v>
      </c>
      <c r="I100" s="1429">
        <f>+[7]CSM!I94+[7]YY!H94+'[7]Zone verzi'!I93+'[7]67020330'!I93+[7]XX!H94+'[7]6703004'!I93+'[7]67020306'!I93+'[7]670250'!I93</f>
        <v>0</v>
      </c>
      <c r="J100" s="1429">
        <f>+[7]CSM!J94+[7]YY!I94+'[7]Zone verzi'!J93+'[7]67020330'!J93+[7]XX!I94+'[7]6703004'!J93+'[7]67020306'!J93+'[7]670250'!J93</f>
        <v>0</v>
      </c>
      <c r="K100" s="1429">
        <f>+[7]CSM!K94+[7]YY!J94+'[7]Zone verzi'!K93+'[7]67020330'!K93+[7]XX!J94+'[7]6703004'!K93+'[7]67020306'!K93+'[7]670250'!K93</f>
        <v>0</v>
      </c>
      <c r="L100" s="1430">
        <f>+[7]CSM!L94+[7]YY!K94+'[7]Zone verzi'!L93+'[7]67020330'!L93+[7]XX!K94+'[7]6703004'!L93+'[7]67020306'!L93+'[7]670250'!L93</f>
        <v>0</v>
      </c>
    </row>
    <row r="101" spans="1:12" s="1410" customFormat="1" ht="16.5" hidden="1" customHeight="1">
      <c r="A101" s="873" t="s">
        <v>1022</v>
      </c>
      <c r="B101" s="874"/>
      <c r="C101" s="875" t="s">
        <v>1023</v>
      </c>
      <c r="D101" s="1429"/>
      <c r="E101" s="1429">
        <v>0</v>
      </c>
      <c r="F101" s="1429">
        <f>+[7]CSM!F95+[7]YY!E95+'[7]Zone verzi'!F94+'[7]67020330'!F94+[7]XX!E95+'[7]6703004'!F94+'[7]67020306'!F94+'[7]670250'!F94</f>
        <v>0</v>
      </c>
      <c r="G101" s="1429">
        <f>+[7]CSM!G95+[7]YY!F95+'[7]Zone verzi'!G94+'[7]67020330'!G94+[7]XX!F95+'[7]6703004'!G94+'[7]67020306'!G94+'[7]670250'!G94</f>
        <v>0</v>
      </c>
      <c r="H101" s="1429">
        <f>+[7]CSM!H95+[7]YY!G95+'[7]Zone verzi'!H94+'[7]67020330'!H94+[7]XX!G95+'[7]6703004'!H94+'[7]67020306'!H94+'[7]670250'!H94</f>
        <v>0</v>
      </c>
      <c r="I101" s="1429">
        <f>+[7]CSM!I95+[7]YY!H95+'[7]Zone verzi'!I94+'[7]67020330'!I94+[7]XX!H95+'[7]6703004'!I94+'[7]67020306'!I94+'[7]670250'!I94</f>
        <v>0</v>
      </c>
      <c r="J101" s="1429">
        <f>+[7]CSM!J95+[7]YY!I95+'[7]Zone verzi'!J94+'[7]67020330'!J94+[7]XX!I95+'[7]6703004'!J94+'[7]67020306'!J94+'[7]670250'!J94</f>
        <v>0</v>
      </c>
      <c r="K101" s="1429">
        <f>+[7]CSM!K95+[7]YY!J95+'[7]Zone verzi'!K94+'[7]67020330'!K94+[7]XX!J95+'[7]6703004'!K94+'[7]67020306'!K94+'[7]670250'!K94</f>
        <v>0</v>
      </c>
      <c r="L101" s="1430">
        <f>+[7]CSM!L95+[7]YY!K95+'[7]Zone verzi'!L94+'[7]67020330'!L94+[7]XX!K95+'[7]6703004'!L94+'[7]67020306'!L94+'[7]670250'!L94</f>
        <v>0</v>
      </c>
    </row>
    <row r="102" spans="1:12" s="1410" customFormat="1" ht="27" customHeight="1">
      <c r="A102" s="1180" t="s">
        <v>1386</v>
      </c>
      <c r="B102" s="1181"/>
      <c r="C102" s="875" t="s">
        <v>1025</v>
      </c>
      <c r="D102" s="1429"/>
      <c r="E102" s="1429">
        <v>0</v>
      </c>
      <c r="F102" s="1429">
        <f>F103+F104+F105+F106+F107+F108+F109+F110</f>
        <v>70000</v>
      </c>
      <c r="G102" s="1429">
        <f t="shared" ref="G102:L102" si="14">G103+G104+G105+G106+G107+G108+G109+G110</f>
        <v>48000</v>
      </c>
      <c r="H102" s="1429">
        <f t="shared" si="14"/>
        <v>44228</v>
      </c>
      <c r="I102" s="1429">
        <f t="shared" si="14"/>
        <v>44228</v>
      </c>
      <c r="J102" s="1429">
        <f t="shared" si="14"/>
        <v>44228</v>
      </c>
      <c r="K102" s="1429">
        <f t="shared" si="14"/>
        <v>0</v>
      </c>
      <c r="L102" s="1430">
        <f t="shared" si="14"/>
        <v>44228</v>
      </c>
    </row>
    <row r="103" spans="1:12" s="1410" customFormat="1" ht="18" customHeight="1">
      <c r="A103" s="892"/>
      <c r="B103" s="893" t="s">
        <v>1026</v>
      </c>
      <c r="C103" s="880" t="s">
        <v>1027</v>
      </c>
      <c r="D103" s="1434"/>
      <c r="E103" s="1435">
        <v>0</v>
      </c>
      <c r="F103" s="1435">
        <f>'[2]67.05.01'!F98+'[2]67.03.30'!F97</f>
        <v>10000</v>
      </c>
      <c r="G103" s="1435">
        <f>'[2]67.05.01'!G98+'[2]67.03.30'!G97</f>
        <v>0</v>
      </c>
      <c r="H103" s="1435">
        <f>'[2]67.05.01'!H98+'[2]67.03.30'!H97</f>
        <v>0</v>
      </c>
      <c r="I103" s="1435">
        <f>'[2]67.05.01'!I98+'[2]67.03.30'!I97</f>
        <v>0</v>
      </c>
      <c r="J103" s="1435">
        <f>'[2]67.05.01'!J98+'[2]67.03.30'!J97</f>
        <v>0</v>
      </c>
      <c r="K103" s="1435">
        <f>'[2]67.05.01'!K98+'[2]67.03.30'!K97</f>
        <v>0</v>
      </c>
      <c r="L103" s="1436">
        <f>'[2]67.05.01'!L98+'[2]67.03.30'!L97</f>
        <v>0</v>
      </c>
    </row>
    <row r="104" spans="1:12" s="1410" customFormat="1" ht="18" customHeight="1">
      <c r="A104" s="904"/>
      <c r="B104" s="893" t="s">
        <v>1028</v>
      </c>
      <c r="C104" s="880" t="s">
        <v>1029</v>
      </c>
      <c r="D104" s="1434"/>
      <c r="E104" s="1435">
        <v>0</v>
      </c>
      <c r="F104" s="1435">
        <f>'[2]67.05.01'!F99+'[2]67.03.30'!F98</f>
        <v>20000</v>
      </c>
      <c r="G104" s="1435">
        <f>'[2]67.05.01'!G99+'[2]67.03.30'!G98</f>
        <v>48000</v>
      </c>
      <c r="H104" s="1435">
        <f>'[2]67.05.01'!H99+'[2]67.03.30'!H98</f>
        <v>44228</v>
      </c>
      <c r="I104" s="1435">
        <f>'[2]67.05.01'!I99+'[2]67.03.30'!I98</f>
        <v>44228</v>
      </c>
      <c r="J104" s="1435">
        <f>'[2]67.05.01'!J99+'[2]67.03.30'!J98</f>
        <v>44228</v>
      </c>
      <c r="K104" s="1435">
        <f>'[2]67.05.01'!K99+'[2]67.03.30'!K98</f>
        <v>0</v>
      </c>
      <c r="L104" s="1436">
        <f>'[2]67.05.01'!L99+'[2]67.03.30'!L98</f>
        <v>44228</v>
      </c>
    </row>
    <row r="105" spans="1:12" s="1410" customFormat="1" ht="18" hidden="1" customHeight="1">
      <c r="A105" s="904"/>
      <c r="B105" s="893" t="s">
        <v>1030</v>
      </c>
      <c r="C105" s="880" t="s">
        <v>1031</v>
      </c>
      <c r="D105" s="1434"/>
      <c r="E105" s="1435">
        <v>0</v>
      </c>
      <c r="F105" s="1435">
        <f>'[2]67.05.01'!F100+'[2]67.03.30'!F99</f>
        <v>0</v>
      </c>
      <c r="G105" s="1435">
        <f>'[2]67.05.01'!G100+'[2]67.03.30'!G99</f>
        <v>0</v>
      </c>
      <c r="H105" s="1435">
        <f>'[2]67.05.01'!H100+'[2]67.03.30'!H99</f>
        <v>0</v>
      </c>
      <c r="I105" s="1435">
        <f>'[2]67.05.01'!I100+'[2]67.03.30'!I99</f>
        <v>0</v>
      </c>
      <c r="J105" s="1435">
        <f>'[2]67.05.01'!J100+'[2]67.03.30'!J99</f>
        <v>0</v>
      </c>
      <c r="K105" s="1435">
        <f>'[2]67.05.01'!K100+'[2]67.03.30'!K99</f>
        <v>0</v>
      </c>
      <c r="L105" s="1436">
        <f>'[2]67.05.01'!L100+'[2]67.03.30'!L99</f>
        <v>0</v>
      </c>
    </row>
    <row r="106" spans="1:12" s="1410" customFormat="1" ht="18" hidden="1" customHeight="1">
      <c r="A106" s="904"/>
      <c r="B106" s="893" t="s">
        <v>1032</v>
      </c>
      <c r="C106" s="880" t="s">
        <v>1033</v>
      </c>
      <c r="D106" s="1434"/>
      <c r="E106" s="1435">
        <v>0</v>
      </c>
      <c r="F106" s="1435">
        <f>'[2]67.05.01'!F101+'[2]67.03.30'!F100</f>
        <v>0</v>
      </c>
      <c r="G106" s="1435">
        <f>'[2]67.05.01'!G101+'[2]67.03.30'!G100</f>
        <v>0</v>
      </c>
      <c r="H106" s="1435">
        <f>'[2]67.05.01'!H101+'[2]67.03.30'!H100</f>
        <v>0</v>
      </c>
      <c r="I106" s="1435">
        <f>'[2]67.05.01'!I101+'[2]67.03.30'!I100</f>
        <v>0</v>
      </c>
      <c r="J106" s="1435">
        <f>'[2]67.05.01'!J101+'[2]67.03.30'!J100</f>
        <v>0</v>
      </c>
      <c r="K106" s="1435">
        <f>'[2]67.05.01'!K101+'[2]67.03.30'!K100</f>
        <v>0</v>
      </c>
      <c r="L106" s="1436">
        <f>'[2]67.05.01'!L101+'[2]67.03.30'!L100</f>
        <v>0</v>
      </c>
    </row>
    <row r="107" spans="1:12" s="1410" customFormat="1" ht="18" hidden="1" customHeight="1">
      <c r="A107" s="904"/>
      <c r="B107" s="893" t="s">
        <v>1034</v>
      </c>
      <c r="C107" s="880" t="s">
        <v>1035</v>
      </c>
      <c r="D107" s="1434"/>
      <c r="E107" s="1435">
        <v>0</v>
      </c>
      <c r="F107" s="1435">
        <f>'[2]67.05.01'!F102+'[2]67.03.30'!F101</f>
        <v>0</v>
      </c>
      <c r="G107" s="1435">
        <f>'[2]67.05.01'!G102+'[2]67.03.30'!G101</f>
        <v>0</v>
      </c>
      <c r="H107" s="1435">
        <f>'[2]67.05.01'!H102+'[2]67.03.30'!H101</f>
        <v>0</v>
      </c>
      <c r="I107" s="1435">
        <f>'[2]67.05.01'!I102+'[2]67.03.30'!I101</f>
        <v>0</v>
      </c>
      <c r="J107" s="1435">
        <f>'[2]67.05.01'!J102+'[2]67.03.30'!J101</f>
        <v>0</v>
      </c>
      <c r="K107" s="1435">
        <f>'[2]67.05.01'!K102+'[2]67.03.30'!K101</f>
        <v>0</v>
      </c>
      <c r="L107" s="1436">
        <f>'[2]67.05.01'!L102+'[2]67.03.30'!L101</f>
        <v>0</v>
      </c>
    </row>
    <row r="108" spans="1:12" s="1410" customFormat="1" ht="18" hidden="1" customHeight="1">
      <c r="A108" s="904"/>
      <c r="B108" s="893" t="s">
        <v>1036</v>
      </c>
      <c r="C108" s="880" t="s">
        <v>1037</v>
      </c>
      <c r="D108" s="1434"/>
      <c r="E108" s="1435">
        <v>0</v>
      </c>
      <c r="F108" s="1435">
        <f>'[2]67.05.01'!F103+'[2]67.03.30'!F102</f>
        <v>0</v>
      </c>
      <c r="G108" s="1435">
        <f>'[2]67.05.01'!G103+'[2]67.03.30'!G102</f>
        <v>0</v>
      </c>
      <c r="H108" s="1435">
        <f>'[2]67.05.01'!H103+'[2]67.03.30'!H102</f>
        <v>0</v>
      </c>
      <c r="I108" s="1435">
        <f>'[2]67.05.01'!I103+'[2]67.03.30'!I102</f>
        <v>0</v>
      </c>
      <c r="J108" s="1435">
        <f>'[2]67.05.01'!J103+'[2]67.03.30'!J102</f>
        <v>0</v>
      </c>
      <c r="K108" s="1435">
        <f>'[2]67.05.01'!K103+'[2]67.03.30'!K102</f>
        <v>0</v>
      </c>
      <c r="L108" s="1436">
        <f>'[2]67.05.01'!L103+'[2]67.03.30'!L102</f>
        <v>0</v>
      </c>
    </row>
    <row r="109" spans="1:12" s="1410" customFormat="1" ht="18" hidden="1" customHeight="1">
      <c r="A109" s="904"/>
      <c r="B109" s="893" t="s">
        <v>1038</v>
      </c>
      <c r="C109" s="880" t="s">
        <v>1039</v>
      </c>
      <c r="D109" s="1434"/>
      <c r="E109" s="1435">
        <v>0</v>
      </c>
      <c r="F109" s="1435">
        <f>'[2]67.05.01'!F104+'[2]67.03.30'!F103</f>
        <v>0</v>
      </c>
      <c r="G109" s="1435">
        <f>'[2]67.05.01'!G104+'[2]67.03.30'!G103</f>
        <v>0</v>
      </c>
      <c r="H109" s="1435">
        <f>'[2]67.05.01'!H104+'[2]67.03.30'!H103</f>
        <v>0</v>
      </c>
      <c r="I109" s="1435">
        <f>'[2]67.05.01'!I104+'[2]67.03.30'!I103</f>
        <v>0</v>
      </c>
      <c r="J109" s="1435">
        <f>'[2]67.05.01'!J104+'[2]67.03.30'!J103</f>
        <v>0</v>
      </c>
      <c r="K109" s="1435">
        <f>'[2]67.05.01'!K104+'[2]67.03.30'!K103</f>
        <v>0</v>
      </c>
      <c r="L109" s="1436">
        <f>'[2]67.05.01'!L104+'[2]67.03.30'!L103</f>
        <v>0</v>
      </c>
    </row>
    <row r="110" spans="1:12" s="1410" customFormat="1" ht="18" customHeight="1">
      <c r="A110" s="892"/>
      <c r="B110" s="893" t="s">
        <v>1040</v>
      </c>
      <c r="C110" s="880" t="s">
        <v>1041</v>
      </c>
      <c r="D110" s="1434"/>
      <c r="E110" s="1435">
        <v>0</v>
      </c>
      <c r="F110" s="1435">
        <f>'[2]67.05.01'!F105+'[2]67.03.30'!F104</f>
        <v>40000</v>
      </c>
      <c r="G110" s="1435">
        <f>'[2]67.05.01'!G105+'[2]67.03.30'!G104</f>
        <v>0</v>
      </c>
      <c r="H110" s="1435">
        <f>'[2]67.05.01'!H105+'[2]67.03.30'!H104</f>
        <v>0</v>
      </c>
      <c r="I110" s="1435">
        <f>'[2]67.05.01'!I105+'[2]67.03.30'!I104</f>
        <v>0</v>
      </c>
      <c r="J110" s="1435">
        <f>'[2]67.05.01'!J105+'[2]67.03.30'!J104</f>
        <v>0</v>
      </c>
      <c r="K110" s="1435">
        <f>'[2]67.05.01'!K105+'[2]67.03.30'!K104</f>
        <v>0</v>
      </c>
      <c r="L110" s="1436">
        <f>'[2]67.05.01'!L105+'[2]67.03.30'!L104</f>
        <v>0</v>
      </c>
    </row>
    <row r="111" spans="1:12" s="1410" customFormat="1" ht="13.5" hidden="1" customHeight="1">
      <c r="A111" s="892"/>
      <c r="B111" s="893"/>
      <c r="C111" s="919"/>
      <c r="D111" s="1471"/>
      <c r="E111" s="1472">
        <v>0</v>
      </c>
      <c r="F111" s="1435">
        <f>+[7]CSM!F105+[7]YY!E105+'[7]Zone verzi'!F104+'[7]67020330'!F104+[7]XX!E105+'[7]6703004'!F104+'[7]67020306'!F104+'[7]670250'!F104</f>
        <v>0</v>
      </c>
      <c r="G111" s="1435">
        <f>+[7]CSM!G105+[7]YY!F105+'[7]Zone verzi'!G104+'[7]67020330'!G104+[7]XX!F105+'[7]6703004'!G104+'[7]67020306'!G104+'[7]670250'!G104</f>
        <v>0</v>
      </c>
      <c r="H111" s="1435">
        <f>+[7]CSM!H105+[7]YY!G105+'[7]Zone verzi'!H104+'[7]67020330'!H104+[7]XX!G105+'[7]6703004'!H104+'[7]67020306'!H104+'[7]670250'!H104</f>
        <v>0</v>
      </c>
      <c r="I111" s="1435">
        <f>+[7]CSM!I105+[7]YY!H105+'[7]Zone verzi'!I104+'[7]67020330'!I104+[7]XX!H105+'[7]6703004'!I104+'[7]67020306'!I104+'[7]670250'!I104</f>
        <v>0</v>
      </c>
      <c r="J111" s="1435">
        <f>+[7]CSM!J105+[7]YY!I105+'[7]Zone verzi'!J104+'[7]67020330'!J104+[7]XX!I105+'[7]6703004'!J104+'[7]67020306'!J104+'[7]670250'!J104</f>
        <v>0</v>
      </c>
      <c r="K111" s="1435">
        <f>+[7]CSM!K105+[7]YY!J105+'[7]Zone verzi'!K104+'[7]67020330'!K104+[7]XX!J105+'[7]6703004'!K104+'[7]67020306'!K104+'[7]670250'!K104</f>
        <v>0</v>
      </c>
      <c r="L111" s="1436">
        <f>+[7]CSM!L105+[7]YY!K105+'[7]Zone verzi'!L104+'[7]67020330'!L104+[7]XX!K105+'[7]6703004'!L104+'[7]67020306'!L104+'[7]670250'!L104</f>
        <v>0</v>
      </c>
    </row>
    <row r="112" spans="1:12" s="699" customFormat="1" ht="20.100000000000001" hidden="1" customHeight="1">
      <c r="A112" s="920" t="s">
        <v>1042</v>
      </c>
      <c r="B112" s="921"/>
      <c r="C112" s="922" t="s">
        <v>1043</v>
      </c>
      <c r="D112" s="1473"/>
      <c r="E112" s="1473" t="e">
        <f>#REF!+[7]CSM!E106+#REF!+[7]YY!D106+'[7]Zone verzi'!E105+'[7]67020330'!E105+[7]XX!D106+'[7]6703004'!E105+'[7]67020306'!E105+'[7]670250'!E105</f>
        <v>#REF!</v>
      </c>
      <c r="F112" s="1473" t="e">
        <f>#REF!+[7]CSM!F106+#REF!+[7]YY!E106+'[7]Zone verzi'!F105+'[7]67020330'!F105+[7]XX!E106+'[7]6703004'!F105+'[7]67020306'!F105+'[7]670250'!F105</f>
        <v>#REF!</v>
      </c>
      <c r="G112" s="1473" t="e">
        <f>#REF!+[7]CSM!G106+#REF!+[7]YY!F106+'[7]Zone verzi'!G105+'[7]67020330'!G105+[7]XX!F106+'[7]6703004'!G105+'[7]67020306'!G105+'[7]670250'!G105</f>
        <v>#REF!</v>
      </c>
      <c r="H112" s="1473" t="e">
        <f>#REF!+[7]CSM!H106+#REF!+[7]YY!G106+'[7]Zone verzi'!H105+'[7]67020330'!H105+[7]XX!G106+'[7]6703004'!H105+'[7]67020306'!H105+'[7]670250'!H105</f>
        <v>#REF!</v>
      </c>
      <c r="I112" s="1473" t="e">
        <f>#REF!+[7]CSM!I106+#REF!+[7]YY!H106+'[7]Zone verzi'!I105+'[7]67020330'!I105+[7]XX!H106+'[7]6703004'!I105+'[7]67020306'!I105+'[7]670250'!I105</f>
        <v>#REF!</v>
      </c>
      <c r="J112" s="1473" t="e">
        <f>#REF!+[7]CSM!J106+#REF!+[7]YY!I106+'[7]Zone verzi'!J105+'[7]67020330'!J105+[7]XX!I106+'[7]6703004'!J105+'[7]67020306'!J105+'[7]670250'!J105</f>
        <v>#REF!</v>
      </c>
      <c r="K112" s="1473" t="e">
        <f>#REF!+[7]CSM!K106+#REF!+[7]YY!J106+'[7]Zone verzi'!K105+'[7]67020330'!K105+[7]XX!J106+'[7]6703004'!K105+'[7]67020306'!K105+'[7]670250'!K105</f>
        <v>#REF!</v>
      </c>
      <c r="L112" s="1474" t="e">
        <f>#REF!+[7]CSM!L106+#REF!+[7]YY!K106+'[7]Zone verzi'!L105+'[7]67020330'!L105+[7]XX!K106+'[7]6703004'!L105+'[7]67020306'!L105+'[7]670250'!L105</f>
        <v>#REF!</v>
      </c>
    </row>
    <row r="113" spans="1:12" s="1410" customFormat="1" ht="20.100000000000001" hidden="1" customHeight="1">
      <c r="A113" s="925" t="s">
        <v>1044</v>
      </c>
      <c r="B113" s="917"/>
      <c r="C113" s="875" t="s">
        <v>1045</v>
      </c>
      <c r="D113" s="1429"/>
      <c r="E113" s="1429" t="e">
        <f>#REF!+[7]CSM!E107+#REF!+[7]YY!D107+'[7]Zone verzi'!E106+'[7]67020330'!E106+[7]XX!D107+'[7]6703004'!E106+'[7]67020306'!E106+'[7]670250'!E106</f>
        <v>#REF!</v>
      </c>
      <c r="F113" s="1429" t="e">
        <f>#REF!+[7]CSM!F107+#REF!+[7]YY!E107+'[7]Zone verzi'!F106+'[7]67020330'!F106+[7]XX!E107+'[7]6703004'!F106+'[7]67020306'!F106+'[7]670250'!F106</f>
        <v>#REF!</v>
      </c>
      <c r="G113" s="1429" t="e">
        <f>#REF!+[7]CSM!G107+#REF!+[7]YY!F107+'[7]Zone verzi'!G106+'[7]67020330'!G106+[7]XX!F107+'[7]6703004'!G106+'[7]67020306'!G106+'[7]670250'!G106</f>
        <v>#REF!</v>
      </c>
      <c r="H113" s="1429" t="e">
        <f>#REF!+[7]CSM!H107+#REF!+[7]YY!G107+'[7]Zone verzi'!H106+'[7]67020330'!H106+[7]XX!G107+'[7]6703004'!H106+'[7]67020306'!H106+'[7]670250'!H106</f>
        <v>#REF!</v>
      </c>
      <c r="I113" s="1429" t="e">
        <f>#REF!+[7]CSM!I107+#REF!+[7]YY!H107+'[7]Zone verzi'!I106+'[7]67020330'!I106+[7]XX!H107+'[7]6703004'!I106+'[7]67020306'!I106+'[7]670250'!I106</f>
        <v>#REF!</v>
      </c>
      <c r="J113" s="1429" t="e">
        <f>#REF!+[7]CSM!J107+#REF!+[7]YY!I107+'[7]Zone verzi'!J106+'[7]67020330'!J106+[7]XX!I107+'[7]6703004'!J106+'[7]67020306'!J106+'[7]670250'!J106</f>
        <v>#REF!</v>
      </c>
      <c r="K113" s="1429" t="e">
        <f>#REF!+[7]CSM!K107+#REF!+[7]YY!J107+'[7]Zone verzi'!K106+'[7]67020330'!K106+[7]XX!J107+'[7]6703004'!K106+'[7]67020306'!K106+'[7]670250'!K106</f>
        <v>#REF!</v>
      </c>
      <c r="L113" s="1430" t="e">
        <f>#REF!+[7]CSM!L107+#REF!+[7]YY!K107+'[7]Zone verzi'!L106+'[7]67020330'!L106+[7]XX!K107+'[7]6703004'!L106+'[7]67020306'!L106+'[7]670250'!L106</f>
        <v>#REF!</v>
      </c>
    </row>
    <row r="114" spans="1:12" s="1410" customFormat="1" ht="20.100000000000001" hidden="1" customHeight="1">
      <c r="A114" s="892"/>
      <c r="B114" s="879" t="s">
        <v>1046</v>
      </c>
      <c r="C114" s="880" t="s">
        <v>1047</v>
      </c>
      <c r="D114" s="1434"/>
      <c r="E114" s="1435" t="e">
        <f>#REF!+[7]CSM!E108+#REF!+[7]YY!D108+'[7]Zone verzi'!E107+'[7]67020330'!E107+[7]XX!D108+'[7]6703004'!E107+'[7]67020306'!E107+'[7]670250'!E107</f>
        <v>#REF!</v>
      </c>
      <c r="F114" s="1435" t="e">
        <f>#REF!+[7]CSM!F108+#REF!+[7]YY!E108+'[7]Zone verzi'!F107+'[7]67020330'!F107+[7]XX!E108+'[7]6703004'!F107+'[7]67020306'!F107+'[7]670250'!F107</f>
        <v>#REF!</v>
      </c>
      <c r="G114" s="1435" t="e">
        <f>#REF!+[7]CSM!G108+#REF!+[7]YY!F108+'[7]Zone verzi'!G107+'[7]67020330'!G107+[7]XX!F108+'[7]6703004'!G107+'[7]67020306'!G107+'[7]670250'!G107</f>
        <v>#REF!</v>
      </c>
      <c r="H114" s="1435" t="e">
        <f>#REF!+[7]CSM!H108+#REF!+[7]YY!G108+'[7]Zone verzi'!H107+'[7]67020330'!H107+[7]XX!G108+'[7]6703004'!H107+'[7]67020306'!H107+'[7]670250'!H107</f>
        <v>#REF!</v>
      </c>
      <c r="I114" s="1435" t="e">
        <f>#REF!+[7]CSM!I108+#REF!+[7]YY!H108+'[7]Zone verzi'!I107+'[7]67020330'!I107+[7]XX!H108+'[7]6703004'!I107+'[7]67020306'!I107+'[7]670250'!I107</f>
        <v>#REF!</v>
      </c>
      <c r="J114" s="1435" t="e">
        <f>#REF!+[7]CSM!J108+#REF!+[7]YY!I108+'[7]Zone verzi'!J107+'[7]67020330'!J107+[7]XX!I108+'[7]6703004'!J107+'[7]67020306'!J107+'[7]670250'!J107</f>
        <v>#REF!</v>
      </c>
      <c r="K114" s="1435" t="e">
        <f>#REF!+[7]CSM!K108+#REF!+[7]YY!J108+'[7]Zone verzi'!K107+'[7]67020330'!K107+[7]XX!J108+'[7]6703004'!K107+'[7]67020306'!K107+'[7]670250'!K107</f>
        <v>#REF!</v>
      </c>
      <c r="L114" s="1436" t="e">
        <f>#REF!+[7]CSM!L108+#REF!+[7]YY!K108+'[7]Zone verzi'!L107+'[7]67020330'!L107+[7]XX!K108+'[7]6703004'!L107+'[7]67020306'!L107+'[7]670250'!L107</f>
        <v>#REF!</v>
      </c>
    </row>
    <row r="115" spans="1:12" s="1410" customFormat="1" ht="20.100000000000001" hidden="1" customHeight="1">
      <c r="A115" s="892"/>
      <c r="B115" s="879" t="s">
        <v>1048</v>
      </c>
      <c r="C115" s="880" t="s">
        <v>1049</v>
      </c>
      <c r="D115" s="1434"/>
      <c r="E115" s="1435" t="e">
        <f>#REF!+[7]CSM!E109+#REF!+[7]YY!D109+'[7]Zone verzi'!E108+'[7]67020330'!E108+[7]XX!D109+'[7]6703004'!E108+'[7]67020306'!E108+'[7]670250'!E108</f>
        <v>#REF!</v>
      </c>
      <c r="F115" s="1435" t="e">
        <f>#REF!+[7]CSM!F109+#REF!+[7]YY!E109+'[7]Zone verzi'!F108+'[7]67020330'!F108+[7]XX!E109+'[7]6703004'!F108+'[7]67020306'!F108+'[7]670250'!F108</f>
        <v>#REF!</v>
      </c>
      <c r="G115" s="1435" t="e">
        <f>#REF!+[7]CSM!G109+#REF!+[7]YY!F109+'[7]Zone verzi'!G108+'[7]67020330'!G108+[7]XX!F109+'[7]6703004'!G108+'[7]67020306'!G108+'[7]670250'!G108</f>
        <v>#REF!</v>
      </c>
      <c r="H115" s="1435" t="e">
        <f>#REF!+[7]CSM!H109+#REF!+[7]YY!G109+'[7]Zone verzi'!H108+'[7]67020330'!H108+[7]XX!G109+'[7]6703004'!H108+'[7]67020306'!H108+'[7]670250'!H108</f>
        <v>#REF!</v>
      </c>
      <c r="I115" s="1435" t="e">
        <f>#REF!+[7]CSM!I109+#REF!+[7]YY!H109+'[7]Zone verzi'!I108+'[7]67020330'!I108+[7]XX!H109+'[7]6703004'!I108+'[7]67020306'!I108+'[7]670250'!I108</f>
        <v>#REF!</v>
      </c>
      <c r="J115" s="1435" t="e">
        <f>#REF!+[7]CSM!J109+#REF!+[7]YY!I109+'[7]Zone verzi'!J108+'[7]67020330'!J108+[7]XX!I109+'[7]6703004'!J108+'[7]67020306'!J108+'[7]670250'!J108</f>
        <v>#REF!</v>
      </c>
      <c r="K115" s="1435" t="e">
        <f>#REF!+[7]CSM!K109+#REF!+[7]YY!J109+'[7]Zone verzi'!K108+'[7]67020330'!K108+[7]XX!J109+'[7]6703004'!K108+'[7]67020306'!K108+'[7]670250'!K108</f>
        <v>#REF!</v>
      </c>
      <c r="L115" s="1436" t="e">
        <f>#REF!+[7]CSM!L109+#REF!+[7]YY!K109+'[7]Zone verzi'!L108+'[7]67020330'!L108+[7]XX!K109+'[7]6703004'!L108+'[7]67020306'!L108+'[7]670250'!L108</f>
        <v>#REF!</v>
      </c>
    </row>
    <row r="116" spans="1:12" s="1410" customFormat="1" ht="20.100000000000001" hidden="1" customHeight="1">
      <c r="A116" s="925" t="s">
        <v>1050</v>
      </c>
      <c r="B116" s="917"/>
      <c r="C116" s="875" t="s">
        <v>138</v>
      </c>
      <c r="D116" s="1429"/>
      <c r="E116" s="1429" t="e">
        <f>#REF!+[7]CSM!E110+#REF!+[7]YY!D110+'[7]Zone verzi'!E109+'[7]67020330'!E109+[7]XX!D110+'[7]6703004'!E109+'[7]67020306'!E109+'[7]670250'!E109</f>
        <v>#REF!</v>
      </c>
      <c r="F116" s="1429" t="e">
        <f>#REF!+[7]CSM!F110+#REF!+[7]YY!E110+'[7]Zone verzi'!F109+'[7]67020330'!F109+[7]XX!E110+'[7]6703004'!F109+'[7]67020306'!F109+'[7]670250'!F109</f>
        <v>#REF!</v>
      </c>
      <c r="G116" s="1429" t="e">
        <f>#REF!+[7]CSM!G110+#REF!+[7]YY!F110+'[7]Zone verzi'!G109+'[7]67020330'!G109+[7]XX!F110+'[7]6703004'!G109+'[7]67020306'!G109+'[7]670250'!G109</f>
        <v>#REF!</v>
      </c>
      <c r="H116" s="1429" t="e">
        <f>#REF!+[7]CSM!H110+#REF!+[7]YY!G110+'[7]Zone verzi'!H109+'[7]67020330'!H109+[7]XX!G110+'[7]6703004'!H109+'[7]67020306'!H109+'[7]670250'!H109</f>
        <v>#REF!</v>
      </c>
      <c r="I116" s="1429" t="e">
        <f>#REF!+[7]CSM!I110+#REF!+[7]YY!H110+'[7]Zone verzi'!I109+'[7]67020330'!I109+[7]XX!H110+'[7]6703004'!I109+'[7]67020306'!I109+'[7]670250'!I109</f>
        <v>#REF!</v>
      </c>
      <c r="J116" s="1429" t="e">
        <f>#REF!+[7]CSM!J110+#REF!+[7]YY!I110+'[7]Zone verzi'!J109+'[7]67020330'!J109+[7]XX!I110+'[7]6703004'!J109+'[7]67020306'!J109+'[7]670250'!J109</f>
        <v>#REF!</v>
      </c>
      <c r="K116" s="1429" t="e">
        <f>#REF!+[7]CSM!K110+#REF!+[7]YY!J110+'[7]Zone verzi'!K109+'[7]67020330'!K109+[7]XX!J110+'[7]6703004'!K109+'[7]67020306'!K109+'[7]670250'!K109</f>
        <v>#REF!</v>
      </c>
      <c r="L116" s="1430" t="e">
        <f>#REF!+[7]CSM!L110+#REF!+[7]YY!K110+'[7]Zone verzi'!L109+'[7]67020330'!L109+[7]XX!K110+'[7]6703004'!L109+'[7]67020306'!L109+'[7]670250'!L109</f>
        <v>#REF!</v>
      </c>
    </row>
    <row r="117" spans="1:12" s="1410" customFormat="1" ht="20.100000000000001" hidden="1" customHeight="1">
      <c r="A117" s="878"/>
      <c r="B117" s="879" t="s">
        <v>1051</v>
      </c>
      <c r="C117" s="880" t="s">
        <v>140</v>
      </c>
      <c r="D117" s="1434"/>
      <c r="E117" s="1435" t="e">
        <f>#REF!+[7]CSM!E111+#REF!+[7]YY!D111+'[7]Zone verzi'!E110+'[7]67020330'!E110+[7]XX!D111+'[7]6703004'!E110+'[7]67020306'!E110+'[7]670250'!E110</f>
        <v>#REF!</v>
      </c>
      <c r="F117" s="1435" t="e">
        <f>#REF!+[7]CSM!F111+#REF!+[7]YY!E111+'[7]Zone verzi'!F110+'[7]67020330'!F110+[7]XX!E111+'[7]6703004'!F110+'[7]67020306'!F110+'[7]670250'!F110</f>
        <v>#REF!</v>
      </c>
      <c r="G117" s="1435" t="e">
        <f>#REF!+[7]CSM!G111+#REF!+[7]YY!F111+'[7]Zone verzi'!G110+'[7]67020330'!G110+[7]XX!F111+'[7]6703004'!G110+'[7]67020306'!G110+'[7]670250'!G110</f>
        <v>#REF!</v>
      </c>
      <c r="H117" s="1435" t="e">
        <f>#REF!+[7]CSM!H111+#REF!+[7]YY!G111+'[7]Zone verzi'!H110+'[7]67020330'!H110+[7]XX!G111+'[7]6703004'!H110+'[7]67020306'!H110+'[7]670250'!H110</f>
        <v>#REF!</v>
      </c>
      <c r="I117" s="1435" t="e">
        <f>#REF!+[7]CSM!I111+#REF!+[7]YY!H111+'[7]Zone verzi'!I110+'[7]67020330'!I110+[7]XX!H111+'[7]6703004'!I110+'[7]67020306'!I110+'[7]670250'!I110</f>
        <v>#REF!</v>
      </c>
      <c r="J117" s="1435" t="e">
        <f>#REF!+[7]CSM!J111+#REF!+[7]YY!I111+'[7]Zone verzi'!J110+'[7]67020330'!J110+[7]XX!I111+'[7]6703004'!J110+'[7]67020306'!J110+'[7]670250'!J110</f>
        <v>#REF!</v>
      </c>
      <c r="K117" s="1435" t="e">
        <f>#REF!+[7]CSM!K111+#REF!+[7]YY!J111+'[7]Zone verzi'!K110+'[7]67020330'!K110+[7]XX!J111+'[7]6703004'!K110+'[7]67020306'!K110+'[7]670250'!K110</f>
        <v>#REF!</v>
      </c>
      <c r="L117" s="1436" t="e">
        <f>#REF!+[7]CSM!L111+#REF!+[7]YY!K111+'[7]Zone verzi'!L110+'[7]67020330'!L110+[7]XX!K111+'[7]6703004'!L110+'[7]67020306'!L110+'[7]670250'!L110</f>
        <v>#REF!</v>
      </c>
    </row>
    <row r="118" spans="1:12" s="1410" customFormat="1" ht="20.100000000000001" hidden="1" customHeight="1">
      <c r="A118" s="892"/>
      <c r="B118" s="913" t="s">
        <v>1052</v>
      </c>
      <c r="C118" s="880" t="s">
        <v>1053</v>
      </c>
      <c r="D118" s="1434"/>
      <c r="E118" s="1435" t="e">
        <f>#REF!+[7]CSM!E112+#REF!+[7]YY!D112+'[7]Zone verzi'!E111+'[7]67020330'!E111+[7]XX!D112+'[7]6703004'!E111+'[7]67020306'!E111+'[7]670250'!E111</f>
        <v>#REF!</v>
      </c>
      <c r="F118" s="1435" t="e">
        <f>#REF!+[7]CSM!F112+#REF!+[7]YY!E112+'[7]Zone verzi'!F111+'[7]67020330'!F111+[7]XX!E112+'[7]6703004'!F111+'[7]67020306'!F111+'[7]670250'!F111</f>
        <v>#REF!</v>
      </c>
      <c r="G118" s="1435" t="e">
        <f>#REF!+[7]CSM!G112+#REF!+[7]YY!F112+'[7]Zone verzi'!G111+'[7]67020330'!G111+[7]XX!F112+'[7]6703004'!G111+'[7]67020306'!G111+'[7]670250'!G111</f>
        <v>#REF!</v>
      </c>
      <c r="H118" s="1435" t="e">
        <f>#REF!+[7]CSM!H112+#REF!+[7]YY!G112+'[7]Zone verzi'!H111+'[7]67020330'!H111+[7]XX!G112+'[7]6703004'!H111+'[7]67020306'!H111+'[7]670250'!H111</f>
        <v>#REF!</v>
      </c>
      <c r="I118" s="1435" t="e">
        <f>#REF!+[7]CSM!I112+#REF!+[7]YY!H112+'[7]Zone verzi'!I111+'[7]67020330'!I111+[7]XX!H112+'[7]6703004'!I111+'[7]67020306'!I111+'[7]670250'!I111</f>
        <v>#REF!</v>
      </c>
      <c r="J118" s="1435" t="e">
        <f>#REF!+[7]CSM!J112+#REF!+[7]YY!I112+'[7]Zone verzi'!J111+'[7]67020330'!J111+[7]XX!I112+'[7]6703004'!J111+'[7]67020306'!J111+'[7]670250'!J111</f>
        <v>#REF!</v>
      </c>
      <c r="K118" s="1435" t="e">
        <f>#REF!+[7]CSM!K112+#REF!+[7]YY!J112+'[7]Zone verzi'!K111+'[7]67020330'!K111+[7]XX!J112+'[7]6703004'!K111+'[7]67020306'!K111+'[7]670250'!K111</f>
        <v>#REF!</v>
      </c>
      <c r="L118" s="1436" t="e">
        <f>#REF!+[7]CSM!L112+#REF!+[7]YY!K112+'[7]Zone verzi'!L111+'[7]67020330'!L111+[7]XX!K112+'[7]6703004'!L111+'[7]67020306'!L111+'[7]670250'!L111</f>
        <v>#REF!</v>
      </c>
    </row>
    <row r="119" spans="1:12" s="1410" customFormat="1" ht="20.100000000000001" hidden="1" customHeight="1">
      <c r="A119" s="892"/>
      <c r="B119" s="879" t="s">
        <v>1054</v>
      </c>
      <c r="C119" s="880" t="s">
        <v>142</v>
      </c>
      <c r="D119" s="1434"/>
      <c r="E119" s="1435" t="e">
        <f>#REF!+[7]CSM!E113+#REF!+[7]YY!D113+'[7]Zone verzi'!E112+'[7]67020330'!E112+[7]XX!D113+'[7]6703004'!E112+'[7]67020306'!E112+'[7]670250'!E112</f>
        <v>#REF!</v>
      </c>
      <c r="F119" s="1435" t="e">
        <f>#REF!+[7]CSM!F113+#REF!+[7]YY!E113+'[7]Zone verzi'!F112+'[7]67020330'!F112+[7]XX!E113+'[7]6703004'!F112+'[7]67020306'!F112+'[7]670250'!F112</f>
        <v>#REF!</v>
      </c>
      <c r="G119" s="1435" t="e">
        <f>#REF!+[7]CSM!G113+#REF!+[7]YY!F113+'[7]Zone verzi'!G112+'[7]67020330'!G112+[7]XX!F113+'[7]6703004'!G112+'[7]67020306'!G112+'[7]670250'!G112</f>
        <v>#REF!</v>
      </c>
      <c r="H119" s="1435" t="e">
        <f>#REF!+[7]CSM!H113+#REF!+[7]YY!G113+'[7]Zone verzi'!H112+'[7]67020330'!H112+[7]XX!G113+'[7]6703004'!H112+'[7]67020306'!H112+'[7]670250'!H112</f>
        <v>#REF!</v>
      </c>
      <c r="I119" s="1435" t="e">
        <f>#REF!+[7]CSM!I113+#REF!+[7]YY!H113+'[7]Zone verzi'!I112+'[7]67020330'!I112+[7]XX!H113+'[7]6703004'!I112+'[7]67020306'!I112+'[7]670250'!I112</f>
        <v>#REF!</v>
      </c>
      <c r="J119" s="1435" t="e">
        <f>#REF!+[7]CSM!J113+#REF!+[7]YY!I113+'[7]Zone verzi'!J112+'[7]67020330'!J112+[7]XX!I113+'[7]6703004'!J112+'[7]67020306'!J112+'[7]670250'!J112</f>
        <v>#REF!</v>
      </c>
      <c r="K119" s="1435" t="e">
        <f>#REF!+[7]CSM!K113+#REF!+[7]YY!J113+'[7]Zone verzi'!K112+'[7]67020330'!K112+[7]XX!J113+'[7]6703004'!K112+'[7]67020306'!K112+'[7]670250'!K112</f>
        <v>#REF!</v>
      </c>
      <c r="L119" s="1436" t="e">
        <f>#REF!+[7]CSM!L113+#REF!+[7]YY!K113+'[7]Zone verzi'!L112+'[7]67020330'!L112+[7]XX!K113+'[7]6703004'!L112+'[7]67020306'!L112+'[7]670250'!L112</f>
        <v>#REF!</v>
      </c>
    </row>
    <row r="120" spans="1:12" s="1410" customFormat="1" ht="20.100000000000001" hidden="1" customHeight="1">
      <c r="A120" s="892"/>
      <c r="B120" s="879" t="s">
        <v>1055</v>
      </c>
      <c r="C120" s="880" t="s">
        <v>144</v>
      </c>
      <c r="D120" s="1434"/>
      <c r="E120" s="1435" t="e">
        <f>#REF!+[7]CSM!E114+#REF!+[7]YY!D114+'[7]Zone verzi'!E113+'[7]67020330'!E113+[7]XX!D114+'[7]6703004'!E113+'[7]67020306'!E113+'[7]670250'!E113</f>
        <v>#REF!</v>
      </c>
      <c r="F120" s="1435" t="e">
        <f>#REF!+[7]CSM!F114+#REF!+[7]YY!E114+'[7]Zone verzi'!F113+'[7]67020330'!F113+[7]XX!E114+'[7]6703004'!F113+'[7]67020306'!F113+'[7]670250'!F113</f>
        <v>#REF!</v>
      </c>
      <c r="G120" s="1435" t="e">
        <f>#REF!+[7]CSM!G114+#REF!+[7]YY!F114+'[7]Zone verzi'!G113+'[7]67020330'!G113+[7]XX!F114+'[7]6703004'!G113+'[7]67020306'!G113+'[7]670250'!G113</f>
        <v>#REF!</v>
      </c>
      <c r="H120" s="1435" t="e">
        <f>#REF!+[7]CSM!H114+#REF!+[7]YY!G114+'[7]Zone verzi'!H113+'[7]67020330'!H113+[7]XX!G114+'[7]6703004'!H113+'[7]67020306'!H113+'[7]670250'!H113</f>
        <v>#REF!</v>
      </c>
      <c r="I120" s="1435" t="e">
        <f>#REF!+[7]CSM!I114+#REF!+[7]YY!H114+'[7]Zone verzi'!I113+'[7]67020330'!I113+[7]XX!H114+'[7]6703004'!I113+'[7]67020306'!I113+'[7]670250'!I113</f>
        <v>#REF!</v>
      </c>
      <c r="J120" s="1435" t="e">
        <f>#REF!+[7]CSM!J114+#REF!+[7]YY!I114+'[7]Zone verzi'!J113+'[7]67020330'!J113+[7]XX!I114+'[7]6703004'!J113+'[7]67020306'!J113+'[7]670250'!J113</f>
        <v>#REF!</v>
      </c>
      <c r="K120" s="1435" t="e">
        <f>#REF!+[7]CSM!K114+#REF!+[7]YY!J114+'[7]Zone verzi'!K113+'[7]67020330'!K113+[7]XX!J114+'[7]6703004'!K113+'[7]67020306'!K113+'[7]670250'!K113</f>
        <v>#REF!</v>
      </c>
      <c r="L120" s="1436" t="e">
        <f>#REF!+[7]CSM!L114+#REF!+[7]YY!K114+'[7]Zone verzi'!L113+'[7]67020330'!L113+[7]XX!K114+'[7]6703004'!L113+'[7]67020306'!L113+'[7]670250'!L113</f>
        <v>#REF!</v>
      </c>
    </row>
    <row r="121" spans="1:12" s="1410" customFormat="1" ht="20.100000000000001" hidden="1" customHeight="1">
      <c r="A121" s="926" t="s">
        <v>1056</v>
      </c>
      <c r="B121" s="927"/>
      <c r="C121" s="875" t="s">
        <v>1057</v>
      </c>
      <c r="D121" s="1429"/>
      <c r="E121" s="1429" t="e">
        <f>#REF!+[7]CSM!E115+#REF!+[7]YY!D115+'[7]Zone verzi'!E114+'[7]67020330'!E114+[7]XX!D115+'[7]6703004'!E114+'[7]67020306'!E114+'[7]670250'!E114</f>
        <v>#REF!</v>
      </c>
      <c r="F121" s="1429" t="e">
        <f>#REF!+[7]CSM!F115+#REF!+[7]YY!E115+'[7]Zone verzi'!F114+'[7]67020330'!F114+[7]XX!E115+'[7]6703004'!F114+'[7]67020306'!F114+'[7]670250'!F114</f>
        <v>#REF!</v>
      </c>
      <c r="G121" s="1429" t="e">
        <f>#REF!+[7]CSM!G115+#REF!+[7]YY!F115+'[7]Zone verzi'!G114+'[7]67020330'!G114+[7]XX!F115+'[7]6703004'!G114+'[7]67020306'!G114+'[7]670250'!G114</f>
        <v>#REF!</v>
      </c>
      <c r="H121" s="1429" t="e">
        <f>#REF!+[7]CSM!H115+#REF!+[7]YY!G115+'[7]Zone verzi'!H114+'[7]67020330'!H114+[7]XX!G115+'[7]6703004'!H114+'[7]67020306'!H114+'[7]670250'!H114</f>
        <v>#REF!</v>
      </c>
      <c r="I121" s="1429" t="e">
        <f>#REF!+[7]CSM!I115+#REF!+[7]YY!H115+'[7]Zone verzi'!I114+'[7]67020330'!I114+[7]XX!H115+'[7]6703004'!I114+'[7]67020306'!I114+'[7]670250'!I114</f>
        <v>#REF!</v>
      </c>
      <c r="J121" s="1429" t="e">
        <f>#REF!+[7]CSM!J115+#REF!+[7]YY!I115+'[7]Zone verzi'!J114+'[7]67020330'!J114+[7]XX!I115+'[7]6703004'!J114+'[7]67020306'!J114+'[7]670250'!J114</f>
        <v>#REF!</v>
      </c>
      <c r="K121" s="1429" t="e">
        <f>#REF!+[7]CSM!K115+#REF!+[7]YY!J115+'[7]Zone verzi'!K114+'[7]67020330'!K114+[7]XX!J115+'[7]6703004'!K114+'[7]67020306'!K114+'[7]670250'!K114</f>
        <v>#REF!</v>
      </c>
      <c r="L121" s="1430" t="e">
        <f>#REF!+[7]CSM!L115+#REF!+[7]YY!K115+'[7]Zone verzi'!L114+'[7]67020330'!L114+[7]XX!K115+'[7]6703004'!L114+'[7]67020306'!L114+'[7]670250'!L114</f>
        <v>#REF!</v>
      </c>
    </row>
    <row r="122" spans="1:12" s="1410" customFormat="1" ht="20.100000000000001" hidden="1" customHeight="1">
      <c r="A122" s="928"/>
      <c r="B122" s="879" t="s">
        <v>1058</v>
      </c>
      <c r="C122" s="880" t="s">
        <v>1059</v>
      </c>
      <c r="D122" s="1434"/>
      <c r="E122" s="1435" t="e">
        <f>#REF!+[7]CSM!E116+#REF!+[7]YY!D116+'[7]Zone verzi'!E115+'[7]67020330'!E115+[7]XX!D116+'[7]6703004'!E115+'[7]67020306'!E115+'[7]670250'!E115</f>
        <v>#REF!</v>
      </c>
      <c r="F122" s="1435" t="e">
        <f>#REF!+[7]CSM!F116+#REF!+[7]YY!E116+'[7]Zone verzi'!F115+'[7]67020330'!F115+[7]XX!E116+'[7]6703004'!F115+'[7]67020306'!F115+'[7]670250'!F115</f>
        <v>#REF!</v>
      </c>
      <c r="G122" s="1435" t="e">
        <f>#REF!+[7]CSM!G116+#REF!+[7]YY!F116+'[7]Zone verzi'!G115+'[7]67020330'!G115+[7]XX!F116+'[7]6703004'!G115+'[7]67020306'!G115+'[7]670250'!G115</f>
        <v>#REF!</v>
      </c>
      <c r="H122" s="1435" t="e">
        <f>#REF!+[7]CSM!H116+#REF!+[7]YY!G116+'[7]Zone verzi'!H115+'[7]67020330'!H115+[7]XX!G116+'[7]6703004'!H115+'[7]67020306'!H115+'[7]670250'!H115</f>
        <v>#REF!</v>
      </c>
      <c r="I122" s="1435" t="e">
        <f>#REF!+[7]CSM!I116+#REF!+[7]YY!H116+'[7]Zone verzi'!I115+'[7]67020330'!I115+[7]XX!H116+'[7]6703004'!I115+'[7]67020306'!I115+'[7]670250'!I115</f>
        <v>#REF!</v>
      </c>
      <c r="J122" s="1435" t="e">
        <f>#REF!+[7]CSM!J116+#REF!+[7]YY!I116+'[7]Zone verzi'!J115+'[7]67020330'!J115+[7]XX!I116+'[7]6703004'!J115+'[7]67020306'!J115+'[7]670250'!J115</f>
        <v>#REF!</v>
      </c>
      <c r="K122" s="1435" t="e">
        <f>#REF!+[7]CSM!K116+#REF!+[7]YY!J116+'[7]Zone verzi'!K115+'[7]67020330'!K115+[7]XX!J116+'[7]6703004'!K115+'[7]67020306'!K115+'[7]670250'!K115</f>
        <v>#REF!</v>
      </c>
      <c r="L122" s="1436" t="e">
        <f>#REF!+[7]CSM!L116+#REF!+[7]YY!K116+'[7]Zone verzi'!L115+'[7]67020330'!L115+[7]XX!K116+'[7]6703004'!L115+'[7]67020306'!L115+'[7]670250'!L115</f>
        <v>#REF!</v>
      </c>
    </row>
    <row r="123" spans="1:12" s="1410" customFormat="1" ht="20.100000000000001" hidden="1" customHeight="1">
      <c r="A123" s="892"/>
      <c r="B123" s="879" t="s">
        <v>1060</v>
      </c>
      <c r="C123" s="880" t="s">
        <v>1061</v>
      </c>
      <c r="D123" s="1434"/>
      <c r="E123" s="1435" t="e">
        <f>#REF!+[7]CSM!E117+#REF!+[7]YY!D117+'[7]Zone verzi'!E116+'[7]67020330'!E116+[7]XX!D117+'[7]6703004'!E116+'[7]67020306'!E116+'[7]670250'!E116</f>
        <v>#REF!</v>
      </c>
      <c r="F123" s="1435" t="e">
        <f>#REF!+[7]CSM!F117+#REF!+[7]YY!E117+'[7]Zone verzi'!F116+'[7]67020330'!F116+[7]XX!E117+'[7]6703004'!F116+'[7]67020306'!F116+'[7]670250'!F116</f>
        <v>#REF!</v>
      </c>
      <c r="G123" s="1435" t="e">
        <f>#REF!+[7]CSM!G117+#REF!+[7]YY!F117+'[7]Zone verzi'!G116+'[7]67020330'!G116+[7]XX!F117+'[7]6703004'!G116+'[7]67020306'!G116+'[7]670250'!G116</f>
        <v>#REF!</v>
      </c>
      <c r="H123" s="1435" t="e">
        <f>#REF!+[7]CSM!H117+#REF!+[7]YY!G117+'[7]Zone verzi'!H116+'[7]67020330'!H116+[7]XX!G117+'[7]6703004'!H116+'[7]67020306'!H116+'[7]670250'!H116</f>
        <v>#REF!</v>
      </c>
      <c r="I123" s="1435" t="e">
        <f>#REF!+[7]CSM!I117+#REF!+[7]YY!H117+'[7]Zone verzi'!I116+'[7]67020330'!I116+[7]XX!H117+'[7]6703004'!I116+'[7]67020306'!I116+'[7]670250'!I116</f>
        <v>#REF!</v>
      </c>
      <c r="J123" s="1435" t="e">
        <f>#REF!+[7]CSM!J117+#REF!+[7]YY!I117+'[7]Zone verzi'!J116+'[7]67020330'!J116+[7]XX!I117+'[7]6703004'!J116+'[7]67020306'!J116+'[7]670250'!J116</f>
        <v>#REF!</v>
      </c>
      <c r="K123" s="1435" t="e">
        <f>#REF!+[7]CSM!K117+#REF!+[7]YY!J117+'[7]Zone verzi'!K116+'[7]67020330'!K116+[7]XX!J117+'[7]6703004'!K116+'[7]67020306'!K116+'[7]670250'!K116</f>
        <v>#REF!</v>
      </c>
      <c r="L123" s="1436" t="e">
        <f>#REF!+[7]CSM!L117+#REF!+[7]YY!K117+'[7]Zone verzi'!L116+'[7]67020330'!L116+[7]XX!K117+'[7]6703004'!L116+'[7]67020306'!L116+'[7]670250'!L116</f>
        <v>#REF!</v>
      </c>
    </row>
    <row r="124" spans="1:12" s="1410" customFormat="1" ht="20.100000000000001" hidden="1" customHeight="1">
      <c r="A124" s="892"/>
      <c r="B124" s="913" t="s">
        <v>1062</v>
      </c>
      <c r="C124" s="880" t="s">
        <v>1063</v>
      </c>
      <c r="D124" s="1434"/>
      <c r="E124" s="1435" t="e">
        <f>#REF!+[7]CSM!E118+#REF!+[7]YY!D118+'[7]Zone verzi'!E117+'[7]67020330'!E117+[7]XX!D118+'[7]6703004'!E117+'[7]67020306'!E117+'[7]670250'!E117</f>
        <v>#REF!</v>
      </c>
      <c r="F124" s="1435" t="e">
        <f>#REF!+[7]CSM!F118+#REF!+[7]YY!E118+'[7]Zone verzi'!F117+'[7]67020330'!F117+[7]XX!E118+'[7]6703004'!F117+'[7]67020306'!F117+'[7]670250'!F117</f>
        <v>#REF!</v>
      </c>
      <c r="G124" s="1435" t="e">
        <f>#REF!+[7]CSM!G118+#REF!+[7]YY!F118+'[7]Zone verzi'!G117+'[7]67020330'!G117+[7]XX!F118+'[7]6703004'!G117+'[7]67020306'!G117+'[7]670250'!G117</f>
        <v>#REF!</v>
      </c>
      <c r="H124" s="1435" t="e">
        <f>#REF!+[7]CSM!H118+#REF!+[7]YY!G118+'[7]Zone verzi'!H117+'[7]67020330'!H117+[7]XX!G118+'[7]6703004'!H117+'[7]67020306'!H117+'[7]670250'!H117</f>
        <v>#REF!</v>
      </c>
      <c r="I124" s="1435" t="e">
        <f>#REF!+[7]CSM!I118+#REF!+[7]YY!H118+'[7]Zone verzi'!I117+'[7]67020330'!I117+[7]XX!H118+'[7]6703004'!I117+'[7]67020306'!I117+'[7]670250'!I117</f>
        <v>#REF!</v>
      </c>
      <c r="J124" s="1435" t="e">
        <f>#REF!+[7]CSM!J118+#REF!+[7]YY!I118+'[7]Zone verzi'!J117+'[7]67020330'!J117+[7]XX!I118+'[7]6703004'!J117+'[7]67020306'!J117+'[7]670250'!J117</f>
        <v>#REF!</v>
      </c>
      <c r="K124" s="1435" t="e">
        <f>#REF!+[7]CSM!K118+#REF!+[7]YY!J118+'[7]Zone verzi'!K117+'[7]67020330'!K117+[7]XX!J118+'[7]6703004'!K117+'[7]67020306'!K117+'[7]670250'!K117</f>
        <v>#REF!</v>
      </c>
      <c r="L124" s="1436" t="e">
        <f>#REF!+[7]CSM!L118+#REF!+[7]YY!K118+'[7]Zone verzi'!L117+'[7]67020330'!L117+[7]XX!K118+'[7]6703004'!L117+'[7]67020306'!L117+'[7]670250'!L117</f>
        <v>#REF!</v>
      </c>
    </row>
    <row r="125" spans="1:12" s="1410" customFormat="1" ht="20.100000000000001" hidden="1" customHeight="1">
      <c r="A125" s="892"/>
      <c r="B125" s="913" t="s">
        <v>1064</v>
      </c>
      <c r="C125" s="880" t="s">
        <v>1065</v>
      </c>
      <c r="D125" s="1434"/>
      <c r="E125" s="1435" t="e">
        <f>#REF!+[7]CSM!E119+#REF!+[7]YY!D119+'[7]Zone verzi'!E118+'[7]67020330'!E118+[7]XX!D119+'[7]6703004'!E118+'[7]67020306'!E118+'[7]670250'!E118</f>
        <v>#REF!</v>
      </c>
      <c r="F125" s="1435" t="e">
        <f>#REF!+[7]CSM!F119+#REF!+[7]YY!E119+'[7]Zone verzi'!F118+'[7]67020330'!F118+[7]XX!E119+'[7]6703004'!F118+'[7]67020306'!F118+'[7]670250'!F118</f>
        <v>#REF!</v>
      </c>
      <c r="G125" s="1435" t="e">
        <f>#REF!+[7]CSM!G119+#REF!+[7]YY!F119+'[7]Zone verzi'!G118+'[7]67020330'!G118+[7]XX!F119+'[7]6703004'!G118+'[7]67020306'!G118+'[7]670250'!G118</f>
        <v>#REF!</v>
      </c>
      <c r="H125" s="1435" t="e">
        <f>#REF!+[7]CSM!H119+#REF!+[7]YY!G119+'[7]Zone verzi'!H118+'[7]67020330'!H118+[7]XX!G119+'[7]6703004'!H118+'[7]67020306'!H118+'[7]670250'!H118</f>
        <v>#REF!</v>
      </c>
      <c r="I125" s="1435" t="e">
        <f>#REF!+[7]CSM!I119+#REF!+[7]YY!H119+'[7]Zone verzi'!I118+'[7]67020330'!I118+[7]XX!H119+'[7]6703004'!I118+'[7]67020306'!I118+'[7]670250'!I118</f>
        <v>#REF!</v>
      </c>
      <c r="J125" s="1435" t="e">
        <f>#REF!+[7]CSM!J119+#REF!+[7]YY!I119+'[7]Zone verzi'!J118+'[7]67020330'!J118+[7]XX!I119+'[7]6703004'!J118+'[7]67020306'!J118+'[7]670250'!J118</f>
        <v>#REF!</v>
      </c>
      <c r="K125" s="1435" t="e">
        <f>#REF!+[7]CSM!K119+#REF!+[7]YY!J119+'[7]Zone verzi'!K118+'[7]67020330'!K118+[7]XX!J119+'[7]6703004'!K118+'[7]67020306'!K118+'[7]670250'!K118</f>
        <v>#REF!</v>
      </c>
      <c r="L125" s="1436" t="e">
        <f>#REF!+[7]CSM!L119+#REF!+[7]YY!K119+'[7]Zone verzi'!L118+'[7]67020330'!L118+[7]XX!K119+'[7]6703004'!L118+'[7]67020306'!L118+'[7]670250'!L118</f>
        <v>#REF!</v>
      </c>
    </row>
    <row r="126" spans="1:12" s="1410" customFormat="1" ht="20.100000000000001" hidden="1" customHeight="1">
      <c r="A126" s="892"/>
      <c r="B126" s="913" t="s">
        <v>1066</v>
      </c>
      <c r="C126" s="880" t="s">
        <v>1067</v>
      </c>
      <c r="D126" s="1434"/>
      <c r="E126" s="1435" t="e">
        <f>#REF!+[7]CSM!E120+#REF!+[7]YY!D120+'[7]Zone verzi'!E119+'[7]67020330'!E119+[7]XX!D120+'[7]6703004'!E119+'[7]67020306'!E119+'[7]670250'!E119</f>
        <v>#REF!</v>
      </c>
      <c r="F126" s="1435" t="e">
        <f>#REF!+[7]CSM!F120+#REF!+[7]YY!E120+'[7]Zone verzi'!F119+'[7]67020330'!F119+[7]XX!E120+'[7]6703004'!F119+'[7]67020306'!F119+'[7]670250'!F119</f>
        <v>#REF!</v>
      </c>
      <c r="G126" s="1435" t="e">
        <f>#REF!+[7]CSM!G120+#REF!+[7]YY!F120+'[7]Zone verzi'!G119+'[7]67020330'!G119+[7]XX!F120+'[7]6703004'!G119+'[7]67020306'!G119+'[7]670250'!G119</f>
        <v>#REF!</v>
      </c>
      <c r="H126" s="1435" t="e">
        <f>#REF!+[7]CSM!H120+#REF!+[7]YY!G120+'[7]Zone verzi'!H119+'[7]67020330'!H119+[7]XX!G120+'[7]6703004'!H119+'[7]67020306'!H119+'[7]670250'!H119</f>
        <v>#REF!</v>
      </c>
      <c r="I126" s="1435" t="e">
        <f>#REF!+[7]CSM!I120+#REF!+[7]YY!H120+'[7]Zone verzi'!I119+'[7]67020330'!I119+[7]XX!H120+'[7]6703004'!I119+'[7]67020306'!I119+'[7]670250'!I119</f>
        <v>#REF!</v>
      </c>
      <c r="J126" s="1435" t="e">
        <f>#REF!+[7]CSM!J120+#REF!+[7]YY!I120+'[7]Zone verzi'!J119+'[7]67020330'!J119+[7]XX!I120+'[7]6703004'!J119+'[7]67020306'!J119+'[7]670250'!J119</f>
        <v>#REF!</v>
      </c>
      <c r="K126" s="1435" t="e">
        <f>#REF!+[7]CSM!K120+#REF!+[7]YY!J120+'[7]Zone verzi'!K119+'[7]67020330'!K119+[7]XX!J120+'[7]6703004'!K119+'[7]67020306'!K119+'[7]670250'!K119</f>
        <v>#REF!</v>
      </c>
      <c r="L126" s="1436" t="e">
        <f>#REF!+[7]CSM!L120+#REF!+[7]YY!K120+'[7]Zone verzi'!L119+'[7]67020330'!L119+[7]XX!K120+'[7]6703004'!L119+'[7]67020306'!L119+'[7]670250'!L119</f>
        <v>#REF!</v>
      </c>
    </row>
    <row r="127" spans="1:12" s="1475" customFormat="1" ht="20.100000000000001" hidden="1" customHeight="1">
      <c r="A127" s="892"/>
      <c r="B127" s="929"/>
      <c r="C127" s="930"/>
      <c r="D127" s="1434"/>
      <c r="E127" s="1435" t="e">
        <f>#REF!+[7]CSM!E121+#REF!+[7]YY!D121+'[7]Zone verzi'!E120+'[7]67020330'!E120+[7]XX!D121+'[7]6703004'!E120+'[7]67020306'!E120+'[7]670250'!E120</f>
        <v>#REF!</v>
      </c>
      <c r="F127" s="1435" t="e">
        <f>#REF!+[7]CSM!F121+#REF!+[7]YY!E121+'[7]Zone verzi'!F120+'[7]67020330'!F120+[7]XX!E121+'[7]6703004'!F120+'[7]67020306'!F120+'[7]670250'!F120</f>
        <v>#REF!</v>
      </c>
      <c r="G127" s="1435" t="e">
        <f>#REF!+[7]CSM!G121+#REF!+[7]YY!F121+'[7]Zone verzi'!G120+'[7]67020330'!G120+[7]XX!F121+'[7]6703004'!G120+'[7]67020306'!G120+'[7]670250'!G120</f>
        <v>#REF!</v>
      </c>
      <c r="H127" s="1435" t="e">
        <f>#REF!+[7]CSM!H121+#REF!+[7]YY!G121+'[7]Zone verzi'!H120+'[7]67020330'!H120+[7]XX!G121+'[7]6703004'!H120+'[7]67020306'!H120+'[7]670250'!H120</f>
        <v>#REF!</v>
      </c>
      <c r="I127" s="1435" t="e">
        <f>#REF!+[7]CSM!I121+#REF!+[7]YY!H121+'[7]Zone verzi'!I120+'[7]67020330'!I120+[7]XX!H121+'[7]6703004'!I120+'[7]67020306'!I120+'[7]670250'!I120</f>
        <v>#REF!</v>
      </c>
      <c r="J127" s="1435" t="e">
        <f>#REF!+[7]CSM!J121+#REF!+[7]YY!I121+'[7]Zone verzi'!J120+'[7]67020330'!J120+[7]XX!I121+'[7]6703004'!J120+'[7]67020306'!J120+'[7]670250'!J120</f>
        <v>#REF!</v>
      </c>
      <c r="K127" s="1435" t="e">
        <f>#REF!+[7]CSM!K121+#REF!+[7]YY!J121+'[7]Zone verzi'!K120+'[7]67020330'!K120+[7]XX!J121+'[7]6703004'!K120+'[7]67020306'!K120+'[7]670250'!K120</f>
        <v>#REF!</v>
      </c>
      <c r="L127" s="1436" t="e">
        <f>#REF!+[7]CSM!L121+#REF!+[7]YY!K121+'[7]Zone verzi'!L120+'[7]67020330'!L120+[7]XX!K121+'[7]6703004'!L120+'[7]67020306'!L120+'[7]670250'!L120</f>
        <v>#REF!</v>
      </c>
    </row>
    <row r="128" spans="1:12" s="933" customFormat="1" ht="20.100000000000001" hidden="1" customHeight="1">
      <c r="A128" s="920" t="s">
        <v>1068</v>
      </c>
      <c r="B128" s="932"/>
      <c r="C128" s="922" t="s">
        <v>1069</v>
      </c>
      <c r="D128" s="1473"/>
      <c r="E128" s="1473" t="e">
        <f>#REF!+[7]CSM!E122+#REF!+[7]YY!D122+'[7]Zone verzi'!E121+'[7]67020330'!E121+[7]XX!D122+'[7]6703004'!E121+'[7]67020306'!E121+'[7]670250'!E121</f>
        <v>#REF!</v>
      </c>
      <c r="F128" s="1473" t="e">
        <f>#REF!+[7]CSM!F122+#REF!+[7]YY!E122+'[7]Zone verzi'!F121+'[7]67020330'!F121+[7]XX!E122+'[7]6703004'!F121+'[7]67020306'!F121+'[7]670250'!F121</f>
        <v>#REF!</v>
      </c>
      <c r="G128" s="1473" t="e">
        <f>#REF!+[7]CSM!G122+#REF!+[7]YY!F122+'[7]Zone verzi'!G121+'[7]67020330'!G121+[7]XX!F122+'[7]6703004'!G121+'[7]67020306'!G121+'[7]670250'!G121</f>
        <v>#REF!</v>
      </c>
      <c r="H128" s="1473" t="e">
        <f>#REF!+[7]CSM!H122+#REF!+[7]YY!G122+'[7]Zone verzi'!H121+'[7]67020330'!H121+[7]XX!G122+'[7]6703004'!H121+'[7]67020306'!H121+'[7]670250'!H121</f>
        <v>#REF!</v>
      </c>
      <c r="I128" s="1473" t="e">
        <f>#REF!+[7]CSM!I122+#REF!+[7]YY!H122+'[7]Zone verzi'!I121+'[7]67020330'!I121+[7]XX!H122+'[7]6703004'!I121+'[7]67020306'!I121+'[7]670250'!I121</f>
        <v>#REF!</v>
      </c>
      <c r="J128" s="1473" t="e">
        <f>#REF!+[7]CSM!J122+#REF!+[7]YY!I122+'[7]Zone verzi'!J121+'[7]67020330'!J121+[7]XX!I122+'[7]6703004'!J121+'[7]67020306'!J121+'[7]670250'!J121</f>
        <v>#REF!</v>
      </c>
      <c r="K128" s="1473" t="e">
        <f>#REF!+[7]CSM!K122+#REF!+[7]YY!J122+'[7]Zone verzi'!K121+'[7]67020330'!K121+[7]XX!J122+'[7]6703004'!K121+'[7]67020306'!K121+'[7]670250'!K121</f>
        <v>#REF!</v>
      </c>
      <c r="L128" s="1474" t="e">
        <f>#REF!+[7]CSM!L122+#REF!+[7]YY!K122+'[7]Zone verzi'!L121+'[7]67020330'!L121+[7]XX!K122+'[7]6703004'!L121+'[7]67020306'!L121+'[7]670250'!L121</f>
        <v>#REF!</v>
      </c>
    </row>
    <row r="129" spans="1:12" s="1475" customFormat="1" ht="20.100000000000001" hidden="1" customHeight="1">
      <c r="A129" s="892"/>
      <c r="B129" s="934" t="s">
        <v>1070</v>
      </c>
      <c r="C129" s="935" t="s">
        <v>1071</v>
      </c>
      <c r="D129" s="1476"/>
      <c r="E129" s="1476" t="e">
        <f>#REF!+[7]CSM!E123+#REF!+[7]YY!D123+'[7]Zone verzi'!E122+'[7]67020330'!E122+[7]XX!D123+'[7]6703004'!E122+'[7]67020306'!E122+'[7]670250'!E122</f>
        <v>#REF!</v>
      </c>
      <c r="F129" s="1476" t="e">
        <f>#REF!+[7]CSM!F123+#REF!+[7]YY!E123+'[7]Zone verzi'!F122+'[7]67020330'!F122+[7]XX!E123+'[7]6703004'!F122+'[7]67020306'!F122+'[7]670250'!F122</f>
        <v>#REF!</v>
      </c>
      <c r="G129" s="1476" t="e">
        <f>#REF!+[7]CSM!G123+#REF!+[7]YY!F123+'[7]Zone verzi'!G122+'[7]67020330'!G122+[7]XX!F123+'[7]6703004'!G122+'[7]67020306'!G122+'[7]670250'!G122</f>
        <v>#REF!</v>
      </c>
      <c r="H129" s="1476" t="e">
        <f>#REF!+[7]CSM!H123+#REF!+[7]YY!G123+'[7]Zone verzi'!H122+'[7]67020330'!H122+[7]XX!G123+'[7]6703004'!H122+'[7]67020306'!H122+'[7]670250'!H122</f>
        <v>#REF!</v>
      </c>
      <c r="I129" s="1476" t="e">
        <f>#REF!+[7]CSM!I123+#REF!+[7]YY!H123+'[7]Zone verzi'!I122+'[7]67020330'!I122+[7]XX!H123+'[7]6703004'!I122+'[7]67020306'!I122+'[7]670250'!I122</f>
        <v>#REF!</v>
      </c>
      <c r="J129" s="1476" t="e">
        <f>#REF!+[7]CSM!J123+#REF!+[7]YY!I123+'[7]Zone verzi'!J122+'[7]67020330'!J122+[7]XX!I123+'[7]6703004'!J122+'[7]67020306'!J122+'[7]670250'!J122</f>
        <v>#REF!</v>
      </c>
      <c r="K129" s="1476" t="e">
        <f>#REF!+[7]CSM!K123+#REF!+[7]YY!J123+'[7]Zone verzi'!K122+'[7]67020330'!K122+[7]XX!J123+'[7]6703004'!K122+'[7]67020306'!K122+'[7]670250'!K122</f>
        <v>#REF!</v>
      </c>
      <c r="L129" s="1477" t="e">
        <f>#REF!+[7]CSM!L123+#REF!+[7]YY!K123+'[7]Zone verzi'!L122+'[7]67020330'!L122+[7]XX!K123+'[7]6703004'!L122+'[7]67020306'!L122+'[7]670250'!L122</f>
        <v>#REF!</v>
      </c>
    </row>
    <row r="130" spans="1:12" s="1475" customFormat="1" ht="20.100000000000001" hidden="1" customHeight="1">
      <c r="A130" s="892"/>
      <c r="B130" s="936" t="s">
        <v>1072</v>
      </c>
      <c r="C130" s="935" t="s">
        <v>1073</v>
      </c>
      <c r="D130" s="1476"/>
      <c r="E130" s="1476" t="e">
        <f>#REF!+[7]CSM!E124+#REF!+[7]YY!D124+'[7]Zone verzi'!E123+'[7]67020330'!E123+[7]XX!D124+'[7]6703004'!E123+'[7]67020306'!E123+'[7]670250'!E123</f>
        <v>#REF!</v>
      </c>
      <c r="F130" s="1476" t="e">
        <f>#REF!+[7]CSM!F124+#REF!+[7]YY!E124+'[7]Zone verzi'!F123+'[7]67020330'!F123+[7]XX!E124+'[7]6703004'!F123+'[7]67020306'!F123+'[7]670250'!F123</f>
        <v>#REF!</v>
      </c>
      <c r="G130" s="1476" t="e">
        <f>#REF!+[7]CSM!G124+#REF!+[7]YY!F124+'[7]Zone verzi'!G123+'[7]67020330'!G123+[7]XX!F124+'[7]6703004'!G123+'[7]67020306'!G123+'[7]670250'!G123</f>
        <v>#REF!</v>
      </c>
      <c r="H130" s="1476" t="e">
        <f>#REF!+[7]CSM!H124+#REF!+[7]YY!G124+'[7]Zone verzi'!H123+'[7]67020330'!H123+[7]XX!G124+'[7]6703004'!H123+'[7]67020306'!H123+'[7]670250'!H123</f>
        <v>#REF!</v>
      </c>
      <c r="I130" s="1476" t="e">
        <f>#REF!+[7]CSM!I124+#REF!+[7]YY!H124+'[7]Zone verzi'!I123+'[7]67020330'!I123+[7]XX!H124+'[7]6703004'!I123+'[7]67020306'!I123+'[7]670250'!I123</f>
        <v>#REF!</v>
      </c>
      <c r="J130" s="1476" t="e">
        <f>#REF!+[7]CSM!J124+#REF!+[7]YY!I124+'[7]Zone verzi'!J123+'[7]67020330'!J123+[7]XX!I124+'[7]6703004'!J123+'[7]67020306'!J123+'[7]670250'!J123</f>
        <v>#REF!</v>
      </c>
      <c r="K130" s="1476" t="e">
        <f>#REF!+[7]CSM!K124+#REF!+[7]YY!J124+'[7]Zone verzi'!K123+'[7]67020330'!K123+[7]XX!J124+'[7]6703004'!K123+'[7]67020306'!K123+'[7]670250'!K123</f>
        <v>#REF!</v>
      </c>
      <c r="L130" s="1477" t="e">
        <f>#REF!+[7]CSM!L124+#REF!+[7]YY!K124+'[7]Zone verzi'!L123+'[7]67020330'!L123+[7]XX!K124+'[7]6703004'!L123+'[7]67020306'!L123+'[7]670250'!L123</f>
        <v>#REF!</v>
      </c>
    </row>
    <row r="131" spans="1:12" s="1475" customFormat="1" ht="20.100000000000001" hidden="1" customHeight="1">
      <c r="A131" s="892"/>
      <c r="B131" s="937" t="s">
        <v>1074</v>
      </c>
      <c r="C131" s="935" t="s">
        <v>1075</v>
      </c>
      <c r="D131" s="1476"/>
      <c r="E131" s="1476" t="e">
        <f>#REF!+[7]CSM!E125+#REF!+[7]YY!D125+'[7]Zone verzi'!E124+'[7]67020330'!E124+[7]XX!D125+'[7]6703004'!E124+'[7]67020306'!E124+'[7]670250'!E124</f>
        <v>#REF!</v>
      </c>
      <c r="F131" s="1476" t="e">
        <f>#REF!+[7]CSM!F125+#REF!+[7]YY!E125+'[7]Zone verzi'!F124+'[7]67020330'!F124+[7]XX!E125+'[7]6703004'!F124+'[7]67020306'!F124+'[7]670250'!F124</f>
        <v>#REF!</v>
      </c>
      <c r="G131" s="1476" t="e">
        <f>#REF!+[7]CSM!G125+#REF!+[7]YY!F125+'[7]Zone verzi'!G124+'[7]67020330'!G124+[7]XX!F125+'[7]6703004'!G124+'[7]67020306'!G124+'[7]670250'!G124</f>
        <v>#REF!</v>
      </c>
      <c r="H131" s="1476" t="e">
        <f>#REF!+[7]CSM!H125+#REF!+[7]YY!G125+'[7]Zone verzi'!H124+'[7]67020330'!H124+[7]XX!G125+'[7]6703004'!H124+'[7]67020306'!H124+'[7]670250'!H124</f>
        <v>#REF!</v>
      </c>
      <c r="I131" s="1476" t="e">
        <f>#REF!+[7]CSM!I125+#REF!+[7]YY!H125+'[7]Zone verzi'!I124+'[7]67020330'!I124+[7]XX!H125+'[7]6703004'!I124+'[7]67020306'!I124+'[7]670250'!I124</f>
        <v>#REF!</v>
      </c>
      <c r="J131" s="1476" t="e">
        <f>#REF!+[7]CSM!J125+#REF!+[7]YY!I125+'[7]Zone verzi'!J124+'[7]67020330'!J124+[7]XX!I125+'[7]6703004'!J124+'[7]67020306'!J124+'[7]670250'!J124</f>
        <v>#REF!</v>
      </c>
      <c r="K131" s="1476" t="e">
        <f>#REF!+[7]CSM!K125+#REF!+[7]YY!J125+'[7]Zone verzi'!K124+'[7]67020330'!K124+[7]XX!J125+'[7]6703004'!K124+'[7]67020306'!K124+'[7]670250'!K124</f>
        <v>#REF!</v>
      </c>
      <c r="L131" s="1477" t="e">
        <f>#REF!+[7]CSM!L125+#REF!+[7]YY!K125+'[7]Zone verzi'!L124+'[7]67020330'!L124+[7]XX!K125+'[7]6703004'!L124+'[7]67020306'!L124+'[7]670250'!L124</f>
        <v>#REF!</v>
      </c>
    </row>
    <row r="132" spans="1:12" s="1475" customFormat="1" ht="20.100000000000001" hidden="1" customHeight="1">
      <c r="A132" s="1245" t="s">
        <v>1076</v>
      </c>
      <c r="B132" s="1246"/>
      <c r="C132" s="938" t="s">
        <v>1077</v>
      </c>
      <c r="D132" s="1478"/>
      <c r="E132" s="1478" t="e">
        <f>#REF!+[7]CSM!E126+#REF!+[7]YY!D126+'[7]Zone verzi'!E125+'[7]67020330'!E125+[7]XX!D126+'[7]6703004'!E125+'[7]67020306'!E125+'[7]670250'!E125</f>
        <v>#REF!</v>
      </c>
      <c r="F132" s="1478" t="e">
        <f>#REF!+[7]CSM!F126+#REF!+[7]YY!E126+'[7]Zone verzi'!F125+'[7]67020330'!F125+[7]XX!E126+'[7]6703004'!F125+'[7]67020306'!F125+'[7]670250'!F125</f>
        <v>#REF!</v>
      </c>
      <c r="G132" s="1478" t="e">
        <f>#REF!+[7]CSM!G126+#REF!+[7]YY!F126+'[7]Zone verzi'!G125+'[7]67020330'!G125+[7]XX!F126+'[7]6703004'!G125+'[7]67020306'!G125+'[7]670250'!G125</f>
        <v>#REF!</v>
      </c>
      <c r="H132" s="1478" t="e">
        <f>#REF!+[7]CSM!H126+#REF!+[7]YY!G126+'[7]Zone verzi'!H125+'[7]67020330'!H125+[7]XX!G126+'[7]6703004'!H125+'[7]67020306'!H125+'[7]670250'!H125</f>
        <v>#REF!</v>
      </c>
      <c r="I132" s="1478" t="e">
        <f>#REF!+[7]CSM!I126+#REF!+[7]YY!H126+'[7]Zone verzi'!I125+'[7]67020330'!I125+[7]XX!H126+'[7]6703004'!I125+'[7]67020306'!I125+'[7]670250'!I125</f>
        <v>#REF!</v>
      </c>
      <c r="J132" s="1478" t="e">
        <f>#REF!+[7]CSM!J126+#REF!+[7]YY!I126+'[7]Zone verzi'!J125+'[7]67020330'!J125+[7]XX!I126+'[7]6703004'!J125+'[7]67020306'!J125+'[7]670250'!J125</f>
        <v>#REF!</v>
      </c>
      <c r="K132" s="1478" t="e">
        <f>#REF!+[7]CSM!K126+#REF!+[7]YY!J126+'[7]Zone verzi'!K125+'[7]67020330'!K125+[7]XX!J126+'[7]6703004'!K125+'[7]67020306'!K125+'[7]670250'!K125</f>
        <v>#REF!</v>
      </c>
      <c r="L132" s="1479" t="e">
        <f>#REF!+[7]CSM!L126+#REF!+[7]YY!K126+'[7]Zone verzi'!L125+'[7]67020330'!L125+[7]XX!K126+'[7]6703004'!L125+'[7]67020306'!L125+'[7]670250'!L125</f>
        <v>#REF!</v>
      </c>
    </row>
    <row r="133" spans="1:12" s="1475" customFormat="1" ht="20.100000000000001" hidden="1" customHeight="1">
      <c r="A133" s="892" t="s">
        <v>1078</v>
      </c>
      <c r="B133" s="893"/>
      <c r="C133" s="941" t="s">
        <v>1079</v>
      </c>
      <c r="D133" s="1435"/>
      <c r="E133" s="1435" t="e">
        <f>#REF!+[7]CSM!E127+#REF!+[7]YY!D127+'[7]Zone verzi'!E126+'[7]67020330'!E126+[7]XX!D127+'[7]6703004'!E126+'[7]67020306'!E126+'[7]670250'!E126</f>
        <v>#REF!</v>
      </c>
      <c r="F133" s="1435" t="e">
        <f>#REF!+[7]CSM!F127+#REF!+[7]YY!E127+'[7]Zone verzi'!F126+'[7]67020330'!F126+[7]XX!E127+'[7]6703004'!F126+'[7]67020306'!F126+'[7]670250'!F126</f>
        <v>#REF!</v>
      </c>
      <c r="G133" s="1435" t="e">
        <f>#REF!+[7]CSM!G127+#REF!+[7]YY!F127+'[7]Zone verzi'!G126+'[7]67020330'!G126+[7]XX!F127+'[7]6703004'!G126+'[7]67020306'!G126+'[7]670250'!G126</f>
        <v>#REF!</v>
      </c>
      <c r="H133" s="1435" t="e">
        <f>#REF!+[7]CSM!H127+#REF!+[7]YY!G127+'[7]Zone verzi'!H126+'[7]67020330'!H126+[7]XX!G127+'[7]6703004'!H126+'[7]67020306'!H126+'[7]670250'!H126</f>
        <v>#REF!</v>
      </c>
      <c r="I133" s="1435" t="e">
        <f>#REF!+[7]CSM!I127+#REF!+[7]YY!H127+'[7]Zone verzi'!I126+'[7]67020330'!I126+[7]XX!H127+'[7]6703004'!I126+'[7]67020306'!I126+'[7]670250'!I126</f>
        <v>#REF!</v>
      </c>
      <c r="J133" s="1435" t="e">
        <f>#REF!+[7]CSM!J127+#REF!+[7]YY!I127+'[7]Zone verzi'!J126+'[7]67020330'!J126+[7]XX!I127+'[7]6703004'!J126+'[7]67020306'!J126+'[7]670250'!J126</f>
        <v>#REF!</v>
      </c>
      <c r="K133" s="1435" t="e">
        <f>#REF!+[7]CSM!K127+#REF!+[7]YY!J127+'[7]Zone verzi'!K126+'[7]67020330'!K126+[7]XX!J127+'[7]6703004'!K126+'[7]67020306'!K126+'[7]670250'!K126</f>
        <v>#REF!</v>
      </c>
      <c r="L133" s="1436" t="e">
        <f>#REF!+[7]CSM!L127+#REF!+[7]YY!K127+'[7]Zone verzi'!L126+'[7]67020330'!L126+[7]XX!K127+'[7]6703004'!L126+'[7]67020306'!L126+'[7]670250'!L126</f>
        <v>#REF!</v>
      </c>
    </row>
    <row r="134" spans="1:12" s="1475" customFormat="1" ht="15" hidden="1">
      <c r="A134" s="892"/>
      <c r="B134" s="879"/>
      <c r="C134" s="941"/>
      <c r="D134" s="1435"/>
      <c r="E134" s="1435" t="e">
        <f>#REF!+[7]CSM!E128+#REF!+[7]YY!D128+'[7]Zone verzi'!E127+'[7]67020330'!E127+[7]XX!D128+'[7]6703004'!E127+'[7]67020306'!E127+'[7]670250'!E127</f>
        <v>#REF!</v>
      </c>
      <c r="F134" s="1435" t="e">
        <f>#REF!+[7]CSM!F128+#REF!+[7]YY!E128+'[7]Zone verzi'!F127+'[7]67020330'!F127+[7]XX!E128+'[7]6703004'!F127+'[7]67020306'!F127+'[7]670250'!F127</f>
        <v>#REF!</v>
      </c>
      <c r="G134" s="1435" t="e">
        <f>#REF!+[7]CSM!G128+#REF!+[7]YY!F128+'[7]Zone verzi'!G127+'[7]67020330'!G127+[7]XX!F128+'[7]6703004'!G127+'[7]67020306'!G127+'[7]670250'!G127</f>
        <v>#REF!</v>
      </c>
      <c r="H134" s="1435" t="e">
        <f>#REF!+[7]CSM!H128+#REF!+[7]YY!G128+'[7]Zone verzi'!H127+'[7]67020330'!H127+[7]XX!G128+'[7]6703004'!H127+'[7]67020306'!H127+'[7]670250'!H127</f>
        <v>#REF!</v>
      </c>
      <c r="I134" s="1435" t="e">
        <f>#REF!+[7]CSM!I128+#REF!+[7]YY!H128+'[7]Zone verzi'!I127+'[7]67020330'!I127+[7]XX!H128+'[7]6703004'!I127+'[7]67020306'!I127+'[7]670250'!I127</f>
        <v>#REF!</v>
      </c>
      <c r="J134" s="1435" t="e">
        <f>#REF!+[7]CSM!J128+#REF!+[7]YY!I128+'[7]Zone verzi'!J127+'[7]67020330'!J127+[7]XX!I128+'[7]6703004'!J127+'[7]67020306'!J127+'[7]670250'!J127</f>
        <v>#REF!</v>
      </c>
      <c r="K134" s="1435" t="e">
        <f>#REF!+[7]CSM!K128+#REF!+[7]YY!J128+'[7]Zone verzi'!K127+'[7]67020330'!K127+[7]XX!J128+'[7]6703004'!K127+'[7]67020306'!K127+'[7]670250'!K127</f>
        <v>#REF!</v>
      </c>
      <c r="L134" s="1436" t="e">
        <f>#REF!+[7]CSM!L128+#REF!+[7]YY!K128+'[7]Zone verzi'!L127+'[7]67020330'!L127+[7]XX!K128+'[7]6703004'!L127+'[7]67020306'!L127+'[7]670250'!L127</f>
        <v>#REF!</v>
      </c>
    </row>
    <row r="135" spans="1:12" s="933" customFormat="1" ht="33" customHeight="1">
      <c r="A135" s="1480" t="s">
        <v>1080</v>
      </c>
      <c r="B135" s="1481"/>
      <c r="C135" s="1482" t="s">
        <v>1081</v>
      </c>
      <c r="D135" s="1483"/>
      <c r="E135" s="1483">
        <f>E136</f>
        <v>0</v>
      </c>
      <c r="F135" s="1483">
        <f>F136</f>
        <v>22400000</v>
      </c>
      <c r="G135" s="1483">
        <f t="shared" ref="G135:L135" si="15">G136</f>
        <v>29057431</v>
      </c>
      <c r="H135" s="1483">
        <f t="shared" si="15"/>
        <v>25809244</v>
      </c>
      <c r="I135" s="1483">
        <f t="shared" si="15"/>
        <v>25809244</v>
      </c>
      <c r="J135" s="1483">
        <f t="shared" si="15"/>
        <v>25809244</v>
      </c>
      <c r="K135" s="1483">
        <f t="shared" si="15"/>
        <v>0</v>
      </c>
      <c r="L135" s="1484">
        <f t="shared" si="15"/>
        <v>25809244</v>
      </c>
    </row>
    <row r="136" spans="1:12" s="1475" customFormat="1" ht="47.25" customHeight="1">
      <c r="A136" s="1485" t="s">
        <v>1082</v>
      </c>
      <c r="B136" s="1486"/>
      <c r="C136" s="875" t="s">
        <v>1083</v>
      </c>
      <c r="D136" s="1429"/>
      <c r="E136" s="1429">
        <f>E137+E138</f>
        <v>0</v>
      </c>
      <c r="F136" s="1429">
        <f>F137+F138</f>
        <v>22400000</v>
      </c>
      <c r="G136" s="1429">
        <f t="shared" ref="G136:L136" si="16">G137+G138</f>
        <v>29057431</v>
      </c>
      <c r="H136" s="1429">
        <f t="shared" si="16"/>
        <v>25809244</v>
      </c>
      <c r="I136" s="1429">
        <f t="shared" si="16"/>
        <v>25809244</v>
      </c>
      <c r="J136" s="1429">
        <f t="shared" si="16"/>
        <v>25809244</v>
      </c>
      <c r="K136" s="1429">
        <f t="shared" si="16"/>
        <v>0</v>
      </c>
      <c r="L136" s="1430">
        <f t="shared" si="16"/>
        <v>25809244</v>
      </c>
    </row>
    <row r="137" spans="1:12" s="1475" customFormat="1" ht="20.100000000000001" customHeight="1">
      <c r="A137" s="892"/>
      <c r="B137" s="893" t="s">
        <v>1084</v>
      </c>
      <c r="C137" s="880" t="s">
        <v>1085</v>
      </c>
      <c r="D137" s="1434"/>
      <c r="E137" s="1435">
        <v>0</v>
      </c>
      <c r="F137" s="1435">
        <f>'[2]67,03,04+P Teatru'!F131+'[2]67.03.06'!F131+'[2]67.05.01'!F132</f>
        <v>22400000</v>
      </c>
      <c r="G137" s="1435">
        <f>'[2]67,03,04+P Teatru'!G131+'[2]67.03.06'!G131+'[2]67.05.01'!G132</f>
        <v>29057431</v>
      </c>
      <c r="H137" s="1435">
        <f>'[2]67,03,04+P Teatru'!H131+'[2]67.03.06'!H131+'[2]67.05.01'!H132</f>
        <v>25809244</v>
      </c>
      <c r="I137" s="1435">
        <f>'[2]67,03,04+P Teatru'!I131+'[2]67.03.06'!I131+'[2]67.05.01'!I132</f>
        <v>25809244</v>
      </c>
      <c r="J137" s="1435">
        <f>'[2]67,03,04+P Teatru'!J131+'[2]67.03.06'!J131+'[2]67.05.01'!J132</f>
        <v>25809244</v>
      </c>
      <c r="K137" s="1435">
        <f>'[2]67,03,04+P Teatru'!K131+'[2]67.03.06'!K131+'[2]67.05.01'!K132</f>
        <v>0</v>
      </c>
      <c r="L137" s="1436">
        <f>'[2]67,03,04+P Teatru'!L131+'[2]67.03.06'!L131+'[2]67.05.01'!L132</f>
        <v>25809244</v>
      </c>
    </row>
    <row r="138" spans="1:12" s="1475" customFormat="1" ht="18" hidden="1" customHeight="1">
      <c r="A138" s="892"/>
      <c r="B138" s="879" t="s">
        <v>1086</v>
      </c>
      <c r="C138" s="880" t="s">
        <v>1087</v>
      </c>
      <c r="D138" s="1434"/>
      <c r="E138" s="1435">
        <v>0</v>
      </c>
      <c r="F138" s="1435">
        <f>'[2]67,03,04+P Teatru'!F132+'[2]67.03.06'!F132</f>
        <v>0</v>
      </c>
      <c r="G138" s="1435">
        <f>'[2]67,03,04+P Teatru'!G132+'[2]67.03.06'!G132</f>
        <v>0</v>
      </c>
      <c r="H138" s="1435">
        <f>'[2]67,03,04+P Teatru'!H132+'[2]67.03.06'!H132</f>
        <v>0</v>
      </c>
      <c r="I138" s="1435">
        <f>'[2]67,03,04+P Teatru'!I132+'[2]67.03.06'!I132</f>
        <v>0</v>
      </c>
      <c r="J138" s="1435">
        <f>'[2]67,03,04+P Teatru'!J132+'[2]67.03.06'!J132</f>
        <v>0</v>
      </c>
      <c r="K138" s="1435">
        <f>'[2]67,03,04+P Teatru'!K132+'[2]67.03.06'!K132</f>
        <v>0</v>
      </c>
      <c r="L138" s="1436">
        <f>'[2]67,03,04+P Teatru'!L132+'[2]67.03.06'!L132</f>
        <v>0</v>
      </c>
    </row>
    <row r="139" spans="1:12" s="1475" customFormat="1" ht="20.100000000000001" hidden="1" customHeight="1">
      <c r="A139" s="892"/>
      <c r="B139" s="913" t="s">
        <v>1088</v>
      </c>
      <c r="C139" s="880" t="s">
        <v>1089</v>
      </c>
      <c r="D139" s="1434"/>
      <c r="E139" s="1435" t="e">
        <f>#REF!+[7]CSM!E133+#REF!+[7]YY!D133+'[7]Zone verzi'!E132+'[7]67020330'!E132+[7]XX!D133+'[7]6703004'!E132+'[7]67020306'!E132+'[7]670250'!E132</f>
        <v>#REF!</v>
      </c>
      <c r="F139" s="1435">
        <f>[7]CSM!F133+[7]YY!E133+'[7]Zone verzi'!F132+'[7]67020330'!F132+[7]XX!E133+'[7]6703004'!F132+'[7]67020306'!F132+'[7]670250'!F132</f>
        <v>13980000</v>
      </c>
      <c r="G139" s="1435">
        <f>[7]CSM!G133+[7]YY!F133+'[7]Zone verzi'!G132+'[7]67020330'!G132+[7]XX!F133+'[7]6703004'!G132+'[7]67020306'!G132+'[7]670250'!G132</f>
        <v>8919111</v>
      </c>
      <c r="H139" s="1435">
        <f>[7]CSM!H133+[7]YY!G133+'[7]Zone verzi'!H132+'[7]67020330'!H132+[7]XX!G133+'[7]6703004'!H132+'[7]67020306'!H132+'[7]670250'!H132</f>
        <v>13980000</v>
      </c>
      <c r="I139" s="1435">
        <f>[7]CSM!I133+[7]YY!H133+'[7]Zone verzi'!I132+'[7]67020330'!I132+[7]XX!H133+'[7]6703004'!I132+'[7]67020306'!I132+'[7]670250'!I132</f>
        <v>13980000</v>
      </c>
      <c r="J139" s="1435">
        <f>[7]CSM!J133+[7]YY!I133+'[7]Zone verzi'!J132+'[7]67020330'!J132+[7]XX!I133+'[7]6703004'!J132+'[7]67020306'!J132+'[7]670250'!J132</f>
        <v>8919111</v>
      </c>
      <c r="K139" s="1435">
        <f>[7]CSM!K133+[7]YY!J133+'[7]Zone verzi'!K132+'[7]67020330'!K132+[7]XX!J133+'[7]6703004'!K132+'[7]67020306'!K132+'[7]670250'!K132</f>
        <v>5060889</v>
      </c>
      <c r="L139" s="1436">
        <f>[7]CSM!L133+[7]YY!K133+'[7]Zone verzi'!L132+'[7]67020330'!L132+[7]XX!K133+'[7]6703004'!L132+'[7]67020306'!L132+'[7]670250'!L132</f>
        <v>8919111</v>
      </c>
    </row>
    <row r="140" spans="1:12" s="1475" customFormat="1" ht="20.100000000000001" hidden="1" customHeight="1">
      <c r="A140" s="892"/>
      <c r="B140" s="913" t="s">
        <v>1090</v>
      </c>
      <c r="C140" s="880" t="s">
        <v>1091</v>
      </c>
      <c r="D140" s="1434"/>
      <c r="E140" s="1435" t="e">
        <f>#REF!+[7]CSM!E134+#REF!+[7]YY!D134+'[7]Zone verzi'!E133+'[7]67020330'!E133+[7]XX!D134+'[7]6703004'!E133+'[7]67020306'!E133+'[7]670250'!E133</f>
        <v>#REF!</v>
      </c>
      <c r="F140" s="1435">
        <f>[7]CSM!F134+[7]YY!E134+'[7]Zone verzi'!F133+'[7]67020330'!F133+[7]XX!E134+'[7]6703004'!F133+'[7]67020306'!F133+'[7]670250'!F133</f>
        <v>0</v>
      </c>
      <c r="G140" s="1435">
        <f>[7]CSM!G134+[7]YY!F134+'[7]Zone verzi'!G133+'[7]67020330'!G133+[7]XX!F134+'[7]6703004'!G133+'[7]67020306'!G133+'[7]670250'!G133</f>
        <v>0</v>
      </c>
      <c r="H140" s="1435">
        <f>[7]CSM!H134+[7]YY!G134+'[7]Zone verzi'!H133+'[7]67020330'!H133+[7]XX!G134+'[7]6703004'!H133+'[7]67020306'!H133+'[7]670250'!H133</f>
        <v>0</v>
      </c>
      <c r="I140" s="1435">
        <f>[7]CSM!I134+[7]YY!H134+'[7]Zone verzi'!I133+'[7]67020330'!I133+[7]XX!H134+'[7]6703004'!I133+'[7]67020306'!I133+'[7]670250'!I133</f>
        <v>0</v>
      </c>
      <c r="J140" s="1435">
        <f>[7]CSM!J134+[7]YY!I134+'[7]Zone verzi'!J133+'[7]67020330'!J133+[7]XX!I134+'[7]6703004'!J133+'[7]67020306'!J133+'[7]670250'!J133</f>
        <v>0</v>
      </c>
      <c r="K140" s="1435">
        <f>[7]CSM!K134+[7]YY!J134+'[7]Zone verzi'!K133+'[7]67020330'!K133+[7]XX!J134+'[7]6703004'!K133+'[7]67020306'!K133+'[7]670250'!K133</f>
        <v>0</v>
      </c>
      <c r="L140" s="1436">
        <f>[7]CSM!L134+[7]YY!K134+'[7]Zone verzi'!L133+'[7]67020330'!L133+[7]XX!K134+'[7]6703004'!L133+'[7]67020306'!L133+'[7]670250'!L133</f>
        <v>0</v>
      </c>
    </row>
    <row r="141" spans="1:12" s="1475" customFormat="1" ht="20.100000000000001" hidden="1" customHeight="1">
      <c r="A141" s="944"/>
      <c r="B141" s="913" t="s">
        <v>1092</v>
      </c>
      <c r="C141" s="880" t="s">
        <v>1093</v>
      </c>
      <c r="D141" s="1434"/>
      <c r="E141" s="1435" t="e">
        <f>#REF!+[7]CSM!E135+#REF!+[7]YY!D135+'[7]Zone verzi'!E134+'[7]67020330'!E134+[7]XX!D135+'[7]6703004'!E134+'[7]67020306'!E134+'[7]670250'!E134</f>
        <v>#REF!</v>
      </c>
      <c r="F141" s="1435">
        <f>[7]CSM!F135+[7]YY!E135+'[7]Zone verzi'!F134+'[7]67020330'!F134+[7]XX!E135+'[7]6703004'!F134+'[7]67020306'!F134+'[7]670250'!F134</f>
        <v>0</v>
      </c>
      <c r="G141" s="1435">
        <f>[7]CSM!G135+[7]YY!F135+'[7]Zone verzi'!G134+'[7]67020330'!G134+[7]XX!F135+'[7]6703004'!G134+'[7]67020306'!G134+'[7]670250'!G134</f>
        <v>0</v>
      </c>
      <c r="H141" s="1435">
        <f>[7]CSM!H135+[7]YY!G135+'[7]Zone verzi'!H134+'[7]67020330'!H134+[7]XX!G135+'[7]6703004'!H134+'[7]67020306'!H134+'[7]670250'!H134</f>
        <v>0</v>
      </c>
      <c r="I141" s="1435">
        <f>[7]CSM!I135+[7]YY!H135+'[7]Zone verzi'!I134+'[7]67020330'!I134+[7]XX!H135+'[7]6703004'!I134+'[7]67020306'!I134+'[7]670250'!I134</f>
        <v>0</v>
      </c>
      <c r="J141" s="1435">
        <f>[7]CSM!J135+[7]YY!I135+'[7]Zone verzi'!J134+'[7]67020330'!J134+[7]XX!I135+'[7]6703004'!J134+'[7]67020306'!J134+'[7]670250'!J134</f>
        <v>0</v>
      </c>
      <c r="K141" s="1435">
        <f>[7]CSM!K135+[7]YY!J135+'[7]Zone verzi'!K134+'[7]67020330'!K134+[7]XX!J135+'[7]6703004'!K134+'[7]67020306'!K134+'[7]670250'!K134</f>
        <v>0</v>
      </c>
      <c r="L141" s="1436">
        <f>[7]CSM!L135+[7]YY!K135+'[7]Zone verzi'!L134+'[7]67020330'!L134+[7]XX!K135+'[7]6703004'!L134+'[7]67020306'!L134+'[7]670250'!L134</f>
        <v>0</v>
      </c>
    </row>
    <row r="142" spans="1:12" s="1475" customFormat="1" ht="20.100000000000001" hidden="1" customHeight="1">
      <c r="A142" s="944"/>
      <c r="B142" s="913" t="s">
        <v>1094</v>
      </c>
      <c r="C142" s="880" t="s">
        <v>1095</v>
      </c>
      <c r="D142" s="1434"/>
      <c r="E142" s="1435" t="e">
        <f>#REF!+[7]CSM!E136+#REF!+[7]YY!D136+'[7]Zone verzi'!E135+'[7]67020330'!E135+[7]XX!D136+'[7]6703004'!E135+'[7]67020306'!E135+'[7]670250'!E135</f>
        <v>#REF!</v>
      </c>
      <c r="F142" s="1435">
        <f>[7]CSM!F136+[7]YY!E136+'[7]Zone verzi'!F135+'[7]67020330'!F135+[7]XX!E136+'[7]6703004'!F135+'[7]67020306'!F135+'[7]670250'!F135</f>
        <v>0</v>
      </c>
      <c r="G142" s="1435">
        <f>[7]CSM!G136+[7]YY!F136+'[7]Zone verzi'!G135+'[7]67020330'!G135+[7]XX!F136+'[7]6703004'!G135+'[7]67020306'!G135+'[7]670250'!G135</f>
        <v>0</v>
      </c>
      <c r="H142" s="1435">
        <f>[7]CSM!H136+[7]YY!G136+'[7]Zone verzi'!H135+'[7]67020330'!H135+[7]XX!G136+'[7]6703004'!H135+'[7]67020306'!H135+'[7]670250'!H135</f>
        <v>0</v>
      </c>
      <c r="I142" s="1435">
        <f>[7]CSM!I136+[7]YY!H136+'[7]Zone verzi'!I135+'[7]67020330'!I135+[7]XX!H136+'[7]6703004'!I135+'[7]67020306'!I135+'[7]670250'!I135</f>
        <v>0</v>
      </c>
      <c r="J142" s="1435">
        <f>[7]CSM!J136+[7]YY!I136+'[7]Zone verzi'!J135+'[7]67020330'!J135+[7]XX!I136+'[7]6703004'!J135+'[7]67020306'!J135+'[7]670250'!J135</f>
        <v>0</v>
      </c>
      <c r="K142" s="1435">
        <f>[7]CSM!K136+[7]YY!J136+'[7]Zone verzi'!K135+'[7]67020330'!K135+[7]XX!J136+'[7]6703004'!K135+'[7]67020306'!K135+'[7]670250'!K135</f>
        <v>0</v>
      </c>
      <c r="L142" s="1436">
        <f>[7]CSM!L136+[7]YY!K136+'[7]Zone verzi'!L135+'[7]67020330'!L135+[7]XX!K136+'[7]6703004'!L135+'[7]67020306'!L135+'[7]670250'!L135</f>
        <v>0</v>
      </c>
    </row>
    <row r="143" spans="1:12" s="1475" customFormat="1" ht="20.100000000000001" hidden="1" customHeight="1">
      <c r="A143" s="944"/>
      <c r="B143" s="913" t="s">
        <v>1096</v>
      </c>
      <c r="C143" s="880" t="s">
        <v>1097</v>
      </c>
      <c r="D143" s="1434"/>
      <c r="E143" s="1435" t="e">
        <f>#REF!+[7]CSM!E137+#REF!+[7]YY!D137+'[7]Zone verzi'!E136+'[7]67020330'!E136+[7]XX!D137+'[7]6703004'!E136+'[7]67020306'!E136+'[7]670250'!E136</f>
        <v>#REF!</v>
      </c>
      <c r="F143" s="1435">
        <f>[7]CSM!F137+[7]YY!E137+'[7]Zone verzi'!F136+'[7]67020330'!F136+[7]XX!E137+'[7]6703004'!F136+'[7]67020306'!F136+'[7]670250'!F136</f>
        <v>0</v>
      </c>
      <c r="G143" s="1435">
        <f>[7]CSM!G137+[7]YY!F137+'[7]Zone verzi'!G136+'[7]67020330'!G136+[7]XX!F137+'[7]6703004'!G136+'[7]67020306'!G136+'[7]670250'!G136</f>
        <v>0</v>
      </c>
      <c r="H143" s="1435">
        <f>[7]CSM!H137+[7]YY!G137+'[7]Zone verzi'!H136+'[7]67020330'!H136+[7]XX!G137+'[7]6703004'!H136+'[7]67020306'!H136+'[7]670250'!H136</f>
        <v>0</v>
      </c>
      <c r="I143" s="1435">
        <f>[7]CSM!I137+[7]YY!H137+'[7]Zone verzi'!I136+'[7]67020330'!I136+[7]XX!H137+'[7]6703004'!I136+'[7]67020306'!I136+'[7]670250'!I136</f>
        <v>0</v>
      </c>
      <c r="J143" s="1435">
        <f>[7]CSM!J137+[7]YY!I137+'[7]Zone verzi'!J136+'[7]67020330'!J136+[7]XX!I137+'[7]6703004'!J136+'[7]67020306'!J136+'[7]670250'!J136</f>
        <v>0</v>
      </c>
      <c r="K143" s="1435">
        <f>[7]CSM!K137+[7]YY!J137+'[7]Zone verzi'!K136+'[7]67020330'!K136+[7]XX!J137+'[7]6703004'!K136+'[7]67020306'!K136+'[7]670250'!K136</f>
        <v>0</v>
      </c>
      <c r="L143" s="1436">
        <f>[7]CSM!L137+[7]YY!K137+'[7]Zone verzi'!L136+'[7]67020330'!L136+[7]XX!K137+'[7]6703004'!L136+'[7]67020306'!L136+'[7]670250'!L136</f>
        <v>0</v>
      </c>
    </row>
    <row r="144" spans="1:12" s="1475" customFormat="1" ht="20.100000000000001" hidden="1" customHeight="1">
      <c r="A144" s="944"/>
      <c r="B144" s="913" t="s">
        <v>1098</v>
      </c>
      <c r="C144" s="880" t="s">
        <v>1099</v>
      </c>
      <c r="D144" s="1434"/>
      <c r="E144" s="1435" t="e">
        <f>#REF!+[7]CSM!E138+#REF!+[7]YY!D138+'[7]Zone verzi'!E137+'[7]67020330'!E137+[7]XX!D138+'[7]6703004'!E137+'[7]67020306'!E137+'[7]670250'!E137</f>
        <v>#REF!</v>
      </c>
      <c r="F144" s="1435">
        <f>[7]CSM!F138+[7]YY!E138+'[7]Zone verzi'!F137+'[7]67020330'!F137+[7]XX!E138+'[7]6703004'!F137+'[7]67020306'!F137+'[7]670250'!F137</f>
        <v>0</v>
      </c>
      <c r="G144" s="1435">
        <f>[7]CSM!G138+[7]YY!F138+'[7]Zone verzi'!G137+'[7]67020330'!G137+[7]XX!F138+'[7]6703004'!G137+'[7]67020306'!G137+'[7]670250'!G137</f>
        <v>0</v>
      </c>
      <c r="H144" s="1435">
        <f>[7]CSM!H138+[7]YY!G138+'[7]Zone verzi'!H137+'[7]67020330'!H137+[7]XX!G138+'[7]6703004'!H137+'[7]67020306'!H137+'[7]670250'!H137</f>
        <v>0</v>
      </c>
      <c r="I144" s="1435">
        <f>[7]CSM!I138+[7]YY!H138+'[7]Zone verzi'!I137+'[7]67020330'!I137+[7]XX!H138+'[7]6703004'!I137+'[7]67020306'!I137+'[7]670250'!I137</f>
        <v>0</v>
      </c>
      <c r="J144" s="1435">
        <f>[7]CSM!J138+[7]YY!I138+'[7]Zone verzi'!J137+'[7]67020330'!J137+[7]XX!I138+'[7]6703004'!J137+'[7]67020306'!J137+'[7]670250'!J137</f>
        <v>0</v>
      </c>
      <c r="K144" s="1435">
        <f>[7]CSM!K138+[7]YY!J138+'[7]Zone verzi'!K137+'[7]67020330'!K137+[7]XX!J138+'[7]6703004'!K137+'[7]67020306'!K137+'[7]670250'!K137</f>
        <v>0</v>
      </c>
      <c r="L144" s="1436">
        <f>[7]CSM!L138+[7]YY!K138+'[7]Zone verzi'!L137+'[7]67020330'!L137+[7]XX!K138+'[7]6703004'!L137+'[7]67020306'!L137+'[7]670250'!L137</f>
        <v>0</v>
      </c>
    </row>
    <row r="145" spans="1:12" s="1475" customFormat="1" ht="20.100000000000001" hidden="1" customHeight="1">
      <c r="A145" s="944"/>
      <c r="B145" s="913" t="s">
        <v>1100</v>
      </c>
      <c r="C145" s="880" t="s">
        <v>1101</v>
      </c>
      <c r="D145" s="1434"/>
      <c r="E145" s="1435" t="e">
        <f>#REF!+[7]CSM!E139+#REF!+[7]YY!D139+'[7]Zone verzi'!E138+'[7]67020330'!E138+[7]XX!D139+'[7]6703004'!E138+'[7]67020306'!E138+'[7]670250'!E138</f>
        <v>#REF!</v>
      </c>
      <c r="F145" s="1435">
        <f>[7]CSM!F139+[7]YY!E139+'[7]Zone verzi'!F138+'[7]67020330'!F138+[7]XX!E139+'[7]6703004'!F138+'[7]67020306'!F138+'[7]670250'!F138</f>
        <v>0</v>
      </c>
      <c r="G145" s="1435">
        <f>[7]CSM!G139+[7]YY!F139+'[7]Zone verzi'!G138+'[7]67020330'!G138+[7]XX!F139+'[7]6703004'!G138+'[7]67020306'!G138+'[7]670250'!G138</f>
        <v>0</v>
      </c>
      <c r="H145" s="1435">
        <f>[7]CSM!H139+[7]YY!G139+'[7]Zone verzi'!H138+'[7]67020330'!H138+[7]XX!G139+'[7]6703004'!H138+'[7]67020306'!H138+'[7]670250'!H138</f>
        <v>0</v>
      </c>
      <c r="I145" s="1435">
        <f>[7]CSM!I139+[7]YY!H139+'[7]Zone verzi'!I138+'[7]67020330'!I138+[7]XX!H139+'[7]6703004'!I138+'[7]67020306'!I138+'[7]670250'!I138</f>
        <v>0</v>
      </c>
      <c r="J145" s="1435">
        <f>[7]CSM!J139+[7]YY!I139+'[7]Zone verzi'!J138+'[7]67020330'!J138+[7]XX!I139+'[7]6703004'!J138+'[7]67020306'!J138+'[7]670250'!J138</f>
        <v>0</v>
      </c>
      <c r="K145" s="1435">
        <f>[7]CSM!K139+[7]YY!J139+'[7]Zone verzi'!K138+'[7]67020330'!K138+[7]XX!J139+'[7]6703004'!K138+'[7]67020306'!K138+'[7]670250'!K138</f>
        <v>0</v>
      </c>
      <c r="L145" s="1436">
        <f>[7]CSM!L139+[7]YY!K139+'[7]Zone verzi'!L138+'[7]67020330'!L138+[7]XX!K139+'[7]6703004'!L138+'[7]67020306'!L138+'[7]670250'!L138</f>
        <v>0</v>
      </c>
    </row>
    <row r="146" spans="1:12" s="933" customFormat="1" ht="20.100000000000001" hidden="1" customHeight="1">
      <c r="A146" s="945"/>
      <c r="B146" s="946" t="s">
        <v>1102</v>
      </c>
      <c r="C146" s="947" t="s">
        <v>1103</v>
      </c>
      <c r="D146" s="1487"/>
      <c r="E146" s="1488" t="e">
        <f>#REF!+[7]CSM!E140+#REF!+[7]YY!D140+'[7]Zone verzi'!E139+'[7]67020330'!E139+[7]XX!D140+'[7]6703004'!E139+'[7]67020306'!E139+'[7]670250'!E139</f>
        <v>#REF!</v>
      </c>
      <c r="F146" s="1435">
        <f>[7]CSM!F140+[7]YY!E140+'[7]Zone verzi'!F139+'[7]67020330'!F139+[7]XX!E140+'[7]6703004'!F139+'[7]67020306'!F139+'[7]670250'!F139</f>
        <v>0</v>
      </c>
      <c r="G146" s="1435">
        <f>[7]CSM!G140+[7]YY!F140+'[7]Zone verzi'!G139+'[7]67020330'!G139+[7]XX!F140+'[7]6703004'!G139+'[7]67020306'!G139+'[7]670250'!G139</f>
        <v>0</v>
      </c>
      <c r="H146" s="1435">
        <f>[7]CSM!H140+[7]YY!G140+'[7]Zone verzi'!H139+'[7]67020330'!H139+[7]XX!G140+'[7]6703004'!H139+'[7]67020306'!H139+'[7]670250'!H139</f>
        <v>0</v>
      </c>
      <c r="I146" s="1435">
        <f>[7]CSM!I140+[7]YY!H140+'[7]Zone verzi'!I139+'[7]67020330'!I139+[7]XX!H140+'[7]6703004'!I139+'[7]67020306'!I139+'[7]670250'!I139</f>
        <v>0</v>
      </c>
      <c r="J146" s="1435">
        <f>[7]CSM!J140+[7]YY!I140+'[7]Zone verzi'!J139+'[7]67020330'!J139+[7]XX!I140+'[7]6703004'!J139+'[7]67020306'!J139+'[7]670250'!J139</f>
        <v>0</v>
      </c>
      <c r="K146" s="1435">
        <f>[7]CSM!K140+[7]YY!J140+'[7]Zone verzi'!K139+'[7]67020330'!K139+[7]XX!J140+'[7]6703004'!K139+'[7]67020306'!K139+'[7]670250'!K139</f>
        <v>0</v>
      </c>
      <c r="L146" s="1436">
        <f>[7]CSM!L140+[7]YY!K140+'[7]Zone verzi'!L139+'[7]67020330'!L139+[7]XX!K140+'[7]6703004'!L139+'[7]67020306'!L139+'[7]670250'!L139</f>
        <v>0</v>
      </c>
    </row>
    <row r="147" spans="1:12" s="933" customFormat="1" ht="20.100000000000001" hidden="1" customHeight="1">
      <c r="A147" s="945"/>
      <c r="B147" s="946" t="s">
        <v>1104</v>
      </c>
      <c r="C147" s="947" t="s">
        <v>1105</v>
      </c>
      <c r="D147" s="1487"/>
      <c r="E147" s="1488" t="e">
        <f>#REF!+[7]CSM!E141+#REF!+[7]YY!D141+'[7]Zone verzi'!E140+'[7]67020330'!E140+[7]XX!D141+'[7]6703004'!E140+'[7]67020306'!E140+'[7]670250'!E140</f>
        <v>#REF!</v>
      </c>
      <c r="F147" s="1435">
        <f>[7]CSM!F141+[7]YY!E141+'[7]Zone verzi'!F140+'[7]67020330'!F140+[7]XX!E141+'[7]6703004'!F140+'[7]67020306'!F140+'[7]670250'!F140</f>
        <v>0</v>
      </c>
      <c r="G147" s="1435">
        <f>[7]CSM!G141+[7]YY!F141+'[7]Zone verzi'!G140+'[7]67020330'!G140+[7]XX!F141+'[7]6703004'!G140+'[7]67020306'!G140+'[7]670250'!G140</f>
        <v>0</v>
      </c>
      <c r="H147" s="1435">
        <f>[7]CSM!H141+[7]YY!G141+'[7]Zone verzi'!H140+'[7]67020330'!H140+[7]XX!G141+'[7]6703004'!H140+'[7]67020306'!H140+'[7]670250'!H140</f>
        <v>0</v>
      </c>
      <c r="I147" s="1435">
        <f>[7]CSM!I141+[7]YY!H141+'[7]Zone verzi'!I140+'[7]67020330'!I140+[7]XX!H141+'[7]6703004'!I140+'[7]67020306'!I140+'[7]670250'!I140</f>
        <v>0</v>
      </c>
      <c r="J147" s="1435">
        <f>[7]CSM!J141+[7]YY!I141+'[7]Zone verzi'!J140+'[7]67020330'!J140+[7]XX!I141+'[7]6703004'!J140+'[7]67020306'!J140+'[7]670250'!J140</f>
        <v>0</v>
      </c>
      <c r="K147" s="1435">
        <f>[7]CSM!K141+[7]YY!J141+'[7]Zone verzi'!K140+'[7]67020330'!K140+[7]XX!J141+'[7]6703004'!K140+'[7]67020306'!K140+'[7]670250'!K140</f>
        <v>0</v>
      </c>
      <c r="L147" s="1436">
        <f>[7]CSM!L141+[7]YY!K141+'[7]Zone verzi'!L140+'[7]67020330'!L140+[7]XX!K141+'[7]6703004'!L140+'[7]67020306'!L140+'[7]670250'!L140</f>
        <v>0</v>
      </c>
    </row>
    <row r="148" spans="1:12" s="933" customFormat="1" ht="20.100000000000001" hidden="1" customHeight="1">
      <c r="A148" s="945"/>
      <c r="B148" s="946" t="s">
        <v>1106</v>
      </c>
      <c r="C148" s="947" t="s">
        <v>1107</v>
      </c>
      <c r="D148" s="1487"/>
      <c r="E148" s="1488" t="e">
        <f>#REF!+[7]CSM!E142+#REF!+[7]YY!D142+'[7]Zone verzi'!E141+'[7]67020330'!E141+[7]XX!D142+'[7]6703004'!E141+'[7]67020306'!E141+'[7]670250'!E141</f>
        <v>#REF!</v>
      </c>
      <c r="F148" s="1435">
        <f>[7]CSM!F142+[7]YY!E142+'[7]Zone verzi'!F141+'[7]67020330'!F141+[7]XX!E142+'[7]6703004'!F141+'[7]67020306'!F141+'[7]670250'!F141</f>
        <v>0</v>
      </c>
      <c r="G148" s="1435">
        <f>[7]CSM!G142+[7]YY!F142+'[7]Zone verzi'!G141+'[7]67020330'!G141+[7]XX!F142+'[7]6703004'!G141+'[7]67020306'!G141+'[7]670250'!G141</f>
        <v>0</v>
      </c>
      <c r="H148" s="1435">
        <f>[7]CSM!H142+[7]YY!G142+'[7]Zone verzi'!H141+'[7]67020330'!H141+[7]XX!G142+'[7]6703004'!H141+'[7]67020306'!H141+'[7]670250'!H141</f>
        <v>0</v>
      </c>
      <c r="I148" s="1435">
        <f>[7]CSM!I142+[7]YY!H142+'[7]Zone verzi'!I141+'[7]67020330'!I141+[7]XX!H142+'[7]6703004'!I141+'[7]67020306'!I141+'[7]670250'!I141</f>
        <v>0</v>
      </c>
      <c r="J148" s="1435">
        <f>[7]CSM!J142+[7]YY!I142+'[7]Zone verzi'!J141+'[7]67020330'!J141+[7]XX!I142+'[7]6703004'!J141+'[7]67020306'!J141+'[7]670250'!J141</f>
        <v>0</v>
      </c>
      <c r="K148" s="1435">
        <f>[7]CSM!K142+[7]YY!J142+'[7]Zone verzi'!K141+'[7]67020330'!K141+[7]XX!J142+'[7]6703004'!K141+'[7]67020306'!K141+'[7]670250'!K141</f>
        <v>0</v>
      </c>
      <c r="L148" s="1436">
        <f>[7]CSM!L142+[7]YY!K142+'[7]Zone verzi'!L141+'[7]67020330'!L141+[7]XX!K142+'[7]6703004'!L141+'[7]67020306'!L141+'[7]670250'!L141</f>
        <v>0</v>
      </c>
    </row>
    <row r="149" spans="1:12" s="933" customFormat="1" ht="20.100000000000001" hidden="1" customHeight="1">
      <c r="A149" s="920" t="s">
        <v>1326</v>
      </c>
      <c r="B149" s="921"/>
      <c r="C149" s="922" t="s">
        <v>1109</v>
      </c>
      <c r="D149" s="1473"/>
      <c r="E149" s="1473" t="e">
        <f>#REF!+[7]CSM!E143+#REF!+[7]YY!D143+'[7]Zone verzi'!E142+'[7]67020330'!E142+[7]XX!D143+'[7]6703004'!E142+'[7]67020306'!E142+'[7]670250'!E142</f>
        <v>#REF!</v>
      </c>
      <c r="F149" s="1435">
        <f>[7]CSM!F143+[7]YY!E143+'[7]Zone verzi'!F142+'[7]67020330'!F142+[7]XX!E143+'[7]6703004'!F142+'[7]67020306'!F142+'[7]670250'!F142</f>
        <v>0</v>
      </c>
      <c r="G149" s="1435">
        <f>[7]CSM!G143+[7]YY!F143+'[7]Zone verzi'!G142+'[7]67020330'!G142+[7]XX!F143+'[7]6703004'!G142+'[7]67020306'!G142+'[7]670250'!G142</f>
        <v>0</v>
      </c>
      <c r="H149" s="1435">
        <f>[7]CSM!H143+[7]YY!G143+'[7]Zone verzi'!H142+'[7]67020330'!H142+[7]XX!G143+'[7]6703004'!H142+'[7]67020306'!H142+'[7]670250'!H142</f>
        <v>0</v>
      </c>
      <c r="I149" s="1435">
        <f>[7]CSM!I143+[7]YY!H143+'[7]Zone verzi'!I142+'[7]67020330'!I142+[7]XX!H143+'[7]6703004'!I142+'[7]67020306'!I142+'[7]670250'!I142</f>
        <v>0</v>
      </c>
      <c r="J149" s="1435">
        <f>[7]CSM!J143+[7]YY!I143+'[7]Zone verzi'!J142+'[7]67020330'!J142+[7]XX!I143+'[7]6703004'!J142+'[7]67020306'!J142+'[7]670250'!J142</f>
        <v>0</v>
      </c>
      <c r="K149" s="1435">
        <f>[7]CSM!K143+[7]YY!J143+'[7]Zone verzi'!K142+'[7]67020330'!K142+[7]XX!J143+'[7]6703004'!K142+'[7]67020306'!K142+'[7]670250'!K142</f>
        <v>0</v>
      </c>
      <c r="L149" s="1436">
        <f>[7]CSM!L143+[7]YY!K143+'[7]Zone verzi'!L142+'[7]67020330'!L142+[7]XX!K143+'[7]6703004'!L142+'[7]67020306'!L142+'[7]670250'!L142</f>
        <v>0</v>
      </c>
    </row>
    <row r="150" spans="1:12" s="1475" customFormat="1" ht="20.100000000000001" hidden="1" customHeight="1">
      <c r="A150" s="873" t="s">
        <v>1327</v>
      </c>
      <c r="B150" s="874"/>
      <c r="C150" s="875" t="s">
        <v>548</v>
      </c>
      <c r="D150" s="1429"/>
      <c r="E150" s="1429" t="e">
        <f>#REF!+[7]CSM!E144+#REF!+[7]YY!D144+'[7]Zone verzi'!E143+'[7]67020330'!E143+[7]XX!D144+'[7]6703004'!E143+'[7]67020306'!E143+'[7]670250'!E143</f>
        <v>#REF!</v>
      </c>
      <c r="F150" s="1435">
        <f>[7]CSM!F144+[7]YY!E144+'[7]Zone verzi'!F143+'[7]67020330'!F143+[7]XX!E144+'[7]6703004'!F143+'[7]67020306'!F143+'[7]670250'!F143</f>
        <v>0</v>
      </c>
      <c r="G150" s="1435">
        <f>[7]CSM!G144+[7]YY!F144+'[7]Zone verzi'!G143+'[7]67020330'!G143+[7]XX!F144+'[7]6703004'!G143+'[7]67020306'!G143+'[7]670250'!G143</f>
        <v>0</v>
      </c>
      <c r="H150" s="1435">
        <f>[7]CSM!H144+[7]YY!G144+'[7]Zone verzi'!H143+'[7]67020330'!H143+[7]XX!G144+'[7]6703004'!H143+'[7]67020306'!H143+'[7]670250'!H143</f>
        <v>0</v>
      </c>
      <c r="I150" s="1435">
        <f>[7]CSM!I144+[7]YY!H144+'[7]Zone verzi'!I143+'[7]67020330'!I143+[7]XX!H144+'[7]6703004'!I143+'[7]67020306'!I143+'[7]670250'!I143</f>
        <v>0</v>
      </c>
      <c r="J150" s="1435">
        <f>[7]CSM!J144+[7]YY!I144+'[7]Zone verzi'!J143+'[7]67020330'!J143+[7]XX!I144+'[7]6703004'!J143+'[7]67020306'!J143+'[7]670250'!J143</f>
        <v>0</v>
      </c>
      <c r="K150" s="1435">
        <f>[7]CSM!K144+[7]YY!J144+'[7]Zone verzi'!K143+'[7]67020330'!K143+[7]XX!J144+'[7]6703004'!K143+'[7]67020306'!K143+'[7]670250'!K143</f>
        <v>0</v>
      </c>
      <c r="L150" s="1436">
        <f>[7]CSM!L144+[7]YY!K144+'[7]Zone verzi'!L143+'[7]67020330'!L143+[7]XX!K144+'[7]6703004'!L143+'[7]67020306'!L143+'[7]670250'!L143</f>
        <v>0</v>
      </c>
    </row>
    <row r="151" spans="1:12" s="1475" customFormat="1" ht="20.100000000000001" hidden="1" customHeight="1">
      <c r="A151" s="951"/>
      <c r="B151" s="893" t="s">
        <v>1112</v>
      </c>
      <c r="C151" s="880" t="s">
        <v>1113</v>
      </c>
      <c r="D151" s="1434"/>
      <c r="E151" s="1435" t="e">
        <f>#REF!+[7]CSM!E145+#REF!+[7]YY!D145+'[7]Zone verzi'!E144+'[7]67020330'!E144+[7]XX!D145+'[7]6703004'!E144+'[7]67020306'!E144+'[7]670250'!E144</f>
        <v>#REF!</v>
      </c>
      <c r="F151" s="1435">
        <f>[7]CSM!F145+[7]YY!E145+'[7]Zone verzi'!F144+'[7]67020330'!F144+[7]XX!E145+'[7]6703004'!F144+'[7]67020306'!F144+'[7]670250'!F144</f>
        <v>0</v>
      </c>
      <c r="G151" s="1435">
        <f>[7]CSM!G145+[7]YY!F145+'[7]Zone verzi'!G144+'[7]67020330'!G144+[7]XX!F145+'[7]6703004'!G144+'[7]67020306'!G144+'[7]670250'!G144</f>
        <v>0</v>
      </c>
      <c r="H151" s="1435">
        <f>[7]CSM!H145+[7]YY!G145+'[7]Zone verzi'!H144+'[7]67020330'!H144+[7]XX!G145+'[7]6703004'!H144+'[7]67020306'!H144+'[7]670250'!H144</f>
        <v>0</v>
      </c>
      <c r="I151" s="1435">
        <f>[7]CSM!I145+[7]YY!H145+'[7]Zone verzi'!I144+'[7]67020330'!I144+[7]XX!H145+'[7]6703004'!I144+'[7]67020306'!I144+'[7]670250'!I144</f>
        <v>0</v>
      </c>
      <c r="J151" s="1435">
        <f>[7]CSM!J145+[7]YY!I145+'[7]Zone verzi'!J144+'[7]67020330'!J144+[7]XX!I145+'[7]6703004'!J144+'[7]67020306'!J144+'[7]670250'!J144</f>
        <v>0</v>
      </c>
      <c r="K151" s="1435">
        <f>[7]CSM!K145+[7]YY!J145+'[7]Zone verzi'!K144+'[7]67020330'!K144+[7]XX!J145+'[7]6703004'!K144+'[7]67020306'!K144+'[7]670250'!K144</f>
        <v>0</v>
      </c>
      <c r="L151" s="1436">
        <f>[7]CSM!L145+[7]YY!K145+'[7]Zone verzi'!L144+'[7]67020330'!L144+[7]XX!K145+'[7]6703004'!L144+'[7]67020306'!L144+'[7]670250'!L144</f>
        <v>0</v>
      </c>
    </row>
    <row r="152" spans="1:12" s="1475" customFormat="1" ht="20.100000000000001" hidden="1" customHeight="1">
      <c r="A152" s="951"/>
      <c r="B152" s="893" t="s">
        <v>1328</v>
      </c>
      <c r="C152" s="880" t="s">
        <v>1329</v>
      </c>
      <c r="D152" s="1434"/>
      <c r="E152" s="1435" t="e">
        <f>#REF!+[7]CSM!E146+#REF!+[7]YY!D146+'[7]Zone verzi'!E145+'[7]67020330'!E145+[7]XX!D146+'[7]6703004'!E145+'[7]67020306'!E145+'[7]670250'!E145</f>
        <v>#REF!</v>
      </c>
      <c r="F152" s="1435">
        <f>[7]CSM!F146+[7]YY!E146+'[7]Zone verzi'!F145+'[7]67020330'!F145+[7]XX!E146+'[7]6703004'!F145+'[7]67020306'!F145+'[7]670250'!F145</f>
        <v>0</v>
      </c>
      <c r="G152" s="1435">
        <f>[7]CSM!G146+[7]YY!F146+'[7]Zone verzi'!G145+'[7]67020330'!G145+[7]XX!F146+'[7]6703004'!G145+'[7]67020306'!G145+'[7]670250'!G145</f>
        <v>0</v>
      </c>
      <c r="H152" s="1435">
        <f>[7]CSM!H146+[7]YY!G146+'[7]Zone verzi'!H145+'[7]67020330'!H145+[7]XX!G146+'[7]6703004'!H145+'[7]67020306'!H145+'[7]670250'!H145</f>
        <v>0</v>
      </c>
      <c r="I152" s="1435">
        <f>[7]CSM!I146+[7]YY!H146+'[7]Zone verzi'!I145+'[7]67020330'!I145+[7]XX!H146+'[7]6703004'!I145+'[7]67020306'!I145+'[7]670250'!I145</f>
        <v>0</v>
      </c>
      <c r="J152" s="1435">
        <f>[7]CSM!J146+[7]YY!I146+'[7]Zone verzi'!J145+'[7]67020330'!J145+[7]XX!I146+'[7]6703004'!J145+'[7]67020306'!J145+'[7]670250'!J145</f>
        <v>0</v>
      </c>
      <c r="K152" s="1435">
        <f>[7]CSM!K146+[7]YY!J146+'[7]Zone verzi'!K145+'[7]67020330'!K145+[7]XX!J146+'[7]6703004'!K145+'[7]67020306'!K145+'[7]670250'!K145</f>
        <v>0</v>
      </c>
      <c r="L152" s="1436">
        <f>[7]CSM!L146+[7]YY!K146+'[7]Zone verzi'!L145+'[7]67020330'!L145+[7]XX!K146+'[7]6703004'!L145+'[7]67020306'!L145+'[7]670250'!L145</f>
        <v>0</v>
      </c>
    </row>
    <row r="153" spans="1:12" s="1475" customFormat="1" ht="20.100000000000001" hidden="1" customHeight="1">
      <c r="A153" s="952" t="s">
        <v>1116</v>
      </c>
      <c r="B153" s="953"/>
      <c r="C153" s="954" t="s">
        <v>1117</v>
      </c>
      <c r="D153" s="1489"/>
      <c r="E153" s="1489" t="e">
        <f>#REF!+[7]CSM!E147+#REF!+[7]YY!D147+'[7]Zone verzi'!E146+'[7]67020330'!E146+[7]XX!D147+'[7]6703004'!E146+'[7]67020306'!E146+'[7]670250'!E146</f>
        <v>#REF!</v>
      </c>
      <c r="F153" s="1435">
        <f>[7]CSM!F147+[7]YY!E147+'[7]Zone verzi'!F146+'[7]67020330'!F146+[7]XX!E147+'[7]6703004'!F146+'[7]67020306'!F146+'[7]670250'!F146</f>
        <v>0</v>
      </c>
      <c r="G153" s="1435">
        <f>[7]CSM!G147+[7]YY!F147+'[7]Zone verzi'!G146+'[7]67020330'!G146+[7]XX!F147+'[7]6703004'!G146+'[7]67020306'!G146+'[7]670250'!G146</f>
        <v>0</v>
      </c>
      <c r="H153" s="1435">
        <f>[7]CSM!H147+[7]YY!G147+'[7]Zone verzi'!H146+'[7]67020330'!H146+[7]XX!G147+'[7]6703004'!H146+'[7]67020306'!H146+'[7]670250'!H146</f>
        <v>0</v>
      </c>
      <c r="I153" s="1435">
        <f>[7]CSM!I147+[7]YY!H147+'[7]Zone verzi'!I146+'[7]67020330'!I146+[7]XX!H147+'[7]6703004'!I146+'[7]67020306'!I146+'[7]670250'!I146</f>
        <v>0</v>
      </c>
      <c r="J153" s="1435">
        <f>[7]CSM!J147+[7]YY!I147+'[7]Zone verzi'!J146+'[7]67020330'!J146+[7]XX!I147+'[7]6703004'!J146+'[7]67020306'!J146+'[7]670250'!J146</f>
        <v>0</v>
      </c>
      <c r="K153" s="1435">
        <f>[7]CSM!K147+[7]YY!J147+'[7]Zone verzi'!K146+'[7]67020330'!K146+[7]XX!J147+'[7]6703004'!K146+'[7]67020306'!K146+'[7]670250'!K146</f>
        <v>0</v>
      </c>
      <c r="L153" s="1436">
        <f>[7]CSM!L147+[7]YY!K147+'[7]Zone verzi'!L146+'[7]67020330'!L146+[7]XX!K147+'[7]6703004'!L146+'[7]67020306'!L146+'[7]670250'!L146</f>
        <v>0</v>
      </c>
    </row>
    <row r="154" spans="1:12" s="1475" customFormat="1" ht="15" hidden="1">
      <c r="A154" s="955" t="s">
        <v>1118</v>
      </c>
      <c r="B154" s="894"/>
      <c r="C154" s="875" t="s">
        <v>1119</v>
      </c>
      <c r="D154" s="1429"/>
      <c r="E154" s="1429" t="e">
        <f>#REF!+[7]CSM!E148+#REF!+[7]YY!D148+'[7]Zone verzi'!E147+'[7]67020330'!E147+[7]XX!D148+'[7]6703004'!E147+'[7]67020306'!E147+'[7]670250'!E147</f>
        <v>#REF!</v>
      </c>
      <c r="F154" s="1435">
        <f>[7]CSM!F148+[7]YY!E148+'[7]Zone verzi'!F147+'[7]67020330'!F147+[7]XX!E148+'[7]6703004'!F147+'[7]67020306'!F147+'[7]670250'!F147</f>
        <v>0</v>
      </c>
      <c r="G154" s="1435">
        <f>[7]CSM!G148+[7]YY!F148+'[7]Zone verzi'!G147+'[7]67020330'!G147+[7]XX!F148+'[7]6703004'!G147+'[7]67020306'!G147+'[7]670250'!G147</f>
        <v>0</v>
      </c>
      <c r="H154" s="1435">
        <f>[7]CSM!H148+[7]YY!G148+'[7]Zone verzi'!H147+'[7]67020330'!H147+[7]XX!G148+'[7]6703004'!H147+'[7]67020306'!H147+'[7]670250'!H147</f>
        <v>0</v>
      </c>
      <c r="I154" s="1435">
        <f>[7]CSM!I148+[7]YY!H148+'[7]Zone verzi'!I147+'[7]67020330'!I147+[7]XX!H148+'[7]6703004'!I147+'[7]67020306'!I147+'[7]670250'!I147</f>
        <v>0</v>
      </c>
      <c r="J154" s="1435">
        <f>[7]CSM!J148+[7]YY!I148+'[7]Zone verzi'!J147+'[7]67020330'!J147+[7]XX!I148+'[7]6703004'!J147+'[7]67020306'!J147+'[7]670250'!J147</f>
        <v>0</v>
      </c>
      <c r="K154" s="1435">
        <f>[7]CSM!K148+[7]YY!J148+'[7]Zone verzi'!K147+'[7]67020330'!K147+[7]XX!J148+'[7]6703004'!K147+'[7]67020306'!K147+'[7]670250'!K147</f>
        <v>0</v>
      </c>
      <c r="L154" s="1436">
        <f>[7]CSM!L148+[7]YY!K148+'[7]Zone verzi'!L147+'[7]67020330'!L147+[7]XX!K148+'[7]6703004'!L147+'[7]67020306'!L147+'[7]670250'!L147</f>
        <v>0</v>
      </c>
    </row>
    <row r="155" spans="1:12" s="1475" customFormat="1" ht="15" hidden="1">
      <c r="A155" s="892"/>
      <c r="B155" s="956" t="s">
        <v>1120</v>
      </c>
      <c r="C155" s="880" t="s">
        <v>1121</v>
      </c>
      <c r="D155" s="1434"/>
      <c r="E155" s="1435" t="e">
        <f>#REF!+[7]CSM!E149+#REF!+[7]YY!D149+'[7]Zone verzi'!E148+'[7]67020330'!E148+[7]XX!D149+'[7]6703004'!E148+'[7]67020306'!E148+'[7]670250'!E148</f>
        <v>#REF!</v>
      </c>
      <c r="F155" s="1435">
        <f>[7]CSM!F149+[7]YY!E149+'[7]Zone verzi'!F148+'[7]67020330'!F148+[7]XX!E149+'[7]6703004'!F148+'[7]67020306'!F148+'[7]670250'!F148</f>
        <v>0</v>
      </c>
      <c r="G155" s="1435">
        <f>[7]CSM!G149+[7]YY!F149+'[7]Zone verzi'!G148+'[7]67020330'!G148+[7]XX!F149+'[7]6703004'!G148+'[7]67020306'!G148+'[7]670250'!G148</f>
        <v>0</v>
      </c>
      <c r="H155" s="1435">
        <f>[7]CSM!H149+[7]YY!G149+'[7]Zone verzi'!H148+'[7]67020330'!H148+[7]XX!G149+'[7]6703004'!H148+'[7]67020306'!H148+'[7]670250'!H148</f>
        <v>0</v>
      </c>
      <c r="I155" s="1435">
        <f>[7]CSM!I149+[7]YY!H149+'[7]Zone verzi'!I148+'[7]67020330'!I148+[7]XX!H149+'[7]6703004'!I148+'[7]67020306'!I148+'[7]670250'!I148</f>
        <v>0</v>
      </c>
      <c r="J155" s="1435">
        <f>[7]CSM!J149+[7]YY!I149+'[7]Zone verzi'!J148+'[7]67020330'!J148+[7]XX!I149+'[7]6703004'!J148+'[7]67020306'!J148+'[7]670250'!J148</f>
        <v>0</v>
      </c>
      <c r="K155" s="1435">
        <f>[7]CSM!K149+[7]YY!J149+'[7]Zone verzi'!K148+'[7]67020330'!K148+[7]XX!J149+'[7]6703004'!K148+'[7]67020306'!K148+'[7]670250'!K148</f>
        <v>0</v>
      </c>
      <c r="L155" s="1436">
        <f>[7]CSM!L149+[7]YY!K149+'[7]Zone verzi'!L148+'[7]67020330'!L148+[7]XX!K149+'[7]6703004'!L148+'[7]67020306'!L148+'[7]670250'!L148</f>
        <v>0</v>
      </c>
    </row>
    <row r="156" spans="1:12" s="1475" customFormat="1" ht="15" hidden="1">
      <c r="A156" s="904"/>
      <c r="B156" s="956" t="s">
        <v>1122</v>
      </c>
      <c r="C156" s="880" t="s">
        <v>1123</v>
      </c>
      <c r="D156" s="1434"/>
      <c r="E156" s="1435" t="e">
        <f>#REF!+[7]CSM!E150+#REF!+[7]YY!D150+'[7]Zone verzi'!E149+'[7]67020330'!E149+[7]XX!D150+'[7]6703004'!E149+'[7]67020306'!E149+'[7]670250'!E149</f>
        <v>#REF!</v>
      </c>
      <c r="F156" s="1435">
        <f>[7]CSM!F150+[7]YY!E150+'[7]Zone verzi'!F149+'[7]67020330'!F149+[7]XX!E150+'[7]6703004'!F149+'[7]67020306'!F149+'[7]670250'!F149</f>
        <v>0</v>
      </c>
      <c r="G156" s="1435">
        <f>[7]CSM!G150+[7]YY!F150+'[7]Zone verzi'!G149+'[7]67020330'!G149+[7]XX!F150+'[7]6703004'!G149+'[7]67020306'!G149+'[7]670250'!G149</f>
        <v>0</v>
      </c>
      <c r="H156" s="1435">
        <f>[7]CSM!H150+[7]YY!G150+'[7]Zone verzi'!H149+'[7]67020330'!H149+[7]XX!G150+'[7]6703004'!H149+'[7]67020306'!H149+'[7]670250'!H149</f>
        <v>0</v>
      </c>
      <c r="I156" s="1435">
        <f>[7]CSM!I150+[7]YY!H150+'[7]Zone verzi'!I149+'[7]67020330'!I149+[7]XX!H150+'[7]6703004'!I149+'[7]67020306'!I149+'[7]670250'!I149</f>
        <v>0</v>
      </c>
      <c r="J156" s="1435">
        <f>[7]CSM!J150+[7]YY!I150+'[7]Zone verzi'!J149+'[7]67020330'!J149+[7]XX!I150+'[7]6703004'!J149+'[7]67020306'!J149+'[7]670250'!J149</f>
        <v>0</v>
      </c>
      <c r="K156" s="1435">
        <f>[7]CSM!K150+[7]YY!J150+'[7]Zone verzi'!K149+'[7]67020330'!K149+[7]XX!J150+'[7]6703004'!K149+'[7]67020306'!K149+'[7]670250'!K149</f>
        <v>0</v>
      </c>
      <c r="L156" s="1436">
        <f>[7]CSM!L150+[7]YY!K150+'[7]Zone verzi'!L149+'[7]67020330'!L149+[7]XX!K150+'[7]6703004'!L149+'[7]67020306'!L149+'[7]670250'!L149</f>
        <v>0</v>
      </c>
    </row>
    <row r="157" spans="1:12" s="1475" customFormat="1" ht="20.100000000000001" hidden="1" customHeight="1">
      <c r="A157" s="904"/>
      <c r="B157" s="956" t="s">
        <v>1124</v>
      </c>
      <c r="C157" s="880" t="s">
        <v>1125</v>
      </c>
      <c r="D157" s="1434"/>
      <c r="E157" s="1435" t="e">
        <f>#REF!+[7]CSM!E151+#REF!+[7]YY!D151+'[7]Zone verzi'!E150+'[7]67020330'!E150+[7]XX!D151+'[7]6703004'!E150+'[7]67020306'!E150+'[7]670250'!E150</f>
        <v>#REF!</v>
      </c>
      <c r="F157" s="1435">
        <f>[7]CSM!F151+[7]YY!E151+'[7]Zone verzi'!F150+'[7]67020330'!F150+[7]XX!E151+'[7]6703004'!F150+'[7]67020306'!F150+'[7]670250'!F150</f>
        <v>0</v>
      </c>
      <c r="G157" s="1435">
        <f>[7]CSM!G151+[7]YY!F151+'[7]Zone verzi'!G150+'[7]67020330'!G150+[7]XX!F151+'[7]6703004'!G150+'[7]67020306'!G150+'[7]670250'!G150</f>
        <v>0</v>
      </c>
      <c r="H157" s="1435">
        <f>[7]CSM!H151+[7]YY!G151+'[7]Zone verzi'!H150+'[7]67020330'!H150+[7]XX!G151+'[7]6703004'!H150+'[7]67020306'!H150+'[7]670250'!H150</f>
        <v>0</v>
      </c>
      <c r="I157" s="1435">
        <f>[7]CSM!I151+[7]YY!H151+'[7]Zone verzi'!I150+'[7]67020330'!I150+[7]XX!H151+'[7]6703004'!I150+'[7]67020306'!I150+'[7]670250'!I150</f>
        <v>0</v>
      </c>
      <c r="J157" s="1435">
        <f>[7]CSM!J151+[7]YY!I151+'[7]Zone verzi'!J150+'[7]67020330'!J150+[7]XX!I151+'[7]6703004'!J150+'[7]67020306'!J150+'[7]670250'!J150</f>
        <v>0</v>
      </c>
      <c r="K157" s="1435">
        <f>[7]CSM!K151+[7]YY!J151+'[7]Zone verzi'!K150+'[7]67020330'!K150+[7]XX!J151+'[7]6703004'!K150+'[7]67020306'!K150+'[7]670250'!K150</f>
        <v>0</v>
      </c>
      <c r="L157" s="1436">
        <f>[7]CSM!L151+[7]YY!K151+'[7]Zone verzi'!L150+'[7]67020330'!L150+[7]XX!K151+'[7]6703004'!L150+'[7]67020306'!L150+'[7]670250'!L150</f>
        <v>0</v>
      </c>
    </row>
    <row r="158" spans="1:12" s="1475" customFormat="1" ht="15" hidden="1">
      <c r="A158" s="904"/>
      <c r="B158" s="956" t="s">
        <v>1126</v>
      </c>
      <c r="C158" s="880" t="s">
        <v>1127</v>
      </c>
      <c r="D158" s="1434"/>
      <c r="E158" s="1435" t="e">
        <f>#REF!+[7]CSM!E152+#REF!+[7]YY!D152+'[7]Zone verzi'!E151+'[7]67020330'!E151+[7]XX!D152+'[7]6703004'!E151+'[7]67020306'!E151+'[7]670250'!E151</f>
        <v>#REF!</v>
      </c>
      <c r="F158" s="1435">
        <f>[7]CSM!F152+[7]YY!E152+'[7]Zone verzi'!F151+'[7]67020330'!F151+[7]XX!E152+'[7]6703004'!F151+'[7]67020306'!F151+'[7]670250'!F151</f>
        <v>0</v>
      </c>
      <c r="G158" s="1435">
        <f>[7]CSM!G152+[7]YY!F152+'[7]Zone verzi'!G151+'[7]67020330'!G151+[7]XX!F152+'[7]6703004'!G151+'[7]67020306'!G151+'[7]670250'!G151</f>
        <v>0</v>
      </c>
      <c r="H158" s="1435">
        <f>[7]CSM!H152+[7]YY!G152+'[7]Zone verzi'!H151+'[7]67020330'!H151+[7]XX!G152+'[7]6703004'!H151+'[7]67020306'!H151+'[7]670250'!H151</f>
        <v>0</v>
      </c>
      <c r="I158" s="1435">
        <f>[7]CSM!I152+[7]YY!H152+'[7]Zone verzi'!I151+'[7]67020330'!I151+[7]XX!H152+'[7]6703004'!I151+'[7]67020306'!I151+'[7]670250'!I151</f>
        <v>0</v>
      </c>
      <c r="J158" s="1435">
        <f>[7]CSM!J152+[7]YY!I152+'[7]Zone verzi'!J151+'[7]67020330'!J151+[7]XX!I152+'[7]6703004'!J151+'[7]67020306'!J151+'[7]670250'!J151</f>
        <v>0</v>
      </c>
      <c r="K158" s="1435">
        <f>[7]CSM!K152+[7]YY!J152+'[7]Zone verzi'!K151+'[7]67020330'!K151+[7]XX!J152+'[7]6703004'!K151+'[7]67020306'!K151+'[7]670250'!K151</f>
        <v>0</v>
      </c>
      <c r="L158" s="1436">
        <f>[7]CSM!L152+[7]YY!K152+'[7]Zone verzi'!L151+'[7]67020330'!L151+[7]XX!K152+'[7]6703004'!L151+'[7]67020306'!L151+'[7]670250'!L151</f>
        <v>0</v>
      </c>
    </row>
    <row r="159" spans="1:12" s="1475" customFormat="1" ht="15" hidden="1">
      <c r="A159" s="904"/>
      <c r="B159" s="956"/>
      <c r="C159" s="957"/>
      <c r="D159" s="714"/>
      <c r="E159" s="715">
        <v>0</v>
      </c>
      <c r="F159" s="1435">
        <f>[7]CSM!F153+[7]YY!E153+'[7]Zone verzi'!F152+'[7]67020330'!F152+[7]XX!E153+'[7]6703004'!F152+'[7]67020306'!F152+'[7]670250'!F152</f>
        <v>0</v>
      </c>
      <c r="G159" s="1435">
        <f>[7]CSM!G153+[7]YY!F153+'[7]Zone verzi'!G152+'[7]67020330'!G152+[7]XX!F153+'[7]6703004'!G152+'[7]67020306'!G152+'[7]670250'!G152</f>
        <v>0</v>
      </c>
      <c r="H159" s="1435">
        <f>[7]CSM!H153+[7]YY!G153+'[7]Zone verzi'!H152+'[7]67020330'!H152+[7]XX!G153+'[7]6703004'!H152+'[7]67020306'!H152+'[7]670250'!H152</f>
        <v>0</v>
      </c>
      <c r="I159" s="1435">
        <f>[7]CSM!I153+[7]YY!H153+'[7]Zone verzi'!I152+'[7]67020330'!I152+[7]XX!H153+'[7]6703004'!I152+'[7]67020306'!I152+'[7]670250'!I152</f>
        <v>0</v>
      </c>
      <c r="J159" s="1435">
        <f>[7]CSM!J153+[7]YY!I153+'[7]Zone verzi'!J152+'[7]67020330'!J152+[7]XX!I153+'[7]6703004'!J152+'[7]67020306'!J152+'[7]670250'!J152</f>
        <v>0</v>
      </c>
      <c r="K159" s="1435">
        <f>[7]CSM!K153+[7]YY!J153+'[7]Zone verzi'!K152+'[7]67020330'!K152+[7]XX!J153+'[7]6703004'!K152+'[7]67020306'!K152+'[7]670250'!K152</f>
        <v>0</v>
      </c>
      <c r="L159" s="1436">
        <f>[7]CSM!L153+[7]YY!K153+'[7]Zone verzi'!L152+'[7]67020330'!L152+[7]XX!K153+'[7]6703004'!L152+'[7]67020306'!L152+'[7]670250'!L152</f>
        <v>0</v>
      </c>
    </row>
    <row r="160" spans="1:12" s="933" customFormat="1" ht="26.25" customHeight="1">
      <c r="A160" s="1480" t="s">
        <v>1394</v>
      </c>
      <c r="B160" s="1481"/>
      <c r="C160" s="1490" t="s">
        <v>1129</v>
      </c>
      <c r="D160" s="1490"/>
      <c r="E160" s="1490">
        <f>E161+E162+E163+E164+E165+E166+E167+E168+E169</f>
        <v>0</v>
      </c>
      <c r="F160" s="1490">
        <f>F161+F162+F163+F164+F165+F166+F167+F168+F169</f>
        <v>180000</v>
      </c>
      <c r="G160" s="1490">
        <f t="shared" ref="G160:L160" si="17">G161+G162+G163+G164+G165+G166+G167+G168+G169</f>
        <v>275000</v>
      </c>
      <c r="H160" s="1490">
        <f t="shared" si="17"/>
        <v>272000</v>
      </c>
      <c r="I160" s="1490">
        <f t="shared" si="17"/>
        <v>272000</v>
      </c>
      <c r="J160" s="1490">
        <f t="shared" si="17"/>
        <v>272000</v>
      </c>
      <c r="K160" s="1490">
        <f t="shared" si="17"/>
        <v>0</v>
      </c>
      <c r="L160" s="1491">
        <f t="shared" si="17"/>
        <v>272000</v>
      </c>
    </row>
    <row r="161" spans="1:12" s="1475" customFormat="1" ht="15" hidden="1">
      <c r="A161" s="892" t="s">
        <v>1130</v>
      </c>
      <c r="B161" s="929"/>
      <c r="C161" s="941" t="s">
        <v>1131</v>
      </c>
      <c r="D161" s="1435"/>
      <c r="E161" s="1435">
        <v>0</v>
      </c>
      <c r="F161" s="1435">
        <f>'[2]67.03.30'!F155</f>
        <v>0</v>
      </c>
      <c r="G161" s="1435">
        <f>'[2]67.03.30'!G155</f>
        <v>0</v>
      </c>
      <c r="H161" s="1435">
        <f>'[2]67.03.30'!H155</f>
        <v>0</v>
      </c>
      <c r="I161" s="1435">
        <f>'[2]67.03.30'!I155</f>
        <v>0</v>
      </c>
      <c r="J161" s="1435">
        <f>'[2]67.03.30'!J155</f>
        <v>0</v>
      </c>
      <c r="K161" s="1435">
        <f>'[2]67.03.30'!K155</f>
        <v>0</v>
      </c>
      <c r="L161" s="1436">
        <f>'[2]67.03.30'!L155</f>
        <v>0</v>
      </c>
    </row>
    <row r="162" spans="1:12" s="1475" customFormat="1" ht="15" hidden="1">
      <c r="A162" s="878" t="s">
        <v>1132</v>
      </c>
      <c r="B162" s="929"/>
      <c r="C162" s="941" t="s">
        <v>559</v>
      </c>
      <c r="D162" s="1435"/>
      <c r="E162" s="1435">
        <v>0</v>
      </c>
      <c r="F162" s="1435">
        <f>'[2]67.03.30'!F156</f>
        <v>0</v>
      </c>
      <c r="G162" s="1435">
        <f>'[2]67.03.30'!G156</f>
        <v>0</v>
      </c>
      <c r="H162" s="1435">
        <f>'[2]67.03.30'!H156</f>
        <v>0</v>
      </c>
      <c r="I162" s="1435">
        <f>'[2]67.03.30'!I156</f>
        <v>0</v>
      </c>
      <c r="J162" s="1435">
        <f>'[2]67.03.30'!J156</f>
        <v>0</v>
      </c>
      <c r="K162" s="1435">
        <f>'[2]67.03.30'!K156</f>
        <v>0</v>
      </c>
      <c r="L162" s="1436">
        <f>'[2]67.03.30'!L156</f>
        <v>0</v>
      </c>
    </row>
    <row r="163" spans="1:12" s="1475" customFormat="1" ht="15" hidden="1" customHeight="1">
      <c r="A163" s="1176" t="s">
        <v>1133</v>
      </c>
      <c r="B163" s="1177"/>
      <c r="C163" s="941" t="s">
        <v>1134</v>
      </c>
      <c r="D163" s="1435"/>
      <c r="E163" s="1435">
        <v>0</v>
      </c>
      <c r="F163" s="1435">
        <f>'[2]67.03.30'!F157</f>
        <v>0</v>
      </c>
      <c r="G163" s="1435">
        <f>'[2]67.03.30'!G157</f>
        <v>0</v>
      </c>
      <c r="H163" s="1435">
        <f>'[2]67.03.30'!H157</f>
        <v>0</v>
      </c>
      <c r="I163" s="1435">
        <f>'[2]67.03.30'!I157</f>
        <v>0</v>
      </c>
      <c r="J163" s="1435">
        <f>'[2]67.03.30'!J157</f>
        <v>0</v>
      </c>
      <c r="K163" s="1435">
        <f>'[2]67.03.30'!K157</f>
        <v>0</v>
      </c>
      <c r="L163" s="1436">
        <f>'[2]67.03.30'!L157</f>
        <v>0</v>
      </c>
    </row>
    <row r="164" spans="1:12" s="1475" customFormat="1" ht="15" hidden="1" customHeight="1">
      <c r="A164" s="1176" t="s">
        <v>1135</v>
      </c>
      <c r="B164" s="1177"/>
      <c r="C164" s="941" t="s">
        <v>1136</v>
      </c>
      <c r="D164" s="1435"/>
      <c r="E164" s="1435">
        <v>0</v>
      </c>
      <c r="F164" s="1435">
        <f>'[2]67.03.30'!F158</f>
        <v>0</v>
      </c>
      <c r="G164" s="1435">
        <f>'[2]67.03.30'!G158</f>
        <v>0</v>
      </c>
      <c r="H164" s="1435">
        <f>'[2]67.03.30'!H158</f>
        <v>0</v>
      </c>
      <c r="I164" s="1435">
        <f>'[2]67.03.30'!I158</f>
        <v>0</v>
      </c>
      <c r="J164" s="1435">
        <f>'[2]67.03.30'!J158</f>
        <v>0</v>
      </c>
      <c r="K164" s="1435">
        <f>'[2]67.03.30'!K158</f>
        <v>0</v>
      </c>
      <c r="L164" s="1436">
        <f>'[2]67.03.30'!L158</f>
        <v>0</v>
      </c>
    </row>
    <row r="165" spans="1:12" s="1475" customFormat="1" ht="15" hidden="1">
      <c r="A165" s="878" t="s">
        <v>1137</v>
      </c>
      <c r="B165" s="929"/>
      <c r="C165" s="941" t="s">
        <v>1138</v>
      </c>
      <c r="D165" s="1435"/>
      <c r="E165" s="1435">
        <v>0</v>
      </c>
      <c r="F165" s="1435">
        <f>'[2]67.03.30'!F159</f>
        <v>0</v>
      </c>
      <c r="G165" s="1435">
        <f>'[2]67.03.30'!G159</f>
        <v>0</v>
      </c>
      <c r="H165" s="1435">
        <f>'[2]67.03.30'!H159</f>
        <v>0</v>
      </c>
      <c r="I165" s="1435">
        <f>'[2]67.03.30'!I159</f>
        <v>0</v>
      </c>
      <c r="J165" s="1435">
        <f>'[2]67.03.30'!J159</f>
        <v>0</v>
      </c>
      <c r="K165" s="1435">
        <f>'[2]67.03.30'!K159</f>
        <v>0</v>
      </c>
      <c r="L165" s="1436">
        <f>'[2]67.03.30'!L159</f>
        <v>0</v>
      </c>
    </row>
    <row r="166" spans="1:12" s="1475" customFormat="1" ht="15">
      <c r="A166" s="878" t="s">
        <v>1139</v>
      </c>
      <c r="B166" s="929"/>
      <c r="C166" s="941" t="s">
        <v>1140</v>
      </c>
      <c r="D166" s="1435"/>
      <c r="E166" s="1435">
        <v>0</v>
      </c>
      <c r="F166" s="1435">
        <f>'[2]67.03.30'!F160</f>
        <v>0</v>
      </c>
      <c r="G166" s="1435">
        <f>'[2]67.03.30'!G160</f>
        <v>0</v>
      </c>
      <c r="H166" s="1435">
        <f>'[2]67.03.30'!H160</f>
        <v>0</v>
      </c>
      <c r="I166" s="1435">
        <f>'[2]67.03.30'!I160</f>
        <v>0</v>
      </c>
      <c r="J166" s="1435">
        <f>'[2]67.03.30'!J160</f>
        <v>0</v>
      </c>
      <c r="K166" s="1435">
        <f>'[2]67.03.30'!K160</f>
        <v>0</v>
      </c>
      <c r="L166" s="1436">
        <f>'[2]67.03.30'!L160</f>
        <v>0</v>
      </c>
    </row>
    <row r="167" spans="1:12" s="1475" customFormat="1" ht="15">
      <c r="A167" s="878" t="s">
        <v>1141</v>
      </c>
      <c r="B167" s="929"/>
      <c r="C167" s="941" t="s">
        <v>1142</v>
      </c>
      <c r="D167" s="1435"/>
      <c r="E167" s="1435">
        <v>0</v>
      </c>
      <c r="F167" s="1435">
        <f>'[2]67.03.30'!F161+'[2]67,03,02'!F162</f>
        <v>180000</v>
      </c>
      <c r="G167" s="1435">
        <f>'[2]67.03.30'!G161+'[2]67,03,02'!G162</f>
        <v>275000</v>
      </c>
      <c r="H167" s="1435">
        <f>'[2]67.03.30'!H161+'[2]67,03,02'!H162</f>
        <v>272000</v>
      </c>
      <c r="I167" s="1435">
        <f>'[2]67.03.30'!I161+'[2]67,03,02'!I162</f>
        <v>272000</v>
      </c>
      <c r="J167" s="1435">
        <f>'[2]67.03.30'!J161+'[2]67,03,02'!J162</f>
        <v>272000</v>
      </c>
      <c r="K167" s="1435">
        <f>'[2]67.03.30'!K161+'[2]67,03,02'!K162</f>
        <v>0</v>
      </c>
      <c r="L167" s="1436">
        <f>'[2]67.03.30'!L161+'[2]67,03,02'!L162</f>
        <v>272000</v>
      </c>
    </row>
    <row r="168" spans="1:12" s="1475" customFormat="1" ht="15" hidden="1">
      <c r="A168" s="878" t="s">
        <v>1143</v>
      </c>
      <c r="B168" s="929"/>
      <c r="C168" s="941" t="s">
        <v>1144</v>
      </c>
      <c r="D168" s="1435"/>
      <c r="E168" s="1435">
        <v>0</v>
      </c>
      <c r="F168" s="1435">
        <f>'[2]67.03.30'!F162</f>
        <v>0</v>
      </c>
      <c r="G168" s="1435">
        <f>'[2]67.03.30'!G162</f>
        <v>0</v>
      </c>
      <c r="H168" s="1435">
        <f>'[2]67.03.30'!H162</f>
        <v>0</v>
      </c>
      <c r="I168" s="1435">
        <f>'[2]67.03.30'!I162</f>
        <v>0</v>
      </c>
      <c r="J168" s="1435">
        <f>'[2]67.03.30'!J162</f>
        <v>0</v>
      </c>
      <c r="K168" s="1435">
        <f>'[2]67.03.30'!K162</f>
        <v>0</v>
      </c>
      <c r="L168" s="1436">
        <f>'[2]67.03.30'!L162</f>
        <v>0</v>
      </c>
    </row>
    <row r="169" spans="1:12" s="1475" customFormat="1" ht="15" hidden="1">
      <c r="A169" s="878" t="s">
        <v>1355</v>
      </c>
      <c r="B169" s="929"/>
      <c r="C169" s="941" t="s">
        <v>1356</v>
      </c>
      <c r="D169" s="1435"/>
      <c r="E169" s="1435">
        <v>0</v>
      </c>
      <c r="F169" s="1435">
        <f>'[2]67.03.30'!F163</f>
        <v>0</v>
      </c>
      <c r="G169" s="1435">
        <f>'[2]67.03.30'!G163</f>
        <v>0</v>
      </c>
      <c r="H169" s="1435">
        <f>'[2]67.03.30'!H163</f>
        <v>0</v>
      </c>
      <c r="I169" s="1435">
        <f>'[2]67.03.30'!I163</f>
        <v>0</v>
      </c>
      <c r="J169" s="1435">
        <f>'[2]67.03.30'!J163</f>
        <v>0</v>
      </c>
      <c r="K169" s="1435">
        <f>'[2]67.03.30'!K163</f>
        <v>0</v>
      </c>
      <c r="L169" s="1436">
        <f>'[2]67.03.30'!L163</f>
        <v>0</v>
      </c>
    </row>
    <row r="170" spans="1:12" s="1475" customFormat="1" ht="15" hidden="1">
      <c r="A170" s="958" t="s">
        <v>1147</v>
      </c>
      <c r="B170" s="959"/>
      <c r="C170" s="875" t="s">
        <v>1148</v>
      </c>
      <c r="D170" s="1429"/>
      <c r="E170" s="1429">
        <f>+[7]CSM!E164+[7]YY!D164+'[7]Zone verzi'!E163+'[7]67020330'!E163+[7]XX!D164+'[7]6703004'!E163+'[7]67020306'!E163+'[7]670250'!E163</f>
        <v>0</v>
      </c>
      <c r="F170" s="1429">
        <f>+[7]CSM!F164+[7]YY!E164+'[7]Zone verzi'!F163+'[7]67020330'!F163+[7]XX!E164+'[7]6703004'!F163+'[7]67020306'!F163+'[7]670250'!F163</f>
        <v>0</v>
      </c>
      <c r="G170" s="1429">
        <f>+[7]CSM!G164+[7]YY!F164+'[7]Zone verzi'!G163+'[7]67020330'!G163+[7]XX!F164+'[7]6703004'!G163+'[7]67020306'!G163+'[7]670250'!G163</f>
        <v>0</v>
      </c>
      <c r="H170" s="1429">
        <f>+[7]CSM!H164+[7]YY!G164+'[7]Zone verzi'!H163+'[7]67020330'!H163+[7]XX!G164+'[7]6703004'!H163+'[7]67020306'!H163+'[7]670250'!H163</f>
        <v>0</v>
      </c>
      <c r="I170" s="1429">
        <f>+[7]CSM!I164+[7]YY!H164+'[7]Zone verzi'!I163+'[7]67020330'!I163+[7]XX!H164+'[7]6703004'!I163+'[7]67020306'!I163+'[7]670250'!I163</f>
        <v>0</v>
      </c>
      <c r="J170" s="1429">
        <f>+[7]CSM!J164+[7]YY!I164+'[7]Zone verzi'!J163+'[7]67020330'!J163+[7]XX!I164+'[7]6703004'!J163+'[7]67020306'!J163+'[7]670250'!J163</f>
        <v>0</v>
      </c>
      <c r="K170" s="1429">
        <f>+[7]CSM!K164+[7]YY!J164+'[7]Zone verzi'!K163+'[7]67020330'!K163+[7]XX!J164+'[7]6703004'!K163+'[7]67020306'!K163+'[7]670250'!K163</f>
        <v>0</v>
      </c>
      <c r="L170" s="1430">
        <f>+[7]CSM!L164+[7]YY!K164+'[7]Zone verzi'!L163+'[7]67020330'!L163+[7]XX!K164+'[7]6703004'!L163+'[7]67020306'!L163+'[7]670250'!L163</f>
        <v>0</v>
      </c>
    </row>
    <row r="171" spans="1:12" s="1475" customFormat="1" ht="15" hidden="1">
      <c r="A171" s="960"/>
      <c r="B171" s="961"/>
      <c r="C171" s="880"/>
      <c r="D171" s="1434"/>
      <c r="E171" s="1435">
        <v>0</v>
      </c>
      <c r="F171" s="1435">
        <f>+[7]CSM!F165+[7]YY!E165+'[7]Zone verzi'!F164+'[7]67020330'!F164+[7]XX!E165+'[7]6703004'!F164+'[7]67020306'!F164+'[7]670250'!F164</f>
        <v>0</v>
      </c>
      <c r="G171" s="1435">
        <f>+[7]CSM!G165+[7]YY!F165+'[7]Zone verzi'!G164+'[7]67020330'!G164+[7]XX!F165+'[7]6703004'!G164+'[7]67020306'!G164+'[7]670250'!G164</f>
        <v>0</v>
      </c>
      <c r="H171" s="1435">
        <f>+[7]CSM!H165+[7]YY!G165+'[7]Zone verzi'!H164+'[7]67020330'!H164+[7]XX!G165+'[7]6703004'!H164+'[7]67020306'!H164+'[7]670250'!H164</f>
        <v>0</v>
      </c>
      <c r="I171" s="1435">
        <f>+[7]CSM!I165+[7]YY!H165+'[7]Zone verzi'!I164+'[7]67020330'!I164+[7]XX!H165+'[7]6703004'!I164+'[7]67020306'!I164+'[7]670250'!I164</f>
        <v>0</v>
      </c>
      <c r="J171" s="1435">
        <f>+[7]CSM!J165+[7]YY!I165+'[7]Zone verzi'!J164+'[7]67020330'!J164+[7]XX!I165+'[7]6703004'!J164+'[7]67020306'!J164+'[7]670250'!J164</f>
        <v>0</v>
      </c>
      <c r="K171" s="1435">
        <f>+[7]CSM!K165+[7]YY!J165+'[7]Zone verzi'!K164+'[7]67020330'!K164+[7]XX!J165+'[7]6703004'!K164+'[7]67020306'!K164+'[7]670250'!K164</f>
        <v>0</v>
      </c>
      <c r="L171" s="1436">
        <f>+[7]CSM!L165+[7]YY!K165+'[7]Zone verzi'!L164+'[7]67020330'!L164+[7]XX!K165+'[7]6703004'!L164+'[7]67020306'!L164+'[7]670250'!L164</f>
        <v>0</v>
      </c>
    </row>
    <row r="172" spans="1:12" s="933" customFormat="1" ht="15" hidden="1">
      <c r="A172" s="962" t="s">
        <v>1149</v>
      </c>
      <c r="B172" s="921"/>
      <c r="C172" s="922" t="s">
        <v>1150</v>
      </c>
      <c r="D172" s="1473"/>
      <c r="E172" s="1473" t="e">
        <f>#REF!+[7]CSM!E166+#REF!+[7]YY!D166+'[7]Zone verzi'!E165+'[7]67020330'!E165+[7]XX!D166+'[7]6703004'!E165+'[7]67020306'!E165+'[7]670250'!E165</f>
        <v>#REF!</v>
      </c>
      <c r="F172" s="1473" t="e">
        <f>#REF!+[7]CSM!F166+#REF!+[7]YY!E166+'[7]Zone verzi'!F165+'[7]67020330'!F165+[7]XX!E166+'[7]6703004'!F165+'[7]67020306'!F165+'[7]670250'!F165</f>
        <v>#REF!</v>
      </c>
      <c r="G172" s="1473" t="e">
        <f>#REF!+[7]CSM!G166+#REF!+[7]YY!F166+'[7]Zone verzi'!G165+'[7]67020330'!G165+[7]XX!F166+'[7]6703004'!G165+'[7]67020306'!G165+'[7]670250'!G165</f>
        <v>#REF!</v>
      </c>
      <c r="H172" s="1473" t="e">
        <f>#REF!+[7]CSM!H166+#REF!+[7]YY!G166+'[7]Zone verzi'!H165+'[7]67020330'!H165+[7]XX!G166+'[7]6703004'!H165+'[7]67020306'!H165+'[7]670250'!H165</f>
        <v>#REF!</v>
      </c>
      <c r="I172" s="1473" t="e">
        <f>#REF!+[7]CSM!I166+#REF!+[7]YY!H166+'[7]Zone verzi'!I165+'[7]67020330'!I165+[7]XX!H166+'[7]6703004'!I165+'[7]67020306'!I165+'[7]670250'!I165</f>
        <v>#REF!</v>
      </c>
      <c r="J172" s="1473" t="e">
        <f>#REF!+[7]CSM!J166+#REF!+[7]YY!I166+'[7]Zone verzi'!J165+'[7]67020330'!J165+[7]XX!I166+'[7]6703004'!J165+'[7]67020306'!J165+'[7]670250'!J165</f>
        <v>#REF!</v>
      </c>
      <c r="K172" s="1473" t="e">
        <f>#REF!+[7]CSM!K166+#REF!+[7]YY!J166+'[7]Zone verzi'!K165+'[7]67020330'!K165+[7]XX!J166+'[7]6703004'!K165+'[7]67020306'!K165+'[7]670250'!K165</f>
        <v>#REF!</v>
      </c>
      <c r="L172" s="1474" t="e">
        <f>#REF!+[7]CSM!L166+#REF!+[7]YY!K166+'[7]Zone verzi'!L165+'[7]67020330'!L165+[7]XX!K166+'[7]6703004'!L165+'[7]67020306'!L165+'[7]670250'!L165</f>
        <v>#REF!</v>
      </c>
    </row>
    <row r="173" spans="1:12" s="1475" customFormat="1" ht="20.100000000000001" hidden="1" customHeight="1">
      <c r="A173" s="1178" t="s">
        <v>1151</v>
      </c>
      <c r="B173" s="1179"/>
      <c r="C173" s="941" t="s">
        <v>1152</v>
      </c>
      <c r="D173" s="1435"/>
      <c r="E173" s="1435" t="e">
        <f>#REF!+[7]CSM!E167+#REF!+[7]YY!D167+'[7]Zone verzi'!E166+'[7]67020330'!E166+[7]XX!D167+'[7]6703004'!E166+'[7]67020306'!E166+'[7]670250'!E166</f>
        <v>#REF!</v>
      </c>
      <c r="F173" s="1435" t="e">
        <f>#REF!+[7]CSM!F167+#REF!+[7]YY!E167+'[7]Zone verzi'!F166+'[7]67020330'!F166+[7]XX!E167+'[7]6703004'!F166+'[7]67020306'!F166+'[7]670250'!F166</f>
        <v>#REF!</v>
      </c>
      <c r="G173" s="1435" t="e">
        <f>#REF!+[7]CSM!G167+#REF!+[7]YY!F167+'[7]Zone verzi'!G166+'[7]67020330'!G166+[7]XX!F167+'[7]6703004'!G166+'[7]67020306'!G166+'[7]670250'!G166</f>
        <v>#REF!</v>
      </c>
      <c r="H173" s="1435" t="e">
        <f>#REF!+[7]CSM!H167+#REF!+[7]YY!G167+'[7]Zone verzi'!H166+'[7]67020330'!H166+[7]XX!G167+'[7]6703004'!H166+'[7]67020306'!H166+'[7]670250'!H166</f>
        <v>#REF!</v>
      </c>
      <c r="I173" s="1435" t="e">
        <f>#REF!+[7]CSM!I167+#REF!+[7]YY!H167+'[7]Zone verzi'!I166+'[7]67020330'!I166+[7]XX!H167+'[7]6703004'!I166+'[7]67020306'!I166+'[7]670250'!I166</f>
        <v>#REF!</v>
      </c>
      <c r="J173" s="1435" t="e">
        <f>#REF!+[7]CSM!J167+#REF!+[7]YY!I167+'[7]Zone verzi'!J166+'[7]67020330'!J166+[7]XX!I167+'[7]6703004'!J166+'[7]67020306'!J166+'[7]670250'!J166</f>
        <v>#REF!</v>
      </c>
      <c r="K173" s="1435" t="e">
        <f>#REF!+[7]CSM!K167+#REF!+[7]YY!J167+'[7]Zone verzi'!K166+'[7]67020330'!K166+[7]XX!J167+'[7]6703004'!K166+'[7]67020306'!K166+'[7]670250'!K166</f>
        <v>#REF!</v>
      </c>
      <c r="L173" s="1436" t="e">
        <f>#REF!+[7]CSM!L167+#REF!+[7]YY!K167+'[7]Zone verzi'!L166+'[7]67020330'!L166+[7]XX!K167+'[7]6703004'!L166+'[7]67020306'!L166+'[7]670250'!L166</f>
        <v>#REF!</v>
      </c>
    </row>
    <row r="174" spans="1:12" s="1475" customFormat="1" ht="15" hidden="1">
      <c r="A174" s="878" t="s">
        <v>1153</v>
      </c>
      <c r="B174" s="929"/>
      <c r="C174" s="941" t="s">
        <v>1154</v>
      </c>
      <c r="D174" s="1435"/>
      <c r="E174" s="1435" t="e">
        <f>#REF!+[7]CSM!E168+#REF!+[7]YY!D168+'[7]Zone verzi'!E167+'[7]67020330'!E167+[7]XX!D168+'[7]6703004'!E167+'[7]67020306'!E167+'[7]670250'!E167</f>
        <v>#REF!</v>
      </c>
      <c r="F174" s="1435" t="e">
        <f>#REF!+[7]CSM!F168+#REF!+[7]YY!E168+'[7]Zone verzi'!F167+'[7]67020330'!F167+[7]XX!E168+'[7]6703004'!F167+'[7]67020306'!F167+'[7]670250'!F167</f>
        <v>#REF!</v>
      </c>
      <c r="G174" s="1435" t="e">
        <f>#REF!+[7]CSM!G168+#REF!+[7]YY!F168+'[7]Zone verzi'!G167+'[7]67020330'!G167+[7]XX!F168+'[7]6703004'!G167+'[7]67020306'!G167+'[7]670250'!G167</f>
        <v>#REF!</v>
      </c>
      <c r="H174" s="1435" t="e">
        <f>#REF!+[7]CSM!H168+#REF!+[7]YY!G168+'[7]Zone verzi'!H167+'[7]67020330'!H167+[7]XX!G168+'[7]6703004'!H167+'[7]67020306'!H167+'[7]670250'!H167</f>
        <v>#REF!</v>
      </c>
      <c r="I174" s="1435" t="e">
        <f>#REF!+[7]CSM!I168+#REF!+[7]YY!H168+'[7]Zone verzi'!I167+'[7]67020330'!I167+[7]XX!H168+'[7]6703004'!I167+'[7]67020306'!I167+'[7]670250'!I167</f>
        <v>#REF!</v>
      </c>
      <c r="J174" s="1435" t="e">
        <f>#REF!+[7]CSM!J168+#REF!+[7]YY!I168+'[7]Zone verzi'!J167+'[7]67020330'!J167+[7]XX!I168+'[7]6703004'!J167+'[7]67020306'!J167+'[7]670250'!J167</f>
        <v>#REF!</v>
      </c>
      <c r="K174" s="1435" t="e">
        <f>#REF!+[7]CSM!K168+#REF!+[7]YY!J168+'[7]Zone verzi'!K167+'[7]67020330'!K167+[7]XX!J168+'[7]6703004'!K167+'[7]67020306'!K167+'[7]670250'!K167</f>
        <v>#REF!</v>
      </c>
      <c r="L174" s="1436" t="e">
        <f>#REF!+[7]CSM!L168+#REF!+[7]YY!K168+'[7]Zone verzi'!L167+'[7]67020330'!L167+[7]XX!K168+'[7]6703004'!L167+'[7]67020306'!L167+'[7]670250'!L167</f>
        <v>#REF!</v>
      </c>
    </row>
    <row r="175" spans="1:12" s="1475" customFormat="1" ht="15" hidden="1">
      <c r="A175" s="878"/>
      <c r="B175" s="929"/>
      <c r="C175" s="930"/>
      <c r="D175" s="1434"/>
      <c r="E175" s="1435" t="e">
        <f>#REF!+[7]CSM!E169+#REF!+[7]YY!D169+'[7]Zone verzi'!E168+'[7]67020330'!E168+[7]XX!D169+'[7]6703004'!E168+'[7]67020306'!E168+'[7]670250'!E168</f>
        <v>#REF!</v>
      </c>
      <c r="F175" s="1435" t="e">
        <f>#REF!+[7]CSM!F169+#REF!+[7]YY!E169+'[7]Zone verzi'!F168+'[7]67020330'!F168+[7]XX!E169+'[7]6703004'!F168+'[7]67020306'!F168+'[7]670250'!F168</f>
        <v>#REF!</v>
      </c>
      <c r="G175" s="1435" t="e">
        <f>#REF!+[7]CSM!G169+#REF!+[7]YY!F169+'[7]Zone verzi'!G168+'[7]67020330'!G168+[7]XX!F169+'[7]6703004'!G168+'[7]67020306'!G168+'[7]670250'!G168</f>
        <v>#REF!</v>
      </c>
      <c r="H175" s="1435" t="e">
        <f>#REF!+[7]CSM!H169+#REF!+[7]YY!G169+'[7]Zone verzi'!H168+'[7]67020330'!H168+[7]XX!G169+'[7]6703004'!H168+'[7]67020306'!H168+'[7]670250'!H168</f>
        <v>#REF!</v>
      </c>
      <c r="I175" s="1435" t="e">
        <f>#REF!+[7]CSM!I169+#REF!+[7]YY!H169+'[7]Zone verzi'!I168+'[7]67020330'!I168+[7]XX!H169+'[7]6703004'!I168+'[7]67020306'!I168+'[7]670250'!I168</f>
        <v>#REF!</v>
      </c>
      <c r="J175" s="1435" t="e">
        <f>#REF!+[7]CSM!J169+#REF!+[7]YY!I169+'[7]Zone verzi'!J168+'[7]67020330'!J168+[7]XX!I169+'[7]6703004'!J168+'[7]67020306'!J168+'[7]670250'!J168</f>
        <v>#REF!</v>
      </c>
      <c r="K175" s="1435" t="e">
        <f>#REF!+[7]CSM!K169+#REF!+[7]YY!J169+'[7]Zone verzi'!K168+'[7]67020330'!K168+[7]XX!J169+'[7]6703004'!K168+'[7]67020306'!K168+'[7]670250'!K168</f>
        <v>#REF!</v>
      </c>
      <c r="L175" s="1436" t="e">
        <f>#REF!+[7]CSM!L169+#REF!+[7]YY!K169+'[7]Zone verzi'!L168+'[7]67020330'!L168+[7]XX!K169+'[7]6703004'!L168+'[7]67020306'!L168+'[7]670250'!L168</f>
        <v>#REF!</v>
      </c>
    </row>
    <row r="176" spans="1:12" s="933" customFormat="1" ht="15" hidden="1">
      <c r="A176" s="963" t="s">
        <v>1155</v>
      </c>
      <c r="B176" s="921"/>
      <c r="C176" s="922" t="s">
        <v>1156</v>
      </c>
      <c r="D176" s="1473"/>
      <c r="E176" s="1473" t="e">
        <f>#REF!+[7]CSM!E170+#REF!+[7]YY!D170+'[7]Zone verzi'!E169+'[7]67020330'!E169+[7]XX!D170+'[7]6703004'!E169+'[7]67020306'!E169+'[7]670250'!E169</f>
        <v>#REF!</v>
      </c>
      <c r="F176" s="1473" t="e">
        <f>#REF!+[7]CSM!F170+#REF!+[7]YY!E170+'[7]Zone verzi'!F169+'[7]67020330'!F169+[7]XX!E170+'[7]6703004'!F169+'[7]67020306'!F169+'[7]670250'!F169</f>
        <v>#REF!</v>
      </c>
      <c r="G176" s="1473" t="e">
        <f>#REF!+[7]CSM!G170+#REF!+[7]YY!F170+'[7]Zone verzi'!G169+'[7]67020330'!G169+[7]XX!F170+'[7]6703004'!G169+'[7]67020306'!G169+'[7]670250'!G169</f>
        <v>#REF!</v>
      </c>
      <c r="H176" s="1473" t="e">
        <f>#REF!+[7]CSM!H170+#REF!+[7]YY!G170+'[7]Zone verzi'!H169+'[7]67020330'!H169+[7]XX!G170+'[7]6703004'!H169+'[7]67020306'!H169+'[7]670250'!H169</f>
        <v>#REF!</v>
      </c>
      <c r="I176" s="1473" t="e">
        <f>#REF!+[7]CSM!I170+#REF!+[7]YY!H170+'[7]Zone verzi'!I169+'[7]67020330'!I169+[7]XX!H170+'[7]6703004'!I169+'[7]67020306'!I169+'[7]670250'!I169</f>
        <v>#REF!</v>
      </c>
      <c r="J176" s="1473" t="e">
        <f>#REF!+[7]CSM!J170+#REF!+[7]YY!I170+'[7]Zone verzi'!J169+'[7]67020330'!J169+[7]XX!I170+'[7]6703004'!J169+'[7]67020306'!J169+'[7]670250'!J169</f>
        <v>#REF!</v>
      </c>
      <c r="K176" s="1473" t="e">
        <f>#REF!+[7]CSM!K170+#REF!+[7]YY!J170+'[7]Zone verzi'!K169+'[7]67020330'!K169+[7]XX!J170+'[7]6703004'!K169+'[7]67020306'!K169+'[7]670250'!K169</f>
        <v>#REF!</v>
      </c>
      <c r="L176" s="1474" t="e">
        <f>#REF!+[7]CSM!L170+#REF!+[7]YY!K170+'[7]Zone verzi'!L169+'[7]67020330'!L169+[7]XX!K170+'[7]6703004'!L169+'[7]67020306'!L169+'[7]670250'!L169</f>
        <v>#REF!</v>
      </c>
    </row>
    <row r="177" spans="1:12" s="1475" customFormat="1" ht="15" hidden="1">
      <c r="A177" s="925" t="s">
        <v>1157</v>
      </c>
      <c r="B177" s="917"/>
      <c r="C177" s="875" t="s">
        <v>1158</v>
      </c>
      <c r="D177" s="1429"/>
      <c r="E177" s="1429" t="e">
        <f>#REF!+[7]CSM!E171+#REF!+[7]YY!D171+'[7]Zone verzi'!E170+'[7]67020330'!E170+[7]XX!D171+'[7]6703004'!E170+'[7]67020306'!E170+'[7]670250'!E170</f>
        <v>#REF!</v>
      </c>
      <c r="F177" s="1429" t="e">
        <f>#REF!+[7]CSM!F171+#REF!+[7]YY!E171+'[7]Zone verzi'!F170+'[7]67020330'!F170+[7]XX!E171+'[7]6703004'!F170+'[7]67020306'!F170+'[7]670250'!F170</f>
        <v>#REF!</v>
      </c>
      <c r="G177" s="1429" t="e">
        <f>#REF!+[7]CSM!G171+#REF!+[7]YY!F171+'[7]Zone verzi'!G170+'[7]67020330'!G170+[7]XX!F171+'[7]6703004'!G170+'[7]67020306'!G170+'[7]670250'!G170</f>
        <v>#REF!</v>
      </c>
      <c r="H177" s="1429" t="e">
        <f>#REF!+[7]CSM!H171+#REF!+[7]YY!G171+'[7]Zone verzi'!H170+'[7]67020330'!H170+[7]XX!G171+'[7]6703004'!H170+'[7]67020306'!H170+'[7]670250'!H170</f>
        <v>#REF!</v>
      </c>
      <c r="I177" s="1429" t="e">
        <f>#REF!+[7]CSM!I171+#REF!+[7]YY!H171+'[7]Zone verzi'!I170+'[7]67020330'!I170+[7]XX!H171+'[7]6703004'!I170+'[7]67020306'!I170+'[7]670250'!I170</f>
        <v>#REF!</v>
      </c>
      <c r="J177" s="1429" t="e">
        <f>#REF!+[7]CSM!J171+#REF!+[7]YY!I171+'[7]Zone verzi'!J170+'[7]67020330'!J170+[7]XX!I171+'[7]6703004'!J170+'[7]67020306'!J170+'[7]670250'!J170</f>
        <v>#REF!</v>
      </c>
      <c r="K177" s="1429" t="e">
        <f>#REF!+[7]CSM!K171+#REF!+[7]YY!J171+'[7]Zone verzi'!K170+'[7]67020330'!K170+[7]XX!J171+'[7]6703004'!K170+'[7]67020306'!K170+'[7]670250'!K170</f>
        <v>#REF!</v>
      </c>
      <c r="L177" s="1430" t="e">
        <f>#REF!+[7]CSM!L171+#REF!+[7]YY!K171+'[7]Zone verzi'!L170+'[7]67020330'!L170+[7]XX!K171+'[7]6703004'!L170+'[7]67020306'!L170+'[7]670250'!L170</f>
        <v>#REF!</v>
      </c>
    </row>
    <row r="178" spans="1:12" s="1475" customFormat="1" ht="25.5" hidden="1">
      <c r="A178" s="892"/>
      <c r="B178" s="913" t="s">
        <v>1159</v>
      </c>
      <c r="C178" s="880" t="s">
        <v>1160</v>
      </c>
      <c r="D178" s="1434"/>
      <c r="E178" s="1435" t="e">
        <f>#REF!+[7]CSM!E172+#REF!+[7]YY!D172+'[7]Zone verzi'!E171+'[7]67020330'!E171+[7]XX!D172+'[7]6703004'!E171+'[7]67020306'!E171+'[7]670250'!E171</f>
        <v>#REF!</v>
      </c>
      <c r="F178" s="1435" t="e">
        <f>#REF!+[7]CSM!F172+#REF!+[7]YY!E172+'[7]Zone verzi'!F171+'[7]67020330'!F171+[7]XX!E172+'[7]6703004'!F171+'[7]67020306'!F171+'[7]670250'!F171</f>
        <v>#REF!</v>
      </c>
      <c r="G178" s="1435" t="e">
        <f>#REF!+[7]CSM!G172+#REF!+[7]YY!F172+'[7]Zone verzi'!G171+'[7]67020330'!G171+[7]XX!F172+'[7]6703004'!G171+'[7]67020306'!G171+'[7]670250'!G171</f>
        <v>#REF!</v>
      </c>
      <c r="H178" s="1435" t="e">
        <f>#REF!+[7]CSM!H172+#REF!+[7]YY!G172+'[7]Zone verzi'!H171+'[7]67020330'!H171+[7]XX!G172+'[7]6703004'!H171+'[7]67020306'!H171+'[7]670250'!H171</f>
        <v>#REF!</v>
      </c>
      <c r="I178" s="1435" t="e">
        <f>#REF!+[7]CSM!I172+#REF!+[7]YY!H172+'[7]Zone verzi'!I171+'[7]67020330'!I171+[7]XX!H172+'[7]6703004'!I171+'[7]67020306'!I171+'[7]670250'!I171</f>
        <v>#REF!</v>
      </c>
      <c r="J178" s="1435" t="e">
        <f>#REF!+[7]CSM!J172+#REF!+[7]YY!I172+'[7]Zone verzi'!J171+'[7]67020330'!J171+[7]XX!I172+'[7]6703004'!J171+'[7]67020306'!J171+'[7]670250'!J171</f>
        <v>#REF!</v>
      </c>
      <c r="K178" s="1435" t="e">
        <f>#REF!+[7]CSM!K172+#REF!+[7]YY!J172+'[7]Zone verzi'!K171+'[7]67020330'!K171+[7]XX!J172+'[7]6703004'!K171+'[7]67020306'!K171+'[7]670250'!K171</f>
        <v>#REF!</v>
      </c>
      <c r="L178" s="1436" t="e">
        <f>#REF!+[7]CSM!L172+#REF!+[7]YY!K172+'[7]Zone verzi'!L171+'[7]67020330'!L171+[7]XX!K172+'[7]6703004'!L171+'[7]67020306'!L171+'[7]670250'!L171</f>
        <v>#REF!</v>
      </c>
    </row>
    <row r="179" spans="1:12" s="1475" customFormat="1" ht="25.5" hidden="1">
      <c r="A179" s="892"/>
      <c r="B179" s="913" t="s">
        <v>1161</v>
      </c>
      <c r="C179" s="880" t="s">
        <v>1162</v>
      </c>
      <c r="D179" s="1434"/>
      <c r="E179" s="1435" t="e">
        <f>#REF!+[7]CSM!E173+#REF!+[7]YY!D173+'[7]Zone verzi'!E172+'[7]67020330'!E172+[7]XX!D173+'[7]6703004'!E172+'[7]67020306'!E172+'[7]670250'!E172</f>
        <v>#REF!</v>
      </c>
      <c r="F179" s="1435" t="e">
        <f>#REF!+[7]CSM!F173+#REF!+[7]YY!E173+'[7]Zone verzi'!F172+'[7]67020330'!F172+[7]XX!E173+'[7]6703004'!F172+'[7]67020306'!F172+'[7]670250'!F172</f>
        <v>#REF!</v>
      </c>
      <c r="G179" s="1435" t="e">
        <f>#REF!+[7]CSM!G173+#REF!+[7]YY!F173+'[7]Zone verzi'!G172+'[7]67020330'!G172+[7]XX!F173+'[7]6703004'!G172+'[7]67020306'!G172+'[7]670250'!G172</f>
        <v>#REF!</v>
      </c>
      <c r="H179" s="1435" t="e">
        <f>#REF!+[7]CSM!H173+#REF!+[7]YY!G173+'[7]Zone verzi'!H172+'[7]67020330'!H172+[7]XX!G173+'[7]6703004'!H172+'[7]67020306'!H172+'[7]670250'!H172</f>
        <v>#REF!</v>
      </c>
      <c r="I179" s="1435" t="e">
        <f>#REF!+[7]CSM!I173+#REF!+[7]YY!H173+'[7]Zone verzi'!I172+'[7]67020330'!I172+[7]XX!H173+'[7]6703004'!I172+'[7]67020306'!I172+'[7]670250'!I172</f>
        <v>#REF!</v>
      </c>
      <c r="J179" s="1435" t="e">
        <f>#REF!+[7]CSM!J173+#REF!+[7]YY!I173+'[7]Zone verzi'!J172+'[7]67020330'!J172+[7]XX!I173+'[7]6703004'!J172+'[7]67020306'!J172+'[7]670250'!J172</f>
        <v>#REF!</v>
      </c>
      <c r="K179" s="1435" t="e">
        <f>#REF!+[7]CSM!K173+#REF!+[7]YY!J173+'[7]Zone verzi'!K172+'[7]67020330'!K172+[7]XX!J173+'[7]6703004'!K172+'[7]67020306'!K172+'[7]670250'!K172</f>
        <v>#REF!</v>
      </c>
      <c r="L179" s="1436" t="e">
        <f>#REF!+[7]CSM!L173+#REF!+[7]YY!K173+'[7]Zone verzi'!L172+'[7]67020330'!L172+[7]XX!K173+'[7]6703004'!L172+'[7]67020306'!L172+'[7]670250'!L172</f>
        <v>#REF!</v>
      </c>
    </row>
    <row r="180" spans="1:12" s="1475" customFormat="1" ht="20.100000000000001" hidden="1" customHeight="1">
      <c r="A180" s="892"/>
      <c r="B180" s="913" t="s">
        <v>1163</v>
      </c>
      <c r="C180" s="880" t="s">
        <v>1164</v>
      </c>
      <c r="D180" s="1434"/>
      <c r="E180" s="1435" t="e">
        <f>#REF!+[7]CSM!E174+#REF!+[7]YY!D174+'[7]Zone verzi'!E173+'[7]67020330'!E173+[7]XX!D174+'[7]6703004'!E173+'[7]67020306'!E173+'[7]670250'!E173</f>
        <v>#REF!</v>
      </c>
      <c r="F180" s="1435" t="e">
        <f>#REF!+[7]CSM!F174+#REF!+[7]YY!E174+'[7]Zone verzi'!F173+'[7]67020330'!F173+[7]XX!E174+'[7]6703004'!F173+'[7]67020306'!F173+'[7]670250'!F173</f>
        <v>#REF!</v>
      </c>
      <c r="G180" s="1435" t="e">
        <f>#REF!+[7]CSM!G174+#REF!+[7]YY!F174+'[7]Zone verzi'!G173+'[7]67020330'!G173+[7]XX!F174+'[7]6703004'!G173+'[7]67020306'!G173+'[7]670250'!G173</f>
        <v>#REF!</v>
      </c>
      <c r="H180" s="1435" t="e">
        <f>#REF!+[7]CSM!H174+#REF!+[7]YY!G174+'[7]Zone verzi'!H173+'[7]67020330'!H173+[7]XX!G174+'[7]6703004'!H173+'[7]67020306'!H173+'[7]670250'!H173</f>
        <v>#REF!</v>
      </c>
      <c r="I180" s="1435" t="e">
        <f>#REF!+[7]CSM!I174+#REF!+[7]YY!H174+'[7]Zone verzi'!I173+'[7]67020330'!I173+[7]XX!H174+'[7]6703004'!I173+'[7]67020306'!I173+'[7]670250'!I173</f>
        <v>#REF!</v>
      </c>
      <c r="J180" s="1435" t="e">
        <f>#REF!+[7]CSM!J174+#REF!+[7]YY!I174+'[7]Zone verzi'!J173+'[7]67020330'!J173+[7]XX!I174+'[7]6703004'!J173+'[7]67020306'!J173+'[7]670250'!J173</f>
        <v>#REF!</v>
      </c>
      <c r="K180" s="1435" t="e">
        <f>#REF!+[7]CSM!K174+#REF!+[7]YY!J174+'[7]Zone verzi'!K173+'[7]67020330'!K173+[7]XX!J174+'[7]6703004'!K173+'[7]67020306'!K173+'[7]670250'!K173</f>
        <v>#REF!</v>
      </c>
      <c r="L180" s="1436" t="e">
        <f>#REF!+[7]CSM!L174+#REF!+[7]YY!K174+'[7]Zone verzi'!L173+'[7]67020330'!L173+[7]XX!K174+'[7]6703004'!L173+'[7]67020306'!L173+'[7]670250'!L173</f>
        <v>#REF!</v>
      </c>
    </row>
    <row r="181" spans="1:12" s="1475" customFormat="1" ht="15" hidden="1">
      <c r="A181" s="892"/>
      <c r="B181" s="879" t="s">
        <v>1165</v>
      </c>
      <c r="C181" s="880" t="s">
        <v>1166</v>
      </c>
      <c r="D181" s="1434"/>
      <c r="E181" s="1435" t="e">
        <f>#REF!+[7]CSM!E175+#REF!+[7]YY!D175+'[7]Zone verzi'!E174+'[7]67020330'!E174+[7]XX!D175+'[7]6703004'!E174+'[7]67020306'!E174+'[7]670250'!E174</f>
        <v>#REF!</v>
      </c>
      <c r="F181" s="1435" t="e">
        <f>#REF!+[7]CSM!F175+#REF!+[7]YY!E175+'[7]Zone verzi'!F174+'[7]67020330'!F174+[7]XX!E175+'[7]6703004'!F174+'[7]67020306'!F174+'[7]670250'!F174</f>
        <v>#REF!</v>
      </c>
      <c r="G181" s="1435" t="e">
        <f>#REF!+[7]CSM!G175+#REF!+[7]YY!F175+'[7]Zone verzi'!G174+'[7]67020330'!G174+[7]XX!F175+'[7]6703004'!G174+'[7]67020306'!G174+'[7]670250'!G174</f>
        <v>#REF!</v>
      </c>
      <c r="H181" s="1435" t="e">
        <f>#REF!+[7]CSM!H175+#REF!+[7]YY!G175+'[7]Zone verzi'!H174+'[7]67020330'!H174+[7]XX!G175+'[7]6703004'!H174+'[7]67020306'!H174+'[7]670250'!H174</f>
        <v>#REF!</v>
      </c>
      <c r="I181" s="1435" t="e">
        <f>#REF!+[7]CSM!I175+#REF!+[7]YY!H175+'[7]Zone verzi'!I174+'[7]67020330'!I174+[7]XX!H175+'[7]6703004'!I174+'[7]67020306'!I174+'[7]670250'!I174</f>
        <v>#REF!</v>
      </c>
      <c r="J181" s="1435" t="e">
        <f>#REF!+[7]CSM!J175+#REF!+[7]YY!I175+'[7]Zone verzi'!J174+'[7]67020330'!J174+[7]XX!I175+'[7]6703004'!J174+'[7]67020306'!J174+'[7]670250'!J174</f>
        <v>#REF!</v>
      </c>
      <c r="K181" s="1435" t="e">
        <f>#REF!+[7]CSM!K175+#REF!+[7]YY!J175+'[7]Zone verzi'!K174+'[7]67020330'!K174+[7]XX!J175+'[7]6703004'!K174+'[7]67020306'!K174+'[7]670250'!K174</f>
        <v>#REF!</v>
      </c>
      <c r="L181" s="1436" t="e">
        <f>#REF!+[7]CSM!L175+#REF!+[7]YY!K175+'[7]Zone verzi'!L174+'[7]67020330'!L174+[7]XX!K175+'[7]6703004'!L174+'[7]67020306'!L174+'[7]670250'!L174</f>
        <v>#REF!</v>
      </c>
    </row>
    <row r="182" spans="1:12" s="1475" customFormat="1" ht="15" hidden="1">
      <c r="A182" s="925" t="s">
        <v>1167</v>
      </c>
      <c r="B182" s="917"/>
      <c r="C182" s="875" t="s">
        <v>733</v>
      </c>
      <c r="D182" s="1429"/>
      <c r="E182" s="1429" t="e">
        <f>#REF!+[7]CSM!E176+#REF!+[7]YY!D176+'[7]Zone verzi'!E175+'[7]67020330'!E175+[7]XX!D176+'[7]6703004'!E175+'[7]67020306'!E175+'[7]670250'!E175</f>
        <v>#REF!</v>
      </c>
      <c r="F182" s="1429" t="e">
        <f>#REF!+[7]CSM!F176+#REF!+[7]YY!E176+'[7]Zone verzi'!F175+'[7]67020330'!F175+[7]XX!E176+'[7]6703004'!F175+'[7]67020306'!F175+'[7]670250'!F175</f>
        <v>#REF!</v>
      </c>
      <c r="G182" s="1429" t="e">
        <f>#REF!+[7]CSM!G176+#REF!+[7]YY!F176+'[7]Zone verzi'!G175+'[7]67020330'!G175+[7]XX!F176+'[7]6703004'!G175+'[7]67020306'!G175+'[7]670250'!G175</f>
        <v>#REF!</v>
      </c>
      <c r="H182" s="1429" t="e">
        <f>#REF!+[7]CSM!H176+#REF!+[7]YY!G176+'[7]Zone verzi'!H175+'[7]67020330'!H175+[7]XX!G176+'[7]6703004'!H175+'[7]67020306'!H175+'[7]670250'!H175</f>
        <v>#REF!</v>
      </c>
      <c r="I182" s="1429" t="e">
        <f>#REF!+[7]CSM!I176+#REF!+[7]YY!H176+'[7]Zone verzi'!I175+'[7]67020330'!I175+[7]XX!H176+'[7]6703004'!I175+'[7]67020306'!I175+'[7]670250'!I175</f>
        <v>#REF!</v>
      </c>
      <c r="J182" s="1429" t="e">
        <f>#REF!+[7]CSM!J176+#REF!+[7]YY!I176+'[7]Zone verzi'!J175+'[7]67020330'!J175+[7]XX!I176+'[7]6703004'!J175+'[7]67020306'!J175+'[7]670250'!J175</f>
        <v>#REF!</v>
      </c>
      <c r="K182" s="1429" t="e">
        <f>#REF!+[7]CSM!K176+#REF!+[7]YY!J176+'[7]Zone verzi'!K175+'[7]67020330'!K175+[7]XX!J176+'[7]6703004'!K175+'[7]67020306'!K175+'[7]670250'!K175</f>
        <v>#REF!</v>
      </c>
      <c r="L182" s="1430" t="e">
        <f>#REF!+[7]CSM!L176+#REF!+[7]YY!K176+'[7]Zone verzi'!L175+'[7]67020330'!L175+[7]XX!K176+'[7]6703004'!L175+'[7]67020306'!L175+'[7]670250'!L175</f>
        <v>#REF!</v>
      </c>
    </row>
    <row r="183" spans="1:12" s="1475" customFormat="1" ht="15" hidden="1">
      <c r="A183" s="892"/>
      <c r="B183" s="879" t="s">
        <v>1168</v>
      </c>
      <c r="C183" s="880" t="s">
        <v>1169</v>
      </c>
      <c r="D183" s="1434"/>
      <c r="E183" s="1435" t="e">
        <f>#REF!+[7]CSM!E177+#REF!+[7]YY!D177+'[7]Zone verzi'!E176+'[7]67020330'!E176+[7]XX!D177+'[7]6703004'!E176+'[7]67020306'!E176+'[7]670250'!E176</f>
        <v>#REF!</v>
      </c>
      <c r="F183" s="1435" t="e">
        <f>#REF!+[7]CSM!F177+#REF!+[7]YY!E177+'[7]Zone verzi'!F176+'[7]67020330'!F176+[7]XX!E177+'[7]6703004'!F176+'[7]67020306'!F176+'[7]670250'!F176</f>
        <v>#REF!</v>
      </c>
      <c r="G183" s="1435" t="e">
        <f>#REF!+[7]CSM!G177+#REF!+[7]YY!F177+'[7]Zone verzi'!G176+'[7]67020330'!G176+[7]XX!F177+'[7]6703004'!G176+'[7]67020306'!G176+'[7]670250'!G176</f>
        <v>#REF!</v>
      </c>
      <c r="H183" s="1435" t="e">
        <f>#REF!+[7]CSM!H177+#REF!+[7]YY!G177+'[7]Zone verzi'!H176+'[7]67020330'!H176+[7]XX!G177+'[7]6703004'!H176+'[7]67020306'!H176+'[7]670250'!H176</f>
        <v>#REF!</v>
      </c>
      <c r="I183" s="1435" t="e">
        <f>#REF!+[7]CSM!I177+#REF!+[7]YY!H177+'[7]Zone verzi'!I176+'[7]67020330'!I176+[7]XX!H177+'[7]6703004'!I176+'[7]67020306'!I176+'[7]670250'!I176</f>
        <v>#REF!</v>
      </c>
      <c r="J183" s="1435" t="e">
        <f>#REF!+[7]CSM!J177+#REF!+[7]YY!I177+'[7]Zone verzi'!J176+'[7]67020330'!J176+[7]XX!I177+'[7]6703004'!J176+'[7]67020306'!J176+'[7]670250'!J176</f>
        <v>#REF!</v>
      </c>
      <c r="K183" s="1435" t="e">
        <f>#REF!+[7]CSM!K177+#REF!+[7]YY!J177+'[7]Zone verzi'!K176+'[7]67020330'!K176+[7]XX!J177+'[7]6703004'!K176+'[7]67020306'!K176+'[7]670250'!K176</f>
        <v>#REF!</v>
      </c>
      <c r="L183" s="1436" t="e">
        <f>#REF!+[7]CSM!L177+#REF!+[7]YY!K177+'[7]Zone verzi'!L176+'[7]67020330'!L176+[7]XX!K177+'[7]6703004'!L176+'[7]67020306'!L176+'[7]670250'!L176</f>
        <v>#REF!</v>
      </c>
    </row>
    <row r="184" spans="1:12" s="1475" customFormat="1" ht="15" hidden="1">
      <c r="A184" s="892"/>
      <c r="B184" s="879" t="s">
        <v>1170</v>
      </c>
      <c r="C184" s="880" t="s">
        <v>1171</v>
      </c>
      <c r="D184" s="1434"/>
      <c r="E184" s="1435" t="e">
        <f>#REF!+[7]CSM!E178+#REF!+[7]YY!D178+'[7]Zone verzi'!E177+'[7]67020330'!E177+[7]XX!D178+'[7]6703004'!E177+'[7]67020306'!E177+'[7]670250'!E177</f>
        <v>#REF!</v>
      </c>
      <c r="F184" s="1435" t="e">
        <f>#REF!+[7]CSM!F178+#REF!+[7]YY!E178+'[7]Zone verzi'!F177+'[7]67020330'!F177+[7]XX!E178+'[7]6703004'!F177+'[7]67020306'!F177+'[7]670250'!F177</f>
        <v>#REF!</v>
      </c>
      <c r="G184" s="1435" t="e">
        <f>#REF!+[7]CSM!G178+#REF!+[7]YY!F178+'[7]Zone verzi'!G177+'[7]67020330'!G177+[7]XX!F178+'[7]6703004'!G177+'[7]67020306'!G177+'[7]670250'!G177</f>
        <v>#REF!</v>
      </c>
      <c r="H184" s="1435" t="e">
        <f>#REF!+[7]CSM!H178+#REF!+[7]YY!G178+'[7]Zone verzi'!H177+'[7]67020330'!H177+[7]XX!G178+'[7]6703004'!H177+'[7]67020306'!H177+'[7]670250'!H177</f>
        <v>#REF!</v>
      </c>
      <c r="I184" s="1435" t="e">
        <f>#REF!+[7]CSM!I178+#REF!+[7]YY!H178+'[7]Zone verzi'!I177+'[7]67020330'!I177+[7]XX!H178+'[7]6703004'!I177+'[7]67020306'!I177+'[7]670250'!I177</f>
        <v>#REF!</v>
      </c>
      <c r="J184" s="1435" t="e">
        <f>#REF!+[7]CSM!J178+#REF!+[7]YY!I178+'[7]Zone verzi'!J177+'[7]67020330'!J177+[7]XX!I178+'[7]6703004'!J177+'[7]67020306'!J177+'[7]670250'!J177</f>
        <v>#REF!</v>
      </c>
      <c r="K184" s="1435" t="e">
        <f>#REF!+[7]CSM!K178+#REF!+[7]YY!J178+'[7]Zone verzi'!K177+'[7]67020330'!K177+[7]XX!J178+'[7]6703004'!K177+'[7]67020306'!K177+'[7]670250'!K177</f>
        <v>#REF!</v>
      </c>
      <c r="L184" s="1436" t="e">
        <f>#REF!+[7]CSM!L178+#REF!+[7]YY!K178+'[7]Zone verzi'!L177+'[7]67020330'!L177+[7]XX!K178+'[7]6703004'!L177+'[7]67020306'!L177+'[7]670250'!L177</f>
        <v>#REF!</v>
      </c>
    </row>
    <row r="185" spans="1:12" s="1475" customFormat="1" ht="15" hidden="1">
      <c r="A185" s="892"/>
      <c r="B185" s="879" t="s">
        <v>1172</v>
      </c>
      <c r="C185" s="880" t="s">
        <v>1173</v>
      </c>
      <c r="D185" s="1434"/>
      <c r="E185" s="1435">
        <v>0</v>
      </c>
      <c r="F185" s="1435">
        <f>+[7]CSM!F179+[7]YY!E179+'[7]Zone verzi'!F178+'[7]67020330'!F178+[7]XX!E179+'[7]6703004'!F178+'[7]67020306'!F178+'[7]670250'!F178</f>
        <v>0</v>
      </c>
      <c r="G185" s="1435">
        <f>+[7]CSM!G179+[7]YY!F179+'[7]Zone verzi'!G178+'[7]67020330'!G178+[7]XX!F179+'[7]6703004'!G178+'[7]67020306'!G178+'[7]670250'!G178</f>
        <v>0</v>
      </c>
      <c r="H185" s="1435">
        <f>+[7]CSM!H179+[7]YY!G179+'[7]Zone verzi'!H178+'[7]67020330'!H178+[7]XX!G179+'[7]6703004'!H178+'[7]67020306'!H178+'[7]670250'!H178</f>
        <v>0</v>
      </c>
      <c r="I185" s="1435">
        <f>+[7]CSM!I179+[7]YY!H179+'[7]Zone verzi'!I178+'[7]67020330'!I178+[7]XX!H179+'[7]6703004'!I178+'[7]67020306'!I178+'[7]670250'!I178</f>
        <v>0</v>
      </c>
      <c r="J185" s="1435">
        <f>+[7]CSM!J179+[7]YY!I179+'[7]Zone verzi'!J178+'[7]67020330'!J178+[7]XX!I179+'[7]6703004'!J178+'[7]67020306'!J178+'[7]670250'!J178</f>
        <v>0</v>
      </c>
      <c r="K185" s="1435">
        <f>+[7]CSM!K179+[7]YY!J179+'[7]Zone verzi'!K178+'[7]67020330'!K178+[7]XX!J179+'[7]6703004'!K178+'[7]67020306'!K178+'[7]670250'!K178</f>
        <v>0</v>
      </c>
      <c r="L185" s="1436">
        <f>+[7]CSM!L179+[7]YY!K179+'[7]Zone verzi'!L178+'[7]67020330'!L178+[7]XX!K179+'[7]6703004'!L178+'[7]67020306'!L178+'[7]670250'!L178</f>
        <v>0</v>
      </c>
    </row>
    <row r="186" spans="1:12" s="933" customFormat="1" ht="33.75" customHeight="1">
      <c r="A186" s="1480" t="s">
        <v>1174</v>
      </c>
      <c r="B186" s="1481"/>
      <c r="C186" s="1490" t="s">
        <v>1175</v>
      </c>
      <c r="D186" s="1490"/>
      <c r="E186" s="1490">
        <v>0</v>
      </c>
      <c r="F186" s="1490">
        <f>F187</f>
        <v>0</v>
      </c>
      <c r="G186" s="1490">
        <f t="shared" ref="G186:L188" si="18">G187</f>
        <v>-15855</v>
      </c>
      <c r="H186" s="1490">
        <f t="shared" si="18"/>
        <v>-15855</v>
      </c>
      <c r="I186" s="1490">
        <f t="shared" si="18"/>
        <v>-15855</v>
      </c>
      <c r="J186" s="1490">
        <f t="shared" si="18"/>
        <v>-15855</v>
      </c>
      <c r="K186" s="1490">
        <f t="shared" si="18"/>
        <v>0</v>
      </c>
      <c r="L186" s="1491">
        <f t="shared" si="18"/>
        <v>0</v>
      </c>
    </row>
    <row r="187" spans="1:12" s="1475" customFormat="1" ht="28.5" customHeight="1">
      <c r="A187" s="1492" t="s">
        <v>1395</v>
      </c>
      <c r="B187" s="1493"/>
      <c r="C187" s="941" t="s">
        <v>1177</v>
      </c>
      <c r="D187" s="1435"/>
      <c r="E187" s="1435">
        <v>0</v>
      </c>
      <c r="F187" s="1435">
        <f>F188</f>
        <v>0</v>
      </c>
      <c r="G187" s="1435">
        <f t="shared" si="18"/>
        <v>-15855</v>
      </c>
      <c r="H187" s="1435">
        <f t="shared" si="18"/>
        <v>-15855</v>
      </c>
      <c r="I187" s="1435">
        <f t="shared" si="18"/>
        <v>-15855</v>
      </c>
      <c r="J187" s="1435">
        <f t="shared" si="18"/>
        <v>-15855</v>
      </c>
      <c r="K187" s="1435">
        <f t="shared" si="18"/>
        <v>0</v>
      </c>
      <c r="L187" s="1436">
        <f t="shared" si="18"/>
        <v>0</v>
      </c>
    </row>
    <row r="188" spans="1:12" s="1475" customFormat="1" ht="15">
      <c r="A188" s="892"/>
      <c r="B188" s="879"/>
      <c r="C188" s="941" t="s">
        <v>1178</v>
      </c>
      <c r="D188" s="1435"/>
      <c r="E188" s="1435"/>
      <c r="F188" s="1435">
        <f>F189</f>
        <v>0</v>
      </c>
      <c r="G188" s="1435">
        <f t="shared" si="18"/>
        <v>-15855</v>
      </c>
      <c r="H188" s="1435">
        <f t="shared" si="18"/>
        <v>-15855</v>
      </c>
      <c r="I188" s="1435">
        <f t="shared" si="18"/>
        <v>-15855</v>
      </c>
      <c r="J188" s="1435">
        <f t="shared" si="18"/>
        <v>-15855</v>
      </c>
      <c r="K188" s="1435">
        <f t="shared" si="18"/>
        <v>0</v>
      </c>
      <c r="L188" s="1436">
        <f t="shared" si="18"/>
        <v>0</v>
      </c>
    </row>
    <row r="189" spans="1:12" s="1475" customFormat="1" ht="15">
      <c r="A189" s="892"/>
      <c r="B189" s="879"/>
      <c r="C189" s="941" t="s">
        <v>1179</v>
      </c>
      <c r="D189" s="1435"/>
      <c r="E189" s="1435"/>
      <c r="F189" s="1435">
        <f>'[2]67.05.01'!F183+[2]ZV!F182+'[2]67,03,04+P Teatru'!F182+'[2]67.03.06'!F182+'[2]67.03.30'!F182</f>
        <v>0</v>
      </c>
      <c r="G189" s="1435">
        <f>'[2]67.05.01'!G183+[2]ZV!G182+'[2]67,03,04+P Teatru'!G182+'[2]67.03.06'!G182+'[2]67.03.30'!G182</f>
        <v>-15855</v>
      </c>
      <c r="H189" s="1435">
        <f>'[2]67.05.01'!H183+[2]ZV!H182+'[2]67,03,04+P Teatru'!H182+'[2]67.03.06'!H182+'[2]67.03.30'!H182</f>
        <v>-15855</v>
      </c>
      <c r="I189" s="1435">
        <f>'[2]67.05.01'!I183+[2]ZV!I182+'[2]67,03,04+P Teatru'!I182+'[2]67.03.06'!I182+'[2]67.03.30'!I182</f>
        <v>-15855</v>
      </c>
      <c r="J189" s="1435">
        <f>'[2]67.05.01'!J183+[2]ZV!J182+'[2]67,03,04+P Teatru'!J182+'[2]67.03.06'!J182+'[2]67.03.30'!J182</f>
        <v>-15855</v>
      </c>
      <c r="K189" s="1435">
        <f>'[2]67.05.01'!K183+[2]ZV!K182+'[2]67,03,04+P Teatru'!K182+'[2]67.03.06'!K182+'[2]67.03.30'!K182</f>
        <v>0</v>
      </c>
      <c r="L189" s="1436">
        <f>'[2]67.05.01'!L183+[2]ZV!L182+'[2]67,03,04+P Teatru'!L182+'[2]67.03.06'!L182+'[2]67.03.30'!L182</f>
        <v>0</v>
      </c>
    </row>
    <row r="190" spans="1:12" s="699" customFormat="1" ht="38.25" customHeight="1">
      <c r="A190" s="1411" t="s">
        <v>1367</v>
      </c>
      <c r="B190" s="1412"/>
      <c r="C190" s="1414"/>
      <c r="D190" s="1414">
        <f>D191+D286+D216+D274</f>
        <v>37456589</v>
      </c>
      <c r="E190" s="1414">
        <f>E191+E286+E216+E274</f>
        <v>13629020</v>
      </c>
      <c r="F190" s="1414">
        <f>F191+F286+F216+F274</f>
        <v>37456589</v>
      </c>
      <c r="G190" s="1414">
        <f t="shared" ref="G190:L190" si="19">G191+G286+G216+G274</f>
        <v>13829020</v>
      </c>
      <c r="H190" s="1414">
        <f t="shared" si="19"/>
        <v>10383899</v>
      </c>
      <c r="I190" s="1414">
        <f t="shared" si="19"/>
        <v>10383899</v>
      </c>
      <c r="J190" s="1414">
        <f t="shared" si="19"/>
        <v>10383899</v>
      </c>
      <c r="K190" s="1414">
        <f t="shared" si="19"/>
        <v>0</v>
      </c>
      <c r="L190" s="1415">
        <f t="shared" si="19"/>
        <v>11204198</v>
      </c>
    </row>
    <row r="191" spans="1:12" s="699" customFormat="1" ht="33.75" customHeight="1">
      <c r="A191" s="1494" t="s">
        <v>1181</v>
      </c>
      <c r="B191" s="1495"/>
      <c r="C191" s="990" t="s">
        <v>1333</v>
      </c>
      <c r="D191" s="1419"/>
      <c r="E191" s="1419">
        <f>E192</f>
        <v>0</v>
      </c>
      <c r="F191" s="1419">
        <f t="shared" ref="F191:L191" si="20">F192</f>
        <v>0</v>
      </c>
      <c r="G191" s="1419">
        <f t="shared" si="20"/>
        <v>200000</v>
      </c>
      <c r="H191" s="1419">
        <f t="shared" si="20"/>
        <v>150155</v>
      </c>
      <c r="I191" s="1419">
        <f t="shared" si="20"/>
        <v>150155</v>
      </c>
      <c r="J191" s="1419">
        <f t="shared" si="20"/>
        <v>150155</v>
      </c>
      <c r="K191" s="1419">
        <f t="shared" si="20"/>
        <v>0</v>
      </c>
      <c r="L191" s="1420">
        <f t="shared" si="20"/>
        <v>150155</v>
      </c>
    </row>
    <row r="192" spans="1:12" s="1475" customFormat="1" ht="20.100000000000001" customHeight="1">
      <c r="A192" s="873" t="s">
        <v>1183</v>
      </c>
      <c r="B192" s="894"/>
      <c r="C192" s="875" t="s">
        <v>530</v>
      </c>
      <c r="D192" s="1429"/>
      <c r="E192" s="1429">
        <f>E201</f>
        <v>0</v>
      </c>
      <c r="F192" s="1429">
        <f t="shared" ref="F192:L192" si="21">F201</f>
        <v>0</v>
      </c>
      <c r="G192" s="1429">
        <f t="shared" si="21"/>
        <v>200000</v>
      </c>
      <c r="H192" s="1429">
        <f t="shared" si="21"/>
        <v>150155</v>
      </c>
      <c r="I192" s="1429">
        <f t="shared" si="21"/>
        <v>150155</v>
      </c>
      <c r="J192" s="1429">
        <f t="shared" si="21"/>
        <v>150155</v>
      </c>
      <c r="K192" s="1429">
        <f t="shared" si="21"/>
        <v>0</v>
      </c>
      <c r="L192" s="1430">
        <f t="shared" si="21"/>
        <v>150155</v>
      </c>
    </row>
    <row r="193" spans="1:12" s="1496" customFormat="1" ht="20.100000000000001" hidden="1" customHeight="1">
      <c r="A193" s="967"/>
      <c r="B193" s="893" t="s">
        <v>1184</v>
      </c>
      <c r="C193" s="880" t="s">
        <v>1185</v>
      </c>
      <c r="D193" s="1434"/>
      <c r="E193" s="1435" t="e">
        <f>#REF!+[7]CSM!E186+#REF!+[7]YY!D186+'[7]Zone verzi'!E185+'[7]67020330'!E185+[7]XX!D186+'[7]6703004'!E185+'[7]67020306'!E185+'[7]670250'!E185</f>
        <v>#REF!</v>
      </c>
      <c r="F193" s="1435" t="e">
        <f>#REF!+[7]CSM!F186+#REF!+[7]YY!E186+'[7]Zone verzi'!F185+'[7]67020330'!F185+[7]XX!E186+'[7]6703004'!F185+'[7]67020306'!F185+'[7]670250'!F185</f>
        <v>#REF!</v>
      </c>
      <c r="G193" s="1435" t="e">
        <f>#REF!+[7]CSM!G186+#REF!+[7]YY!F186+'[7]Zone verzi'!G185+'[7]67020330'!G185+[7]XX!F186+'[7]6703004'!G185+'[7]67020306'!G185+'[7]670250'!G185</f>
        <v>#REF!</v>
      </c>
      <c r="H193" s="1435" t="e">
        <f>#REF!+[7]CSM!H186+#REF!+[7]YY!G186+'[7]Zone verzi'!H185+'[7]67020330'!H185+[7]XX!G186+'[7]6703004'!H185+'[7]67020306'!H185+'[7]670250'!H185</f>
        <v>#REF!</v>
      </c>
      <c r="I193" s="1435" t="e">
        <f>#REF!+[7]CSM!I186+#REF!+[7]YY!H186+'[7]Zone verzi'!I185+'[7]67020330'!I185+[7]XX!H186+'[7]6703004'!I185+'[7]67020306'!I185+'[7]670250'!I185</f>
        <v>#REF!</v>
      </c>
      <c r="J193" s="1435" t="e">
        <f>#REF!+[7]CSM!J186+#REF!+[7]YY!I186+'[7]Zone verzi'!J185+'[7]67020330'!J185+[7]XX!I186+'[7]6703004'!J185+'[7]67020306'!J185+'[7]670250'!J185</f>
        <v>#REF!</v>
      </c>
      <c r="K193" s="1435" t="e">
        <f>#REF!+[7]CSM!K186+#REF!+[7]YY!J186+'[7]Zone verzi'!K185+'[7]67020330'!K185+[7]XX!J186+'[7]6703004'!K185+'[7]67020306'!K185+'[7]670250'!K185</f>
        <v>#REF!</v>
      </c>
      <c r="L193" s="1436" t="e">
        <f>#REF!+[7]CSM!L186+#REF!+[7]YY!K186+'[7]Zone verzi'!L185+'[7]67020330'!L185+[7]XX!K186+'[7]6703004'!L185+'[7]67020306'!L185+'[7]670250'!L185</f>
        <v>#REF!</v>
      </c>
    </row>
    <row r="194" spans="1:12" s="1498" customFormat="1" ht="20.100000000000001" hidden="1" customHeight="1">
      <c r="A194" s="971"/>
      <c r="B194" s="972" t="s">
        <v>1186</v>
      </c>
      <c r="C194" s="947" t="s">
        <v>1187</v>
      </c>
      <c r="D194" s="1487"/>
      <c r="E194" s="1488" t="e">
        <f>#REF!+[7]CSM!E187+#REF!+[7]YY!D187+'[7]Zone verzi'!E186+'[7]67020330'!E186+[7]XX!D187+'[7]6703004'!E186+'[7]67020306'!E186+'[7]670250'!E186</f>
        <v>#REF!</v>
      </c>
      <c r="F194" s="1488" t="e">
        <f>#REF!+[7]CSM!F187+#REF!+[7]YY!E187+'[7]Zone verzi'!F186+'[7]67020330'!F186+[7]XX!E187+'[7]6703004'!F186+'[7]67020306'!F186+'[7]670250'!F186</f>
        <v>#REF!</v>
      </c>
      <c r="G194" s="1488" t="e">
        <f>#REF!+[7]CSM!G187+#REF!+[7]YY!F187+'[7]Zone verzi'!G186+'[7]67020330'!G186+[7]XX!F187+'[7]6703004'!G186+'[7]67020306'!G186+'[7]670250'!G186</f>
        <v>#REF!</v>
      </c>
      <c r="H194" s="1488" t="e">
        <f>#REF!+[7]CSM!H187+#REF!+[7]YY!G187+'[7]Zone verzi'!H186+'[7]67020330'!H186+[7]XX!G187+'[7]6703004'!H186+'[7]67020306'!H186+'[7]670250'!H186</f>
        <v>#REF!</v>
      </c>
      <c r="I194" s="1488" t="e">
        <f>#REF!+[7]CSM!I187+#REF!+[7]YY!H187+'[7]Zone verzi'!I186+'[7]67020330'!I186+[7]XX!H187+'[7]6703004'!I186+'[7]67020306'!I186+'[7]670250'!I186</f>
        <v>#REF!</v>
      </c>
      <c r="J194" s="1488" t="e">
        <f>#REF!+[7]CSM!J187+#REF!+[7]YY!I187+'[7]Zone verzi'!J186+'[7]67020330'!J186+[7]XX!I187+'[7]6703004'!J186+'[7]67020306'!J186+'[7]670250'!J186</f>
        <v>#REF!</v>
      </c>
      <c r="K194" s="1488" t="e">
        <f>#REF!+[7]CSM!K187+#REF!+[7]YY!J187+'[7]Zone verzi'!K186+'[7]67020330'!K186+[7]XX!J187+'[7]6703004'!K186+'[7]67020306'!K186+'[7]670250'!K186</f>
        <v>#REF!</v>
      </c>
      <c r="L194" s="1497" t="e">
        <f>#REF!+[7]CSM!L187+#REF!+[7]YY!K187+'[7]Zone verzi'!L186+'[7]67020330'!L186+[7]XX!K187+'[7]6703004'!L186+'[7]67020306'!L186+'[7]670250'!L186</f>
        <v>#REF!</v>
      </c>
    </row>
    <row r="195" spans="1:12" s="1498" customFormat="1" ht="20.100000000000001" hidden="1" customHeight="1">
      <c r="A195" s="971"/>
      <c r="B195" s="972" t="s">
        <v>1188</v>
      </c>
      <c r="C195" s="947" t="s">
        <v>1189</v>
      </c>
      <c r="D195" s="1487"/>
      <c r="E195" s="1488" t="e">
        <f>#REF!+[7]CSM!E188+#REF!+[7]YY!D188+'[7]Zone verzi'!E187+'[7]67020330'!E187+[7]XX!D188+'[7]6703004'!E187+'[7]67020306'!E187+'[7]670250'!E187</f>
        <v>#REF!</v>
      </c>
      <c r="F195" s="1488" t="e">
        <f>#REF!+[7]CSM!F188+#REF!+[7]YY!E188+'[7]Zone verzi'!F187+'[7]67020330'!F187+[7]XX!E188+'[7]6703004'!F187+'[7]67020306'!F187+'[7]670250'!F187</f>
        <v>#REF!</v>
      </c>
      <c r="G195" s="1488" t="e">
        <f>#REF!+[7]CSM!G188+#REF!+[7]YY!F188+'[7]Zone verzi'!G187+'[7]67020330'!G187+[7]XX!F188+'[7]6703004'!G187+'[7]67020306'!G187+'[7]670250'!G187</f>
        <v>#REF!</v>
      </c>
      <c r="H195" s="1488" t="e">
        <f>#REF!+[7]CSM!H188+#REF!+[7]YY!G188+'[7]Zone verzi'!H187+'[7]67020330'!H187+[7]XX!G188+'[7]6703004'!H187+'[7]67020306'!H187+'[7]670250'!H187</f>
        <v>#REF!</v>
      </c>
      <c r="I195" s="1488" t="e">
        <f>#REF!+[7]CSM!I188+#REF!+[7]YY!H188+'[7]Zone verzi'!I187+'[7]67020330'!I187+[7]XX!H188+'[7]6703004'!I187+'[7]67020306'!I187+'[7]670250'!I187</f>
        <v>#REF!</v>
      </c>
      <c r="J195" s="1488" t="e">
        <f>#REF!+[7]CSM!J188+#REF!+[7]YY!I188+'[7]Zone verzi'!J187+'[7]67020330'!J187+[7]XX!I188+'[7]6703004'!J187+'[7]67020306'!J187+'[7]670250'!J187</f>
        <v>#REF!</v>
      </c>
      <c r="K195" s="1488" t="e">
        <f>#REF!+[7]CSM!K188+#REF!+[7]YY!J188+'[7]Zone verzi'!K187+'[7]67020330'!K187+[7]XX!J188+'[7]6703004'!K187+'[7]67020306'!K187+'[7]670250'!K187</f>
        <v>#REF!</v>
      </c>
      <c r="L195" s="1497" t="e">
        <f>#REF!+[7]CSM!L188+#REF!+[7]YY!K188+'[7]Zone verzi'!L187+'[7]67020330'!L187+[7]XX!K188+'[7]6703004'!L187+'[7]67020306'!L187+'[7]670250'!L187</f>
        <v>#REF!</v>
      </c>
    </row>
    <row r="196" spans="1:12" s="1498" customFormat="1" ht="20.100000000000001" hidden="1" customHeight="1">
      <c r="A196" s="971"/>
      <c r="B196" s="972" t="s">
        <v>1190</v>
      </c>
      <c r="C196" s="947" t="s">
        <v>1191</v>
      </c>
      <c r="D196" s="1487"/>
      <c r="E196" s="1488" t="e">
        <f>#REF!+[7]CSM!E189+#REF!+[7]YY!D189+'[7]Zone verzi'!E188+'[7]67020330'!E188+[7]XX!D189+'[7]6703004'!E188+'[7]67020306'!E188+'[7]670250'!E188</f>
        <v>#REF!</v>
      </c>
      <c r="F196" s="1488" t="e">
        <f>#REF!+[7]CSM!F189+#REF!+[7]YY!E189+'[7]Zone verzi'!F188+'[7]67020330'!F188+[7]XX!E189+'[7]6703004'!F188+'[7]67020306'!F188+'[7]670250'!F188</f>
        <v>#REF!</v>
      </c>
      <c r="G196" s="1488" t="e">
        <f>#REF!+[7]CSM!G189+#REF!+[7]YY!F189+'[7]Zone verzi'!G188+'[7]67020330'!G188+[7]XX!F189+'[7]6703004'!G188+'[7]67020306'!G188+'[7]670250'!G188</f>
        <v>#REF!</v>
      </c>
      <c r="H196" s="1488" t="e">
        <f>#REF!+[7]CSM!H189+#REF!+[7]YY!G189+'[7]Zone verzi'!H188+'[7]67020330'!H188+[7]XX!G189+'[7]6703004'!H188+'[7]67020306'!H188+'[7]670250'!H188</f>
        <v>#REF!</v>
      </c>
      <c r="I196" s="1488" t="e">
        <f>#REF!+[7]CSM!I189+#REF!+[7]YY!H189+'[7]Zone verzi'!I188+'[7]67020330'!I188+[7]XX!H189+'[7]6703004'!I188+'[7]67020306'!I188+'[7]670250'!I188</f>
        <v>#REF!</v>
      </c>
      <c r="J196" s="1488" t="e">
        <f>#REF!+[7]CSM!J189+#REF!+[7]YY!I189+'[7]Zone verzi'!J188+'[7]67020330'!J188+[7]XX!I189+'[7]6703004'!J188+'[7]67020306'!J188+'[7]670250'!J188</f>
        <v>#REF!</v>
      </c>
      <c r="K196" s="1488" t="e">
        <f>#REF!+[7]CSM!K189+#REF!+[7]YY!J189+'[7]Zone verzi'!K188+'[7]67020330'!K188+[7]XX!J189+'[7]6703004'!K188+'[7]67020306'!K188+'[7]670250'!K188</f>
        <v>#REF!</v>
      </c>
      <c r="L196" s="1497" t="e">
        <f>#REF!+[7]CSM!L189+#REF!+[7]YY!K189+'[7]Zone verzi'!L188+'[7]67020330'!L188+[7]XX!K189+'[7]6703004'!L188+'[7]67020306'!L188+'[7]670250'!L188</f>
        <v>#REF!</v>
      </c>
    </row>
    <row r="197" spans="1:12" s="1498" customFormat="1" ht="20.100000000000001" hidden="1" customHeight="1">
      <c r="A197" s="971"/>
      <c r="B197" s="972" t="s">
        <v>1192</v>
      </c>
      <c r="C197" s="947" t="s">
        <v>1193</v>
      </c>
      <c r="D197" s="1487"/>
      <c r="E197" s="1488" t="e">
        <f>#REF!+[7]CSM!E190+#REF!+[7]YY!D190+'[7]Zone verzi'!E189+'[7]67020330'!E189+[7]XX!D190+'[7]6703004'!E189+'[7]67020306'!E189+'[7]670250'!E189</f>
        <v>#REF!</v>
      </c>
      <c r="F197" s="1488" t="e">
        <f>#REF!+[7]CSM!F190+#REF!+[7]YY!E190+'[7]Zone verzi'!F189+'[7]67020330'!F189+[7]XX!E190+'[7]6703004'!F189+'[7]67020306'!F189+'[7]670250'!F189</f>
        <v>#REF!</v>
      </c>
      <c r="G197" s="1488" t="e">
        <f>#REF!+[7]CSM!G190+#REF!+[7]YY!F190+'[7]Zone verzi'!G189+'[7]67020330'!G189+[7]XX!F190+'[7]6703004'!G189+'[7]67020306'!G189+'[7]670250'!G189</f>
        <v>#REF!</v>
      </c>
      <c r="H197" s="1488" t="e">
        <f>#REF!+[7]CSM!H190+#REF!+[7]YY!G190+'[7]Zone verzi'!H189+'[7]67020330'!H189+[7]XX!G190+'[7]6703004'!H189+'[7]67020306'!H189+'[7]670250'!H189</f>
        <v>#REF!</v>
      </c>
      <c r="I197" s="1488" t="e">
        <f>#REF!+[7]CSM!I190+#REF!+[7]YY!H190+'[7]Zone verzi'!I189+'[7]67020330'!I189+[7]XX!H190+'[7]6703004'!I189+'[7]67020306'!I189+'[7]670250'!I189</f>
        <v>#REF!</v>
      </c>
      <c r="J197" s="1488" t="e">
        <f>#REF!+[7]CSM!J190+#REF!+[7]YY!I190+'[7]Zone verzi'!J189+'[7]67020330'!J189+[7]XX!I190+'[7]6703004'!J189+'[7]67020306'!J189+'[7]670250'!J189</f>
        <v>#REF!</v>
      </c>
      <c r="K197" s="1488" t="e">
        <f>#REF!+[7]CSM!K190+#REF!+[7]YY!J190+'[7]Zone verzi'!K189+'[7]67020330'!K189+[7]XX!J190+'[7]6703004'!K189+'[7]67020306'!K189+'[7]670250'!K189</f>
        <v>#REF!</v>
      </c>
      <c r="L197" s="1497" t="e">
        <f>#REF!+[7]CSM!L190+#REF!+[7]YY!K190+'[7]Zone verzi'!L189+'[7]67020330'!L189+[7]XX!K190+'[7]6703004'!L189+'[7]67020306'!L189+'[7]670250'!L189</f>
        <v>#REF!</v>
      </c>
    </row>
    <row r="198" spans="1:12" s="1498" customFormat="1" ht="20.100000000000001" hidden="1" customHeight="1">
      <c r="A198" s="971"/>
      <c r="B198" s="972" t="s">
        <v>1194</v>
      </c>
      <c r="C198" s="947" t="s">
        <v>1195</v>
      </c>
      <c r="D198" s="1487"/>
      <c r="E198" s="1488" t="e">
        <f>#REF!+[7]CSM!E191+#REF!+[7]YY!D191+'[7]Zone verzi'!E190+'[7]67020330'!E190+[7]XX!D191+'[7]6703004'!E190+'[7]67020306'!E190+'[7]670250'!E190</f>
        <v>#REF!</v>
      </c>
      <c r="F198" s="1488" t="e">
        <f>#REF!+[7]CSM!F191+#REF!+[7]YY!E191+'[7]Zone verzi'!F190+'[7]67020330'!F190+[7]XX!E191+'[7]6703004'!F190+'[7]67020306'!F190+'[7]670250'!F190</f>
        <v>#REF!</v>
      </c>
      <c r="G198" s="1488" t="e">
        <f>#REF!+[7]CSM!G191+#REF!+[7]YY!F191+'[7]Zone verzi'!G190+'[7]67020330'!G190+[7]XX!F191+'[7]6703004'!G190+'[7]67020306'!G190+'[7]670250'!G190</f>
        <v>#REF!</v>
      </c>
      <c r="H198" s="1488" t="e">
        <f>#REF!+[7]CSM!H191+#REF!+[7]YY!G191+'[7]Zone verzi'!H190+'[7]67020330'!H190+[7]XX!G191+'[7]6703004'!H190+'[7]67020306'!H190+'[7]670250'!H190</f>
        <v>#REF!</v>
      </c>
      <c r="I198" s="1488" t="e">
        <f>#REF!+[7]CSM!I191+#REF!+[7]YY!H191+'[7]Zone verzi'!I190+'[7]67020330'!I190+[7]XX!H191+'[7]6703004'!I190+'[7]67020306'!I190+'[7]670250'!I190</f>
        <v>#REF!</v>
      </c>
      <c r="J198" s="1488" t="e">
        <f>#REF!+[7]CSM!J191+#REF!+[7]YY!I191+'[7]Zone verzi'!J190+'[7]67020330'!J190+[7]XX!I191+'[7]6703004'!J190+'[7]67020306'!J190+'[7]670250'!J190</f>
        <v>#REF!</v>
      </c>
      <c r="K198" s="1488" t="e">
        <f>#REF!+[7]CSM!K191+#REF!+[7]YY!J191+'[7]Zone verzi'!K190+'[7]67020330'!K190+[7]XX!J191+'[7]6703004'!K190+'[7]67020306'!K190+'[7]670250'!K190</f>
        <v>#REF!</v>
      </c>
      <c r="L198" s="1497" t="e">
        <f>#REF!+[7]CSM!L191+#REF!+[7]YY!K191+'[7]Zone verzi'!L190+'[7]67020330'!L190+[7]XX!K191+'[7]6703004'!L190+'[7]67020306'!L190+'[7]670250'!L190</f>
        <v>#REF!</v>
      </c>
    </row>
    <row r="199" spans="1:12" s="1498" customFormat="1" ht="20.100000000000001" hidden="1" customHeight="1">
      <c r="A199" s="971"/>
      <c r="B199" s="972" t="s">
        <v>1196</v>
      </c>
      <c r="C199" s="947" t="s">
        <v>1197</v>
      </c>
      <c r="D199" s="1487"/>
      <c r="E199" s="1488" t="e">
        <f>#REF!+[7]CSM!E192+#REF!+[7]YY!D192+'[7]Zone verzi'!E191+'[7]67020330'!E191+[7]XX!D192+'[7]6703004'!E191+'[7]67020306'!E191+'[7]670250'!E191</f>
        <v>#REF!</v>
      </c>
      <c r="F199" s="1488" t="e">
        <f>#REF!+[7]CSM!F192+#REF!+[7]YY!E192+'[7]Zone verzi'!F191+'[7]67020330'!F191+[7]XX!E192+'[7]6703004'!F191+'[7]67020306'!F191+'[7]670250'!F191</f>
        <v>#REF!</v>
      </c>
      <c r="G199" s="1488" t="e">
        <f>#REF!+[7]CSM!G192+#REF!+[7]YY!F192+'[7]Zone verzi'!G191+'[7]67020330'!G191+[7]XX!F192+'[7]6703004'!G191+'[7]67020306'!G191+'[7]670250'!G191</f>
        <v>#REF!</v>
      </c>
      <c r="H199" s="1488" t="e">
        <f>#REF!+[7]CSM!H192+#REF!+[7]YY!G192+'[7]Zone verzi'!H191+'[7]67020330'!H191+[7]XX!G192+'[7]6703004'!H191+'[7]67020306'!H191+'[7]670250'!H191</f>
        <v>#REF!</v>
      </c>
      <c r="I199" s="1488" t="e">
        <f>#REF!+[7]CSM!I192+#REF!+[7]YY!H192+'[7]Zone verzi'!I191+'[7]67020330'!I191+[7]XX!H192+'[7]6703004'!I191+'[7]67020306'!I191+'[7]670250'!I191</f>
        <v>#REF!</v>
      </c>
      <c r="J199" s="1488" t="e">
        <f>#REF!+[7]CSM!J192+#REF!+[7]YY!I192+'[7]Zone verzi'!J191+'[7]67020330'!J191+[7]XX!I192+'[7]6703004'!J191+'[7]67020306'!J191+'[7]670250'!J191</f>
        <v>#REF!</v>
      </c>
      <c r="K199" s="1488" t="e">
        <f>#REF!+[7]CSM!K192+#REF!+[7]YY!J192+'[7]Zone verzi'!K191+'[7]67020330'!K191+[7]XX!J192+'[7]6703004'!K191+'[7]67020306'!K191+'[7]670250'!K191</f>
        <v>#REF!</v>
      </c>
      <c r="L199" s="1497" t="e">
        <f>#REF!+[7]CSM!L192+#REF!+[7]YY!K192+'[7]Zone verzi'!L191+'[7]67020330'!L191+[7]XX!K192+'[7]6703004'!L191+'[7]67020306'!L191+'[7]670250'!L191</f>
        <v>#REF!</v>
      </c>
    </row>
    <row r="200" spans="1:12" s="1498" customFormat="1" ht="20.100000000000001" hidden="1" customHeight="1">
      <c r="A200" s="971"/>
      <c r="B200" s="972" t="s">
        <v>1198</v>
      </c>
      <c r="C200" s="947" t="s">
        <v>1199</v>
      </c>
      <c r="D200" s="1487"/>
      <c r="E200" s="1488" t="e">
        <f>#REF!+[7]CSM!E193+#REF!+[7]YY!D193+'[7]Zone verzi'!E192+'[7]67020330'!E192+[7]XX!D193+'[7]6703004'!E192+'[7]67020306'!E192+'[7]670250'!E192</f>
        <v>#REF!</v>
      </c>
      <c r="F200" s="1488" t="e">
        <f>#REF!+[7]CSM!F193+#REF!+[7]YY!E193+'[7]Zone verzi'!F192+'[7]67020330'!F192+[7]XX!E193+'[7]6703004'!F192+'[7]67020306'!F192+'[7]670250'!F192</f>
        <v>#REF!</v>
      </c>
      <c r="G200" s="1488" t="e">
        <f>#REF!+[7]CSM!G193+#REF!+[7]YY!F193+'[7]Zone verzi'!G192+'[7]67020330'!G192+[7]XX!F193+'[7]6703004'!G192+'[7]67020306'!G192+'[7]670250'!G192</f>
        <v>#REF!</v>
      </c>
      <c r="H200" s="1488" t="e">
        <f>#REF!+[7]CSM!H193+#REF!+[7]YY!G193+'[7]Zone verzi'!H192+'[7]67020330'!H192+[7]XX!G193+'[7]6703004'!H192+'[7]67020306'!H192+'[7]670250'!H192</f>
        <v>#REF!</v>
      </c>
      <c r="I200" s="1488" t="e">
        <f>#REF!+[7]CSM!I193+#REF!+[7]YY!H193+'[7]Zone verzi'!I192+'[7]67020330'!I192+[7]XX!H193+'[7]6703004'!I192+'[7]67020306'!I192+'[7]670250'!I192</f>
        <v>#REF!</v>
      </c>
      <c r="J200" s="1488" t="e">
        <f>#REF!+[7]CSM!J193+#REF!+[7]YY!I193+'[7]Zone verzi'!J192+'[7]67020330'!J192+[7]XX!I193+'[7]6703004'!J192+'[7]67020306'!J192+'[7]670250'!J192</f>
        <v>#REF!</v>
      </c>
      <c r="K200" s="1488" t="e">
        <f>#REF!+[7]CSM!K193+#REF!+[7]YY!J193+'[7]Zone verzi'!K192+'[7]67020330'!K192+[7]XX!J193+'[7]6703004'!K192+'[7]67020306'!K192+'[7]670250'!K192</f>
        <v>#REF!</v>
      </c>
      <c r="L200" s="1497" t="e">
        <f>#REF!+[7]CSM!L193+#REF!+[7]YY!K193+'[7]Zone verzi'!L192+'[7]67020330'!L192+[7]XX!K193+'[7]6703004'!L192+'[7]67020306'!L192+'[7]670250'!L192</f>
        <v>#REF!</v>
      </c>
    </row>
    <row r="201" spans="1:12" s="1498" customFormat="1" ht="20.100000000000001" customHeight="1">
      <c r="A201" s="971"/>
      <c r="B201" s="972" t="s">
        <v>1396</v>
      </c>
      <c r="C201" s="947" t="s">
        <v>1397</v>
      </c>
      <c r="D201" s="1487"/>
      <c r="E201" s="1488">
        <f>'[7]6703004'!E193</f>
        <v>0</v>
      </c>
      <c r="F201" s="1488">
        <f>'[2]67,03,04+P Teatru'!F194+'[2]67.03.06'!F194+'[2]67.05.01'!F254</f>
        <v>0</v>
      </c>
      <c r="G201" s="1488">
        <f>'[2]67,03,04+P Teatru'!G194+'[2]67.03.06'!G194+'[2]67.05.01'!G254</f>
        <v>200000</v>
      </c>
      <c r="H201" s="1488">
        <f>'[2]67,03,04+P Teatru'!H194+'[2]67.03.06'!H194+'[2]67.05.01'!H254</f>
        <v>150155</v>
      </c>
      <c r="I201" s="1488">
        <f>'[2]67,03,04+P Teatru'!I194+'[2]67.03.06'!I194+'[2]67.05.01'!I254</f>
        <v>150155</v>
      </c>
      <c r="J201" s="1488">
        <f>'[2]67,03,04+P Teatru'!J194+'[2]67.03.06'!J194+'[2]67.05.01'!J254</f>
        <v>150155</v>
      </c>
      <c r="K201" s="1488">
        <f>'[2]67,03,04+P Teatru'!K194+'[2]67.03.06'!K194+'[2]67.05.01'!K254</f>
        <v>0</v>
      </c>
      <c r="L201" s="1497">
        <f>'[2]67,03,04+P Teatru'!L194+'[2]67.03.06'!L194+'[2]67.05.01'!L254</f>
        <v>150155</v>
      </c>
    </row>
    <row r="202" spans="1:12" s="1410" customFormat="1" ht="20.100000000000001" hidden="1" customHeight="1">
      <c r="A202" s="1499" t="s">
        <v>1200</v>
      </c>
      <c r="B202" s="1500"/>
      <c r="C202" s="1314" t="s">
        <v>1182</v>
      </c>
      <c r="D202" s="1501"/>
      <c r="E202" s="1501" t="s">
        <v>1398</v>
      </c>
      <c r="F202" s="1501">
        <f>F203</f>
        <v>0</v>
      </c>
      <c r="G202" s="1501">
        <f t="shared" ref="G202:L202" si="22">G203</f>
        <v>0</v>
      </c>
      <c r="H202" s="1501">
        <f t="shared" si="22"/>
        <v>0</v>
      </c>
      <c r="I202" s="1501">
        <f t="shared" si="22"/>
        <v>0</v>
      </c>
      <c r="J202" s="1501">
        <f t="shared" si="22"/>
        <v>0</v>
      </c>
      <c r="K202" s="1501">
        <f t="shared" si="22"/>
        <v>0</v>
      </c>
      <c r="L202" s="1502">
        <f t="shared" si="22"/>
        <v>0</v>
      </c>
    </row>
    <row r="203" spans="1:12" s="1410" customFormat="1" ht="20.100000000000001" hidden="1" customHeight="1">
      <c r="A203" s="1165" t="s">
        <v>1201</v>
      </c>
      <c r="B203" s="1166"/>
      <c r="C203" s="875" t="s">
        <v>1111</v>
      </c>
      <c r="D203" s="1429"/>
      <c r="E203" s="1429" t="s">
        <v>1398</v>
      </c>
      <c r="F203" s="1429">
        <f>F204+F205+F206+F207+F208+F209+F210+F211+F212+F213+F214</f>
        <v>0</v>
      </c>
      <c r="G203" s="1429">
        <f t="shared" ref="G203:L203" si="23">G204+G205+G206+G207+G208+G209+G210+G211+G212+G213+G214</f>
        <v>0</v>
      </c>
      <c r="H203" s="1429">
        <f t="shared" si="23"/>
        <v>0</v>
      </c>
      <c r="I203" s="1429">
        <f t="shared" si="23"/>
        <v>0</v>
      </c>
      <c r="J203" s="1429">
        <f t="shared" si="23"/>
        <v>0</v>
      </c>
      <c r="K203" s="1429">
        <f t="shared" si="23"/>
        <v>0</v>
      </c>
      <c r="L203" s="1430">
        <f t="shared" si="23"/>
        <v>0</v>
      </c>
    </row>
    <row r="204" spans="1:12" s="1475" customFormat="1" ht="20.100000000000001" hidden="1" customHeight="1">
      <c r="A204" s="892"/>
      <c r="B204" s="879" t="s">
        <v>1202</v>
      </c>
      <c r="C204" s="880" t="s">
        <v>1203</v>
      </c>
      <c r="D204" s="1434"/>
      <c r="E204" s="1435" t="s">
        <v>1398</v>
      </c>
      <c r="F204" s="1435">
        <f>[7]CSM!F197+[7]YY!E197+'[7]Zone verzi'!F196+'[7]67020330'!F196+[7]XX!E197+'[7]6703004'!F196+'[7]67020306'!F196+'[7]670250'!F196</f>
        <v>0</v>
      </c>
      <c r="G204" s="1435">
        <f>[7]CSM!G197+[7]YY!F197+'[7]Zone verzi'!G196+'[7]67020330'!G196+[7]XX!F197+'[7]6703004'!G196+'[7]67020306'!G196+'[7]670250'!G196</f>
        <v>0</v>
      </c>
      <c r="H204" s="1435">
        <f>[7]CSM!H197+[7]YY!G197+'[7]Zone verzi'!H196+'[7]67020330'!H196+[7]XX!G197+'[7]6703004'!H196+'[7]67020306'!H196+'[7]670250'!H196</f>
        <v>0</v>
      </c>
      <c r="I204" s="1435">
        <f>[7]CSM!I197+[7]YY!H197+'[7]Zone verzi'!I196+'[7]67020330'!I196+[7]XX!H197+'[7]6703004'!I196+'[7]67020306'!I196+'[7]670250'!I196</f>
        <v>0</v>
      </c>
      <c r="J204" s="1435">
        <f>[7]CSM!J197+[7]YY!I197+'[7]Zone verzi'!J196+'[7]67020330'!J196+[7]XX!I197+'[7]6703004'!J196+'[7]67020306'!J196+'[7]670250'!J196</f>
        <v>0</v>
      </c>
      <c r="K204" s="1435">
        <f>[7]CSM!K197+[7]YY!J197+'[7]Zone verzi'!K196+'[7]67020330'!K196+[7]XX!J197+'[7]6703004'!K196+'[7]67020306'!K196+'[7]670250'!K196</f>
        <v>0</v>
      </c>
      <c r="L204" s="1436">
        <f>[7]CSM!L197+[7]YY!K197+'[7]Zone verzi'!L196+'[7]67020330'!L196+[7]XX!K197+'[7]6703004'!L196+'[7]67020306'!L196+'[7]670250'!L196</f>
        <v>0</v>
      </c>
    </row>
    <row r="205" spans="1:12" s="1475" customFormat="1" ht="20.100000000000001" hidden="1" customHeight="1">
      <c r="A205" s="892"/>
      <c r="B205" s="879" t="s">
        <v>1204</v>
      </c>
      <c r="C205" s="880" t="s">
        <v>1205</v>
      </c>
      <c r="D205" s="1434"/>
      <c r="E205" s="1435" t="s">
        <v>1398</v>
      </c>
      <c r="F205" s="1435">
        <f>[7]CSM!F198+[7]YY!E198+'[7]Zone verzi'!F197+'[7]67020330'!F197+[7]XX!E198+'[7]6703004'!F197+'[7]67020306'!F197+'[7]670250'!F197</f>
        <v>0</v>
      </c>
      <c r="G205" s="1435">
        <f>[7]CSM!G198+[7]YY!F198+'[7]Zone verzi'!G197+'[7]67020330'!G197+[7]XX!F198+'[7]6703004'!G197+'[7]67020306'!G197+'[7]670250'!G197</f>
        <v>0</v>
      </c>
      <c r="H205" s="1435">
        <f>[7]CSM!H198+[7]YY!G198+'[7]Zone verzi'!H197+'[7]67020330'!H197+[7]XX!G198+'[7]6703004'!H197+'[7]67020306'!H197+'[7]670250'!H197</f>
        <v>0</v>
      </c>
      <c r="I205" s="1435">
        <f>[7]CSM!I198+[7]YY!H198+'[7]Zone verzi'!I197+'[7]67020330'!I197+[7]XX!H198+'[7]6703004'!I197+'[7]67020306'!I197+'[7]670250'!I197</f>
        <v>0</v>
      </c>
      <c r="J205" s="1435">
        <f>[7]CSM!J198+[7]YY!I198+'[7]Zone verzi'!J197+'[7]67020330'!J197+[7]XX!I198+'[7]6703004'!J197+'[7]67020306'!J197+'[7]670250'!J197</f>
        <v>0</v>
      </c>
      <c r="K205" s="1435">
        <f>[7]CSM!K198+[7]YY!J198+'[7]Zone verzi'!K197+'[7]67020330'!K197+[7]XX!J198+'[7]6703004'!K197+'[7]67020306'!K197+'[7]670250'!K197</f>
        <v>0</v>
      </c>
      <c r="L205" s="1436">
        <f>[7]CSM!L198+[7]YY!K198+'[7]Zone verzi'!L197+'[7]67020330'!L197+[7]XX!K198+'[7]6703004'!L197+'[7]67020306'!L197+'[7]670250'!L197</f>
        <v>0</v>
      </c>
    </row>
    <row r="206" spans="1:12" s="1475" customFormat="1" ht="20.100000000000001" hidden="1" customHeight="1">
      <c r="A206" s="892"/>
      <c r="B206" s="879" t="s">
        <v>1206</v>
      </c>
      <c r="C206" s="880" t="s">
        <v>1207</v>
      </c>
      <c r="D206" s="1434"/>
      <c r="E206" s="1435" t="s">
        <v>1398</v>
      </c>
      <c r="F206" s="1435">
        <f>[7]CSM!F199+[7]YY!E199+'[7]Zone verzi'!F198+'[7]67020330'!F198+[7]XX!E199+'[7]6703004'!F198+'[7]67020306'!F198+'[7]670250'!F198</f>
        <v>0</v>
      </c>
      <c r="G206" s="1435">
        <f>[7]CSM!G199+[7]YY!F199+'[7]Zone verzi'!G198+'[7]67020330'!G198+[7]XX!F199+'[7]6703004'!G198+'[7]67020306'!G198+'[7]670250'!G198</f>
        <v>0</v>
      </c>
      <c r="H206" s="1435">
        <f>[7]CSM!H199+[7]YY!G199+'[7]Zone verzi'!H198+'[7]67020330'!H198+[7]XX!G199+'[7]6703004'!H198+'[7]67020306'!H198+'[7]670250'!H198</f>
        <v>0</v>
      </c>
      <c r="I206" s="1435">
        <f>[7]CSM!I199+[7]YY!H199+'[7]Zone verzi'!I198+'[7]67020330'!I198+[7]XX!H199+'[7]6703004'!I198+'[7]67020306'!I198+'[7]670250'!I198</f>
        <v>0</v>
      </c>
      <c r="J206" s="1435">
        <f>[7]CSM!J199+[7]YY!I199+'[7]Zone verzi'!J198+'[7]67020330'!J198+[7]XX!I199+'[7]6703004'!J198+'[7]67020306'!J198+'[7]670250'!J198</f>
        <v>0</v>
      </c>
      <c r="K206" s="1435">
        <f>[7]CSM!K199+[7]YY!J199+'[7]Zone verzi'!K198+'[7]67020330'!K198+[7]XX!J199+'[7]6703004'!K198+'[7]67020306'!K198+'[7]670250'!K198</f>
        <v>0</v>
      </c>
      <c r="L206" s="1436">
        <f>[7]CSM!L199+[7]YY!K199+'[7]Zone verzi'!L198+'[7]67020330'!L198+[7]XX!K199+'[7]6703004'!L198+'[7]67020306'!L198+'[7]670250'!L198</f>
        <v>0</v>
      </c>
    </row>
    <row r="207" spans="1:12" s="1475" customFormat="1" ht="20.100000000000001" hidden="1" customHeight="1">
      <c r="A207" s="892"/>
      <c r="B207" s="879" t="s">
        <v>1208</v>
      </c>
      <c r="C207" s="880" t="s">
        <v>1209</v>
      </c>
      <c r="D207" s="1434"/>
      <c r="E207" s="1435" t="s">
        <v>1398</v>
      </c>
      <c r="F207" s="1435">
        <f>[7]CSM!F200+[7]YY!E200+'[7]Zone verzi'!F199+'[7]67020330'!F199+[7]XX!E200+'[7]6703004'!F199+'[7]67020306'!F199+'[7]670250'!F199</f>
        <v>0</v>
      </c>
      <c r="G207" s="1435">
        <f>[7]CSM!G200+[7]YY!F200+'[7]Zone verzi'!G199+'[7]67020330'!G199+[7]XX!F200+'[7]6703004'!G199+'[7]67020306'!G199+'[7]670250'!G199</f>
        <v>0</v>
      </c>
      <c r="H207" s="1435">
        <f>[7]CSM!H200+[7]YY!G200+'[7]Zone verzi'!H199+'[7]67020330'!H199+[7]XX!G200+'[7]6703004'!H199+'[7]67020306'!H199+'[7]670250'!H199</f>
        <v>0</v>
      </c>
      <c r="I207" s="1435">
        <f>[7]CSM!I200+[7]YY!H200+'[7]Zone verzi'!I199+'[7]67020330'!I199+[7]XX!H200+'[7]6703004'!I199+'[7]67020306'!I199+'[7]670250'!I199</f>
        <v>0</v>
      </c>
      <c r="J207" s="1435">
        <f>[7]CSM!J200+[7]YY!I200+'[7]Zone verzi'!J199+'[7]67020330'!J199+[7]XX!I200+'[7]6703004'!J199+'[7]67020306'!J199+'[7]670250'!J199</f>
        <v>0</v>
      </c>
      <c r="K207" s="1435">
        <f>[7]CSM!K200+[7]YY!J200+'[7]Zone verzi'!K199+'[7]67020330'!K199+[7]XX!J200+'[7]6703004'!K199+'[7]67020306'!K199+'[7]670250'!K199</f>
        <v>0</v>
      </c>
      <c r="L207" s="1436">
        <f>[7]CSM!L200+[7]YY!K200+'[7]Zone verzi'!L199+'[7]67020330'!L199+[7]XX!K200+'[7]6703004'!L199+'[7]67020306'!L199+'[7]670250'!L199</f>
        <v>0</v>
      </c>
    </row>
    <row r="208" spans="1:12" s="1475" customFormat="1" ht="20.100000000000001" hidden="1" customHeight="1">
      <c r="A208" s="892"/>
      <c r="B208" s="913" t="s">
        <v>1210</v>
      </c>
      <c r="C208" s="880" t="s">
        <v>1211</v>
      </c>
      <c r="D208" s="1434"/>
      <c r="E208" s="1435" t="s">
        <v>1398</v>
      </c>
      <c r="F208" s="1435">
        <f>[7]CSM!F201+[7]YY!E201+'[7]Zone verzi'!F200+'[7]67020330'!F200+[7]XX!E201+'[7]6703004'!F200+'[7]67020306'!F200+'[7]670250'!F200</f>
        <v>0</v>
      </c>
      <c r="G208" s="1435">
        <f>[7]CSM!G201+[7]YY!F201+'[7]Zone verzi'!G200+'[7]67020330'!G200+[7]XX!F201+'[7]6703004'!G200+'[7]67020306'!G200+'[7]670250'!G200</f>
        <v>0</v>
      </c>
      <c r="H208" s="1435">
        <f>[7]CSM!H201+[7]YY!G201+'[7]Zone verzi'!H200+'[7]67020330'!H200+[7]XX!G201+'[7]6703004'!H200+'[7]67020306'!H200+'[7]670250'!H200</f>
        <v>0</v>
      </c>
      <c r="I208" s="1435">
        <f>[7]CSM!I201+[7]YY!H201+'[7]Zone verzi'!I200+'[7]67020330'!I200+[7]XX!H201+'[7]6703004'!I200+'[7]67020306'!I200+'[7]670250'!I200</f>
        <v>0</v>
      </c>
      <c r="J208" s="1435">
        <f>[7]CSM!J201+[7]YY!I201+'[7]Zone verzi'!J200+'[7]67020330'!J200+[7]XX!I201+'[7]6703004'!J200+'[7]67020306'!J200+'[7]670250'!J200</f>
        <v>0</v>
      </c>
      <c r="K208" s="1435">
        <f>[7]CSM!K201+[7]YY!J201+'[7]Zone verzi'!K200+'[7]67020330'!K200+[7]XX!J201+'[7]6703004'!K200+'[7]67020306'!K200+'[7]670250'!K200</f>
        <v>0</v>
      </c>
      <c r="L208" s="1436">
        <f>[7]CSM!L201+[7]YY!K201+'[7]Zone verzi'!L200+'[7]67020330'!L200+[7]XX!K201+'[7]6703004'!L200+'[7]67020306'!L200+'[7]670250'!L200</f>
        <v>0</v>
      </c>
    </row>
    <row r="209" spans="1:12" s="1475" customFormat="1" ht="20.100000000000001" hidden="1" customHeight="1">
      <c r="A209" s="979"/>
      <c r="B209" s="879" t="s">
        <v>1212</v>
      </c>
      <c r="C209" s="880" t="s">
        <v>1213</v>
      </c>
      <c r="D209" s="1434"/>
      <c r="E209" s="1435" t="s">
        <v>1398</v>
      </c>
      <c r="F209" s="1435">
        <f>[7]CSM!F202+[7]YY!E202+'[7]Zone verzi'!F201+'[7]67020330'!F201+[7]XX!E202+'[7]6703004'!F201+'[7]67020306'!F201+'[7]670250'!F201</f>
        <v>0</v>
      </c>
      <c r="G209" s="1435">
        <f>[7]CSM!G202+[7]YY!F202+'[7]Zone verzi'!G201+'[7]67020330'!G201+[7]XX!F202+'[7]6703004'!G201+'[7]67020306'!G201+'[7]670250'!G201</f>
        <v>0</v>
      </c>
      <c r="H209" s="1435">
        <f>[7]CSM!H202+[7]YY!G202+'[7]Zone verzi'!H201+'[7]67020330'!H201+[7]XX!G202+'[7]6703004'!H201+'[7]67020306'!H201+'[7]670250'!H201</f>
        <v>0</v>
      </c>
      <c r="I209" s="1435">
        <f>[7]CSM!I202+[7]YY!H202+'[7]Zone verzi'!I201+'[7]67020330'!I201+[7]XX!H202+'[7]6703004'!I201+'[7]67020306'!I201+'[7]670250'!I201</f>
        <v>0</v>
      </c>
      <c r="J209" s="1435">
        <f>[7]CSM!J202+[7]YY!I202+'[7]Zone verzi'!J201+'[7]67020330'!J201+[7]XX!I202+'[7]6703004'!J201+'[7]67020306'!J201+'[7]670250'!J201</f>
        <v>0</v>
      </c>
      <c r="K209" s="1435">
        <f>[7]CSM!K202+[7]YY!J202+'[7]Zone verzi'!K201+'[7]67020330'!K201+[7]XX!J202+'[7]6703004'!K201+'[7]67020306'!K201+'[7]670250'!K201</f>
        <v>0</v>
      </c>
      <c r="L209" s="1436">
        <f>[7]CSM!L202+[7]YY!K202+'[7]Zone verzi'!L201+'[7]67020330'!L201+[7]XX!K202+'[7]6703004'!L201+'[7]67020306'!L201+'[7]670250'!L201</f>
        <v>0</v>
      </c>
    </row>
    <row r="210" spans="1:12" s="1475" customFormat="1" ht="20.100000000000001" hidden="1" customHeight="1">
      <c r="A210" s="979"/>
      <c r="B210" s="879" t="s">
        <v>1214</v>
      </c>
      <c r="C210" s="880" t="s">
        <v>1215</v>
      </c>
      <c r="D210" s="1434"/>
      <c r="E210" s="1435" t="s">
        <v>1398</v>
      </c>
      <c r="F210" s="1435">
        <f>[7]CSM!F203+[7]YY!E203+'[7]Zone verzi'!F202+'[7]67020330'!F202+[7]XX!E203+'[7]6703004'!F202+'[7]67020306'!F202+'[7]670250'!F202</f>
        <v>0</v>
      </c>
      <c r="G210" s="1435">
        <f>[7]CSM!G203+[7]YY!F203+'[7]Zone verzi'!G202+'[7]67020330'!G202+[7]XX!F203+'[7]6703004'!G202+'[7]67020306'!G202+'[7]670250'!G202</f>
        <v>0</v>
      </c>
      <c r="H210" s="1435">
        <f>[7]CSM!H203+[7]YY!G203+'[7]Zone verzi'!H202+'[7]67020330'!H202+[7]XX!G203+'[7]6703004'!H202+'[7]67020306'!H202+'[7]670250'!H202</f>
        <v>0</v>
      </c>
      <c r="I210" s="1435">
        <f>[7]CSM!I203+[7]YY!H203+'[7]Zone verzi'!I202+'[7]67020330'!I202+[7]XX!H203+'[7]6703004'!I202+'[7]67020306'!I202+'[7]670250'!I202</f>
        <v>0</v>
      </c>
      <c r="J210" s="1435">
        <f>[7]CSM!J203+[7]YY!I203+'[7]Zone verzi'!J202+'[7]67020330'!J202+[7]XX!I203+'[7]6703004'!J202+'[7]67020306'!J202+'[7]670250'!J202</f>
        <v>0</v>
      </c>
      <c r="K210" s="1435">
        <f>[7]CSM!K203+[7]YY!J203+'[7]Zone verzi'!K202+'[7]67020330'!K202+[7]XX!J203+'[7]6703004'!K202+'[7]67020306'!K202+'[7]670250'!K202</f>
        <v>0</v>
      </c>
      <c r="L210" s="1436">
        <f>[7]CSM!L203+[7]YY!K203+'[7]Zone verzi'!L202+'[7]67020330'!L202+[7]XX!K203+'[7]6703004'!L202+'[7]67020306'!L202+'[7]670250'!L202</f>
        <v>0</v>
      </c>
    </row>
    <row r="211" spans="1:12" s="1475" customFormat="1" ht="20.100000000000001" hidden="1" customHeight="1">
      <c r="A211" s="979"/>
      <c r="B211" s="893" t="s">
        <v>1114</v>
      </c>
      <c r="C211" s="880" t="s">
        <v>1115</v>
      </c>
      <c r="D211" s="1434"/>
      <c r="E211" s="1435" t="s">
        <v>1398</v>
      </c>
      <c r="F211" s="1435">
        <f>[7]CSM!F204+[7]YY!E204+'[7]Zone verzi'!F203+'[7]67020330'!F203+[7]XX!E204+'[7]6703004'!F203+'[7]67020306'!F203+'[7]670250'!F203</f>
        <v>0</v>
      </c>
      <c r="G211" s="1435">
        <f>[7]CSM!G204+[7]YY!F204+'[7]Zone verzi'!G203+'[7]67020330'!G203+[7]XX!F204+'[7]6703004'!G203+'[7]67020306'!G203+'[7]670250'!G203</f>
        <v>0</v>
      </c>
      <c r="H211" s="1435">
        <f>[7]CSM!H204+[7]YY!G204+'[7]Zone verzi'!H203+'[7]67020330'!H203+[7]XX!G204+'[7]6703004'!H203+'[7]67020306'!H203+'[7]670250'!H203</f>
        <v>0</v>
      </c>
      <c r="I211" s="1435">
        <f>[7]CSM!I204+[7]YY!H204+'[7]Zone verzi'!I203+'[7]67020330'!I203+[7]XX!H204+'[7]6703004'!I203+'[7]67020306'!I203+'[7]670250'!I203</f>
        <v>0</v>
      </c>
      <c r="J211" s="1435">
        <f>[7]CSM!J204+[7]YY!I204+'[7]Zone verzi'!J203+'[7]67020330'!J203+[7]XX!I204+'[7]6703004'!J203+'[7]67020306'!J203+'[7]670250'!J203</f>
        <v>0</v>
      </c>
      <c r="K211" s="1435">
        <f>[7]CSM!K204+[7]YY!J204+'[7]Zone verzi'!K203+'[7]67020330'!K203+[7]XX!J204+'[7]6703004'!K203+'[7]67020306'!K203+'[7]670250'!K203</f>
        <v>0</v>
      </c>
      <c r="L211" s="1436">
        <f>[7]CSM!L204+[7]YY!K204+'[7]Zone verzi'!L203+'[7]67020330'!L203+[7]XX!K204+'[7]6703004'!L203+'[7]67020306'!L203+'[7]670250'!L203</f>
        <v>0</v>
      </c>
    </row>
    <row r="212" spans="1:12" s="1475" customFormat="1" ht="20.100000000000001" hidden="1" customHeight="1">
      <c r="A212" s="979"/>
      <c r="B212" s="893" t="s">
        <v>1216</v>
      </c>
      <c r="C212" s="880" t="s">
        <v>1217</v>
      </c>
      <c r="D212" s="1434"/>
      <c r="E212" s="1435" t="s">
        <v>1398</v>
      </c>
      <c r="F212" s="1435">
        <f>[7]CSM!F205+[7]YY!E205+'[7]Zone verzi'!F204+'[7]67020330'!F204+[7]XX!E205+'[7]6703004'!F204+'[7]67020306'!F204+'[7]670250'!F204</f>
        <v>0</v>
      </c>
      <c r="G212" s="1435">
        <f>[7]CSM!G205+[7]YY!F205+'[7]Zone verzi'!G204+'[7]67020330'!G204+[7]XX!F205+'[7]6703004'!G204+'[7]67020306'!G204+'[7]670250'!G204</f>
        <v>0</v>
      </c>
      <c r="H212" s="1435">
        <f>[7]CSM!H205+[7]YY!G205+'[7]Zone verzi'!H204+'[7]67020330'!H204+[7]XX!G205+'[7]6703004'!H204+'[7]67020306'!H204+'[7]670250'!H204</f>
        <v>0</v>
      </c>
      <c r="I212" s="1435">
        <f>[7]CSM!I205+[7]YY!H205+'[7]Zone verzi'!I204+'[7]67020330'!I204+[7]XX!H205+'[7]6703004'!I204+'[7]67020306'!I204+'[7]670250'!I204</f>
        <v>0</v>
      </c>
      <c r="J212" s="1435">
        <f>[7]CSM!J205+[7]YY!I205+'[7]Zone verzi'!J204+'[7]67020330'!J204+[7]XX!I205+'[7]6703004'!J204+'[7]67020306'!J204+'[7]670250'!J204</f>
        <v>0</v>
      </c>
      <c r="K212" s="1435">
        <f>[7]CSM!K205+[7]YY!J205+'[7]Zone verzi'!K204+'[7]67020330'!K204+[7]XX!J205+'[7]6703004'!K204+'[7]67020306'!K204+'[7]670250'!K204</f>
        <v>0</v>
      </c>
      <c r="L212" s="1436">
        <f>[7]CSM!L205+[7]YY!K205+'[7]Zone verzi'!L204+'[7]67020330'!L204+[7]XX!K205+'[7]6703004'!L204+'[7]67020306'!L204+'[7]670250'!L204</f>
        <v>0</v>
      </c>
    </row>
    <row r="213" spans="1:12" s="1475" customFormat="1" ht="20.100000000000001" hidden="1" customHeight="1">
      <c r="A213" s="979"/>
      <c r="B213" s="893" t="s">
        <v>1218</v>
      </c>
      <c r="C213" s="880" t="s">
        <v>1219</v>
      </c>
      <c r="D213" s="1434"/>
      <c r="E213" s="1435" t="s">
        <v>1398</v>
      </c>
      <c r="F213" s="1435">
        <f>[7]CSM!F206+[7]YY!E206+'[7]Zone verzi'!F205+'[7]67020330'!F205+[7]XX!E206+'[7]6703004'!F205+'[7]67020306'!F205+'[7]670250'!F205</f>
        <v>0</v>
      </c>
      <c r="G213" s="1435">
        <f>[7]CSM!G206+[7]YY!F206+'[7]Zone verzi'!G205+'[7]67020330'!G205+[7]XX!F206+'[7]6703004'!G205+'[7]67020306'!G205+'[7]670250'!G205</f>
        <v>0</v>
      </c>
      <c r="H213" s="1435">
        <f>[7]CSM!H206+[7]YY!G206+'[7]Zone verzi'!H205+'[7]67020330'!H205+[7]XX!G206+'[7]6703004'!H205+'[7]67020306'!H205+'[7]670250'!H205</f>
        <v>0</v>
      </c>
      <c r="I213" s="1435">
        <f>[7]CSM!I206+[7]YY!H206+'[7]Zone verzi'!I205+'[7]67020330'!I205+[7]XX!H206+'[7]6703004'!I205+'[7]67020306'!I205+'[7]670250'!I205</f>
        <v>0</v>
      </c>
      <c r="J213" s="1435">
        <f>[7]CSM!J206+[7]YY!I206+'[7]Zone verzi'!J205+'[7]67020330'!J205+[7]XX!I206+'[7]6703004'!J205+'[7]67020306'!J205+'[7]670250'!J205</f>
        <v>0</v>
      </c>
      <c r="K213" s="1435">
        <f>[7]CSM!K206+[7]YY!J206+'[7]Zone verzi'!K205+'[7]67020330'!K205+[7]XX!J206+'[7]6703004'!K205+'[7]67020306'!K205+'[7]670250'!K205</f>
        <v>0</v>
      </c>
      <c r="L213" s="1436">
        <f>[7]CSM!L206+[7]YY!K206+'[7]Zone verzi'!L205+'[7]67020330'!L205+[7]XX!K206+'[7]6703004'!L205+'[7]67020306'!L205+'[7]670250'!L205</f>
        <v>0</v>
      </c>
    </row>
    <row r="214" spans="1:12" s="1475" customFormat="1" ht="20.100000000000001" hidden="1" customHeight="1">
      <c r="A214" s="979"/>
      <c r="B214" s="946" t="s">
        <v>1220</v>
      </c>
      <c r="C214" s="880" t="s">
        <v>1221</v>
      </c>
      <c r="D214" s="1434"/>
      <c r="E214" s="1435" t="s">
        <v>1398</v>
      </c>
      <c r="F214" s="1435">
        <f>[7]CSM!F207+[7]YY!E207+'[7]Zone verzi'!F206+'[7]67020330'!F206+[7]XX!E207+'[7]6703004'!F206+'[7]67020306'!F206+'[7]670250'!F206</f>
        <v>0</v>
      </c>
      <c r="G214" s="1435">
        <f>[7]CSM!G207+[7]YY!F207+'[7]Zone verzi'!G206+'[7]67020330'!G206+[7]XX!F207+'[7]6703004'!G206+'[7]67020306'!G206+'[7]670250'!G206</f>
        <v>0</v>
      </c>
      <c r="H214" s="1435">
        <f>[7]CSM!H207+[7]YY!G207+'[7]Zone verzi'!H206+'[7]67020330'!H206+[7]XX!G207+'[7]6703004'!H206+'[7]67020306'!H206+'[7]670250'!H206</f>
        <v>0</v>
      </c>
      <c r="I214" s="1435">
        <f>[7]CSM!I207+[7]YY!H207+'[7]Zone verzi'!I206+'[7]67020330'!I206+[7]XX!H207+'[7]6703004'!I206+'[7]67020306'!I206+'[7]670250'!I206</f>
        <v>0</v>
      </c>
      <c r="J214" s="1435">
        <f>[7]CSM!J207+[7]YY!I207+'[7]Zone verzi'!J206+'[7]67020330'!J206+[7]XX!I207+'[7]6703004'!J206+'[7]67020306'!J206+'[7]670250'!J206</f>
        <v>0</v>
      </c>
      <c r="K214" s="1435">
        <f>[7]CSM!K207+[7]YY!J207+'[7]Zone verzi'!K206+'[7]67020330'!K206+[7]XX!J207+'[7]6703004'!K206+'[7]67020306'!K206+'[7]670250'!K206</f>
        <v>0</v>
      </c>
      <c r="L214" s="1436">
        <f>[7]CSM!L207+[7]YY!K207+'[7]Zone verzi'!L206+'[7]67020330'!L206+[7]XX!K207+'[7]6703004'!L206+'[7]67020306'!L206+'[7]670250'!L206</f>
        <v>0</v>
      </c>
    </row>
    <row r="215" spans="1:12" s="1475" customFormat="1" ht="13.5" hidden="1" customHeight="1">
      <c r="A215" s="979"/>
      <c r="B215" s="893"/>
      <c r="C215" s="880"/>
      <c r="D215" s="1434"/>
      <c r="E215" s="1435" t="s">
        <v>1398</v>
      </c>
      <c r="F215" s="1435">
        <f>[7]CSM!F208+[7]YY!E208+'[7]Zone verzi'!F207+'[7]67020330'!F207+[7]XX!E208+'[7]6703004'!F207+'[7]67020306'!F207+'[7]670250'!F207</f>
        <v>0</v>
      </c>
      <c r="G215" s="1435">
        <f>[7]CSM!G208+[7]YY!F208+'[7]Zone verzi'!G207+'[7]67020330'!G207+[7]XX!F208+'[7]6703004'!G207+'[7]67020306'!G207+'[7]670250'!G207</f>
        <v>0</v>
      </c>
      <c r="H215" s="1435">
        <f>[7]CSM!H208+[7]YY!G208+'[7]Zone verzi'!H207+'[7]67020330'!H207+[7]XX!G208+'[7]6703004'!H207+'[7]67020306'!H207+'[7]670250'!H207</f>
        <v>0</v>
      </c>
      <c r="I215" s="1435">
        <f>[7]CSM!I208+[7]YY!H208+'[7]Zone verzi'!I207+'[7]67020330'!I207+[7]XX!H208+'[7]6703004'!I207+'[7]67020306'!I207+'[7]670250'!I207</f>
        <v>0</v>
      </c>
      <c r="J215" s="1435">
        <f>[7]CSM!J208+[7]YY!I208+'[7]Zone verzi'!J207+'[7]67020330'!J207+[7]XX!I208+'[7]6703004'!J207+'[7]67020306'!J207+'[7]670250'!J207</f>
        <v>0</v>
      </c>
      <c r="K215" s="1435">
        <f>[7]CSM!K208+[7]YY!J208+'[7]Zone verzi'!K207+'[7]67020330'!K207+[7]XX!J208+'[7]6703004'!K207+'[7]67020306'!K207+'[7]670250'!K207</f>
        <v>0</v>
      </c>
      <c r="L215" s="1436">
        <f>[7]CSM!L208+[7]YY!K208+'[7]Zone verzi'!L207+'[7]67020330'!L207+[7]XX!K208+'[7]6703004'!L207+'[7]67020306'!L207+'[7]670250'!L207</f>
        <v>0</v>
      </c>
    </row>
    <row r="216" spans="1:12" s="1475" customFormat="1" ht="39.75" customHeight="1">
      <c r="A216" s="1480" t="s">
        <v>1399</v>
      </c>
      <c r="B216" s="1481"/>
      <c r="C216" s="1490">
        <v>58</v>
      </c>
      <c r="D216" s="1490">
        <f>D257+D263+D268</f>
        <v>18993287</v>
      </c>
      <c r="E216" s="1490">
        <f t="shared" ref="E216:L216" si="24">E257+E263+E268</f>
        <v>11597800</v>
      </c>
      <c r="F216" s="1490">
        <f t="shared" si="24"/>
        <v>18993287</v>
      </c>
      <c r="G216" s="1490">
        <f t="shared" si="24"/>
        <v>11597800</v>
      </c>
      <c r="H216" s="1490">
        <f t="shared" si="24"/>
        <v>9397673</v>
      </c>
      <c r="I216" s="1490">
        <f t="shared" si="24"/>
        <v>9397673</v>
      </c>
      <c r="J216" s="1490">
        <f t="shared" si="24"/>
        <v>9397673</v>
      </c>
      <c r="K216" s="1490">
        <f t="shared" si="24"/>
        <v>0</v>
      </c>
      <c r="L216" s="1491">
        <f t="shared" si="24"/>
        <v>10803285</v>
      </c>
    </row>
    <row r="217" spans="1:12" s="1475" customFormat="1" ht="15" hidden="1" customHeight="1">
      <c r="A217" s="1169" t="s">
        <v>1223</v>
      </c>
      <c r="B217" s="1170"/>
      <c r="C217" s="875" t="s">
        <v>1224</v>
      </c>
      <c r="D217" s="1429"/>
      <c r="E217" s="1429">
        <v>0</v>
      </c>
      <c r="F217" s="1429">
        <f>F218+F219+F220</f>
        <v>188454</v>
      </c>
      <c r="G217" s="1429">
        <f t="shared" ref="G217:L217" si="25">G218+G219+G220</f>
        <v>188454</v>
      </c>
      <c r="H217" s="1429">
        <f t="shared" si="25"/>
        <v>36865</v>
      </c>
      <c r="I217" s="1429">
        <f t="shared" si="25"/>
        <v>36865</v>
      </c>
      <c r="J217" s="1429">
        <f t="shared" si="25"/>
        <v>36865</v>
      </c>
      <c r="K217" s="1429">
        <f t="shared" si="25"/>
        <v>0</v>
      </c>
      <c r="L217" s="1430">
        <f t="shared" si="25"/>
        <v>1514</v>
      </c>
    </row>
    <row r="218" spans="1:12" s="1475" customFormat="1" ht="18" hidden="1" customHeight="1">
      <c r="A218" s="951"/>
      <c r="B218" s="981" t="s">
        <v>1225</v>
      </c>
      <c r="C218" s="982" t="s">
        <v>1226</v>
      </c>
      <c r="D218" s="1503"/>
      <c r="E218" s="1429">
        <v>0</v>
      </c>
      <c r="F218" s="1504">
        <f>[7]CSM!F211+[7]YY!E211+'[7]Zone verzi'!F210+'[7]67020330'!F210+[7]XX!E211+'[7]6703004'!F210+'[7]67020306'!F210+'[7]670250'!F210</f>
        <v>188454</v>
      </c>
      <c r="G218" s="1504">
        <f>[7]CSM!G211+[7]YY!F211+'[7]Zone verzi'!G210+'[7]67020330'!G210+[7]XX!F211+'[7]6703004'!G210+'[7]67020306'!G210+'[7]670250'!G210</f>
        <v>188454</v>
      </c>
      <c r="H218" s="1504">
        <f>[7]CSM!H211+[7]YY!G211+'[7]Zone verzi'!H210+'[7]67020330'!H210+[7]XX!G211+'[7]6703004'!H210+'[7]67020306'!H210+'[7]670250'!H210</f>
        <v>36865</v>
      </c>
      <c r="I218" s="1504">
        <f>[7]CSM!I211+[7]YY!H211+'[7]Zone verzi'!I210+'[7]67020330'!I210+[7]XX!H211+'[7]6703004'!I210+'[7]67020306'!I210+'[7]670250'!I210</f>
        <v>36865</v>
      </c>
      <c r="J218" s="1504">
        <f>[7]CSM!J211+[7]YY!I211+'[7]Zone verzi'!J210+'[7]67020330'!J210+[7]XX!I211+'[7]6703004'!J210+'[7]67020306'!J210+'[7]670250'!J210</f>
        <v>36865</v>
      </c>
      <c r="K218" s="1504">
        <f>[7]CSM!K211+[7]YY!J211+'[7]Zone verzi'!K210+'[7]67020330'!K210+[7]XX!J211+'[7]6703004'!K210+'[7]67020306'!K210+'[7]670250'!K210</f>
        <v>0</v>
      </c>
      <c r="L218" s="1505">
        <f>[7]CSM!L211+[7]YY!K211+'[7]Zone verzi'!L210+'[7]67020330'!L210+[7]XX!K211+'[7]6703004'!L210+'[7]67020306'!L210+'[7]670250'!L210</f>
        <v>1514</v>
      </c>
    </row>
    <row r="219" spans="1:12" s="1475" customFormat="1" ht="18" hidden="1" customHeight="1">
      <c r="A219" s="951"/>
      <c r="B219" s="981" t="s">
        <v>1227</v>
      </c>
      <c r="C219" s="982" t="s">
        <v>1228</v>
      </c>
      <c r="D219" s="1503"/>
      <c r="E219" s="1429">
        <v>0</v>
      </c>
      <c r="F219" s="1504">
        <f>[7]CSM!F212+[7]YY!E212+'[7]Zone verzi'!F211+'[7]67020330'!F211+[7]XX!E212+'[7]6703004'!F211+'[7]67020306'!F211+'[7]670250'!F211</f>
        <v>0</v>
      </c>
      <c r="G219" s="1504">
        <f>[7]CSM!G212+[7]YY!F212+'[7]Zone verzi'!G211+'[7]67020330'!G211+[7]XX!F212+'[7]6703004'!G211+'[7]67020306'!G211+'[7]670250'!G211</f>
        <v>0</v>
      </c>
      <c r="H219" s="1504">
        <f>[7]CSM!H212+[7]YY!G212+'[7]Zone verzi'!H211+'[7]67020330'!H211+[7]XX!G212+'[7]6703004'!H211+'[7]67020306'!H211+'[7]670250'!H211</f>
        <v>0</v>
      </c>
      <c r="I219" s="1504">
        <f>[7]CSM!I212+[7]YY!H212+'[7]Zone verzi'!I211+'[7]67020330'!I211+[7]XX!H212+'[7]6703004'!I211+'[7]67020306'!I211+'[7]670250'!I211</f>
        <v>0</v>
      </c>
      <c r="J219" s="1504">
        <f>[7]CSM!J212+[7]YY!I212+'[7]Zone verzi'!J211+'[7]67020330'!J211+[7]XX!I212+'[7]6703004'!J211+'[7]67020306'!J211+'[7]670250'!J211</f>
        <v>0</v>
      </c>
      <c r="K219" s="1504">
        <f>[7]CSM!K212+[7]YY!J212+'[7]Zone verzi'!K211+'[7]67020330'!K211+[7]XX!J212+'[7]6703004'!K211+'[7]67020306'!K211+'[7]670250'!K211</f>
        <v>0</v>
      </c>
      <c r="L219" s="1505">
        <f>[7]CSM!L212+[7]YY!K212+'[7]Zone verzi'!L211+'[7]67020330'!L211+[7]XX!K212+'[7]6703004'!L211+'[7]67020306'!L211+'[7]670250'!L211</f>
        <v>0</v>
      </c>
    </row>
    <row r="220" spans="1:12" s="1475" customFormat="1" ht="18" hidden="1" customHeight="1">
      <c r="A220" s="951"/>
      <c r="B220" s="981" t="s">
        <v>1229</v>
      </c>
      <c r="C220" s="982" t="s">
        <v>1230</v>
      </c>
      <c r="D220" s="1503"/>
      <c r="E220" s="1429">
        <v>0</v>
      </c>
      <c r="F220" s="1504">
        <f>[7]CSM!F213+[7]YY!E213+'[7]Zone verzi'!F212+'[7]67020330'!F212+[7]XX!E213+'[7]6703004'!F212+'[7]67020306'!F212+'[7]670250'!F212</f>
        <v>0</v>
      </c>
      <c r="G220" s="1504">
        <f>[7]CSM!G213+[7]YY!F213+'[7]Zone verzi'!G212+'[7]67020330'!G212+[7]XX!F213+'[7]6703004'!G212+'[7]67020306'!G212+'[7]670250'!G212</f>
        <v>0</v>
      </c>
      <c r="H220" s="1504">
        <f>[7]CSM!H213+[7]YY!G213+'[7]Zone verzi'!H212+'[7]67020330'!H212+[7]XX!G213+'[7]6703004'!H212+'[7]67020306'!H212+'[7]670250'!H212</f>
        <v>0</v>
      </c>
      <c r="I220" s="1504">
        <f>[7]CSM!I213+[7]YY!H213+'[7]Zone verzi'!I212+'[7]67020330'!I212+[7]XX!H213+'[7]6703004'!I212+'[7]67020306'!I212+'[7]670250'!I212</f>
        <v>0</v>
      </c>
      <c r="J220" s="1504">
        <f>[7]CSM!J213+[7]YY!I213+'[7]Zone verzi'!J212+'[7]67020330'!J212+[7]XX!I213+'[7]6703004'!J212+'[7]67020306'!J212+'[7]670250'!J212</f>
        <v>0</v>
      </c>
      <c r="K220" s="1504">
        <f>[7]CSM!K213+[7]YY!J213+'[7]Zone verzi'!K212+'[7]67020330'!K212+[7]XX!J213+'[7]6703004'!K212+'[7]67020306'!K212+'[7]670250'!K212</f>
        <v>0</v>
      </c>
      <c r="L220" s="1505">
        <f>[7]CSM!L213+[7]YY!K213+'[7]Zone verzi'!L212+'[7]67020330'!L212+[7]XX!K213+'[7]6703004'!L212+'[7]67020306'!L212+'[7]670250'!L212</f>
        <v>0</v>
      </c>
    </row>
    <row r="221" spans="1:12" s="1475" customFormat="1" ht="13.5" hidden="1" customHeight="1">
      <c r="A221" s="1157" t="s">
        <v>1231</v>
      </c>
      <c r="B221" s="1158"/>
      <c r="C221" s="983" t="s">
        <v>550</v>
      </c>
      <c r="D221" s="1506"/>
      <c r="E221" s="1429">
        <v>0</v>
      </c>
      <c r="F221" s="1429">
        <f t="shared" ref="F221:L221" si="26">F222+F223+F224</f>
        <v>0</v>
      </c>
      <c r="G221" s="1429">
        <f t="shared" si="26"/>
        <v>0</v>
      </c>
      <c r="H221" s="1429">
        <f t="shared" si="26"/>
        <v>0</v>
      </c>
      <c r="I221" s="1429">
        <f t="shared" si="26"/>
        <v>0</v>
      </c>
      <c r="J221" s="1429">
        <f t="shared" si="26"/>
        <v>0</v>
      </c>
      <c r="K221" s="1429">
        <f t="shared" si="26"/>
        <v>0</v>
      </c>
      <c r="L221" s="1430">
        <f t="shared" si="26"/>
        <v>0</v>
      </c>
    </row>
    <row r="222" spans="1:12" s="1475" customFormat="1" ht="20.100000000000001" hidden="1" customHeight="1">
      <c r="A222" s="951"/>
      <c r="B222" s="981" t="s">
        <v>1225</v>
      </c>
      <c r="C222" s="982" t="s">
        <v>1232</v>
      </c>
      <c r="D222" s="1503"/>
      <c r="E222" s="1429">
        <v>0</v>
      </c>
      <c r="F222" s="1504">
        <f>[7]CSM!F215+[7]YY!E215+'[7]Zone verzi'!F214+'[7]67020330'!F214+[7]XX!E215+'[7]6703004'!F214+'[7]67020306'!F214+'[7]670250'!F214</f>
        <v>0</v>
      </c>
      <c r="G222" s="1504">
        <f>[7]CSM!G215+[7]YY!F215+'[7]Zone verzi'!G214+'[7]67020330'!G214+[7]XX!F215+'[7]6703004'!G214+'[7]67020306'!G214+'[7]670250'!G214</f>
        <v>0</v>
      </c>
      <c r="H222" s="1504">
        <f>[7]CSM!H215+[7]YY!G215+'[7]Zone verzi'!H214+'[7]67020330'!H214+[7]XX!G215+'[7]6703004'!H214+'[7]67020306'!H214+'[7]670250'!H214</f>
        <v>0</v>
      </c>
      <c r="I222" s="1504">
        <f>[7]CSM!I215+[7]YY!H215+'[7]Zone verzi'!I214+'[7]67020330'!I214+[7]XX!H215+'[7]6703004'!I214+'[7]67020306'!I214+'[7]670250'!I214</f>
        <v>0</v>
      </c>
      <c r="J222" s="1504">
        <f>[7]CSM!J215+[7]YY!I215+'[7]Zone verzi'!J214+'[7]67020330'!J214+[7]XX!I215+'[7]6703004'!J214+'[7]67020306'!J214+'[7]670250'!J214</f>
        <v>0</v>
      </c>
      <c r="K222" s="1504">
        <f>[7]CSM!K215+[7]YY!J215+'[7]Zone verzi'!K214+'[7]67020330'!K214+[7]XX!J215+'[7]6703004'!K214+'[7]67020306'!K214+'[7]670250'!K214</f>
        <v>0</v>
      </c>
      <c r="L222" s="1505">
        <f>[7]CSM!L215+[7]YY!K215+'[7]Zone verzi'!L214+'[7]67020330'!L214+[7]XX!K215+'[7]6703004'!L214+'[7]67020306'!L214+'[7]670250'!L214</f>
        <v>0</v>
      </c>
    </row>
    <row r="223" spans="1:12" s="1475" customFormat="1" ht="20.100000000000001" hidden="1" customHeight="1">
      <c r="A223" s="951"/>
      <c r="B223" s="981" t="s">
        <v>1227</v>
      </c>
      <c r="C223" s="982" t="s">
        <v>1233</v>
      </c>
      <c r="D223" s="1503"/>
      <c r="E223" s="1429">
        <v>0</v>
      </c>
      <c r="F223" s="1504">
        <f>[7]CSM!F216+[7]YY!E216+'[7]Zone verzi'!F215+'[7]67020330'!F215+[7]XX!E216+'[7]6703004'!F215+'[7]67020306'!F215+'[7]670250'!F215</f>
        <v>0</v>
      </c>
      <c r="G223" s="1504">
        <f>[7]CSM!G216+[7]YY!F216+'[7]Zone verzi'!G215+'[7]67020330'!G215+[7]XX!F216+'[7]6703004'!G215+'[7]67020306'!G215+'[7]670250'!G215</f>
        <v>0</v>
      </c>
      <c r="H223" s="1504">
        <f>[7]CSM!H216+[7]YY!G216+'[7]Zone verzi'!H215+'[7]67020330'!H215+[7]XX!G216+'[7]6703004'!H215+'[7]67020306'!H215+'[7]670250'!H215</f>
        <v>0</v>
      </c>
      <c r="I223" s="1504">
        <f>[7]CSM!I216+[7]YY!H216+'[7]Zone verzi'!I215+'[7]67020330'!I215+[7]XX!H216+'[7]6703004'!I215+'[7]67020306'!I215+'[7]670250'!I215</f>
        <v>0</v>
      </c>
      <c r="J223" s="1504">
        <f>[7]CSM!J216+[7]YY!I216+'[7]Zone verzi'!J215+'[7]67020330'!J215+[7]XX!I216+'[7]6703004'!J215+'[7]67020306'!J215+'[7]670250'!J215</f>
        <v>0</v>
      </c>
      <c r="K223" s="1504">
        <f>[7]CSM!K216+[7]YY!J216+'[7]Zone verzi'!K215+'[7]67020330'!K215+[7]XX!J216+'[7]6703004'!K215+'[7]67020306'!K215+'[7]670250'!K215</f>
        <v>0</v>
      </c>
      <c r="L223" s="1505">
        <f>[7]CSM!L216+[7]YY!K216+'[7]Zone verzi'!L215+'[7]67020330'!L215+[7]XX!K216+'[7]6703004'!L215+'[7]67020306'!L215+'[7]670250'!L215</f>
        <v>0</v>
      </c>
    </row>
    <row r="224" spans="1:12" s="1475" customFormat="1" ht="20.100000000000001" hidden="1" customHeight="1">
      <c r="A224" s="951"/>
      <c r="B224" s="981" t="s">
        <v>1229</v>
      </c>
      <c r="C224" s="982" t="s">
        <v>1234</v>
      </c>
      <c r="D224" s="1503"/>
      <c r="E224" s="1429">
        <v>0</v>
      </c>
      <c r="F224" s="1504">
        <f>[7]CSM!F217+[7]YY!E217+'[7]Zone verzi'!F216+'[7]67020330'!F216+[7]XX!E217+'[7]6703004'!F216+'[7]67020306'!F216+'[7]670250'!F216</f>
        <v>0</v>
      </c>
      <c r="G224" s="1504">
        <f>[7]CSM!G217+[7]YY!F217+'[7]Zone verzi'!G216+'[7]67020330'!G216+[7]XX!F217+'[7]6703004'!G216+'[7]67020306'!G216+'[7]670250'!G216</f>
        <v>0</v>
      </c>
      <c r="H224" s="1504">
        <f>[7]CSM!H217+[7]YY!G217+'[7]Zone verzi'!H216+'[7]67020330'!H216+[7]XX!G217+'[7]6703004'!H216+'[7]67020306'!H216+'[7]670250'!H216</f>
        <v>0</v>
      </c>
      <c r="I224" s="1504">
        <f>[7]CSM!I217+[7]YY!H217+'[7]Zone verzi'!I216+'[7]67020330'!I216+[7]XX!H217+'[7]6703004'!I216+'[7]67020306'!I216+'[7]670250'!I216</f>
        <v>0</v>
      </c>
      <c r="J224" s="1504">
        <f>[7]CSM!J217+[7]YY!I217+'[7]Zone verzi'!J216+'[7]67020330'!J216+[7]XX!I217+'[7]6703004'!J216+'[7]67020306'!J216+'[7]670250'!J216</f>
        <v>0</v>
      </c>
      <c r="K224" s="1504">
        <f>[7]CSM!K217+[7]YY!J217+'[7]Zone verzi'!K216+'[7]67020330'!K216+[7]XX!J217+'[7]6703004'!K216+'[7]67020306'!K216+'[7]670250'!K216</f>
        <v>0</v>
      </c>
      <c r="L224" s="1505">
        <f>[7]CSM!L217+[7]YY!K217+'[7]Zone verzi'!L216+'[7]67020330'!L216+[7]XX!K217+'[7]6703004'!L216+'[7]67020306'!L216+'[7]670250'!L216</f>
        <v>0</v>
      </c>
    </row>
    <row r="225" spans="1:12" s="1475" customFormat="1" ht="20.100000000000001" hidden="1" customHeight="1">
      <c r="A225" s="1157" t="s">
        <v>1235</v>
      </c>
      <c r="B225" s="1158"/>
      <c r="C225" s="983" t="s">
        <v>1236</v>
      </c>
      <c r="D225" s="1506"/>
      <c r="E225" s="1429">
        <v>0</v>
      </c>
      <c r="F225" s="1504">
        <f>F226+F227+F228</f>
        <v>0</v>
      </c>
      <c r="G225" s="1504">
        <f t="shared" ref="G225:L225" si="27">G226+G227+G228</f>
        <v>0</v>
      </c>
      <c r="H225" s="1504">
        <f t="shared" si="27"/>
        <v>0</v>
      </c>
      <c r="I225" s="1504">
        <f t="shared" si="27"/>
        <v>0</v>
      </c>
      <c r="J225" s="1504">
        <f t="shared" si="27"/>
        <v>0</v>
      </c>
      <c r="K225" s="1504">
        <f t="shared" si="27"/>
        <v>0</v>
      </c>
      <c r="L225" s="1505">
        <f t="shared" si="27"/>
        <v>0</v>
      </c>
    </row>
    <row r="226" spans="1:12" s="1475" customFormat="1" ht="20.100000000000001" hidden="1" customHeight="1">
      <c r="A226" s="951"/>
      <c r="B226" s="981" t="s">
        <v>1225</v>
      </c>
      <c r="C226" s="982" t="s">
        <v>1237</v>
      </c>
      <c r="D226" s="1503"/>
      <c r="E226" s="1429">
        <v>0</v>
      </c>
      <c r="F226" s="1504">
        <f>[7]CSM!F219+[7]YY!E219+'[7]Zone verzi'!F218+'[7]67020330'!F218+[7]XX!E219+'[7]6703004'!F218+'[7]67020306'!F218+'[7]670250'!F218</f>
        <v>0</v>
      </c>
      <c r="G226" s="1504">
        <f>[7]CSM!G219+[7]YY!F219+'[7]Zone verzi'!G218+'[7]67020330'!G218+[7]XX!F219+'[7]6703004'!G218+'[7]67020306'!G218+'[7]670250'!G218</f>
        <v>0</v>
      </c>
      <c r="H226" s="1504">
        <f>[7]CSM!H219+[7]YY!G219+'[7]Zone verzi'!H218+'[7]67020330'!H218+[7]XX!G219+'[7]6703004'!H218+'[7]67020306'!H218+'[7]670250'!H218</f>
        <v>0</v>
      </c>
      <c r="I226" s="1504">
        <f>[7]CSM!I219+[7]YY!H219+'[7]Zone verzi'!I218+'[7]67020330'!I218+[7]XX!H219+'[7]6703004'!I218+'[7]67020306'!I218+'[7]670250'!I218</f>
        <v>0</v>
      </c>
      <c r="J226" s="1504">
        <f>[7]CSM!J219+[7]YY!I219+'[7]Zone verzi'!J218+'[7]67020330'!J218+[7]XX!I219+'[7]6703004'!J218+'[7]67020306'!J218+'[7]670250'!J218</f>
        <v>0</v>
      </c>
      <c r="K226" s="1504">
        <f>[7]CSM!K219+[7]YY!J219+'[7]Zone verzi'!K218+'[7]67020330'!K218+[7]XX!J219+'[7]6703004'!K218+'[7]67020306'!K218+'[7]670250'!K218</f>
        <v>0</v>
      </c>
      <c r="L226" s="1505">
        <f>[7]CSM!L219+[7]YY!K219+'[7]Zone verzi'!L218+'[7]67020330'!L218+[7]XX!K219+'[7]6703004'!L218+'[7]67020306'!L218+'[7]670250'!L218</f>
        <v>0</v>
      </c>
    </row>
    <row r="227" spans="1:12" s="1475" customFormat="1" ht="20.100000000000001" hidden="1" customHeight="1">
      <c r="A227" s="951"/>
      <c r="B227" s="981" t="s">
        <v>1227</v>
      </c>
      <c r="C227" s="982" t="s">
        <v>1238</v>
      </c>
      <c r="D227" s="1503"/>
      <c r="E227" s="1429">
        <v>0</v>
      </c>
      <c r="F227" s="1504">
        <f>[7]CSM!F220+[7]YY!E220+'[7]Zone verzi'!F219+'[7]67020330'!F219+[7]XX!E220+'[7]6703004'!F219+'[7]67020306'!F219+'[7]670250'!F219</f>
        <v>0</v>
      </c>
      <c r="G227" s="1504">
        <f>[7]CSM!G220+[7]YY!F220+'[7]Zone verzi'!G219+'[7]67020330'!G219+[7]XX!F220+'[7]6703004'!G219+'[7]67020306'!G219+'[7]670250'!G219</f>
        <v>0</v>
      </c>
      <c r="H227" s="1504">
        <f>[7]CSM!H220+[7]YY!G220+'[7]Zone verzi'!H219+'[7]67020330'!H219+[7]XX!G220+'[7]6703004'!H219+'[7]67020306'!H219+'[7]670250'!H219</f>
        <v>0</v>
      </c>
      <c r="I227" s="1504">
        <f>[7]CSM!I220+[7]YY!H220+'[7]Zone verzi'!I219+'[7]67020330'!I219+[7]XX!H220+'[7]6703004'!I219+'[7]67020306'!I219+'[7]670250'!I219</f>
        <v>0</v>
      </c>
      <c r="J227" s="1504">
        <f>[7]CSM!J220+[7]YY!I220+'[7]Zone verzi'!J219+'[7]67020330'!J219+[7]XX!I220+'[7]6703004'!J219+'[7]67020306'!J219+'[7]670250'!J219</f>
        <v>0</v>
      </c>
      <c r="K227" s="1504">
        <f>[7]CSM!K220+[7]YY!J220+'[7]Zone verzi'!K219+'[7]67020330'!K219+[7]XX!J220+'[7]6703004'!K219+'[7]67020306'!K219+'[7]670250'!K219</f>
        <v>0</v>
      </c>
      <c r="L227" s="1505">
        <f>[7]CSM!L220+[7]YY!K220+'[7]Zone verzi'!L219+'[7]67020330'!L219+[7]XX!K220+'[7]6703004'!L219+'[7]67020306'!L219+'[7]670250'!L219</f>
        <v>0</v>
      </c>
    </row>
    <row r="228" spans="1:12" s="1475" customFormat="1" ht="20.100000000000001" hidden="1" customHeight="1">
      <c r="A228" s="951"/>
      <c r="B228" s="981" t="s">
        <v>1229</v>
      </c>
      <c r="C228" s="982" t="s">
        <v>1239</v>
      </c>
      <c r="D228" s="1503"/>
      <c r="E228" s="1429">
        <v>0</v>
      </c>
      <c r="F228" s="1504">
        <f>[7]CSM!F221+[7]YY!E221+'[7]Zone verzi'!F220+'[7]67020330'!F220+[7]XX!E221+'[7]6703004'!F220+'[7]67020306'!F220+'[7]670250'!F220</f>
        <v>0</v>
      </c>
      <c r="G228" s="1504">
        <f>[7]CSM!G221+[7]YY!F221+'[7]Zone verzi'!G220+'[7]67020330'!G220+[7]XX!F221+'[7]6703004'!G220+'[7]67020306'!G220+'[7]670250'!G220</f>
        <v>0</v>
      </c>
      <c r="H228" s="1504">
        <f>[7]CSM!H221+[7]YY!G221+'[7]Zone verzi'!H220+'[7]67020330'!H220+[7]XX!G221+'[7]6703004'!H220+'[7]67020306'!H220+'[7]670250'!H220</f>
        <v>0</v>
      </c>
      <c r="I228" s="1504">
        <f>[7]CSM!I221+[7]YY!H221+'[7]Zone verzi'!I220+'[7]67020330'!I220+[7]XX!H221+'[7]6703004'!I220+'[7]67020306'!I220+'[7]670250'!I220</f>
        <v>0</v>
      </c>
      <c r="J228" s="1504">
        <f>[7]CSM!J221+[7]YY!I221+'[7]Zone verzi'!J220+'[7]67020330'!J220+[7]XX!I221+'[7]6703004'!J220+'[7]67020306'!J220+'[7]670250'!J220</f>
        <v>0</v>
      </c>
      <c r="K228" s="1504">
        <f>[7]CSM!K221+[7]YY!J221+'[7]Zone verzi'!K220+'[7]67020330'!K220+[7]XX!J221+'[7]6703004'!K220+'[7]67020306'!K220+'[7]670250'!K220</f>
        <v>0</v>
      </c>
      <c r="L228" s="1505">
        <f>[7]CSM!L221+[7]YY!K221+'[7]Zone verzi'!L220+'[7]67020330'!L220+[7]XX!K221+'[7]6703004'!L220+'[7]67020306'!L220+'[7]670250'!L220</f>
        <v>0</v>
      </c>
    </row>
    <row r="229" spans="1:12" s="1475" customFormat="1" ht="20.100000000000001" hidden="1" customHeight="1">
      <c r="A229" s="1157" t="s">
        <v>1240</v>
      </c>
      <c r="B229" s="1158"/>
      <c r="C229" s="983" t="s">
        <v>1241</v>
      </c>
      <c r="D229" s="1506"/>
      <c r="E229" s="1429">
        <v>0</v>
      </c>
      <c r="F229" s="1504">
        <f>F230+F231+F232</f>
        <v>0</v>
      </c>
      <c r="G229" s="1504">
        <f t="shared" ref="G229:L229" si="28">G230+G231+G232</f>
        <v>0</v>
      </c>
      <c r="H229" s="1504">
        <f t="shared" si="28"/>
        <v>0</v>
      </c>
      <c r="I229" s="1504">
        <f t="shared" si="28"/>
        <v>0</v>
      </c>
      <c r="J229" s="1504">
        <f t="shared" si="28"/>
        <v>0</v>
      </c>
      <c r="K229" s="1504">
        <f t="shared" si="28"/>
        <v>0</v>
      </c>
      <c r="L229" s="1505">
        <f t="shared" si="28"/>
        <v>0</v>
      </c>
    </row>
    <row r="230" spans="1:12" s="1475" customFormat="1" ht="20.100000000000001" hidden="1" customHeight="1">
      <c r="A230" s="951"/>
      <c r="B230" s="981" t="s">
        <v>1225</v>
      </c>
      <c r="C230" s="982" t="s">
        <v>1242</v>
      </c>
      <c r="D230" s="1503"/>
      <c r="E230" s="1429">
        <v>0</v>
      </c>
      <c r="F230" s="1504">
        <f>[7]CSM!F223+[7]YY!E223+'[7]Zone verzi'!F222+'[7]67020330'!F222+[7]XX!E223+'[7]6703004'!F222+'[7]67020306'!F222+'[7]670250'!F222</f>
        <v>0</v>
      </c>
      <c r="G230" s="1504">
        <f>[7]CSM!G223+[7]YY!F223+'[7]Zone verzi'!G222+'[7]67020330'!G222+[7]XX!F223+'[7]6703004'!G222+'[7]67020306'!G222+'[7]670250'!G222</f>
        <v>0</v>
      </c>
      <c r="H230" s="1504">
        <f>[7]CSM!H223+[7]YY!G223+'[7]Zone verzi'!H222+'[7]67020330'!H222+[7]XX!G223+'[7]6703004'!H222+'[7]67020306'!H222+'[7]670250'!H222</f>
        <v>0</v>
      </c>
      <c r="I230" s="1504">
        <f>[7]CSM!I223+[7]YY!H223+'[7]Zone verzi'!I222+'[7]67020330'!I222+[7]XX!H223+'[7]6703004'!I222+'[7]67020306'!I222+'[7]670250'!I222</f>
        <v>0</v>
      </c>
      <c r="J230" s="1504">
        <f>[7]CSM!J223+[7]YY!I223+'[7]Zone verzi'!J222+'[7]67020330'!J222+[7]XX!I223+'[7]6703004'!J222+'[7]67020306'!J222+'[7]670250'!J222</f>
        <v>0</v>
      </c>
      <c r="K230" s="1504">
        <f>[7]CSM!K223+[7]YY!J223+'[7]Zone verzi'!K222+'[7]67020330'!K222+[7]XX!J223+'[7]6703004'!K222+'[7]67020306'!K222+'[7]670250'!K222</f>
        <v>0</v>
      </c>
      <c r="L230" s="1505">
        <f>[7]CSM!L223+[7]YY!K223+'[7]Zone verzi'!L222+'[7]67020330'!L222+[7]XX!K223+'[7]6703004'!L222+'[7]67020306'!L222+'[7]670250'!L222</f>
        <v>0</v>
      </c>
    </row>
    <row r="231" spans="1:12" s="1475" customFormat="1" ht="20.100000000000001" hidden="1" customHeight="1">
      <c r="A231" s="951"/>
      <c r="B231" s="981" t="s">
        <v>1227</v>
      </c>
      <c r="C231" s="982" t="s">
        <v>1243</v>
      </c>
      <c r="D231" s="1503"/>
      <c r="E231" s="1429">
        <v>0</v>
      </c>
      <c r="F231" s="1504">
        <f>[7]CSM!F224+[7]YY!E224+'[7]Zone verzi'!F223+'[7]67020330'!F223+[7]XX!E224+'[7]6703004'!F223+'[7]67020306'!F223+'[7]670250'!F223</f>
        <v>0</v>
      </c>
      <c r="G231" s="1504">
        <f>[7]CSM!G224+[7]YY!F224+'[7]Zone verzi'!G223+'[7]67020330'!G223+[7]XX!F224+'[7]6703004'!G223+'[7]67020306'!G223+'[7]670250'!G223</f>
        <v>0</v>
      </c>
      <c r="H231" s="1504">
        <f>[7]CSM!H224+[7]YY!G224+'[7]Zone verzi'!H223+'[7]67020330'!H223+[7]XX!G224+'[7]6703004'!H223+'[7]67020306'!H223+'[7]670250'!H223</f>
        <v>0</v>
      </c>
      <c r="I231" s="1504">
        <f>[7]CSM!I224+[7]YY!H224+'[7]Zone verzi'!I223+'[7]67020330'!I223+[7]XX!H224+'[7]6703004'!I223+'[7]67020306'!I223+'[7]670250'!I223</f>
        <v>0</v>
      </c>
      <c r="J231" s="1504">
        <f>[7]CSM!J224+[7]YY!I224+'[7]Zone verzi'!J223+'[7]67020330'!J223+[7]XX!I224+'[7]6703004'!J223+'[7]67020306'!J223+'[7]670250'!J223</f>
        <v>0</v>
      </c>
      <c r="K231" s="1504">
        <f>[7]CSM!K224+[7]YY!J224+'[7]Zone verzi'!K223+'[7]67020330'!K223+[7]XX!J224+'[7]6703004'!K223+'[7]67020306'!K223+'[7]670250'!K223</f>
        <v>0</v>
      </c>
      <c r="L231" s="1505">
        <f>[7]CSM!L224+[7]YY!K224+'[7]Zone verzi'!L223+'[7]67020330'!L223+[7]XX!K224+'[7]6703004'!L223+'[7]67020306'!L223+'[7]670250'!L223</f>
        <v>0</v>
      </c>
    </row>
    <row r="232" spans="1:12" s="1475" customFormat="1" ht="20.100000000000001" hidden="1" customHeight="1">
      <c r="A232" s="951"/>
      <c r="B232" s="981" t="s">
        <v>1229</v>
      </c>
      <c r="C232" s="982" t="s">
        <v>1244</v>
      </c>
      <c r="D232" s="1503"/>
      <c r="E232" s="1429">
        <v>0</v>
      </c>
      <c r="F232" s="1504">
        <f>[7]CSM!F225+[7]YY!E225+'[7]Zone verzi'!F224+'[7]67020330'!F224+[7]XX!E225+'[7]6703004'!F224+'[7]67020306'!F224+'[7]670250'!F224</f>
        <v>0</v>
      </c>
      <c r="G232" s="1504">
        <f>[7]CSM!G225+[7]YY!F225+'[7]Zone verzi'!G224+'[7]67020330'!G224+[7]XX!F225+'[7]6703004'!G224+'[7]67020306'!G224+'[7]670250'!G224</f>
        <v>0</v>
      </c>
      <c r="H232" s="1504">
        <f>[7]CSM!H225+[7]YY!G225+'[7]Zone verzi'!H224+'[7]67020330'!H224+[7]XX!G225+'[7]6703004'!H224+'[7]67020306'!H224+'[7]670250'!H224</f>
        <v>0</v>
      </c>
      <c r="I232" s="1504">
        <f>[7]CSM!I225+[7]YY!H225+'[7]Zone verzi'!I224+'[7]67020330'!I224+[7]XX!H225+'[7]6703004'!I224+'[7]67020306'!I224+'[7]670250'!I224</f>
        <v>0</v>
      </c>
      <c r="J232" s="1504">
        <f>[7]CSM!J225+[7]YY!I225+'[7]Zone verzi'!J224+'[7]67020330'!J224+[7]XX!I225+'[7]6703004'!J224+'[7]67020306'!J224+'[7]670250'!J224</f>
        <v>0</v>
      </c>
      <c r="K232" s="1504">
        <f>[7]CSM!K225+[7]YY!J225+'[7]Zone verzi'!K224+'[7]67020330'!K224+[7]XX!J225+'[7]6703004'!K224+'[7]67020306'!K224+'[7]670250'!K224</f>
        <v>0</v>
      </c>
      <c r="L232" s="1505">
        <f>[7]CSM!L225+[7]YY!K225+'[7]Zone verzi'!L224+'[7]67020330'!L224+[7]XX!K225+'[7]6703004'!L224+'[7]67020306'!L224+'[7]670250'!L224</f>
        <v>0</v>
      </c>
    </row>
    <row r="233" spans="1:12" s="1475" customFormat="1" ht="20.100000000000001" hidden="1" customHeight="1">
      <c r="A233" s="1157" t="s">
        <v>1245</v>
      </c>
      <c r="B233" s="1158"/>
      <c r="C233" s="983" t="s">
        <v>1246</v>
      </c>
      <c r="D233" s="1506"/>
      <c r="E233" s="1429">
        <v>0</v>
      </c>
      <c r="F233" s="1504">
        <f>F234+F235+F236</f>
        <v>0</v>
      </c>
      <c r="G233" s="1504">
        <f t="shared" ref="G233:L233" si="29">G234+G235+G236</f>
        <v>0</v>
      </c>
      <c r="H233" s="1504">
        <f t="shared" si="29"/>
        <v>0</v>
      </c>
      <c r="I233" s="1504">
        <f t="shared" si="29"/>
        <v>0</v>
      </c>
      <c r="J233" s="1504">
        <f t="shared" si="29"/>
        <v>0</v>
      </c>
      <c r="K233" s="1504">
        <f t="shared" si="29"/>
        <v>0</v>
      </c>
      <c r="L233" s="1505">
        <f t="shared" si="29"/>
        <v>0</v>
      </c>
    </row>
    <row r="234" spans="1:12" s="1475" customFormat="1" ht="20.100000000000001" hidden="1" customHeight="1">
      <c r="A234" s="951"/>
      <c r="B234" s="981" t="s">
        <v>1225</v>
      </c>
      <c r="C234" s="982" t="s">
        <v>1247</v>
      </c>
      <c r="D234" s="1503"/>
      <c r="E234" s="1429">
        <v>0</v>
      </c>
      <c r="F234" s="1504">
        <f>[7]CSM!F227+[7]YY!E227+'[7]Zone verzi'!F226+'[7]67020330'!F226+[7]XX!E227+'[7]6703004'!F226+'[7]67020306'!F226+'[7]670250'!F226</f>
        <v>0</v>
      </c>
      <c r="G234" s="1504">
        <f>[7]CSM!G227+[7]YY!F227+'[7]Zone verzi'!G226+'[7]67020330'!G226+[7]XX!F227+'[7]6703004'!G226+'[7]67020306'!G226+'[7]670250'!G226</f>
        <v>0</v>
      </c>
      <c r="H234" s="1504">
        <f>[7]CSM!H227+[7]YY!G227+'[7]Zone verzi'!H226+'[7]67020330'!H226+[7]XX!G227+'[7]6703004'!H226+'[7]67020306'!H226+'[7]670250'!H226</f>
        <v>0</v>
      </c>
      <c r="I234" s="1504">
        <f>[7]CSM!I227+[7]YY!H227+'[7]Zone verzi'!I226+'[7]67020330'!I226+[7]XX!H227+'[7]6703004'!I226+'[7]67020306'!I226+'[7]670250'!I226</f>
        <v>0</v>
      </c>
      <c r="J234" s="1504">
        <f>[7]CSM!J227+[7]YY!I227+'[7]Zone verzi'!J226+'[7]67020330'!J226+[7]XX!I227+'[7]6703004'!J226+'[7]67020306'!J226+'[7]670250'!J226</f>
        <v>0</v>
      </c>
      <c r="K234" s="1504">
        <f>[7]CSM!K227+[7]YY!J227+'[7]Zone verzi'!K226+'[7]67020330'!K226+[7]XX!J227+'[7]6703004'!K226+'[7]67020306'!K226+'[7]670250'!K226</f>
        <v>0</v>
      </c>
      <c r="L234" s="1505">
        <f>[7]CSM!L227+[7]YY!K227+'[7]Zone verzi'!L226+'[7]67020330'!L226+[7]XX!K227+'[7]6703004'!L226+'[7]67020306'!L226+'[7]670250'!L226</f>
        <v>0</v>
      </c>
    </row>
    <row r="235" spans="1:12" s="1475" customFormat="1" ht="20.100000000000001" hidden="1" customHeight="1">
      <c r="A235" s="951"/>
      <c r="B235" s="981" t="s">
        <v>1227</v>
      </c>
      <c r="C235" s="982" t="s">
        <v>1248</v>
      </c>
      <c r="D235" s="1503"/>
      <c r="E235" s="1429">
        <v>0</v>
      </c>
      <c r="F235" s="1504">
        <f>[7]CSM!F228+[7]YY!E228+'[7]Zone verzi'!F227+'[7]67020330'!F227+[7]XX!E228+'[7]6703004'!F227+'[7]67020306'!F227+'[7]670250'!F227</f>
        <v>0</v>
      </c>
      <c r="G235" s="1504">
        <f>[7]CSM!G228+[7]YY!F228+'[7]Zone verzi'!G227+'[7]67020330'!G227+[7]XX!F228+'[7]6703004'!G227+'[7]67020306'!G227+'[7]670250'!G227</f>
        <v>0</v>
      </c>
      <c r="H235" s="1504">
        <f>[7]CSM!H228+[7]YY!G228+'[7]Zone verzi'!H227+'[7]67020330'!H227+[7]XX!G228+'[7]6703004'!H227+'[7]67020306'!H227+'[7]670250'!H227</f>
        <v>0</v>
      </c>
      <c r="I235" s="1504">
        <f>[7]CSM!I228+[7]YY!H228+'[7]Zone verzi'!I227+'[7]67020330'!I227+[7]XX!H228+'[7]6703004'!I227+'[7]67020306'!I227+'[7]670250'!I227</f>
        <v>0</v>
      </c>
      <c r="J235" s="1504">
        <f>[7]CSM!J228+[7]YY!I228+'[7]Zone verzi'!J227+'[7]67020330'!J227+[7]XX!I228+'[7]6703004'!J227+'[7]67020306'!J227+'[7]670250'!J227</f>
        <v>0</v>
      </c>
      <c r="K235" s="1504">
        <f>[7]CSM!K228+[7]YY!J228+'[7]Zone verzi'!K227+'[7]67020330'!K227+[7]XX!J228+'[7]6703004'!K227+'[7]67020306'!K227+'[7]670250'!K227</f>
        <v>0</v>
      </c>
      <c r="L235" s="1505">
        <f>[7]CSM!L228+[7]YY!K228+'[7]Zone verzi'!L227+'[7]67020330'!L227+[7]XX!K228+'[7]6703004'!L227+'[7]67020306'!L227+'[7]670250'!L227</f>
        <v>0</v>
      </c>
    </row>
    <row r="236" spans="1:12" s="1475" customFormat="1" ht="20.100000000000001" hidden="1" customHeight="1">
      <c r="A236" s="951"/>
      <c r="B236" s="981" t="s">
        <v>1229</v>
      </c>
      <c r="C236" s="982" t="s">
        <v>1249</v>
      </c>
      <c r="D236" s="1503"/>
      <c r="E236" s="1429">
        <v>0</v>
      </c>
      <c r="F236" s="1504">
        <f>[7]CSM!F229+[7]YY!E229+'[7]Zone verzi'!F228+'[7]67020330'!F228+[7]XX!E229+'[7]6703004'!F228+'[7]67020306'!F228+'[7]670250'!F228</f>
        <v>0</v>
      </c>
      <c r="G236" s="1504">
        <f>[7]CSM!G229+[7]YY!F229+'[7]Zone verzi'!G228+'[7]67020330'!G228+[7]XX!F229+'[7]6703004'!G228+'[7]67020306'!G228+'[7]670250'!G228</f>
        <v>0</v>
      </c>
      <c r="H236" s="1504">
        <f>[7]CSM!H229+[7]YY!G229+'[7]Zone verzi'!H228+'[7]67020330'!H228+[7]XX!G229+'[7]6703004'!H228+'[7]67020306'!H228+'[7]670250'!H228</f>
        <v>0</v>
      </c>
      <c r="I236" s="1504">
        <f>[7]CSM!I229+[7]YY!H229+'[7]Zone verzi'!I228+'[7]67020330'!I228+[7]XX!H229+'[7]6703004'!I228+'[7]67020306'!I228+'[7]670250'!I228</f>
        <v>0</v>
      </c>
      <c r="J236" s="1504">
        <f>[7]CSM!J229+[7]YY!I229+'[7]Zone verzi'!J228+'[7]67020330'!J228+[7]XX!I229+'[7]6703004'!J228+'[7]67020306'!J228+'[7]670250'!J228</f>
        <v>0</v>
      </c>
      <c r="K236" s="1504">
        <f>[7]CSM!K229+[7]YY!J229+'[7]Zone verzi'!K228+'[7]67020330'!K228+[7]XX!J229+'[7]6703004'!K228+'[7]67020306'!K228+'[7]670250'!K228</f>
        <v>0</v>
      </c>
      <c r="L236" s="1505">
        <f>[7]CSM!L229+[7]YY!K229+'[7]Zone verzi'!L228+'[7]67020330'!L228+[7]XX!K229+'[7]6703004'!L228+'[7]67020306'!L228+'[7]670250'!L228</f>
        <v>0</v>
      </c>
    </row>
    <row r="237" spans="1:12" s="1475" customFormat="1" ht="20.100000000000001" hidden="1" customHeight="1">
      <c r="A237" s="1157" t="s">
        <v>1250</v>
      </c>
      <c r="B237" s="1158"/>
      <c r="C237" s="983" t="s">
        <v>1251</v>
      </c>
      <c r="D237" s="1506"/>
      <c r="E237" s="1429">
        <v>0</v>
      </c>
      <c r="F237" s="1504">
        <f>F238+F239+F240</f>
        <v>0</v>
      </c>
      <c r="G237" s="1504">
        <f t="shared" ref="G237:L237" si="30">G238+G239+G240</f>
        <v>0</v>
      </c>
      <c r="H237" s="1504">
        <f t="shared" si="30"/>
        <v>0</v>
      </c>
      <c r="I237" s="1504">
        <f t="shared" si="30"/>
        <v>0</v>
      </c>
      <c r="J237" s="1504">
        <f t="shared" si="30"/>
        <v>0</v>
      </c>
      <c r="K237" s="1504">
        <f t="shared" si="30"/>
        <v>0</v>
      </c>
      <c r="L237" s="1505">
        <f t="shared" si="30"/>
        <v>0</v>
      </c>
    </row>
    <row r="238" spans="1:12" s="1475" customFormat="1" ht="20.100000000000001" hidden="1" customHeight="1">
      <c r="A238" s="951"/>
      <c r="B238" s="981" t="s">
        <v>1225</v>
      </c>
      <c r="C238" s="982" t="s">
        <v>1252</v>
      </c>
      <c r="D238" s="1503"/>
      <c r="E238" s="1429">
        <v>0</v>
      </c>
      <c r="F238" s="1504">
        <f>[7]CSM!F231+[7]YY!E231+'[7]Zone verzi'!F230+'[7]67020330'!F230+[7]XX!E231+'[7]6703004'!F230+'[7]67020306'!F230+'[7]670250'!F230</f>
        <v>0</v>
      </c>
      <c r="G238" s="1504">
        <f>[7]CSM!G231+[7]YY!F231+'[7]Zone verzi'!G230+'[7]67020330'!G230+[7]XX!F231+'[7]6703004'!G230+'[7]67020306'!G230+'[7]670250'!G230</f>
        <v>0</v>
      </c>
      <c r="H238" s="1504">
        <f>[7]CSM!H231+[7]YY!G231+'[7]Zone verzi'!H230+'[7]67020330'!H230+[7]XX!G231+'[7]6703004'!H230+'[7]67020306'!H230+'[7]670250'!H230</f>
        <v>0</v>
      </c>
      <c r="I238" s="1504">
        <f>[7]CSM!I231+[7]YY!H231+'[7]Zone verzi'!I230+'[7]67020330'!I230+[7]XX!H231+'[7]6703004'!I230+'[7]67020306'!I230+'[7]670250'!I230</f>
        <v>0</v>
      </c>
      <c r="J238" s="1504">
        <f>[7]CSM!J231+[7]YY!I231+'[7]Zone verzi'!J230+'[7]67020330'!J230+[7]XX!I231+'[7]6703004'!J230+'[7]67020306'!J230+'[7]670250'!J230</f>
        <v>0</v>
      </c>
      <c r="K238" s="1504">
        <f>[7]CSM!K231+[7]YY!J231+'[7]Zone verzi'!K230+'[7]67020330'!K230+[7]XX!J231+'[7]6703004'!K230+'[7]67020306'!K230+'[7]670250'!K230</f>
        <v>0</v>
      </c>
      <c r="L238" s="1505">
        <f>[7]CSM!L231+[7]YY!K231+'[7]Zone verzi'!L230+'[7]67020330'!L230+[7]XX!K231+'[7]6703004'!L230+'[7]67020306'!L230+'[7]670250'!L230</f>
        <v>0</v>
      </c>
    </row>
    <row r="239" spans="1:12" s="1475" customFormat="1" ht="20.100000000000001" hidden="1" customHeight="1">
      <c r="A239" s="951"/>
      <c r="B239" s="981" t="s">
        <v>1227</v>
      </c>
      <c r="C239" s="982" t="s">
        <v>1253</v>
      </c>
      <c r="D239" s="1503"/>
      <c r="E239" s="1429">
        <v>0</v>
      </c>
      <c r="F239" s="1504">
        <f>[7]CSM!F232+[7]YY!E232+'[7]Zone verzi'!F231+'[7]67020330'!F231+[7]XX!E232+'[7]6703004'!F231+'[7]67020306'!F231+'[7]670250'!F231</f>
        <v>0</v>
      </c>
      <c r="G239" s="1504">
        <f>[7]CSM!G232+[7]YY!F232+'[7]Zone verzi'!G231+'[7]67020330'!G231+[7]XX!F232+'[7]6703004'!G231+'[7]67020306'!G231+'[7]670250'!G231</f>
        <v>0</v>
      </c>
      <c r="H239" s="1504">
        <f>[7]CSM!H232+[7]YY!G232+'[7]Zone verzi'!H231+'[7]67020330'!H231+[7]XX!G232+'[7]6703004'!H231+'[7]67020306'!H231+'[7]670250'!H231</f>
        <v>0</v>
      </c>
      <c r="I239" s="1504">
        <f>[7]CSM!I232+[7]YY!H232+'[7]Zone verzi'!I231+'[7]67020330'!I231+[7]XX!H232+'[7]6703004'!I231+'[7]67020306'!I231+'[7]670250'!I231</f>
        <v>0</v>
      </c>
      <c r="J239" s="1504">
        <f>[7]CSM!J232+[7]YY!I232+'[7]Zone verzi'!J231+'[7]67020330'!J231+[7]XX!I232+'[7]6703004'!J231+'[7]67020306'!J231+'[7]670250'!J231</f>
        <v>0</v>
      </c>
      <c r="K239" s="1504">
        <f>[7]CSM!K232+[7]YY!J232+'[7]Zone verzi'!K231+'[7]67020330'!K231+[7]XX!J232+'[7]6703004'!K231+'[7]67020306'!K231+'[7]670250'!K231</f>
        <v>0</v>
      </c>
      <c r="L239" s="1505">
        <f>[7]CSM!L232+[7]YY!K232+'[7]Zone verzi'!L231+'[7]67020330'!L231+[7]XX!K232+'[7]6703004'!L231+'[7]67020306'!L231+'[7]670250'!L231</f>
        <v>0</v>
      </c>
    </row>
    <row r="240" spans="1:12" s="1475" customFormat="1" ht="20.100000000000001" hidden="1" customHeight="1">
      <c r="A240" s="951"/>
      <c r="B240" s="981" t="s">
        <v>1229</v>
      </c>
      <c r="C240" s="982" t="s">
        <v>1254</v>
      </c>
      <c r="D240" s="1503"/>
      <c r="E240" s="1429">
        <v>0</v>
      </c>
      <c r="F240" s="1504">
        <f>[7]CSM!F233+[7]YY!E233+'[7]Zone verzi'!F232+'[7]67020330'!F232+[7]XX!E233+'[7]6703004'!F232+'[7]67020306'!F232+'[7]670250'!F232</f>
        <v>0</v>
      </c>
      <c r="G240" s="1504">
        <f>[7]CSM!G233+[7]YY!F233+'[7]Zone verzi'!G232+'[7]67020330'!G232+[7]XX!F233+'[7]6703004'!G232+'[7]67020306'!G232+'[7]670250'!G232</f>
        <v>0</v>
      </c>
      <c r="H240" s="1504">
        <f>[7]CSM!H233+[7]YY!G233+'[7]Zone verzi'!H232+'[7]67020330'!H232+[7]XX!G233+'[7]6703004'!H232+'[7]67020306'!H232+'[7]670250'!H232</f>
        <v>0</v>
      </c>
      <c r="I240" s="1504">
        <f>[7]CSM!I233+[7]YY!H233+'[7]Zone verzi'!I232+'[7]67020330'!I232+[7]XX!H233+'[7]6703004'!I232+'[7]67020306'!I232+'[7]670250'!I232</f>
        <v>0</v>
      </c>
      <c r="J240" s="1504">
        <f>[7]CSM!J233+[7]YY!I233+'[7]Zone verzi'!J232+'[7]67020330'!J232+[7]XX!I233+'[7]6703004'!J232+'[7]67020306'!J232+'[7]670250'!J232</f>
        <v>0</v>
      </c>
      <c r="K240" s="1504">
        <f>[7]CSM!K233+[7]YY!J233+'[7]Zone verzi'!K232+'[7]67020330'!K232+[7]XX!J233+'[7]6703004'!K232+'[7]67020306'!K232+'[7]670250'!K232</f>
        <v>0</v>
      </c>
      <c r="L240" s="1505">
        <f>[7]CSM!L233+[7]YY!K233+'[7]Zone verzi'!L232+'[7]67020330'!L232+[7]XX!K233+'[7]6703004'!L232+'[7]67020306'!L232+'[7]670250'!L232</f>
        <v>0</v>
      </c>
    </row>
    <row r="241" spans="1:12" s="1475" customFormat="1" ht="20.100000000000001" hidden="1" customHeight="1">
      <c r="A241" s="1157" t="s">
        <v>1255</v>
      </c>
      <c r="B241" s="1158"/>
      <c r="C241" s="983" t="s">
        <v>1256</v>
      </c>
      <c r="D241" s="1506"/>
      <c r="E241" s="1429">
        <v>0</v>
      </c>
      <c r="F241" s="1504">
        <f>F242+F243+F244</f>
        <v>0</v>
      </c>
      <c r="G241" s="1504">
        <f t="shared" ref="G241:L241" si="31">G242+G243+G244</f>
        <v>0</v>
      </c>
      <c r="H241" s="1504">
        <f t="shared" si="31"/>
        <v>0</v>
      </c>
      <c r="I241" s="1504">
        <f t="shared" si="31"/>
        <v>0</v>
      </c>
      <c r="J241" s="1504">
        <f t="shared" si="31"/>
        <v>0</v>
      </c>
      <c r="K241" s="1504">
        <f t="shared" si="31"/>
        <v>0</v>
      </c>
      <c r="L241" s="1505">
        <f t="shared" si="31"/>
        <v>0</v>
      </c>
    </row>
    <row r="242" spans="1:12" s="1475" customFormat="1" ht="20.100000000000001" hidden="1" customHeight="1">
      <c r="A242" s="951"/>
      <c r="B242" s="981" t="s">
        <v>1225</v>
      </c>
      <c r="C242" s="982" t="s">
        <v>1257</v>
      </c>
      <c r="D242" s="1503"/>
      <c r="E242" s="1429">
        <v>0</v>
      </c>
      <c r="F242" s="1504">
        <f>[7]CSM!F235+[7]YY!E235+'[7]Zone verzi'!F234+'[7]67020330'!F234+[7]XX!E235+'[7]6703004'!F234+'[7]67020306'!F234+'[7]670250'!F234</f>
        <v>0</v>
      </c>
      <c r="G242" s="1504">
        <f>[7]CSM!G235+[7]YY!F235+'[7]Zone verzi'!G234+'[7]67020330'!G234+[7]XX!F235+'[7]6703004'!G234+'[7]67020306'!G234+'[7]670250'!G234</f>
        <v>0</v>
      </c>
      <c r="H242" s="1504">
        <f>[7]CSM!H235+[7]YY!G235+'[7]Zone verzi'!H234+'[7]67020330'!H234+[7]XX!G235+'[7]6703004'!H234+'[7]67020306'!H234+'[7]670250'!H234</f>
        <v>0</v>
      </c>
      <c r="I242" s="1504">
        <f>[7]CSM!I235+[7]YY!H235+'[7]Zone verzi'!I234+'[7]67020330'!I234+[7]XX!H235+'[7]6703004'!I234+'[7]67020306'!I234+'[7]670250'!I234</f>
        <v>0</v>
      </c>
      <c r="J242" s="1504">
        <f>[7]CSM!J235+[7]YY!I235+'[7]Zone verzi'!J234+'[7]67020330'!J234+[7]XX!I235+'[7]6703004'!J234+'[7]67020306'!J234+'[7]670250'!J234</f>
        <v>0</v>
      </c>
      <c r="K242" s="1504">
        <f>[7]CSM!K235+[7]YY!J235+'[7]Zone verzi'!K234+'[7]67020330'!K234+[7]XX!J235+'[7]6703004'!K234+'[7]67020306'!K234+'[7]670250'!K234</f>
        <v>0</v>
      </c>
      <c r="L242" s="1505">
        <f>[7]CSM!L235+[7]YY!K235+'[7]Zone verzi'!L234+'[7]67020330'!L234+[7]XX!K235+'[7]6703004'!L234+'[7]67020306'!L234+'[7]670250'!L234</f>
        <v>0</v>
      </c>
    </row>
    <row r="243" spans="1:12" s="1475" customFormat="1" ht="20.100000000000001" hidden="1" customHeight="1">
      <c r="A243" s="951"/>
      <c r="B243" s="981" t="s">
        <v>1227</v>
      </c>
      <c r="C243" s="982" t="s">
        <v>1258</v>
      </c>
      <c r="D243" s="1503"/>
      <c r="E243" s="1429">
        <v>0</v>
      </c>
      <c r="F243" s="1504">
        <f>[7]CSM!F236+[7]YY!E236+'[7]Zone verzi'!F235+'[7]67020330'!F235+[7]XX!E236+'[7]6703004'!F235+'[7]67020306'!F235+'[7]670250'!F235</f>
        <v>0</v>
      </c>
      <c r="G243" s="1504">
        <f>[7]CSM!G236+[7]YY!F236+'[7]Zone verzi'!G235+'[7]67020330'!G235+[7]XX!F236+'[7]6703004'!G235+'[7]67020306'!G235+'[7]670250'!G235</f>
        <v>0</v>
      </c>
      <c r="H243" s="1504">
        <f>[7]CSM!H236+[7]YY!G236+'[7]Zone verzi'!H235+'[7]67020330'!H235+[7]XX!G236+'[7]6703004'!H235+'[7]67020306'!H235+'[7]670250'!H235</f>
        <v>0</v>
      </c>
      <c r="I243" s="1504">
        <f>[7]CSM!I236+[7]YY!H236+'[7]Zone verzi'!I235+'[7]67020330'!I235+[7]XX!H236+'[7]6703004'!I235+'[7]67020306'!I235+'[7]670250'!I235</f>
        <v>0</v>
      </c>
      <c r="J243" s="1504">
        <f>[7]CSM!J236+[7]YY!I236+'[7]Zone verzi'!J235+'[7]67020330'!J235+[7]XX!I236+'[7]6703004'!J235+'[7]67020306'!J235+'[7]670250'!J235</f>
        <v>0</v>
      </c>
      <c r="K243" s="1504">
        <f>[7]CSM!K236+[7]YY!J236+'[7]Zone verzi'!K235+'[7]67020330'!K235+[7]XX!J236+'[7]6703004'!K235+'[7]67020306'!K235+'[7]670250'!K235</f>
        <v>0</v>
      </c>
      <c r="L243" s="1505">
        <f>[7]CSM!L236+[7]YY!K236+'[7]Zone verzi'!L235+'[7]67020330'!L235+[7]XX!K236+'[7]6703004'!L235+'[7]67020306'!L235+'[7]670250'!L235</f>
        <v>0</v>
      </c>
    </row>
    <row r="244" spans="1:12" s="1475" customFormat="1" ht="20.100000000000001" hidden="1" customHeight="1">
      <c r="A244" s="951"/>
      <c r="B244" s="981" t="s">
        <v>1229</v>
      </c>
      <c r="C244" s="982" t="s">
        <v>1259</v>
      </c>
      <c r="D244" s="1503"/>
      <c r="E244" s="1429">
        <v>0</v>
      </c>
      <c r="F244" s="1504">
        <f>[7]CSM!F237+[7]YY!E237+'[7]Zone verzi'!F236+'[7]67020330'!F236+[7]XX!E237+'[7]6703004'!F236+'[7]67020306'!F236+'[7]670250'!F236</f>
        <v>0</v>
      </c>
      <c r="G244" s="1504">
        <f>[7]CSM!G237+[7]YY!F237+'[7]Zone verzi'!G236+'[7]67020330'!G236+[7]XX!F237+'[7]6703004'!G236+'[7]67020306'!G236+'[7]670250'!G236</f>
        <v>0</v>
      </c>
      <c r="H244" s="1504">
        <f>[7]CSM!H237+[7]YY!G237+'[7]Zone verzi'!H236+'[7]67020330'!H236+[7]XX!G237+'[7]6703004'!H236+'[7]67020306'!H236+'[7]670250'!H236</f>
        <v>0</v>
      </c>
      <c r="I244" s="1504">
        <f>[7]CSM!I237+[7]YY!H237+'[7]Zone verzi'!I236+'[7]67020330'!I236+[7]XX!H237+'[7]6703004'!I236+'[7]67020306'!I236+'[7]670250'!I236</f>
        <v>0</v>
      </c>
      <c r="J244" s="1504">
        <f>[7]CSM!J237+[7]YY!I237+'[7]Zone verzi'!J236+'[7]67020330'!J236+[7]XX!I237+'[7]6703004'!J236+'[7]67020306'!J236+'[7]670250'!J236</f>
        <v>0</v>
      </c>
      <c r="K244" s="1504">
        <f>[7]CSM!K237+[7]YY!J237+'[7]Zone verzi'!K236+'[7]67020330'!K236+[7]XX!J237+'[7]6703004'!K236+'[7]67020306'!K236+'[7]670250'!K236</f>
        <v>0</v>
      </c>
      <c r="L244" s="1505">
        <f>[7]CSM!L237+[7]YY!K237+'[7]Zone verzi'!L236+'[7]67020330'!L236+[7]XX!K237+'[7]6703004'!L236+'[7]67020306'!L236+'[7]670250'!L236</f>
        <v>0</v>
      </c>
    </row>
    <row r="245" spans="1:12" s="1475" customFormat="1" ht="20.100000000000001" hidden="1" customHeight="1">
      <c r="A245" s="1155" t="s">
        <v>1260</v>
      </c>
      <c r="B245" s="1156"/>
      <c r="C245" s="983" t="s">
        <v>1261</v>
      </c>
      <c r="D245" s="1506"/>
      <c r="E245" s="1429">
        <v>0</v>
      </c>
      <c r="F245" s="1504">
        <f>F246+F247+F248</f>
        <v>0</v>
      </c>
      <c r="G245" s="1504">
        <f t="shared" ref="G245:L245" si="32">G246+G247+G248</f>
        <v>0</v>
      </c>
      <c r="H245" s="1504">
        <f t="shared" si="32"/>
        <v>0</v>
      </c>
      <c r="I245" s="1504">
        <f t="shared" si="32"/>
        <v>0</v>
      </c>
      <c r="J245" s="1504">
        <f t="shared" si="32"/>
        <v>0</v>
      </c>
      <c r="K245" s="1504">
        <f t="shared" si="32"/>
        <v>0</v>
      </c>
      <c r="L245" s="1505">
        <f t="shared" si="32"/>
        <v>0</v>
      </c>
    </row>
    <row r="246" spans="1:12" s="1475" customFormat="1" ht="20.100000000000001" hidden="1" customHeight="1">
      <c r="A246" s="984"/>
      <c r="B246" s="985" t="s">
        <v>1262</v>
      </c>
      <c r="C246" s="986" t="s">
        <v>1263</v>
      </c>
      <c r="D246" s="1507"/>
      <c r="E246" s="1429">
        <v>0</v>
      </c>
      <c r="F246" s="1504">
        <f>[7]CSM!F239+[7]YY!E239+'[7]Zone verzi'!F238+'[7]67020330'!F238+[7]XX!E239+'[7]6703004'!F238+'[7]67020306'!F238+'[7]670250'!F238</f>
        <v>0</v>
      </c>
      <c r="G246" s="1504">
        <f>[7]CSM!G239+[7]YY!F239+'[7]Zone verzi'!G238+'[7]67020330'!G238+[7]XX!F239+'[7]6703004'!G238+'[7]67020306'!G238+'[7]670250'!G238</f>
        <v>0</v>
      </c>
      <c r="H246" s="1504">
        <f>[7]CSM!H239+[7]YY!G239+'[7]Zone verzi'!H238+'[7]67020330'!H238+[7]XX!G239+'[7]6703004'!H238+'[7]67020306'!H238+'[7]670250'!H238</f>
        <v>0</v>
      </c>
      <c r="I246" s="1504">
        <f>[7]CSM!I239+[7]YY!H239+'[7]Zone verzi'!I238+'[7]67020330'!I238+[7]XX!H239+'[7]6703004'!I238+'[7]67020306'!I238+'[7]670250'!I238</f>
        <v>0</v>
      </c>
      <c r="J246" s="1504">
        <f>[7]CSM!J239+[7]YY!I239+'[7]Zone verzi'!J238+'[7]67020330'!J238+[7]XX!I239+'[7]6703004'!J238+'[7]67020306'!J238+'[7]670250'!J238</f>
        <v>0</v>
      </c>
      <c r="K246" s="1504">
        <f>[7]CSM!K239+[7]YY!J239+'[7]Zone verzi'!K238+'[7]67020330'!K238+[7]XX!J239+'[7]6703004'!K238+'[7]67020306'!K238+'[7]670250'!K238</f>
        <v>0</v>
      </c>
      <c r="L246" s="1505">
        <f>[7]CSM!L239+[7]YY!K239+'[7]Zone verzi'!L238+'[7]67020330'!L238+[7]XX!K239+'[7]6703004'!L238+'[7]67020306'!L238+'[7]670250'!L238</f>
        <v>0</v>
      </c>
    </row>
    <row r="247" spans="1:12" s="1475" customFormat="1" ht="20.100000000000001" hidden="1" customHeight="1">
      <c r="A247" s="984"/>
      <c r="B247" s="985" t="s">
        <v>1264</v>
      </c>
      <c r="C247" s="986" t="s">
        <v>1265</v>
      </c>
      <c r="D247" s="1507"/>
      <c r="E247" s="1429">
        <v>0</v>
      </c>
      <c r="F247" s="1504">
        <f>[7]CSM!F240+[7]YY!E240+'[7]Zone verzi'!F239+'[7]67020330'!F239+[7]XX!E240+'[7]6703004'!F239+'[7]67020306'!F239+'[7]670250'!F239</f>
        <v>0</v>
      </c>
      <c r="G247" s="1504">
        <f>[7]CSM!G240+[7]YY!F240+'[7]Zone verzi'!G239+'[7]67020330'!G239+[7]XX!F240+'[7]6703004'!G239+'[7]67020306'!G239+'[7]670250'!G239</f>
        <v>0</v>
      </c>
      <c r="H247" s="1504">
        <f>[7]CSM!H240+[7]YY!G240+'[7]Zone verzi'!H239+'[7]67020330'!H239+[7]XX!G240+'[7]6703004'!H239+'[7]67020306'!H239+'[7]670250'!H239</f>
        <v>0</v>
      </c>
      <c r="I247" s="1504">
        <f>[7]CSM!I240+[7]YY!H240+'[7]Zone verzi'!I239+'[7]67020330'!I239+[7]XX!H240+'[7]6703004'!I239+'[7]67020306'!I239+'[7]670250'!I239</f>
        <v>0</v>
      </c>
      <c r="J247" s="1504">
        <f>[7]CSM!J240+[7]YY!I240+'[7]Zone verzi'!J239+'[7]67020330'!J239+[7]XX!I240+'[7]6703004'!J239+'[7]67020306'!J239+'[7]670250'!J239</f>
        <v>0</v>
      </c>
      <c r="K247" s="1504">
        <f>[7]CSM!K240+[7]YY!J240+'[7]Zone verzi'!K239+'[7]67020330'!K239+[7]XX!J240+'[7]6703004'!K239+'[7]67020306'!K239+'[7]670250'!K239</f>
        <v>0</v>
      </c>
      <c r="L247" s="1505">
        <f>[7]CSM!L240+[7]YY!K240+'[7]Zone verzi'!L239+'[7]67020330'!L239+[7]XX!K240+'[7]6703004'!L239+'[7]67020306'!L239+'[7]670250'!L239</f>
        <v>0</v>
      </c>
    </row>
    <row r="248" spans="1:12" s="1475" customFormat="1" ht="20.100000000000001" hidden="1" customHeight="1">
      <c r="A248" s="984"/>
      <c r="B248" s="985" t="s">
        <v>1266</v>
      </c>
      <c r="C248" s="986" t="s">
        <v>1267</v>
      </c>
      <c r="D248" s="1507"/>
      <c r="E248" s="1429">
        <v>0</v>
      </c>
      <c r="F248" s="1504">
        <f>[7]CSM!F241+[7]YY!E241+'[7]Zone verzi'!F240+'[7]67020330'!F240+[7]XX!E241+'[7]6703004'!F240+'[7]67020306'!F240+'[7]670250'!F240</f>
        <v>0</v>
      </c>
      <c r="G248" s="1504">
        <f>[7]CSM!G241+[7]YY!F241+'[7]Zone verzi'!G240+'[7]67020330'!G240+[7]XX!F241+'[7]6703004'!G240+'[7]67020306'!G240+'[7]670250'!G240</f>
        <v>0</v>
      </c>
      <c r="H248" s="1504">
        <f>[7]CSM!H241+[7]YY!G241+'[7]Zone verzi'!H240+'[7]67020330'!H240+[7]XX!G241+'[7]6703004'!H240+'[7]67020306'!H240+'[7]670250'!H240</f>
        <v>0</v>
      </c>
      <c r="I248" s="1504">
        <f>[7]CSM!I241+[7]YY!H241+'[7]Zone verzi'!I240+'[7]67020330'!I240+[7]XX!H241+'[7]6703004'!I240+'[7]67020306'!I240+'[7]670250'!I240</f>
        <v>0</v>
      </c>
      <c r="J248" s="1504">
        <f>[7]CSM!J241+[7]YY!I241+'[7]Zone verzi'!J240+'[7]67020330'!J240+[7]XX!I241+'[7]6703004'!J240+'[7]67020306'!J240+'[7]670250'!J240</f>
        <v>0</v>
      </c>
      <c r="K248" s="1504">
        <f>[7]CSM!K241+[7]YY!J241+'[7]Zone verzi'!K240+'[7]67020330'!K240+[7]XX!J241+'[7]6703004'!K240+'[7]67020306'!K240+'[7]670250'!K240</f>
        <v>0</v>
      </c>
      <c r="L248" s="1505">
        <f>[7]CSM!L241+[7]YY!K241+'[7]Zone verzi'!L240+'[7]67020330'!L240+[7]XX!K241+'[7]6703004'!L240+'[7]67020306'!L240+'[7]670250'!L240</f>
        <v>0</v>
      </c>
    </row>
    <row r="249" spans="1:12" s="1475" customFormat="1" ht="20.100000000000001" hidden="1" customHeight="1">
      <c r="A249" s="1155" t="s">
        <v>1268</v>
      </c>
      <c r="B249" s="1156"/>
      <c r="C249" s="983" t="s">
        <v>1269</v>
      </c>
      <c r="D249" s="1506"/>
      <c r="E249" s="1429">
        <v>0</v>
      </c>
      <c r="F249" s="1504">
        <f>F250+F251+F252</f>
        <v>0</v>
      </c>
      <c r="G249" s="1504">
        <f t="shared" ref="G249:L249" si="33">G250+G251+G252</f>
        <v>0</v>
      </c>
      <c r="H249" s="1504">
        <f t="shared" si="33"/>
        <v>0</v>
      </c>
      <c r="I249" s="1504">
        <f t="shared" si="33"/>
        <v>0</v>
      </c>
      <c r="J249" s="1504">
        <f t="shared" si="33"/>
        <v>0</v>
      </c>
      <c r="K249" s="1504">
        <f t="shared" si="33"/>
        <v>0</v>
      </c>
      <c r="L249" s="1505">
        <f t="shared" si="33"/>
        <v>0</v>
      </c>
    </row>
    <row r="250" spans="1:12" s="1475" customFormat="1" ht="20.100000000000001" hidden="1" customHeight="1">
      <c r="A250" s="984"/>
      <c r="B250" s="985" t="s">
        <v>1262</v>
      </c>
      <c r="C250" s="986" t="s">
        <v>1270</v>
      </c>
      <c r="D250" s="1507"/>
      <c r="E250" s="1429">
        <v>0</v>
      </c>
      <c r="F250" s="1504">
        <f>[7]CSM!F243+[7]YY!E243+'[7]Zone verzi'!F242+'[7]67020330'!F242+[7]XX!E243+'[7]6703004'!F242+'[7]67020306'!F242+'[7]670250'!F242</f>
        <v>0</v>
      </c>
      <c r="G250" s="1504">
        <f>[7]CSM!G243+[7]YY!F243+'[7]Zone verzi'!G242+'[7]67020330'!G242+[7]XX!F243+'[7]6703004'!G242+'[7]67020306'!G242+'[7]670250'!G242</f>
        <v>0</v>
      </c>
      <c r="H250" s="1504">
        <f>[7]CSM!H243+[7]YY!G243+'[7]Zone verzi'!H242+'[7]67020330'!H242+[7]XX!G243+'[7]6703004'!H242+'[7]67020306'!H242+'[7]670250'!H242</f>
        <v>0</v>
      </c>
      <c r="I250" s="1504">
        <f>[7]CSM!I243+[7]YY!H243+'[7]Zone verzi'!I242+'[7]67020330'!I242+[7]XX!H243+'[7]6703004'!I242+'[7]67020306'!I242+'[7]670250'!I242</f>
        <v>0</v>
      </c>
      <c r="J250" s="1504">
        <f>[7]CSM!J243+[7]YY!I243+'[7]Zone verzi'!J242+'[7]67020330'!J242+[7]XX!I243+'[7]6703004'!J242+'[7]67020306'!J242+'[7]670250'!J242</f>
        <v>0</v>
      </c>
      <c r="K250" s="1504">
        <f>[7]CSM!K243+[7]YY!J243+'[7]Zone verzi'!K242+'[7]67020330'!K242+[7]XX!J243+'[7]6703004'!K242+'[7]67020306'!K242+'[7]670250'!K242</f>
        <v>0</v>
      </c>
      <c r="L250" s="1505">
        <f>[7]CSM!L243+[7]YY!K243+'[7]Zone verzi'!L242+'[7]67020330'!L242+[7]XX!K243+'[7]6703004'!L242+'[7]67020306'!L242+'[7]670250'!L242</f>
        <v>0</v>
      </c>
    </row>
    <row r="251" spans="1:12" s="1475" customFormat="1" ht="20.100000000000001" hidden="1" customHeight="1">
      <c r="A251" s="984"/>
      <c r="B251" s="985" t="s">
        <v>1271</v>
      </c>
      <c r="C251" s="986" t="s">
        <v>1272</v>
      </c>
      <c r="D251" s="1507"/>
      <c r="E251" s="1429">
        <v>0</v>
      </c>
      <c r="F251" s="1504">
        <f>[7]CSM!F244+[7]YY!E244+'[7]Zone verzi'!F243+'[7]67020330'!F243+[7]XX!E244+'[7]6703004'!F243+'[7]67020306'!F243+'[7]670250'!F243</f>
        <v>0</v>
      </c>
      <c r="G251" s="1504">
        <f>[7]CSM!G244+[7]YY!F244+'[7]Zone verzi'!G243+'[7]67020330'!G243+[7]XX!F244+'[7]6703004'!G243+'[7]67020306'!G243+'[7]670250'!G243</f>
        <v>0</v>
      </c>
      <c r="H251" s="1504">
        <f>[7]CSM!H244+[7]YY!G244+'[7]Zone verzi'!H243+'[7]67020330'!H243+[7]XX!G244+'[7]6703004'!H243+'[7]67020306'!H243+'[7]670250'!H243</f>
        <v>0</v>
      </c>
      <c r="I251" s="1504">
        <f>[7]CSM!I244+[7]YY!H244+'[7]Zone verzi'!I243+'[7]67020330'!I243+[7]XX!H244+'[7]6703004'!I243+'[7]67020306'!I243+'[7]670250'!I243</f>
        <v>0</v>
      </c>
      <c r="J251" s="1504">
        <f>[7]CSM!J244+[7]YY!I244+'[7]Zone verzi'!J243+'[7]67020330'!J243+[7]XX!I244+'[7]6703004'!J243+'[7]67020306'!J243+'[7]670250'!J243</f>
        <v>0</v>
      </c>
      <c r="K251" s="1504">
        <f>[7]CSM!K244+[7]YY!J244+'[7]Zone verzi'!K243+'[7]67020330'!K243+[7]XX!J244+'[7]6703004'!K243+'[7]67020306'!K243+'[7]670250'!K243</f>
        <v>0</v>
      </c>
      <c r="L251" s="1505">
        <f>[7]CSM!L244+[7]YY!K244+'[7]Zone verzi'!L243+'[7]67020330'!L243+[7]XX!K244+'[7]6703004'!L243+'[7]67020306'!L243+'[7]670250'!L243</f>
        <v>0</v>
      </c>
    </row>
    <row r="252" spans="1:12" s="1475" customFormat="1" ht="20.100000000000001" hidden="1" customHeight="1">
      <c r="A252" s="984"/>
      <c r="B252" s="985" t="s">
        <v>1266</v>
      </c>
      <c r="C252" s="986" t="s">
        <v>1273</v>
      </c>
      <c r="D252" s="1507"/>
      <c r="E252" s="1429">
        <v>0</v>
      </c>
      <c r="F252" s="1504">
        <f>[7]CSM!F245+[7]YY!E245+'[7]Zone verzi'!F244+'[7]67020330'!F244+[7]XX!E245+'[7]6703004'!F244+'[7]67020306'!F244+'[7]670250'!F244</f>
        <v>0</v>
      </c>
      <c r="G252" s="1504">
        <f>[7]CSM!G245+[7]YY!F245+'[7]Zone verzi'!G244+'[7]67020330'!G244+[7]XX!F245+'[7]6703004'!G244+'[7]67020306'!G244+'[7]670250'!G244</f>
        <v>0</v>
      </c>
      <c r="H252" s="1504">
        <f>[7]CSM!H245+[7]YY!G245+'[7]Zone verzi'!H244+'[7]67020330'!H244+[7]XX!G245+'[7]6703004'!H244+'[7]67020306'!H244+'[7]670250'!H244</f>
        <v>0</v>
      </c>
      <c r="I252" s="1504">
        <f>[7]CSM!I245+[7]YY!H245+'[7]Zone verzi'!I244+'[7]67020330'!I244+[7]XX!H245+'[7]6703004'!I244+'[7]67020306'!I244+'[7]670250'!I244</f>
        <v>0</v>
      </c>
      <c r="J252" s="1504">
        <f>[7]CSM!J245+[7]YY!I245+'[7]Zone verzi'!J244+'[7]67020330'!J244+[7]XX!I245+'[7]6703004'!J244+'[7]67020306'!J244+'[7]670250'!J244</f>
        <v>0</v>
      </c>
      <c r="K252" s="1504">
        <f>[7]CSM!K245+[7]YY!J245+'[7]Zone verzi'!K244+'[7]67020330'!K244+[7]XX!J245+'[7]6703004'!K244+'[7]67020306'!K244+'[7]670250'!K244</f>
        <v>0</v>
      </c>
      <c r="L252" s="1505">
        <f>[7]CSM!L245+[7]YY!K245+'[7]Zone verzi'!L244+'[7]67020330'!L244+[7]XX!K245+'[7]6703004'!L244+'[7]67020306'!L244+'[7]670250'!L244</f>
        <v>0</v>
      </c>
    </row>
    <row r="253" spans="1:12" s="1475" customFormat="1" ht="20.100000000000001" hidden="1" customHeight="1">
      <c r="A253" s="1157" t="s">
        <v>1274</v>
      </c>
      <c r="B253" s="1158"/>
      <c r="C253" s="983" t="s">
        <v>1275</v>
      </c>
      <c r="D253" s="1506"/>
      <c r="E253" s="1429">
        <v>0</v>
      </c>
      <c r="F253" s="1504">
        <f>F254+F255+F256</f>
        <v>0</v>
      </c>
      <c r="G253" s="1504">
        <f t="shared" ref="G253:L253" si="34">G254+G255+G256</f>
        <v>0</v>
      </c>
      <c r="H253" s="1504">
        <f t="shared" si="34"/>
        <v>0</v>
      </c>
      <c r="I253" s="1504">
        <f t="shared" si="34"/>
        <v>0</v>
      </c>
      <c r="J253" s="1504">
        <f t="shared" si="34"/>
        <v>0</v>
      </c>
      <c r="K253" s="1504">
        <f t="shared" si="34"/>
        <v>0</v>
      </c>
      <c r="L253" s="1505">
        <f t="shared" si="34"/>
        <v>0</v>
      </c>
    </row>
    <row r="254" spans="1:12" s="1475" customFormat="1" ht="20.100000000000001" hidden="1" customHeight="1">
      <c r="A254" s="987"/>
      <c r="B254" s="985" t="s">
        <v>1262</v>
      </c>
      <c r="C254" s="986" t="s">
        <v>1276</v>
      </c>
      <c r="D254" s="1507"/>
      <c r="E254" s="1429">
        <v>0</v>
      </c>
      <c r="F254" s="1504">
        <f>[7]CSM!F247+[7]YY!E247+'[7]Zone verzi'!F246+'[7]67020330'!F246+[7]XX!E247+'[7]6703004'!F246+'[7]67020306'!F246+'[7]670250'!F246</f>
        <v>0</v>
      </c>
      <c r="G254" s="1504">
        <f>[7]CSM!G247+[7]YY!F247+'[7]Zone verzi'!G246+'[7]67020330'!G246+[7]XX!F247+'[7]6703004'!G246+'[7]67020306'!G246+'[7]670250'!G246</f>
        <v>0</v>
      </c>
      <c r="H254" s="1504">
        <f>[7]CSM!H247+[7]YY!G247+'[7]Zone verzi'!H246+'[7]67020330'!H246+[7]XX!G247+'[7]6703004'!H246+'[7]67020306'!H246+'[7]670250'!H246</f>
        <v>0</v>
      </c>
      <c r="I254" s="1504">
        <f>[7]CSM!I247+[7]YY!H247+'[7]Zone verzi'!I246+'[7]67020330'!I246+[7]XX!H247+'[7]6703004'!I246+'[7]67020306'!I246+'[7]670250'!I246</f>
        <v>0</v>
      </c>
      <c r="J254" s="1504">
        <f>[7]CSM!J247+[7]YY!I247+'[7]Zone verzi'!J246+'[7]67020330'!J246+[7]XX!I247+'[7]6703004'!J246+'[7]67020306'!J246+'[7]670250'!J246</f>
        <v>0</v>
      </c>
      <c r="K254" s="1504">
        <f>[7]CSM!K247+[7]YY!J247+'[7]Zone verzi'!K246+'[7]67020330'!K246+[7]XX!J247+'[7]6703004'!K246+'[7]67020306'!K246+'[7]670250'!K246</f>
        <v>0</v>
      </c>
      <c r="L254" s="1505">
        <f>[7]CSM!L247+[7]YY!K247+'[7]Zone verzi'!L246+'[7]67020330'!L246+[7]XX!K247+'[7]6703004'!L246+'[7]67020306'!L246+'[7]670250'!L246</f>
        <v>0</v>
      </c>
    </row>
    <row r="255" spans="1:12" s="1475" customFormat="1" ht="20.100000000000001" hidden="1" customHeight="1">
      <c r="A255" s="987"/>
      <c r="B255" s="985" t="s">
        <v>1271</v>
      </c>
      <c r="C255" s="986" t="s">
        <v>1277</v>
      </c>
      <c r="D255" s="1507"/>
      <c r="E255" s="1429">
        <v>0</v>
      </c>
      <c r="F255" s="1504">
        <f>[7]CSM!F248+[7]YY!E248+'[7]Zone verzi'!F247+'[7]67020330'!F247+[7]XX!E248+'[7]6703004'!F247+'[7]67020306'!F247+'[7]670250'!F247</f>
        <v>0</v>
      </c>
      <c r="G255" s="1504">
        <f>[7]CSM!G248+[7]YY!F248+'[7]Zone verzi'!G247+'[7]67020330'!G247+[7]XX!F248+'[7]6703004'!G247+'[7]67020306'!G247+'[7]670250'!G247</f>
        <v>0</v>
      </c>
      <c r="H255" s="1504">
        <f>[7]CSM!H248+[7]YY!G248+'[7]Zone verzi'!H247+'[7]67020330'!H247+[7]XX!G248+'[7]6703004'!H247+'[7]67020306'!H247+'[7]670250'!H247</f>
        <v>0</v>
      </c>
      <c r="I255" s="1504">
        <f>[7]CSM!I248+[7]YY!H248+'[7]Zone verzi'!I247+'[7]67020330'!I247+[7]XX!H248+'[7]6703004'!I247+'[7]67020306'!I247+'[7]670250'!I247</f>
        <v>0</v>
      </c>
      <c r="J255" s="1504">
        <f>[7]CSM!J248+[7]YY!I248+'[7]Zone verzi'!J247+'[7]67020330'!J247+[7]XX!I248+'[7]6703004'!J247+'[7]67020306'!J247+'[7]670250'!J247</f>
        <v>0</v>
      </c>
      <c r="K255" s="1504">
        <f>[7]CSM!K248+[7]YY!J248+'[7]Zone verzi'!K247+'[7]67020330'!K247+[7]XX!J248+'[7]6703004'!K247+'[7]67020306'!K247+'[7]670250'!K247</f>
        <v>0</v>
      </c>
      <c r="L255" s="1505">
        <f>[7]CSM!L248+[7]YY!K248+'[7]Zone verzi'!L247+'[7]67020330'!L247+[7]XX!K248+'[7]6703004'!L247+'[7]67020306'!L247+'[7]670250'!L247</f>
        <v>0</v>
      </c>
    </row>
    <row r="256" spans="1:12" s="1475" customFormat="1" ht="20.100000000000001" hidden="1" customHeight="1">
      <c r="A256" s="987"/>
      <c r="B256" s="985" t="s">
        <v>1266</v>
      </c>
      <c r="C256" s="986" t="s">
        <v>1278</v>
      </c>
      <c r="D256" s="1507"/>
      <c r="E256" s="1429">
        <v>0</v>
      </c>
      <c r="F256" s="1504">
        <f>[7]CSM!F249+[7]YY!E249+'[7]Zone verzi'!F248+'[7]67020330'!F248+[7]XX!E249+'[7]6703004'!F248+'[7]67020306'!F248+'[7]670250'!F248</f>
        <v>0</v>
      </c>
      <c r="G256" s="1504">
        <f>[7]CSM!G249+[7]YY!F249+'[7]Zone verzi'!G248+'[7]67020330'!G248+[7]XX!F249+'[7]6703004'!G248+'[7]67020306'!G248+'[7]670250'!G248</f>
        <v>0</v>
      </c>
      <c r="H256" s="1504">
        <f>[7]CSM!H249+[7]YY!G249+'[7]Zone verzi'!H248+'[7]67020330'!H248+[7]XX!G249+'[7]6703004'!H248+'[7]67020306'!H248+'[7]670250'!H248</f>
        <v>0</v>
      </c>
      <c r="I256" s="1504">
        <f>[7]CSM!I249+[7]YY!H249+'[7]Zone verzi'!I248+'[7]67020330'!I248+[7]XX!H249+'[7]6703004'!I248+'[7]67020306'!I248+'[7]670250'!I248</f>
        <v>0</v>
      </c>
      <c r="J256" s="1504">
        <f>[7]CSM!J249+[7]YY!I249+'[7]Zone verzi'!J248+'[7]67020330'!J248+[7]XX!I249+'[7]6703004'!J248+'[7]67020306'!J248+'[7]670250'!J248</f>
        <v>0</v>
      </c>
      <c r="K256" s="1504">
        <f>[7]CSM!K249+[7]YY!J249+'[7]Zone verzi'!K248+'[7]67020330'!K248+[7]XX!J249+'[7]6703004'!K248+'[7]67020306'!K248+'[7]670250'!K248</f>
        <v>0</v>
      </c>
      <c r="L256" s="1505">
        <f>[7]CSM!L249+[7]YY!K249+'[7]Zone verzi'!L248+'[7]67020330'!L248+[7]XX!K249+'[7]6703004'!L248+'[7]67020306'!L248+'[7]670250'!L248</f>
        <v>0</v>
      </c>
    </row>
    <row r="257" spans="1:12" s="1475" customFormat="1" ht="42.75" customHeight="1">
      <c r="A257" s="1508" t="s">
        <v>1400</v>
      </c>
      <c r="B257" s="1509"/>
      <c r="C257" s="983" t="s">
        <v>1401</v>
      </c>
      <c r="D257" s="1506">
        <f>D258+D259+D260</f>
        <v>13693287</v>
      </c>
      <c r="E257" s="1506">
        <f>E260+E259+E258</f>
        <v>5667800</v>
      </c>
      <c r="F257" s="1506">
        <f>F258+F259+F260</f>
        <v>13693287</v>
      </c>
      <c r="G257" s="1506">
        <f t="shared" ref="G257:L257" si="35">G258+G259+G260</f>
        <v>5667800</v>
      </c>
      <c r="H257" s="1506">
        <f t="shared" si="35"/>
        <v>5110621</v>
      </c>
      <c r="I257" s="1506">
        <f t="shared" si="35"/>
        <v>5110621</v>
      </c>
      <c r="J257" s="1506">
        <f t="shared" si="35"/>
        <v>5110621</v>
      </c>
      <c r="K257" s="1506">
        <f t="shared" si="35"/>
        <v>0</v>
      </c>
      <c r="L257" s="1510">
        <f t="shared" si="35"/>
        <v>10671314</v>
      </c>
    </row>
    <row r="258" spans="1:12" s="1475" customFormat="1" ht="20.100000000000001" customHeight="1">
      <c r="A258" s="987"/>
      <c r="B258" s="985" t="s">
        <v>1262</v>
      </c>
      <c r="C258" s="986" t="s">
        <v>1402</v>
      </c>
      <c r="D258" s="1507">
        <f t="shared" ref="D258:E260" si="36">F258</f>
        <v>2567552</v>
      </c>
      <c r="E258" s="1507">
        <f t="shared" si="36"/>
        <v>2303365</v>
      </c>
      <c r="F258" s="1507">
        <f>'[2]67,58,60'!F288+'[2]67,58,60'!F298+'[2]67,58,60'!F308+'[2]67,58,60'!F318+'[2]67.50'!F252</f>
        <v>2567552</v>
      </c>
      <c r="G258" s="1507">
        <f>'[2]67,58,60'!G288+'[2]67,58,60'!G298+'[2]67,58,60'!G308+'[2]67,58,60'!G318+'[2]67.50'!G252</f>
        <v>2303365</v>
      </c>
      <c r="H258" s="1507">
        <f>'[2]67,58,60'!H288+'[2]67,58,60'!H298+'[2]67,58,60'!H308+'[2]67,58,60'!H318+'[2]67.50'!H252</f>
        <v>1986200</v>
      </c>
      <c r="I258" s="1507">
        <f>'[2]67,58,60'!I288+'[2]67,58,60'!I298+'[2]67,58,60'!I308+'[2]67,58,60'!I318+'[2]67.50'!I252</f>
        <v>1986200</v>
      </c>
      <c r="J258" s="1507">
        <f>'[2]67,58,60'!J288+'[2]67,58,60'!J298+'[2]67,58,60'!J308+'[2]67,58,60'!J318+'[2]67.50'!J252</f>
        <v>1986200</v>
      </c>
      <c r="K258" s="1507">
        <f>'[2]67,58,60'!K288+'[2]67,58,60'!K298+'[2]67,58,60'!K308+'[2]67,58,60'!K318+'[2]67.50'!K252</f>
        <v>0</v>
      </c>
      <c r="L258" s="1511">
        <f>'[2]67,58,60'!L288+'[2]67,58,60'!L298+'[2]67,58,60'!L308+'[2]67,58,60'!L318+'[2]67.50'!L252</f>
        <v>81813</v>
      </c>
    </row>
    <row r="259" spans="1:12" s="1475" customFormat="1" ht="20.100000000000001" customHeight="1">
      <c r="A259" s="987"/>
      <c r="B259" s="985" t="s">
        <v>1271</v>
      </c>
      <c r="C259" s="986" t="s">
        <v>1403</v>
      </c>
      <c r="D259" s="1507">
        <f t="shared" si="36"/>
        <v>9535735</v>
      </c>
      <c r="E259" s="1507">
        <f t="shared" si="36"/>
        <v>3141735</v>
      </c>
      <c r="F259" s="1507">
        <f>'[2]67,58,60'!F289+'[2]67,58,60'!F299+'[2]67,58,60'!F309+'[2]67,58,60'!F319+'[2]67.50'!F253</f>
        <v>9535735</v>
      </c>
      <c r="G259" s="1507">
        <f>'[2]67,58,60'!G289+'[2]67,58,60'!G299+'[2]67,58,60'!G309+'[2]67,58,60'!G319+'[2]67.50'!G253</f>
        <v>3141735</v>
      </c>
      <c r="H259" s="1507">
        <f>'[2]67,58,60'!H289+'[2]67,58,60'!H299+'[2]67,58,60'!H309+'[2]67,58,60'!H319+'[2]67.50'!H253</f>
        <v>3060538</v>
      </c>
      <c r="I259" s="1507">
        <f>'[2]67,58,60'!I289+'[2]67,58,60'!I299+'[2]67,58,60'!I309+'[2]67,58,60'!I319+'[2]67.50'!I253</f>
        <v>3060538</v>
      </c>
      <c r="J259" s="1507">
        <f>'[2]67,58,60'!J289+'[2]67,58,60'!J299+'[2]67,58,60'!J309+'[2]67,58,60'!J319+'[2]67.50'!J253</f>
        <v>3060538</v>
      </c>
      <c r="K259" s="1507">
        <f>'[2]67,58,60'!K289+'[2]67,58,60'!K299+'[2]67,58,60'!K309+'[2]67,58,60'!K319+'[2]67.50'!K253</f>
        <v>0</v>
      </c>
      <c r="L259" s="1511">
        <f>'[2]67,58,60'!L289+'[2]67,58,60'!L299+'[2]67,58,60'!L309+'[2]67,58,60'!L319+'[2]67.50'!L25+'[2]67,03,04+P Teatru'!L236</f>
        <v>10589501</v>
      </c>
    </row>
    <row r="260" spans="1:12" s="1475" customFormat="1" ht="13.5" customHeight="1">
      <c r="A260" s="987"/>
      <c r="B260" s="985" t="s">
        <v>1266</v>
      </c>
      <c r="C260" s="986" t="s">
        <v>1404</v>
      </c>
      <c r="D260" s="1507">
        <f t="shared" si="36"/>
        <v>1590000</v>
      </c>
      <c r="E260" s="1507">
        <f t="shared" si="36"/>
        <v>222700</v>
      </c>
      <c r="F260" s="1507">
        <f>'[2]67,58,60'!F290+'[2]67,58,60'!F300+'[2]67,58,60'!F310+'[2]67,58,60'!F320+'[2]67.50'!F254</f>
        <v>1590000</v>
      </c>
      <c r="G260" s="1507">
        <f>'[2]67,58,60'!G290+'[2]67,58,60'!G300+'[2]67,58,60'!G310+'[2]67,58,60'!G320+'[2]67.50'!G254</f>
        <v>222700</v>
      </c>
      <c r="H260" s="1507">
        <f>'[2]67,58,60'!H290+'[2]67,58,60'!H300+'[2]67,58,60'!H310+'[2]67,58,60'!H320+'[2]67.50'!H254</f>
        <v>63883</v>
      </c>
      <c r="I260" s="1507">
        <f>'[2]67,58,60'!I290+'[2]67,58,60'!I300+'[2]67,58,60'!I310+'[2]67,58,60'!I320+'[2]67.50'!I254</f>
        <v>63883</v>
      </c>
      <c r="J260" s="1507">
        <f>'[2]67,58,60'!J290+'[2]67,58,60'!J300+'[2]67,58,60'!J310+'[2]67,58,60'!J320+'[2]67.50'!J254</f>
        <v>63883</v>
      </c>
      <c r="K260" s="1507">
        <f>'[2]67,58,60'!K290+'[2]67,58,60'!K300+'[2]67,58,60'!K310+'[2]67,58,60'!K320+'[2]67.50'!K254</f>
        <v>0</v>
      </c>
      <c r="L260" s="1511">
        <f>'[2]67,58,60'!L290+'[2]67,58,60'!L300+'[2]67,58,60'!L310+'[2]67,58,60'!L320+'[2]67.50'!L254</f>
        <v>0</v>
      </c>
    </row>
    <row r="261" spans="1:12" s="1475" customFormat="1" ht="13.5" hidden="1" customHeight="1">
      <c r="A261" s="987"/>
      <c r="B261" s="985"/>
      <c r="C261" s="986"/>
      <c r="D261" s="1507">
        <f>'[2]67,58,60'!D214+'[2]67,58,60'!D214</f>
        <v>0</v>
      </c>
      <c r="E261" s="1507">
        <f>'[2]67,58,60'!E214+'[2]67,58,60'!E214</f>
        <v>0</v>
      </c>
      <c r="F261" s="1507">
        <f>'[2]67,58,60'!F291+'[2]67,58,60'!F301+'[2]67,58,60'!F311+'[2]67,58,60'!F321</f>
        <v>0</v>
      </c>
      <c r="G261" s="1507"/>
      <c r="H261" s="1507"/>
      <c r="I261" s="1507"/>
      <c r="J261" s="1507"/>
      <c r="K261" s="1507"/>
      <c r="L261" s="1511"/>
    </row>
    <row r="262" spans="1:12" s="1475" customFormat="1" ht="13.5" hidden="1" customHeight="1">
      <c r="A262" s="987"/>
      <c r="B262" s="985"/>
      <c r="C262" s="986"/>
      <c r="D262" s="1507"/>
      <c r="E262" s="1507"/>
      <c r="F262" s="1507"/>
      <c r="G262" s="1507"/>
      <c r="H262" s="1507"/>
      <c r="I262" s="1507"/>
      <c r="J262" s="1507"/>
      <c r="K262" s="1507"/>
      <c r="L262" s="1511"/>
    </row>
    <row r="263" spans="1:12" s="1475" customFormat="1" ht="13.5" hidden="1" customHeight="1">
      <c r="A263" s="987"/>
      <c r="B263" s="1512"/>
      <c r="C263" s="1513">
        <v>58.02</v>
      </c>
      <c r="D263" s="1514">
        <f>D264+D265+D266</f>
        <v>0</v>
      </c>
      <c r="E263" s="1514">
        <f t="shared" ref="E263:L263" si="37">E264+E265+E266</f>
        <v>0</v>
      </c>
      <c r="F263" s="1514">
        <f t="shared" si="37"/>
        <v>0</v>
      </c>
      <c r="G263" s="1514">
        <f t="shared" si="37"/>
        <v>0</v>
      </c>
      <c r="H263" s="1514">
        <f t="shared" si="37"/>
        <v>0</v>
      </c>
      <c r="I263" s="1514">
        <f t="shared" si="37"/>
        <v>0</v>
      </c>
      <c r="J263" s="1514">
        <f t="shared" si="37"/>
        <v>0</v>
      </c>
      <c r="K263" s="1514">
        <f t="shared" si="37"/>
        <v>0</v>
      </c>
      <c r="L263" s="1515">
        <f t="shared" si="37"/>
        <v>0</v>
      </c>
    </row>
    <row r="264" spans="1:12" s="1475" customFormat="1" ht="13.5" hidden="1" customHeight="1">
      <c r="A264" s="987"/>
      <c r="B264" s="985" t="s">
        <v>1262</v>
      </c>
      <c r="C264" s="986" t="s">
        <v>1405</v>
      </c>
      <c r="D264" s="1507">
        <f>'[2]67.50'!D259</f>
        <v>0</v>
      </c>
      <c r="E264" s="1507">
        <f>'[2]67.50'!E259</f>
        <v>0</v>
      </c>
      <c r="F264" s="1507">
        <f>'[2]67.50'!F259</f>
        <v>0</v>
      </c>
      <c r="G264" s="1507">
        <f>'[2]67.50'!G259</f>
        <v>0</v>
      </c>
      <c r="H264" s="1507">
        <f>'[2]67.50'!H259</f>
        <v>0</v>
      </c>
      <c r="I264" s="1507">
        <f>'[2]67.50'!I259</f>
        <v>0</v>
      </c>
      <c r="J264" s="1507">
        <f>'[2]67.50'!J259</f>
        <v>0</v>
      </c>
      <c r="K264" s="1507">
        <f>'[2]67.50'!K259</f>
        <v>0</v>
      </c>
      <c r="L264" s="1511">
        <f>'[2]67.50'!L259</f>
        <v>0</v>
      </c>
    </row>
    <row r="265" spans="1:12" s="1475" customFormat="1" ht="13.5" hidden="1" customHeight="1">
      <c r="A265" s="987"/>
      <c r="B265" s="985" t="s">
        <v>1271</v>
      </c>
      <c r="C265" s="986" t="s">
        <v>1406</v>
      </c>
      <c r="D265" s="1507">
        <f>'[2]67.50'!D260</f>
        <v>0</v>
      </c>
      <c r="E265" s="1507">
        <f>'[2]67.50'!E260</f>
        <v>0</v>
      </c>
      <c r="F265" s="1507">
        <f>'[2]67.50'!F260</f>
        <v>0</v>
      </c>
      <c r="G265" s="1507">
        <f>'[2]67.50'!G260</f>
        <v>0</v>
      </c>
      <c r="H265" s="1507">
        <f>'[2]67.50'!H260</f>
        <v>0</v>
      </c>
      <c r="I265" s="1507">
        <f>'[2]67.50'!I260</f>
        <v>0</v>
      </c>
      <c r="J265" s="1507">
        <f>'[2]67.50'!J260</f>
        <v>0</v>
      </c>
      <c r="K265" s="1507">
        <f>'[2]67.50'!K260</f>
        <v>0</v>
      </c>
      <c r="L265" s="1511">
        <f>'[2]67.50'!L260</f>
        <v>0</v>
      </c>
    </row>
    <row r="266" spans="1:12" s="1475" customFormat="1" ht="13.5" hidden="1" customHeight="1">
      <c r="A266" s="987"/>
      <c r="B266" s="985" t="s">
        <v>1266</v>
      </c>
      <c r="C266" s="986" t="s">
        <v>1407</v>
      </c>
      <c r="D266" s="1507">
        <f>'[2]67.50'!D261</f>
        <v>0</v>
      </c>
      <c r="E266" s="1507">
        <f>'[2]67.50'!E261</f>
        <v>0</v>
      </c>
      <c r="F266" s="1507">
        <f>'[2]67.50'!F261</f>
        <v>0</v>
      </c>
      <c r="G266" s="1507">
        <f>'[2]67.50'!G261</f>
        <v>0</v>
      </c>
      <c r="H266" s="1507">
        <f>'[2]67.50'!H261</f>
        <v>0</v>
      </c>
      <c r="I266" s="1507">
        <f>'[2]67.50'!I261</f>
        <v>0</v>
      </c>
      <c r="J266" s="1507">
        <f>'[2]67.50'!J261</f>
        <v>0</v>
      </c>
      <c r="K266" s="1507">
        <f>'[2]67.50'!K261</f>
        <v>0</v>
      </c>
      <c r="L266" s="1511">
        <f>'[2]67.50'!L261</f>
        <v>0</v>
      </c>
    </row>
    <row r="267" spans="1:12" s="1475" customFormat="1" ht="13.5" hidden="1" customHeight="1">
      <c r="A267" s="987"/>
      <c r="B267" s="985"/>
      <c r="C267" s="986"/>
      <c r="D267" s="1507"/>
      <c r="E267" s="1507"/>
      <c r="F267" s="1507"/>
      <c r="G267" s="1507"/>
      <c r="H267" s="1507"/>
      <c r="I267" s="1507"/>
      <c r="J267" s="1507"/>
      <c r="K267" s="1507"/>
      <c r="L267" s="1511"/>
    </row>
    <row r="268" spans="1:12" s="1475" customFormat="1" ht="28.5" customHeight="1">
      <c r="A268" s="1508" t="s">
        <v>1369</v>
      </c>
      <c r="B268" s="1509"/>
      <c r="C268" s="983" t="s">
        <v>1370</v>
      </c>
      <c r="D268" s="1506">
        <f>D269+D270+D271</f>
        <v>5300000</v>
      </c>
      <c r="E268" s="1506">
        <f t="shared" ref="E268:L268" si="38">E269+E270+E271</f>
        <v>5930000</v>
      </c>
      <c r="F268" s="1506">
        <f t="shared" si="38"/>
        <v>5300000</v>
      </c>
      <c r="G268" s="1506">
        <f t="shared" si="38"/>
        <v>5930000</v>
      </c>
      <c r="H268" s="1506">
        <f t="shared" si="38"/>
        <v>4287052</v>
      </c>
      <c r="I268" s="1506">
        <f t="shared" si="38"/>
        <v>4287052</v>
      </c>
      <c r="J268" s="1506">
        <f t="shared" si="38"/>
        <v>4287052</v>
      </c>
      <c r="K268" s="1506">
        <f t="shared" si="38"/>
        <v>0</v>
      </c>
      <c r="L268" s="1510">
        <f t="shared" si="38"/>
        <v>131971</v>
      </c>
    </row>
    <row r="269" spans="1:12" s="1475" customFormat="1" ht="13.5" customHeight="1">
      <c r="A269" s="987"/>
      <c r="B269" s="985" t="s">
        <v>1262</v>
      </c>
      <c r="C269" s="986" t="s">
        <v>1371</v>
      </c>
      <c r="D269" s="1507">
        <f>'[2]67,03,04+P Teatru'!D239</f>
        <v>502000</v>
      </c>
      <c r="E269" s="1507">
        <f>'[2]67,03,04+P Teatru'!E239</f>
        <v>383157</v>
      </c>
      <c r="F269" s="1507">
        <f>'[2]67,03,04+P Teatru'!F239</f>
        <v>502000</v>
      </c>
      <c r="G269" s="1507">
        <f>'[2]67,03,04+P Teatru'!G239</f>
        <v>383157</v>
      </c>
      <c r="H269" s="1507">
        <f>'[2]67,03,04+P Teatru'!H239</f>
        <v>228266</v>
      </c>
      <c r="I269" s="1507">
        <f>'[2]67,03,04+P Teatru'!I239</f>
        <v>228266</v>
      </c>
      <c r="J269" s="1507">
        <f>'[2]67,03,04+P Teatru'!J239</f>
        <v>228266</v>
      </c>
      <c r="K269" s="1507">
        <f>'[2]67,03,04+P Teatru'!K239</f>
        <v>0</v>
      </c>
      <c r="L269" s="1511">
        <f>'[2]67,03,04+P Teatru'!L239</f>
        <v>8376</v>
      </c>
    </row>
    <row r="270" spans="1:12" s="1475" customFormat="1" ht="13.5" customHeight="1">
      <c r="A270" s="987"/>
      <c r="B270" s="985" t="s">
        <v>1271</v>
      </c>
      <c r="C270" s="986" t="s">
        <v>1372</v>
      </c>
      <c r="D270" s="1507">
        <f>'[2]67,03,04+P Teatru'!D240</f>
        <v>4498000</v>
      </c>
      <c r="E270" s="1507">
        <f>'[2]67,03,04+P Teatru'!E240</f>
        <v>3433143</v>
      </c>
      <c r="F270" s="1507">
        <f>'[2]67,03,04+P Teatru'!F240</f>
        <v>4498000</v>
      </c>
      <c r="G270" s="1507">
        <f>'[2]67,03,04+P Teatru'!G240</f>
        <v>3433143</v>
      </c>
      <c r="H270" s="1507">
        <f>'[2]67,03,04+P Teatru'!H240</f>
        <v>2045036</v>
      </c>
      <c r="I270" s="1507">
        <f>'[2]67,03,04+P Teatru'!I240</f>
        <v>2045036</v>
      </c>
      <c r="J270" s="1507">
        <f>'[2]67,03,04+P Teatru'!J240</f>
        <v>2045036</v>
      </c>
      <c r="K270" s="1507">
        <f>'[2]67,03,04+P Teatru'!K240</f>
        <v>0</v>
      </c>
      <c r="L270" s="1511">
        <f>'[2]67,03,04+P Teatru'!L240</f>
        <v>106856</v>
      </c>
    </row>
    <row r="271" spans="1:12" s="1475" customFormat="1" ht="13.5" customHeight="1">
      <c r="A271" s="987"/>
      <c r="B271" s="985" t="s">
        <v>1266</v>
      </c>
      <c r="C271" s="986" t="s">
        <v>1373</v>
      </c>
      <c r="D271" s="1507">
        <f>'[2]67,03,04+P Teatru'!D241</f>
        <v>300000</v>
      </c>
      <c r="E271" s="1507">
        <f>'[2]67,03,04+P Teatru'!E241</f>
        <v>2113700</v>
      </c>
      <c r="F271" s="1507">
        <f>'[2]67,03,04+P Teatru'!F241</f>
        <v>300000</v>
      </c>
      <c r="G271" s="1507">
        <f>'[2]67,03,04+P Teatru'!G241</f>
        <v>2113700</v>
      </c>
      <c r="H271" s="1507">
        <f>'[2]67,03,04+P Teatru'!H241</f>
        <v>2013750</v>
      </c>
      <c r="I271" s="1507">
        <f>'[2]67,03,04+P Teatru'!I241</f>
        <v>2013750</v>
      </c>
      <c r="J271" s="1507">
        <f>'[2]67,03,04+P Teatru'!J241</f>
        <v>2013750</v>
      </c>
      <c r="K271" s="1507">
        <f>'[2]67,03,04+P Teatru'!K241</f>
        <v>0</v>
      </c>
      <c r="L271" s="1511">
        <f>'[2]67,03,04+P Teatru'!L241</f>
        <v>16739</v>
      </c>
    </row>
    <row r="272" spans="1:12" s="1475" customFormat="1" ht="13.5" hidden="1" customHeight="1">
      <c r="A272" s="987"/>
      <c r="B272" s="985"/>
      <c r="C272" s="986"/>
      <c r="D272" s="1507"/>
      <c r="E272" s="1507"/>
      <c r="F272" s="1507"/>
      <c r="G272" s="1507"/>
      <c r="H272" s="1507"/>
      <c r="I272" s="1507"/>
      <c r="J272" s="1507"/>
      <c r="K272" s="1507"/>
      <c r="L272" s="1511"/>
    </row>
    <row r="273" spans="1:12" s="1475" customFormat="1" ht="13.5" hidden="1" customHeight="1">
      <c r="A273" s="987"/>
      <c r="B273" s="985"/>
      <c r="C273" s="986"/>
      <c r="D273" s="1507"/>
      <c r="E273" s="1507"/>
      <c r="F273" s="1507"/>
      <c r="G273" s="1507"/>
      <c r="H273" s="1507"/>
      <c r="I273" s="1507"/>
      <c r="J273" s="1507"/>
      <c r="K273" s="1507"/>
      <c r="L273" s="1511"/>
    </row>
    <row r="274" spans="1:12" s="1475" customFormat="1" ht="40.5" customHeight="1">
      <c r="A274" s="1480" t="s">
        <v>1408</v>
      </c>
      <c r="B274" s="1481"/>
      <c r="C274" s="1490" t="s">
        <v>1409</v>
      </c>
      <c r="D274" s="1490">
        <f>D275+D276+D277</f>
        <v>15592582</v>
      </c>
      <c r="E274" s="1490">
        <f t="shared" ref="E274:L274" si="39">E275+E276+E277</f>
        <v>497500</v>
      </c>
      <c r="F274" s="1490">
        <f t="shared" si="39"/>
        <v>15592582</v>
      </c>
      <c r="G274" s="1490">
        <f t="shared" si="39"/>
        <v>497500</v>
      </c>
      <c r="H274" s="1490">
        <f t="shared" si="39"/>
        <v>500</v>
      </c>
      <c r="I274" s="1490">
        <f t="shared" si="39"/>
        <v>500</v>
      </c>
      <c r="J274" s="1490">
        <f t="shared" si="39"/>
        <v>500</v>
      </c>
      <c r="K274" s="1490">
        <f t="shared" si="39"/>
        <v>0</v>
      </c>
      <c r="L274" s="1491">
        <f t="shared" si="39"/>
        <v>500</v>
      </c>
    </row>
    <row r="275" spans="1:12" s="1475" customFormat="1" ht="13.5" customHeight="1">
      <c r="A275" s="987"/>
      <c r="B275" s="1516" t="s">
        <v>358</v>
      </c>
      <c r="C275" s="1517" t="s">
        <v>1410</v>
      </c>
      <c r="D275" s="1507">
        <f t="shared" ref="D275:E277" si="40">F275</f>
        <v>12452490</v>
      </c>
      <c r="E275" s="1507">
        <f t="shared" si="40"/>
        <v>330650</v>
      </c>
      <c r="F275" s="715">
        <f>[2]Muzeu!F262+'[2]67,58,60'!F327</f>
        <v>12452490</v>
      </c>
      <c r="G275" s="715">
        <f>[2]Muzeu!G262+'[2]67,58,60'!G327</f>
        <v>330650</v>
      </c>
      <c r="H275" s="715">
        <f>[2]Muzeu!H262+'[2]67,58,60'!H327</f>
        <v>0</v>
      </c>
      <c r="I275" s="715">
        <f>[2]Muzeu!I262+'[2]67,58,60'!I327</f>
        <v>0</v>
      </c>
      <c r="J275" s="715">
        <f>[2]Muzeu!J262+'[2]67,58,60'!J327</f>
        <v>0</v>
      </c>
      <c r="K275" s="715">
        <f>[2]Muzeu!K262+'[2]67,58,60'!K327</f>
        <v>0</v>
      </c>
      <c r="L275" s="722">
        <f>[2]Muzeu!L262+'[2]67,58,60'!L327</f>
        <v>0</v>
      </c>
    </row>
    <row r="276" spans="1:12" s="1475" customFormat="1" ht="13.5" customHeight="1">
      <c r="A276" s="987"/>
      <c r="B276" s="1518" t="s">
        <v>1411</v>
      </c>
      <c r="C276" s="1517" t="s">
        <v>561</v>
      </c>
      <c r="D276" s="1507">
        <f t="shared" si="40"/>
        <v>774118</v>
      </c>
      <c r="E276" s="1507">
        <f t="shared" si="40"/>
        <v>104500</v>
      </c>
      <c r="F276" s="715">
        <f>[2]Muzeu!F263+'[2]67,58,60'!F328</f>
        <v>774118</v>
      </c>
      <c r="G276" s="715">
        <f>[2]Muzeu!G263+'[2]67,58,60'!G328</f>
        <v>104500</v>
      </c>
      <c r="H276" s="715">
        <f>[2]Muzeu!H263+'[2]67,58,60'!H328</f>
        <v>500</v>
      </c>
      <c r="I276" s="715">
        <f>[2]Muzeu!I263+'[2]67,58,60'!I328</f>
        <v>500</v>
      </c>
      <c r="J276" s="715">
        <f>[2]Muzeu!J263+'[2]67,58,60'!J328</f>
        <v>500</v>
      </c>
      <c r="K276" s="715">
        <f>[2]Muzeu!K263+'[2]67,58,60'!K328</f>
        <v>0</v>
      </c>
      <c r="L276" s="722">
        <f>[2]Muzeu!L263+'[2]67,58,60'!L328</f>
        <v>500</v>
      </c>
    </row>
    <row r="277" spans="1:12" s="1475" customFormat="1" ht="13.5" customHeight="1">
      <c r="A277" s="987"/>
      <c r="B277" s="1518" t="s">
        <v>362</v>
      </c>
      <c r="C277" s="1517" t="s">
        <v>1412</v>
      </c>
      <c r="D277" s="1507">
        <f t="shared" si="40"/>
        <v>2365974</v>
      </c>
      <c r="E277" s="1507">
        <f t="shared" si="40"/>
        <v>62350</v>
      </c>
      <c r="F277" s="715">
        <f>[2]Muzeu!F264+'[2]67,58,60'!F329</f>
        <v>2365974</v>
      </c>
      <c r="G277" s="715">
        <f>[2]Muzeu!G264+'[2]67,58,60'!G329</f>
        <v>62350</v>
      </c>
      <c r="H277" s="715">
        <f>[2]Muzeu!H264+'[2]67,58,60'!H329</f>
        <v>0</v>
      </c>
      <c r="I277" s="715">
        <f>[2]Muzeu!I264+'[2]67,58,60'!I329</f>
        <v>0</v>
      </c>
      <c r="J277" s="715">
        <f>[2]Muzeu!J264+'[2]67,58,60'!J329</f>
        <v>0</v>
      </c>
      <c r="K277" s="715">
        <f>[2]Muzeu!K264+'[2]67,58,60'!K329</f>
        <v>0</v>
      </c>
      <c r="L277" s="722">
        <f>[2]Muzeu!L264+'[2]67,58,60'!L329</f>
        <v>0</v>
      </c>
    </row>
    <row r="278" spans="1:12" s="1475" customFormat="1" ht="53.25" hidden="1" customHeight="1">
      <c r="A278" s="987"/>
      <c r="B278" s="1519" t="s">
        <v>1413</v>
      </c>
      <c r="C278" s="1520" t="s">
        <v>1414</v>
      </c>
      <c r="D278" s="1514">
        <f>D279+D280+D281</f>
        <v>0</v>
      </c>
      <c r="E278" s="1514">
        <f t="shared" ref="E278:J278" si="41">E279+E280+E281</f>
        <v>0</v>
      </c>
      <c r="F278" s="1514">
        <f t="shared" si="41"/>
        <v>0</v>
      </c>
      <c r="G278" s="1514">
        <f t="shared" si="41"/>
        <v>0</v>
      </c>
      <c r="H278" s="1521"/>
      <c r="I278" s="1514">
        <f t="shared" si="41"/>
        <v>0</v>
      </c>
      <c r="J278" s="1514">
        <f t="shared" si="41"/>
        <v>0</v>
      </c>
      <c r="K278" s="1514">
        <f>K279+K280+K281</f>
        <v>0</v>
      </c>
      <c r="L278" s="1515">
        <f>L279+L280+L281</f>
        <v>0</v>
      </c>
    </row>
    <row r="279" spans="1:12" s="1475" customFormat="1" ht="13.5" hidden="1" customHeight="1">
      <c r="A279" s="987"/>
      <c r="B279" s="1522" t="s">
        <v>366</v>
      </c>
      <c r="C279" s="1523" t="s">
        <v>1415</v>
      </c>
      <c r="D279" s="1507">
        <f t="shared" ref="D279:E281" si="42">F279</f>
        <v>0</v>
      </c>
      <c r="E279" s="1507">
        <f t="shared" si="42"/>
        <v>0</v>
      </c>
      <c r="F279" s="715">
        <f>[2]Muzeu!F266</f>
        <v>0</v>
      </c>
      <c r="G279" s="715">
        <f>[2]Muzeu!G266</f>
        <v>0</v>
      </c>
      <c r="H279" s="715">
        <f>[2]Muzeu!H266</f>
        <v>0</v>
      </c>
      <c r="I279" s="715">
        <f>[2]Muzeu!I266</f>
        <v>0</v>
      </c>
      <c r="J279" s="715">
        <f>[2]Muzeu!J266</f>
        <v>0</v>
      </c>
      <c r="K279" s="715">
        <f>[2]Muzeu!K266</f>
        <v>0</v>
      </c>
      <c r="L279" s="722">
        <f>[2]Muzeu!L266</f>
        <v>0</v>
      </c>
    </row>
    <row r="280" spans="1:12" s="1475" customFormat="1" ht="13.5" hidden="1" customHeight="1">
      <c r="A280" s="987"/>
      <c r="B280" s="1522" t="s">
        <v>1411</v>
      </c>
      <c r="C280" s="1524" t="s">
        <v>565</v>
      </c>
      <c r="D280" s="1507">
        <f t="shared" si="42"/>
        <v>0</v>
      </c>
      <c r="E280" s="1507">
        <f t="shared" si="42"/>
        <v>0</v>
      </c>
      <c r="F280" s="715">
        <f>[2]Muzeu!F267</f>
        <v>0</v>
      </c>
      <c r="G280" s="715">
        <f>[2]Muzeu!G267</f>
        <v>0</v>
      </c>
      <c r="H280" s="715">
        <f>[2]Muzeu!H267</f>
        <v>0</v>
      </c>
      <c r="I280" s="715">
        <f>[2]Muzeu!I267</f>
        <v>0</v>
      </c>
      <c r="J280" s="715">
        <f>[2]Muzeu!J267</f>
        <v>0</v>
      </c>
      <c r="K280" s="715">
        <f>[2]Muzeu!K267</f>
        <v>0</v>
      </c>
      <c r="L280" s="722">
        <f>[2]Muzeu!L267</f>
        <v>0</v>
      </c>
    </row>
    <row r="281" spans="1:12" s="1475" customFormat="1" ht="13.5" hidden="1" customHeight="1">
      <c r="A281" s="987"/>
      <c r="B281" s="1522" t="s">
        <v>362</v>
      </c>
      <c r="C281" s="1524" t="s">
        <v>1416</v>
      </c>
      <c r="D281" s="1507">
        <f t="shared" si="42"/>
        <v>0</v>
      </c>
      <c r="E281" s="1507">
        <f t="shared" si="42"/>
        <v>0</v>
      </c>
      <c r="F281" s="715">
        <f>[2]Muzeu!F268</f>
        <v>0</v>
      </c>
      <c r="G281" s="715">
        <f>[2]Muzeu!G268</f>
        <v>0</v>
      </c>
      <c r="H281" s="715">
        <f>[2]Muzeu!H268</f>
        <v>0</v>
      </c>
      <c r="I281" s="715">
        <f>[2]Muzeu!I268</f>
        <v>0</v>
      </c>
      <c r="J281" s="715">
        <f>[2]Muzeu!J268</f>
        <v>0</v>
      </c>
      <c r="K281" s="715">
        <f>[2]Muzeu!K268</f>
        <v>0</v>
      </c>
      <c r="L281" s="722">
        <f>[2]Muzeu!L268</f>
        <v>0</v>
      </c>
    </row>
    <row r="282" spans="1:12" s="1475" customFormat="1" ht="13.5" hidden="1" customHeight="1">
      <c r="A282" s="987"/>
      <c r="B282" s="985"/>
      <c r="C282" s="986"/>
      <c r="D282" s="1507"/>
      <c r="E282" s="1507"/>
      <c r="F282" s="1507"/>
      <c r="G282" s="1507"/>
      <c r="H282" s="1507"/>
      <c r="I282" s="1507"/>
      <c r="J282" s="1507"/>
      <c r="K282" s="1507"/>
      <c r="L282" s="1511"/>
    </row>
    <row r="283" spans="1:12" s="1475" customFormat="1" ht="13.5" hidden="1" customHeight="1">
      <c r="A283" s="987"/>
      <c r="B283" s="985"/>
      <c r="C283" s="986"/>
      <c r="D283" s="1507"/>
      <c r="E283" s="1507"/>
      <c r="F283" s="1507"/>
      <c r="G283" s="1507"/>
      <c r="H283" s="1507"/>
      <c r="I283" s="1507"/>
      <c r="J283" s="1507"/>
      <c r="K283" s="1507"/>
      <c r="L283" s="1511"/>
    </row>
    <row r="284" spans="1:12" s="1475" customFormat="1" ht="13.5" hidden="1" customHeight="1">
      <c r="A284" s="987"/>
      <c r="B284" s="985"/>
      <c r="C284" s="986"/>
      <c r="D284" s="1507"/>
      <c r="E284" s="1507"/>
      <c r="F284" s="1507"/>
      <c r="G284" s="1507"/>
      <c r="H284" s="1507"/>
      <c r="I284" s="1507"/>
      <c r="J284" s="1507"/>
      <c r="K284" s="1507"/>
      <c r="L284" s="1511"/>
    </row>
    <row r="285" spans="1:12" s="1475" customFormat="1" ht="13.5" hidden="1" customHeight="1">
      <c r="A285" s="987"/>
      <c r="B285" s="985"/>
      <c r="C285" s="986"/>
      <c r="D285" s="1507"/>
      <c r="E285" s="1507"/>
      <c r="F285" s="1507"/>
      <c r="G285" s="1507"/>
      <c r="H285" s="1507"/>
      <c r="I285" s="1507"/>
      <c r="J285" s="1507"/>
      <c r="K285" s="1507"/>
      <c r="L285" s="1511"/>
    </row>
    <row r="286" spans="1:12" s="1475" customFormat="1" ht="24.95" customHeight="1">
      <c r="A286" s="1480" t="s">
        <v>1340</v>
      </c>
      <c r="B286" s="1481"/>
      <c r="C286" s="1490" t="s">
        <v>1283</v>
      </c>
      <c r="D286" s="1490">
        <f t="shared" ref="D286:L287" si="43">D287</f>
        <v>2870720</v>
      </c>
      <c r="E286" s="1490">
        <f t="shared" si="43"/>
        <v>1533720</v>
      </c>
      <c r="F286" s="1490">
        <f t="shared" si="43"/>
        <v>2870720</v>
      </c>
      <c r="G286" s="1490">
        <f t="shared" si="43"/>
        <v>1533720</v>
      </c>
      <c r="H286" s="1490">
        <f t="shared" si="43"/>
        <v>835571</v>
      </c>
      <c r="I286" s="1490">
        <f t="shared" si="43"/>
        <v>835571</v>
      </c>
      <c r="J286" s="1490">
        <f t="shared" si="43"/>
        <v>835571</v>
      </c>
      <c r="K286" s="1490">
        <f t="shared" si="43"/>
        <v>0</v>
      </c>
      <c r="L286" s="1491">
        <f t="shared" si="43"/>
        <v>250258</v>
      </c>
    </row>
    <row r="287" spans="1:12" s="1475" customFormat="1" ht="20.100000000000001" customHeight="1">
      <c r="A287" s="1525" t="s">
        <v>1341</v>
      </c>
      <c r="B287" s="1526"/>
      <c r="C287" s="1527">
        <v>71</v>
      </c>
      <c r="D287" s="1528">
        <f t="shared" si="43"/>
        <v>2870720</v>
      </c>
      <c r="E287" s="1528">
        <f t="shared" si="43"/>
        <v>1533720</v>
      </c>
      <c r="F287" s="1528">
        <f t="shared" si="43"/>
        <v>2870720</v>
      </c>
      <c r="G287" s="1528">
        <f t="shared" si="43"/>
        <v>1533720</v>
      </c>
      <c r="H287" s="1528">
        <f t="shared" si="43"/>
        <v>835571</v>
      </c>
      <c r="I287" s="1528">
        <f t="shared" si="43"/>
        <v>835571</v>
      </c>
      <c r="J287" s="1528">
        <f t="shared" si="43"/>
        <v>835571</v>
      </c>
      <c r="K287" s="1528">
        <f t="shared" si="43"/>
        <v>0</v>
      </c>
      <c r="L287" s="1529">
        <f t="shared" si="43"/>
        <v>250258</v>
      </c>
    </row>
    <row r="288" spans="1:12" s="1475" customFormat="1" ht="20.100000000000001" customHeight="1">
      <c r="A288" s="873" t="s">
        <v>1342</v>
      </c>
      <c r="B288" s="902"/>
      <c r="C288" s="996" t="s">
        <v>1286</v>
      </c>
      <c r="D288" s="1429">
        <f>D289+D292</f>
        <v>2870720</v>
      </c>
      <c r="E288" s="1429">
        <f>E289+E290+E291+E292</f>
        <v>1533720</v>
      </c>
      <c r="F288" s="1429">
        <f>F289+F290+F291+F292</f>
        <v>2870720</v>
      </c>
      <c r="G288" s="1429">
        <f t="shared" ref="G288:L288" si="44">G289+G290+G291+G292</f>
        <v>1533720</v>
      </c>
      <c r="H288" s="1429">
        <f t="shared" si="44"/>
        <v>835571</v>
      </c>
      <c r="I288" s="1429">
        <f t="shared" si="44"/>
        <v>835571</v>
      </c>
      <c r="J288" s="1429">
        <f t="shared" si="44"/>
        <v>835571</v>
      </c>
      <c r="K288" s="1429">
        <f t="shared" si="44"/>
        <v>0</v>
      </c>
      <c r="L288" s="1430">
        <f t="shared" si="44"/>
        <v>250258</v>
      </c>
    </row>
    <row r="289" spans="1:12" s="1475" customFormat="1" ht="15">
      <c r="A289" s="892"/>
      <c r="B289" s="893" t="s">
        <v>1287</v>
      </c>
      <c r="C289" s="930" t="s">
        <v>1288</v>
      </c>
      <c r="D289" s="1434">
        <f t="shared" ref="D289:E292" si="45">F289</f>
        <v>0</v>
      </c>
      <c r="E289" s="1435">
        <f t="shared" si="45"/>
        <v>0</v>
      </c>
      <c r="F289" s="1435">
        <f>'[2]67.05.01'!F259+[2]ZV!F257+'[2]67,03,04+P Teatru'!F257+'[2]67.03.06'!F257+'[2]67.50'!F264</f>
        <v>0</v>
      </c>
      <c r="G289" s="1435">
        <f>'[2]67.05.01'!G259+[2]ZV!G257+'[2]67,03,04+P Teatru'!G257+'[2]67.03.06'!G257+'[2]67.50'!G264</f>
        <v>0</v>
      </c>
      <c r="H289" s="1435">
        <f>'[2]67.05.01'!H259+[2]ZV!H257+'[2]67,03,04+P Teatru'!H257+'[2]67.03.06'!H257+'[2]67.50'!H264</f>
        <v>0</v>
      </c>
      <c r="I289" s="1435">
        <f>'[2]67.05.01'!I259+[2]ZV!I257+'[2]67,03,04+P Teatru'!I257+'[2]67.03.06'!I257+'[2]67.50'!I264</f>
        <v>0</v>
      </c>
      <c r="J289" s="1435">
        <f>'[2]67.05.01'!J259+[2]ZV!J257+'[2]67,03,04+P Teatru'!J257+'[2]67.03.06'!J257+'[2]67.50'!J264</f>
        <v>0</v>
      </c>
      <c r="K289" s="1435">
        <f>'[2]67.05.01'!K259+[2]ZV!K257+'[2]67,03,04+P Teatru'!K257+'[2]67.03.06'!K257+'[2]67.50'!K264</f>
        <v>0</v>
      </c>
      <c r="L289" s="1436">
        <f>'[2]67.05.01'!L259+[2]ZV!L257+'[2]67,03,04+P Teatru'!L257+'[2]67.03.06'!L257+'[2]67.50'!L264</f>
        <v>0</v>
      </c>
    </row>
    <row r="290" spans="1:12" s="1475" customFormat="1" ht="15">
      <c r="A290" s="998"/>
      <c r="B290" s="913" t="s">
        <v>1289</v>
      </c>
      <c r="C290" s="930" t="s">
        <v>1290</v>
      </c>
      <c r="D290" s="1434">
        <f t="shared" si="45"/>
        <v>0</v>
      </c>
      <c r="E290" s="1435">
        <f t="shared" si="45"/>
        <v>0</v>
      </c>
      <c r="F290" s="1435">
        <f>'[2]67.05.01'!F260+[2]ZV!F258+'[2]67,03,04+P Teatru'!F258+'[2]67.03.06'!F258+'[2]67.50'!F265</f>
        <v>0</v>
      </c>
      <c r="G290" s="1435">
        <f>'[2]67.05.01'!G260+[2]ZV!G258+'[2]67,03,04+P Teatru'!G258+'[2]67.03.06'!G258+'[2]67.50'!G265</f>
        <v>0</v>
      </c>
      <c r="H290" s="1435">
        <f>'[2]67.05.01'!H260+[2]ZV!H258+'[2]67,03,04+P Teatru'!H258+'[2]67.03.06'!H258+'[2]67.50'!H265</f>
        <v>0</v>
      </c>
      <c r="I290" s="1435">
        <f>'[2]67.05.01'!I260+[2]ZV!I258+'[2]67,03,04+P Teatru'!I258+'[2]67.03.06'!I258+'[2]67.50'!I265</f>
        <v>0</v>
      </c>
      <c r="J290" s="1435">
        <f>'[2]67.05.01'!J260+[2]ZV!J258+'[2]67,03,04+P Teatru'!J258+'[2]67.03.06'!J258+'[2]67.50'!J265</f>
        <v>0</v>
      </c>
      <c r="K290" s="1435">
        <f>'[2]67.05.01'!K260+[2]ZV!K258+'[2]67,03,04+P Teatru'!K258+'[2]67.03.06'!K258+'[2]67.50'!K265</f>
        <v>0</v>
      </c>
      <c r="L290" s="1436">
        <f>'[2]67.05.01'!L260+[2]ZV!L258+'[2]67,03,04+P Teatru'!L258+'[2]67.03.06'!L258+'[2]67.50'!L265</f>
        <v>10776</v>
      </c>
    </row>
    <row r="291" spans="1:12" s="1475" customFormat="1" ht="15">
      <c r="A291" s="892"/>
      <c r="B291" s="879" t="s">
        <v>1291</v>
      </c>
      <c r="C291" s="930" t="s">
        <v>1292</v>
      </c>
      <c r="D291" s="1434">
        <f t="shared" si="45"/>
        <v>0</v>
      </c>
      <c r="E291" s="1435">
        <f t="shared" si="45"/>
        <v>0</v>
      </c>
      <c r="F291" s="1435">
        <f>'[2]67.05.01'!F261+[2]ZV!F259+'[2]67,03,04+P Teatru'!F259+'[2]67.03.06'!F259+'[2]67.50'!F266</f>
        <v>0</v>
      </c>
      <c r="G291" s="1435">
        <f>'[2]67.05.01'!G261+[2]ZV!G259+'[2]67,03,04+P Teatru'!G259+'[2]67.03.06'!G259+'[2]67.50'!G266</f>
        <v>0</v>
      </c>
      <c r="H291" s="1435">
        <f>'[2]67.05.01'!H261+[2]ZV!H259+'[2]67,03,04+P Teatru'!H259+'[2]67.03.06'!H259+'[2]67.50'!H266</f>
        <v>0</v>
      </c>
      <c r="I291" s="1435">
        <f>'[2]67.05.01'!I261+[2]ZV!I259+'[2]67,03,04+P Teatru'!I259+'[2]67.03.06'!I259+'[2]67.50'!I266</f>
        <v>0</v>
      </c>
      <c r="J291" s="1435">
        <f>'[2]67.05.01'!J261+[2]ZV!J259+'[2]67,03,04+P Teatru'!J259+'[2]67.03.06'!J259+'[2]67.50'!J266</f>
        <v>0</v>
      </c>
      <c r="K291" s="1435">
        <f>'[2]67.05.01'!K261+[2]ZV!K259+'[2]67,03,04+P Teatru'!K259+'[2]67.03.06'!K259+'[2]67.50'!K266</f>
        <v>0</v>
      </c>
      <c r="L291" s="1436">
        <f>'[2]67.05.01'!L261+[2]ZV!L259+'[2]67,03,04+P Teatru'!L259+'[2]67.03.06'!L259+'[2]67.50'!L266</f>
        <v>0</v>
      </c>
    </row>
    <row r="292" spans="1:12" s="1475" customFormat="1" ht="15.75" thickBot="1">
      <c r="A292" s="1000"/>
      <c r="B292" s="1001" t="s">
        <v>1293</v>
      </c>
      <c r="C292" s="1002" t="s">
        <v>1294</v>
      </c>
      <c r="D292" s="1530">
        <f t="shared" si="45"/>
        <v>2870720</v>
      </c>
      <c r="E292" s="1531">
        <f t="shared" si="45"/>
        <v>1533720</v>
      </c>
      <c r="F292" s="1531">
        <f>'[2]67.05.01'!F262+[2]ZV!F260+'[2]67,03,04+P Teatru'!F260+'[2]67.03.06'!F260+'[2]67.50'!F267</f>
        <v>2870720</v>
      </c>
      <c r="G292" s="1531">
        <f>'[2]67.05.01'!G262+[2]ZV!G260+'[2]67,03,04+P Teatru'!G260+'[2]67.03.06'!G260+'[2]67.50'!G267</f>
        <v>1533720</v>
      </c>
      <c r="H292" s="1531">
        <f>'[2]67.05.01'!H262+[2]ZV!H260+'[2]67,03,04+P Teatru'!H260+'[2]67.03.06'!H260+'[2]67.50'!H267</f>
        <v>835571</v>
      </c>
      <c r="I292" s="1531">
        <f>'[2]67.05.01'!I262+[2]ZV!I260+'[2]67,03,04+P Teatru'!I260+'[2]67.03.06'!I260+'[2]67.50'!I267</f>
        <v>835571</v>
      </c>
      <c r="J292" s="1531">
        <f>'[2]67.05.01'!J262+[2]ZV!J260+'[2]67,03,04+P Teatru'!J260+'[2]67.03.06'!J260+'[2]67.50'!J267</f>
        <v>835571</v>
      </c>
      <c r="K292" s="1531">
        <f>'[2]67.05.01'!K262+[2]ZV!K260+'[2]67,03,04+P Teatru'!K260+'[2]67.03.06'!K260+'[2]67.50'!K267</f>
        <v>0</v>
      </c>
      <c r="L292" s="1532">
        <f>'[2]67.05.01'!L262+[2]ZV!L260+'[2]67,03,04+P Teatru'!L260+'[2]67.03.06'!L260+'[2]67.50'!L267</f>
        <v>239482</v>
      </c>
    </row>
    <row r="293" spans="1:12" s="1475" customFormat="1" ht="15" hidden="1">
      <c r="A293" s="1006" t="s">
        <v>1295</v>
      </c>
      <c r="B293" s="1006"/>
      <c r="C293" s="1007" t="s">
        <v>1296</v>
      </c>
      <c r="D293" s="1533"/>
      <c r="E293" s="1533">
        <f>E294</f>
        <v>0</v>
      </c>
      <c r="F293" s="1533">
        <f>F294</f>
        <v>0</v>
      </c>
      <c r="G293" s="1533">
        <f t="shared" ref="G293:L293" si="46">G294</f>
        <v>0</v>
      </c>
      <c r="H293" s="1533">
        <f t="shared" si="46"/>
        <v>0</v>
      </c>
      <c r="I293" s="1533">
        <f t="shared" si="46"/>
        <v>0</v>
      </c>
      <c r="J293" s="1533">
        <f t="shared" si="46"/>
        <v>0</v>
      </c>
      <c r="K293" s="1533">
        <f t="shared" si="46"/>
        <v>0</v>
      </c>
      <c r="L293" s="1533">
        <f t="shared" si="46"/>
        <v>0</v>
      </c>
    </row>
    <row r="294" spans="1:12" s="1475" customFormat="1" ht="15" hidden="1">
      <c r="A294" s="1018"/>
      <c r="B294" s="879" t="s">
        <v>1297</v>
      </c>
      <c r="C294" s="930" t="s">
        <v>1298</v>
      </c>
      <c r="D294" s="1434"/>
      <c r="E294" s="1435">
        <f>F294</f>
        <v>0</v>
      </c>
      <c r="F294" s="715">
        <v>0</v>
      </c>
      <c r="G294" s="715">
        <v>0</v>
      </c>
      <c r="H294" s="715">
        <v>0</v>
      </c>
      <c r="I294" s="715">
        <v>0</v>
      </c>
      <c r="J294" s="715">
        <v>0</v>
      </c>
      <c r="K294" s="715">
        <v>0</v>
      </c>
      <c r="L294" s="715">
        <v>0</v>
      </c>
    </row>
    <row r="295" spans="1:12" s="1475" customFormat="1" ht="15" hidden="1">
      <c r="A295" s="874" t="s">
        <v>1299</v>
      </c>
      <c r="B295" s="894"/>
      <c r="C295" s="996" t="s">
        <v>1300</v>
      </c>
      <c r="D295" s="1429"/>
      <c r="E295" s="1435">
        <f t="shared" ref="E295:E305" si="47">F295</f>
        <v>0</v>
      </c>
      <c r="F295" s="715">
        <f>[7]CSM!F263+[7]YY!E263+'[7]Zone verzi'!F262+'[7]67020330'!F262+[7]XX!E263+'[7]6703004'!F262+'[7]67020306'!F262+'[7]670250'!F262</f>
        <v>0</v>
      </c>
      <c r="G295" s="715">
        <f>[7]CSM!G263+[7]YY!F263+'[7]Zone verzi'!G262+'[7]67020330'!G262+[7]XX!F263+'[7]6703004'!G262+'[7]67020306'!G262+'[7]670250'!G262</f>
        <v>0</v>
      </c>
      <c r="H295" s="715">
        <f>[7]CSM!H263+[7]YY!G263+'[7]Zone verzi'!H262+'[7]67020330'!H262+[7]XX!G263+'[7]6703004'!H262+'[7]67020306'!H262+'[7]670250'!H262</f>
        <v>0</v>
      </c>
      <c r="I295" s="715">
        <f>[7]CSM!I263+[7]YY!H263+'[7]Zone verzi'!I262+'[7]67020330'!I262+[7]XX!H263+'[7]6703004'!I262+'[7]67020306'!I262+'[7]670250'!I262</f>
        <v>0</v>
      </c>
      <c r="J295" s="715">
        <f>[7]CSM!J263+[7]YY!I263+'[7]Zone verzi'!J262+'[7]67020330'!J262+[7]XX!I263+'[7]6703004'!J262+'[7]67020306'!J262+'[7]670250'!J262</f>
        <v>0</v>
      </c>
      <c r="K295" s="715">
        <f>[7]CSM!K263+[7]YY!J263+'[7]Zone verzi'!K262+'[7]67020330'!K262+[7]XX!J263+'[7]6703004'!K262+'[7]67020306'!K262+'[7]670250'!K262</f>
        <v>0</v>
      </c>
      <c r="L295" s="715">
        <f>[7]CSM!L263+[7]YY!K263+'[7]Zone verzi'!L262+'[7]67020330'!L262+[7]XX!K263+'[7]6703004'!L262+'[7]67020306'!L262+'[7]670250'!L262</f>
        <v>0</v>
      </c>
    </row>
    <row r="296" spans="1:12" s="1475" customFormat="1" ht="15" hidden="1">
      <c r="A296" s="1018"/>
      <c r="B296" s="893"/>
      <c r="C296" s="880"/>
      <c r="D296" s="1434"/>
      <c r="E296" s="1435">
        <f t="shared" si="47"/>
        <v>0</v>
      </c>
      <c r="F296" s="715">
        <f>[7]CSM!F264+[7]YY!E264+'[7]Zone verzi'!F263+'[7]67020330'!F263+[7]XX!E264+'[7]6703004'!F263+'[7]67020306'!F263+'[7]670250'!F263</f>
        <v>0</v>
      </c>
      <c r="G296" s="715">
        <f>[7]CSM!G264+[7]YY!F264+'[7]Zone verzi'!G263+'[7]67020330'!G263+[7]XX!F264+'[7]6703004'!G263+'[7]67020306'!G263+'[7]670250'!G263</f>
        <v>0</v>
      </c>
      <c r="H296" s="715">
        <f>[7]CSM!H264+[7]YY!G264+'[7]Zone verzi'!H263+'[7]67020330'!H263+[7]XX!G264+'[7]6703004'!H263+'[7]67020306'!H263+'[7]670250'!H263</f>
        <v>0</v>
      </c>
      <c r="I296" s="715">
        <f>[7]CSM!I264+[7]YY!H264+'[7]Zone verzi'!I263+'[7]67020330'!I263+[7]XX!H264+'[7]6703004'!I263+'[7]67020306'!I263+'[7]670250'!I263</f>
        <v>0</v>
      </c>
      <c r="J296" s="715">
        <f>[7]CSM!J264+[7]YY!I264+'[7]Zone verzi'!J263+'[7]67020330'!J263+[7]XX!I264+'[7]6703004'!J263+'[7]67020306'!J263+'[7]670250'!J263</f>
        <v>0</v>
      </c>
      <c r="K296" s="715">
        <f>[7]CSM!K264+[7]YY!J264+'[7]Zone verzi'!K263+'[7]67020330'!K263+[7]XX!J264+'[7]6703004'!K263+'[7]67020306'!K263+'[7]670250'!K263</f>
        <v>0</v>
      </c>
      <c r="L296" s="715">
        <f>[7]CSM!L264+[7]YY!K264+'[7]Zone verzi'!L263+'[7]67020330'!L263+[7]XX!K264+'[7]6703004'!L263+'[7]67020306'!L263+'[7]670250'!L263</f>
        <v>0</v>
      </c>
    </row>
    <row r="297" spans="1:12" s="1475" customFormat="1" ht="15" hidden="1">
      <c r="A297" s="1271" t="s">
        <v>1301</v>
      </c>
      <c r="B297" s="953"/>
      <c r="C297" s="995">
        <v>72</v>
      </c>
      <c r="D297" s="1489"/>
      <c r="E297" s="1435">
        <f t="shared" si="47"/>
        <v>0</v>
      </c>
      <c r="F297" s="715">
        <f>[7]CSM!F265+[7]YY!E265+'[7]Zone verzi'!F264+'[7]67020330'!F264+[7]XX!E265+'[7]6703004'!F264+'[7]67020306'!F264+'[7]670250'!F264</f>
        <v>0</v>
      </c>
      <c r="G297" s="715">
        <f>[7]CSM!G265+[7]YY!F265+'[7]Zone verzi'!G264+'[7]67020330'!G264+[7]XX!F265+'[7]6703004'!G264+'[7]67020306'!G264+'[7]670250'!G264</f>
        <v>0</v>
      </c>
      <c r="H297" s="715">
        <f>[7]CSM!H265+[7]YY!G265+'[7]Zone verzi'!H264+'[7]67020330'!H264+[7]XX!G265+'[7]6703004'!H264+'[7]67020306'!H264+'[7]670250'!H264</f>
        <v>0</v>
      </c>
      <c r="I297" s="715">
        <f>[7]CSM!I265+[7]YY!H265+'[7]Zone verzi'!I264+'[7]67020330'!I264+[7]XX!H265+'[7]6703004'!I264+'[7]67020306'!I264+'[7]670250'!I264</f>
        <v>0</v>
      </c>
      <c r="J297" s="715">
        <f>[7]CSM!J265+[7]YY!I265+'[7]Zone verzi'!J264+'[7]67020330'!J264+[7]XX!I265+'[7]6703004'!J264+'[7]67020306'!J264+'[7]670250'!J264</f>
        <v>0</v>
      </c>
      <c r="K297" s="715">
        <f>[7]CSM!K265+[7]YY!J265+'[7]Zone verzi'!K264+'[7]67020330'!K264+[7]XX!J265+'[7]6703004'!K264+'[7]67020306'!K264+'[7]670250'!K264</f>
        <v>0</v>
      </c>
      <c r="L297" s="715">
        <f>[7]CSM!L265+[7]YY!K265+'[7]Zone verzi'!L264+'[7]67020330'!L264+[7]XX!K265+'[7]6703004'!L264+'[7]67020306'!L264+'[7]670250'!L264</f>
        <v>0</v>
      </c>
    </row>
    <row r="298" spans="1:12" s="1475" customFormat="1" ht="15" hidden="1">
      <c r="A298" s="1014" t="s">
        <v>1302</v>
      </c>
      <c r="B298" s="1014"/>
      <c r="C298" s="996" t="s">
        <v>1303</v>
      </c>
      <c r="D298" s="1429"/>
      <c r="E298" s="1435">
        <f t="shared" si="47"/>
        <v>0</v>
      </c>
      <c r="F298" s="715">
        <f>[7]CSM!F266+[7]YY!E266+'[7]Zone verzi'!F265+'[7]67020330'!F265+[7]XX!E266+'[7]6703004'!F265+'[7]67020306'!F265+'[7]670250'!F265</f>
        <v>0</v>
      </c>
      <c r="G298" s="715">
        <f>[7]CSM!G266+[7]YY!F266+'[7]Zone verzi'!G265+'[7]67020330'!G265+[7]XX!F266+'[7]6703004'!G265+'[7]67020306'!G265+'[7]670250'!G265</f>
        <v>0</v>
      </c>
      <c r="H298" s="715">
        <f>[7]CSM!H266+[7]YY!G266+'[7]Zone verzi'!H265+'[7]67020330'!H265+[7]XX!G266+'[7]6703004'!H265+'[7]67020306'!H265+'[7]670250'!H265</f>
        <v>0</v>
      </c>
      <c r="I298" s="715">
        <f>[7]CSM!I266+[7]YY!H266+'[7]Zone verzi'!I265+'[7]67020330'!I265+[7]XX!H266+'[7]6703004'!I265+'[7]67020306'!I265+'[7]670250'!I265</f>
        <v>0</v>
      </c>
      <c r="J298" s="715">
        <f>[7]CSM!J266+[7]YY!I266+'[7]Zone verzi'!J265+'[7]67020330'!J265+[7]XX!I266+'[7]6703004'!J265+'[7]67020306'!J265+'[7]670250'!J265</f>
        <v>0</v>
      </c>
      <c r="K298" s="715">
        <f>[7]CSM!K266+[7]YY!J266+'[7]Zone verzi'!K265+'[7]67020330'!K265+[7]XX!J266+'[7]6703004'!K265+'[7]67020306'!K265+'[7]670250'!K265</f>
        <v>0</v>
      </c>
      <c r="L298" s="715">
        <f>[7]CSM!L266+[7]YY!K266+'[7]Zone verzi'!L265+'[7]67020330'!L265+[7]XX!K266+'[7]6703004'!L265+'[7]67020306'!L265+'[7]670250'!L265</f>
        <v>0</v>
      </c>
    </row>
    <row r="299" spans="1:12" s="1475" customFormat="1" ht="15" hidden="1">
      <c r="A299" s="1015"/>
      <c r="B299" s="879" t="s">
        <v>1304</v>
      </c>
      <c r="C299" s="880" t="s">
        <v>1305</v>
      </c>
      <c r="D299" s="1434"/>
      <c r="E299" s="1435">
        <f t="shared" si="47"/>
        <v>0</v>
      </c>
      <c r="F299" s="715">
        <f>[7]CSM!F267+[7]YY!E267+'[7]Zone verzi'!F266+'[7]67020330'!F266+[7]XX!E267+'[7]6703004'!F266+'[7]67020306'!F266+'[7]670250'!F266</f>
        <v>0</v>
      </c>
      <c r="G299" s="715">
        <f>[7]CSM!G267+[7]YY!F267+'[7]Zone verzi'!G266+'[7]67020330'!G266+[7]XX!F267+'[7]6703004'!G266+'[7]67020306'!G266+'[7]670250'!G266</f>
        <v>0</v>
      </c>
      <c r="H299" s="715">
        <f>[7]CSM!H267+[7]YY!G267+'[7]Zone verzi'!H266+'[7]67020330'!H266+[7]XX!G267+'[7]6703004'!H266+'[7]67020306'!H266+'[7]670250'!H266</f>
        <v>0</v>
      </c>
      <c r="I299" s="715">
        <f>[7]CSM!I267+[7]YY!H267+'[7]Zone verzi'!I266+'[7]67020330'!I266+[7]XX!H267+'[7]6703004'!I266+'[7]67020306'!I266+'[7]670250'!I266</f>
        <v>0</v>
      </c>
      <c r="J299" s="715">
        <f>[7]CSM!J267+[7]YY!I267+'[7]Zone verzi'!J266+'[7]67020330'!J266+[7]XX!I267+'[7]6703004'!J266+'[7]67020306'!J266+'[7]670250'!J266</f>
        <v>0</v>
      </c>
      <c r="K299" s="715">
        <f>[7]CSM!K267+[7]YY!J267+'[7]Zone verzi'!K266+'[7]67020330'!K266+[7]XX!J267+'[7]6703004'!K266+'[7]67020306'!K266+'[7]670250'!K266</f>
        <v>0</v>
      </c>
      <c r="L299" s="715">
        <f>[7]CSM!L267+[7]YY!K267+'[7]Zone verzi'!L266+'[7]67020330'!L266+[7]XX!K267+'[7]6703004'!L266+'[7]67020306'!L266+'[7]670250'!L266</f>
        <v>0</v>
      </c>
    </row>
    <row r="300" spans="1:12" s="1475" customFormat="1" ht="15" hidden="1">
      <c r="A300" s="1015"/>
      <c r="B300" s="879"/>
      <c r="C300" s="880"/>
      <c r="D300" s="1434"/>
      <c r="E300" s="1435">
        <f t="shared" si="47"/>
        <v>0</v>
      </c>
      <c r="F300" s="715">
        <f>[7]CSM!F268+[7]YY!E268+'[7]Zone verzi'!F267+'[7]67020330'!F267+[7]XX!E268+'[7]6703004'!F267+'[7]67020306'!F267+'[7]670250'!F267</f>
        <v>0</v>
      </c>
      <c r="G300" s="715">
        <f>[7]CSM!G268+[7]YY!F268+'[7]Zone verzi'!G267+'[7]67020330'!G267+[7]XX!F268+'[7]6703004'!G267+'[7]67020306'!G267+'[7]670250'!G267</f>
        <v>0</v>
      </c>
      <c r="H300" s="715">
        <f>[7]CSM!H268+[7]YY!G268+'[7]Zone verzi'!H267+'[7]67020330'!H267+[7]XX!G268+'[7]6703004'!H267+'[7]67020306'!H267+'[7]670250'!H267</f>
        <v>0</v>
      </c>
      <c r="I300" s="715">
        <f>[7]CSM!I268+[7]YY!H268+'[7]Zone verzi'!I267+'[7]67020330'!I267+[7]XX!H268+'[7]6703004'!I267+'[7]67020306'!I267+'[7]670250'!I267</f>
        <v>0</v>
      </c>
      <c r="J300" s="715">
        <f>[7]CSM!J268+[7]YY!I268+'[7]Zone verzi'!J267+'[7]67020330'!J267+[7]XX!I268+'[7]6703004'!J267+'[7]67020306'!J267+'[7]670250'!J267</f>
        <v>0</v>
      </c>
      <c r="K300" s="715">
        <f>[7]CSM!K268+[7]YY!J268+'[7]Zone verzi'!K267+'[7]67020330'!K267+[7]XX!J268+'[7]6703004'!K267+'[7]67020306'!K267+'[7]670250'!K267</f>
        <v>0</v>
      </c>
      <c r="L300" s="715">
        <f>[7]CSM!L268+[7]YY!K268+'[7]Zone verzi'!L267+'[7]67020330'!L267+[7]XX!K268+'[7]6703004'!L267+'[7]67020306'!L267+'[7]670250'!L267</f>
        <v>0</v>
      </c>
    </row>
    <row r="301" spans="1:12" s="1475" customFormat="1" ht="15" hidden="1">
      <c r="A301" s="1016" t="s">
        <v>1306</v>
      </c>
      <c r="B301" s="1016"/>
      <c r="C301" s="1017">
        <v>75</v>
      </c>
      <c r="D301" s="761"/>
      <c r="E301" s="1435">
        <f t="shared" si="47"/>
        <v>0</v>
      </c>
      <c r="F301" s="715">
        <f>[7]CSM!F269+[7]YY!E269+'[7]Zone verzi'!F268+'[7]67020330'!F268+[7]XX!E269+'[7]6703004'!F268+'[7]67020306'!F268+'[7]670250'!F268</f>
        <v>0</v>
      </c>
      <c r="G301" s="715">
        <f>[7]CSM!G269+[7]YY!F269+'[7]Zone verzi'!G268+'[7]67020330'!G268+[7]XX!F269+'[7]6703004'!G268+'[7]67020306'!G268+'[7]670250'!G268</f>
        <v>0</v>
      </c>
      <c r="H301" s="715">
        <f>[7]CSM!H269+[7]YY!G269+'[7]Zone verzi'!H268+'[7]67020330'!H268+[7]XX!G269+'[7]6703004'!H268+'[7]67020306'!H268+'[7]670250'!H268</f>
        <v>0</v>
      </c>
      <c r="I301" s="715">
        <f>[7]CSM!I269+[7]YY!H269+'[7]Zone verzi'!I268+'[7]67020330'!I268+[7]XX!H269+'[7]6703004'!I268+'[7]67020306'!I268+'[7]670250'!I268</f>
        <v>0</v>
      </c>
      <c r="J301" s="715">
        <f>[7]CSM!J269+[7]YY!I269+'[7]Zone verzi'!J268+'[7]67020330'!J268+[7]XX!I269+'[7]6703004'!J268+'[7]67020306'!J268+'[7]670250'!J268</f>
        <v>0</v>
      </c>
      <c r="K301" s="715">
        <f>[7]CSM!K269+[7]YY!J269+'[7]Zone verzi'!K268+'[7]67020330'!K268+[7]XX!J269+'[7]6703004'!K268+'[7]67020306'!K268+'[7]670250'!K268</f>
        <v>0</v>
      </c>
      <c r="L301" s="715">
        <f>[7]CSM!L269+[7]YY!K269+'[7]Zone verzi'!L268+'[7]67020330'!L268+[7]XX!K269+'[7]6703004'!L268+'[7]67020306'!L268+'[7]670250'!L268</f>
        <v>0</v>
      </c>
    </row>
    <row r="302" spans="1:12" s="1475" customFormat="1" ht="15" hidden="1">
      <c r="A302" s="1015"/>
      <c r="B302" s="1015"/>
      <c r="C302" s="957"/>
      <c r="D302" s="714"/>
      <c r="E302" s="1435">
        <f t="shared" si="47"/>
        <v>0</v>
      </c>
      <c r="F302" s="715">
        <f>[7]CSM!F270+[7]YY!E270+'[7]Zone verzi'!F269+'[7]67020330'!F269+[7]XX!E270+'[7]6703004'!F269+'[7]67020306'!F269+'[7]670250'!F269</f>
        <v>0</v>
      </c>
      <c r="G302" s="715">
        <f>[7]CSM!G270+[7]YY!F270+'[7]Zone verzi'!G269+'[7]67020330'!G269+[7]XX!F270+'[7]6703004'!G269+'[7]67020306'!G269+'[7]670250'!G269</f>
        <v>0</v>
      </c>
      <c r="H302" s="715">
        <f>[7]CSM!H270+[7]YY!G270+'[7]Zone verzi'!H269+'[7]67020330'!H269+[7]XX!G270+'[7]6703004'!H269+'[7]67020306'!H269+'[7]670250'!H269</f>
        <v>0</v>
      </c>
      <c r="I302" s="715">
        <f>[7]CSM!I270+[7]YY!H270+'[7]Zone verzi'!I269+'[7]67020330'!I269+[7]XX!H270+'[7]6703004'!I269+'[7]67020306'!I269+'[7]670250'!I269</f>
        <v>0</v>
      </c>
      <c r="J302" s="715">
        <f>[7]CSM!J270+[7]YY!I270+'[7]Zone verzi'!J269+'[7]67020330'!J269+[7]XX!I270+'[7]6703004'!J269+'[7]67020306'!J269+'[7]670250'!J269</f>
        <v>0</v>
      </c>
      <c r="K302" s="715">
        <f>[7]CSM!K270+[7]YY!J270+'[7]Zone verzi'!K269+'[7]67020330'!K269+[7]XX!J270+'[7]6703004'!K269+'[7]67020306'!K269+'[7]670250'!K269</f>
        <v>0</v>
      </c>
      <c r="L302" s="715">
        <f>[7]CSM!L270+[7]YY!K270+'[7]Zone verzi'!L269+'[7]67020330'!L269+[7]XX!K270+'[7]6703004'!L269+'[7]67020306'!L269+'[7]670250'!L269</f>
        <v>0</v>
      </c>
    </row>
    <row r="303" spans="1:12" s="1475" customFormat="1" ht="35.25" hidden="1" customHeight="1">
      <c r="A303" s="1534" t="s">
        <v>1174</v>
      </c>
      <c r="B303" s="1365"/>
      <c r="C303" s="954" t="s">
        <v>1175</v>
      </c>
      <c r="D303" s="1489"/>
      <c r="E303" s="1435">
        <f t="shared" si="47"/>
        <v>0</v>
      </c>
      <c r="F303" s="715">
        <f>[7]CSM!F271+[7]YY!E271+'[7]Zone verzi'!F270+'[7]67020330'!F270+[7]XX!E271+'[7]6703004'!F270+'[7]67020306'!F270+'[7]670250'!F270</f>
        <v>0</v>
      </c>
      <c r="G303" s="715">
        <f>[7]CSM!G271+[7]YY!F271+'[7]Zone verzi'!G270+'[7]67020330'!G270+[7]XX!F271+'[7]6703004'!G270+'[7]67020306'!G270+'[7]670250'!G270</f>
        <v>0</v>
      </c>
      <c r="H303" s="715">
        <f>[7]CSM!H271+[7]YY!G271+'[7]Zone verzi'!H270+'[7]67020330'!H270+[7]XX!G271+'[7]6703004'!H270+'[7]67020306'!H270+'[7]670250'!H270</f>
        <v>0</v>
      </c>
      <c r="I303" s="715">
        <f>[7]CSM!I271+[7]YY!H271+'[7]Zone verzi'!I270+'[7]67020330'!I270+[7]XX!H271+'[7]6703004'!I270+'[7]67020306'!I270+'[7]670250'!I270</f>
        <v>0</v>
      </c>
      <c r="J303" s="715">
        <f>[7]CSM!J271+[7]YY!I271+'[7]Zone verzi'!J270+'[7]67020330'!J270+[7]XX!I271+'[7]6703004'!J270+'[7]67020306'!J270+'[7]670250'!J270</f>
        <v>0</v>
      </c>
      <c r="K303" s="715">
        <f>[7]CSM!K271+[7]YY!J271+'[7]Zone verzi'!K270+'[7]67020330'!K270+[7]XX!J271+'[7]6703004'!K270+'[7]67020306'!K270+'[7]670250'!K270</f>
        <v>0</v>
      </c>
      <c r="L303" s="715">
        <f>[7]CSM!L271+[7]YY!K271+'[7]Zone verzi'!L270+'[7]67020330'!L270+[7]XX!K271+'[7]6703004'!L270+'[7]67020306'!L270+'[7]670250'!L270</f>
        <v>0</v>
      </c>
    </row>
    <row r="304" spans="1:12" s="1475" customFormat="1" ht="15" hidden="1">
      <c r="A304" s="1018" t="s">
        <v>1176</v>
      </c>
      <c r="B304" s="879"/>
      <c r="C304" s="941" t="s">
        <v>1178</v>
      </c>
      <c r="D304" s="1435"/>
      <c r="E304" s="1435">
        <f t="shared" si="47"/>
        <v>0</v>
      </c>
      <c r="F304" s="715">
        <f>[7]CSM!F272+[7]YY!E272+'[7]Zone verzi'!F271+'[7]67020330'!F271+[7]XX!E272+'[7]6703004'!F271+'[7]67020306'!F271+'[7]670250'!F271</f>
        <v>0</v>
      </c>
      <c r="G304" s="715">
        <f>[7]CSM!G272+[7]YY!F272+'[7]Zone verzi'!G271+'[7]67020330'!G271+[7]XX!F272+'[7]6703004'!G271+'[7]67020306'!G271+'[7]670250'!G271</f>
        <v>0</v>
      </c>
      <c r="H304" s="715">
        <f>[7]CSM!H272+[7]YY!G272+'[7]Zone verzi'!H271+'[7]67020330'!H271+[7]XX!G272+'[7]6703004'!H271+'[7]67020306'!H271+'[7]670250'!H271</f>
        <v>0</v>
      </c>
      <c r="I304" s="715">
        <f>[7]CSM!I272+[7]YY!H272+'[7]Zone verzi'!I271+'[7]67020330'!I271+[7]XX!H272+'[7]6703004'!I271+'[7]67020306'!I271+'[7]670250'!I271</f>
        <v>0</v>
      </c>
      <c r="J304" s="715">
        <f>[7]CSM!J272+[7]YY!I272+'[7]Zone verzi'!J271+'[7]67020330'!J271+[7]XX!I272+'[7]6703004'!J271+'[7]67020306'!J271+'[7]670250'!J271</f>
        <v>0</v>
      </c>
      <c r="K304" s="715">
        <f>[7]CSM!K272+[7]YY!J272+'[7]Zone verzi'!K271+'[7]67020330'!K271+[7]XX!J272+'[7]6703004'!K271+'[7]67020306'!K271+'[7]670250'!K271</f>
        <v>0</v>
      </c>
      <c r="L304" s="715">
        <f>[7]CSM!L272+[7]YY!K272+'[7]Zone verzi'!L271+'[7]67020330'!L271+[7]XX!K272+'[7]6703004'!L271+'[7]67020306'!L271+'[7]670250'!L271</f>
        <v>0</v>
      </c>
    </row>
    <row r="305" spans="1:12" s="1475" customFormat="1" ht="15" hidden="1">
      <c r="A305" s="1019"/>
      <c r="B305" s="1020"/>
      <c r="C305" s="957"/>
      <c r="D305" s="714"/>
      <c r="E305" s="1435">
        <f t="shared" si="47"/>
        <v>0</v>
      </c>
      <c r="F305" s="715">
        <f>[7]CSM!F273+[7]YY!E273+'[7]Zone verzi'!F272+'[7]67020330'!F272+[7]XX!E273+'[7]6703004'!F272+'[7]67020306'!F272+'[7]670250'!F272</f>
        <v>0</v>
      </c>
      <c r="G305" s="715">
        <f>[7]CSM!G273+[7]YY!F273+'[7]Zone verzi'!G272+'[7]67020330'!G272+[7]XX!F273+'[7]6703004'!G272+'[7]67020306'!G272+'[7]670250'!G272</f>
        <v>0</v>
      </c>
      <c r="H305" s="715">
        <v>0</v>
      </c>
      <c r="I305" s="715">
        <v>0</v>
      </c>
      <c r="J305" s="715">
        <v>0</v>
      </c>
      <c r="K305" s="715">
        <f>[7]CSM!K273+[7]YY!J273+'[7]Zone verzi'!K272+'[7]67020330'!K272+[7]XX!J273+'[7]6703004'!K272+'[7]67020306'!K272+'[7]670250'!K272</f>
        <v>0</v>
      </c>
      <c r="L305" s="715">
        <f>[7]CSM!L273+[7]YY!K273+'[7]Zone verzi'!L272+'[7]67020330'!L272+[7]XX!K273+'[7]6703004'!L272+'[7]67020306'!L272+'[7]670250'!L272</f>
        <v>0</v>
      </c>
    </row>
    <row r="307" spans="1:12">
      <c r="A307" s="851"/>
      <c r="B307" s="852"/>
    </row>
    <row r="308" spans="1:12">
      <c r="A308" s="658"/>
      <c r="B308" s="659" t="s">
        <v>835</v>
      </c>
      <c r="C308" s="658"/>
      <c r="D308" s="658"/>
      <c r="E308" s="658"/>
      <c r="F308" s="658" t="s">
        <v>509</v>
      </c>
      <c r="G308" s="658"/>
      <c r="H308" s="658"/>
      <c r="I308" s="658"/>
      <c r="J308" s="658" t="s">
        <v>510</v>
      </c>
      <c r="K308" s="658"/>
    </row>
    <row r="309" spans="1:12">
      <c r="A309" s="1070" t="s">
        <v>511</v>
      </c>
      <c r="B309" s="1070"/>
      <c r="C309" s="658"/>
      <c r="D309" s="658"/>
      <c r="E309" s="658"/>
      <c r="F309" s="658" t="s">
        <v>512</v>
      </c>
      <c r="G309" s="658"/>
      <c r="H309" s="9"/>
      <c r="I309" s="658"/>
      <c r="J309" s="658" t="s">
        <v>513</v>
      </c>
      <c r="K309" s="658"/>
    </row>
    <row r="310" spans="1:12">
      <c r="A310" s="1093"/>
      <c r="B310" s="1093"/>
    </row>
    <row r="311" spans="1:12">
      <c r="A311" s="1093"/>
      <c r="B311" s="1093"/>
    </row>
    <row r="312" spans="1:12">
      <c r="G312"/>
      <c r="H312"/>
      <c r="I312"/>
    </row>
    <row r="313" spans="1:12">
      <c r="G313"/>
      <c r="H313"/>
      <c r="I313"/>
    </row>
    <row r="314" spans="1:12">
      <c r="G314"/>
      <c r="H314"/>
      <c r="I314"/>
    </row>
    <row r="315" spans="1:12">
      <c r="G315"/>
      <c r="H315"/>
      <c r="I315"/>
    </row>
    <row r="316" spans="1:12">
      <c r="G316"/>
      <c r="H316"/>
      <c r="I316"/>
    </row>
    <row r="317" spans="1:12">
      <c r="G317"/>
      <c r="H317"/>
      <c r="I317"/>
    </row>
    <row r="318" spans="1:12">
      <c r="G318"/>
      <c r="H318"/>
      <c r="I318"/>
    </row>
    <row r="319" spans="1:12">
      <c r="G319"/>
      <c r="H319"/>
      <c r="I319"/>
    </row>
    <row r="320" spans="1:12">
      <c r="G320"/>
      <c r="H320"/>
      <c r="I320"/>
    </row>
    <row r="321" spans="7:9">
      <c r="G321"/>
      <c r="H321"/>
      <c r="I321"/>
    </row>
  </sheetData>
  <mergeCells count="45">
    <mergeCell ref="A309:B309"/>
    <mergeCell ref="A310:B310"/>
    <mergeCell ref="A311:B311"/>
    <mergeCell ref="A253:B253"/>
    <mergeCell ref="A257:B257"/>
    <mergeCell ref="A268:B268"/>
    <mergeCell ref="A274:B274"/>
    <mergeCell ref="A286:B286"/>
    <mergeCell ref="A303:B303"/>
    <mergeCell ref="A229:B229"/>
    <mergeCell ref="A233:B233"/>
    <mergeCell ref="A237:B237"/>
    <mergeCell ref="A241:B241"/>
    <mergeCell ref="A245:B245"/>
    <mergeCell ref="A249:B249"/>
    <mergeCell ref="A191:B191"/>
    <mergeCell ref="A203:B203"/>
    <mergeCell ref="A216:B216"/>
    <mergeCell ref="A217:B217"/>
    <mergeCell ref="A221:B221"/>
    <mergeCell ref="A225:B225"/>
    <mergeCell ref="A163:B163"/>
    <mergeCell ref="A164:B164"/>
    <mergeCell ref="A173:B173"/>
    <mergeCell ref="A186:B186"/>
    <mergeCell ref="A187:B187"/>
    <mergeCell ref="A190:B190"/>
    <mergeCell ref="A91:B91"/>
    <mergeCell ref="A100:B100"/>
    <mergeCell ref="A102:B102"/>
    <mergeCell ref="A135:B135"/>
    <mergeCell ref="A136:B136"/>
    <mergeCell ref="A160:B160"/>
    <mergeCell ref="A13:B13"/>
    <mergeCell ref="A14:B14"/>
    <mergeCell ref="A51:B51"/>
    <mergeCell ref="A52:B52"/>
    <mergeCell ref="A82:B82"/>
    <mergeCell ref="A83:B83"/>
    <mergeCell ref="C3:L3"/>
    <mergeCell ref="B6:K6"/>
    <mergeCell ref="B7:K7"/>
    <mergeCell ref="A10:B10"/>
    <mergeCell ref="A11:B11"/>
    <mergeCell ref="A12:B12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F2033-C3FE-49CE-BB42-1A17EE14FC9B}">
  <sheetPr>
    <tabColor theme="5" tint="-0.249977111117893"/>
  </sheetPr>
  <dimension ref="A1:L282"/>
  <sheetViews>
    <sheetView zoomScaleNormal="100" zoomScaleSheetLayoutView="85" workbookViewId="0">
      <selection activeCell="A277" sqref="A277:XFD277"/>
    </sheetView>
  </sheetViews>
  <sheetFormatPr defaultRowHeight="12.75"/>
  <cols>
    <col min="1" max="1" width="5.140625" style="662" customWidth="1"/>
    <col min="2" max="2" width="47.7109375" style="850" customWidth="1"/>
    <col min="3" max="3" width="9" style="662" customWidth="1"/>
    <col min="4" max="4" width="10.42578125" style="662" customWidth="1"/>
    <col min="5" max="5" width="10" style="662" customWidth="1"/>
    <col min="6" max="6" width="12.140625" style="662" customWidth="1"/>
    <col min="7" max="7" width="12.42578125" style="662" customWidth="1"/>
    <col min="8" max="8" width="14.140625" style="662" customWidth="1"/>
    <col min="9" max="9" width="13.28515625" style="662" customWidth="1"/>
    <col min="10" max="10" width="14.42578125" style="662" customWidth="1"/>
    <col min="11" max="11" width="9.28515625" style="662" customWidth="1"/>
    <col min="12" max="12" width="14.140625" style="662" customWidth="1"/>
    <col min="13" max="247" width="9.140625" style="662"/>
    <col min="248" max="248" width="5.140625" style="662" customWidth="1"/>
    <col min="249" max="249" width="47.7109375" style="662" customWidth="1"/>
    <col min="250" max="250" width="7.28515625" style="662" customWidth="1"/>
    <col min="251" max="252" width="12" style="662" customWidth="1"/>
    <col min="253" max="253" width="14.5703125" style="662" customWidth="1"/>
    <col min="254" max="254" width="14.7109375" style="662" customWidth="1"/>
    <col min="255" max="255" width="14.140625" style="662" customWidth="1"/>
    <col min="256" max="256" width="16.28515625" style="662" customWidth="1"/>
    <col min="257" max="257" width="14.42578125" style="662" customWidth="1"/>
    <col min="258" max="258" width="12.85546875" style="662" customWidth="1"/>
    <col min="259" max="259" width="18" style="662" customWidth="1"/>
    <col min="260" max="260" width="5.42578125" style="662" customWidth="1"/>
    <col min="261" max="503" width="9.140625" style="662"/>
    <col min="504" max="504" width="5.140625" style="662" customWidth="1"/>
    <col min="505" max="505" width="47.7109375" style="662" customWidth="1"/>
    <col min="506" max="506" width="7.28515625" style="662" customWidth="1"/>
    <col min="507" max="508" width="12" style="662" customWidth="1"/>
    <col min="509" max="509" width="14.5703125" style="662" customWidth="1"/>
    <col min="510" max="510" width="14.7109375" style="662" customWidth="1"/>
    <col min="511" max="511" width="14.140625" style="662" customWidth="1"/>
    <col min="512" max="512" width="16.28515625" style="662" customWidth="1"/>
    <col min="513" max="513" width="14.42578125" style="662" customWidth="1"/>
    <col min="514" max="514" width="12.85546875" style="662" customWidth="1"/>
    <col min="515" max="515" width="18" style="662" customWidth="1"/>
    <col min="516" max="516" width="5.42578125" style="662" customWidth="1"/>
    <col min="517" max="759" width="9.140625" style="662"/>
    <col min="760" max="760" width="5.140625" style="662" customWidth="1"/>
    <col min="761" max="761" width="47.7109375" style="662" customWidth="1"/>
    <col min="762" max="762" width="7.28515625" style="662" customWidth="1"/>
    <col min="763" max="764" width="12" style="662" customWidth="1"/>
    <col min="765" max="765" width="14.5703125" style="662" customWidth="1"/>
    <col min="766" max="766" width="14.7109375" style="662" customWidth="1"/>
    <col min="767" max="767" width="14.140625" style="662" customWidth="1"/>
    <col min="768" max="768" width="16.28515625" style="662" customWidth="1"/>
    <col min="769" max="769" width="14.42578125" style="662" customWidth="1"/>
    <col min="770" max="770" width="12.85546875" style="662" customWidth="1"/>
    <col min="771" max="771" width="18" style="662" customWidth="1"/>
    <col min="772" max="772" width="5.42578125" style="662" customWidth="1"/>
    <col min="773" max="1015" width="9.140625" style="662"/>
    <col min="1016" max="1016" width="5.140625" style="662" customWidth="1"/>
    <col min="1017" max="1017" width="47.7109375" style="662" customWidth="1"/>
    <col min="1018" max="1018" width="7.28515625" style="662" customWidth="1"/>
    <col min="1019" max="1020" width="12" style="662" customWidth="1"/>
    <col min="1021" max="1021" width="14.5703125" style="662" customWidth="1"/>
    <col min="1022" max="1022" width="14.7109375" style="662" customWidth="1"/>
    <col min="1023" max="1023" width="14.140625" style="662" customWidth="1"/>
    <col min="1024" max="1024" width="16.28515625" style="662" customWidth="1"/>
    <col min="1025" max="1025" width="14.42578125" style="662" customWidth="1"/>
    <col min="1026" max="1026" width="12.85546875" style="662" customWidth="1"/>
    <col min="1027" max="1027" width="18" style="662" customWidth="1"/>
    <col min="1028" max="1028" width="5.42578125" style="662" customWidth="1"/>
    <col min="1029" max="1271" width="9.140625" style="662"/>
    <col min="1272" max="1272" width="5.140625" style="662" customWidth="1"/>
    <col min="1273" max="1273" width="47.7109375" style="662" customWidth="1"/>
    <col min="1274" max="1274" width="7.28515625" style="662" customWidth="1"/>
    <col min="1275" max="1276" width="12" style="662" customWidth="1"/>
    <col min="1277" max="1277" width="14.5703125" style="662" customWidth="1"/>
    <col min="1278" max="1278" width="14.7109375" style="662" customWidth="1"/>
    <col min="1279" max="1279" width="14.140625" style="662" customWidth="1"/>
    <col min="1280" max="1280" width="16.28515625" style="662" customWidth="1"/>
    <col min="1281" max="1281" width="14.42578125" style="662" customWidth="1"/>
    <col min="1282" max="1282" width="12.85546875" style="662" customWidth="1"/>
    <col min="1283" max="1283" width="18" style="662" customWidth="1"/>
    <col min="1284" max="1284" width="5.42578125" style="662" customWidth="1"/>
    <col min="1285" max="1527" width="9.140625" style="662"/>
    <col min="1528" max="1528" width="5.140625" style="662" customWidth="1"/>
    <col min="1529" max="1529" width="47.7109375" style="662" customWidth="1"/>
    <col min="1530" max="1530" width="7.28515625" style="662" customWidth="1"/>
    <col min="1531" max="1532" width="12" style="662" customWidth="1"/>
    <col min="1533" max="1533" width="14.5703125" style="662" customWidth="1"/>
    <col min="1534" max="1534" width="14.7109375" style="662" customWidth="1"/>
    <col min="1535" max="1535" width="14.140625" style="662" customWidth="1"/>
    <col min="1536" max="1536" width="16.28515625" style="662" customWidth="1"/>
    <col min="1537" max="1537" width="14.42578125" style="662" customWidth="1"/>
    <col min="1538" max="1538" width="12.85546875" style="662" customWidth="1"/>
    <col min="1539" max="1539" width="18" style="662" customWidth="1"/>
    <col min="1540" max="1540" width="5.42578125" style="662" customWidth="1"/>
    <col min="1541" max="1783" width="9.140625" style="662"/>
    <col min="1784" max="1784" width="5.140625" style="662" customWidth="1"/>
    <col min="1785" max="1785" width="47.7109375" style="662" customWidth="1"/>
    <col min="1786" max="1786" width="7.28515625" style="662" customWidth="1"/>
    <col min="1787" max="1788" width="12" style="662" customWidth="1"/>
    <col min="1789" max="1789" width="14.5703125" style="662" customWidth="1"/>
    <col min="1790" max="1790" width="14.7109375" style="662" customWidth="1"/>
    <col min="1791" max="1791" width="14.140625" style="662" customWidth="1"/>
    <col min="1792" max="1792" width="16.28515625" style="662" customWidth="1"/>
    <col min="1793" max="1793" width="14.42578125" style="662" customWidth="1"/>
    <col min="1794" max="1794" width="12.85546875" style="662" customWidth="1"/>
    <col min="1795" max="1795" width="18" style="662" customWidth="1"/>
    <col min="1796" max="1796" width="5.42578125" style="662" customWidth="1"/>
    <col min="1797" max="2039" width="9.140625" style="662"/>
    <col min="2040" max="2040" width="5.140625" style="662" customWidth="1"/>
    <col min="2041" max="2041" width="47.7109375" style="662" customWidth="1"/>
    <col min="2042" max="2042" width="7.28515625" style="662" customWidth="1"/>
    <col min="2043" max="2044" width="12" style="662" customWidth="1"/>
    <col min="2045" max="2045" width="14.5703125" style="662" customWidth="1"/>
    <col min="2046" max="2046" width="14.7109375" style="662" customWidth="1"/>
    <col min="2047" max="2047" width="14.140625" style="662" customWidth="1"/>
    <col min="2048" max="2048" width="16.28515625" style="662" customWidth="1"/>
    <col min="2049" max="2049" width="14.42578125" style="662" customWidth="1"/>
    <col min="2050" max="2050" width="12.85546875" style="662" customWidth="1"/>
    <col min="2051" max="2051" width="18" style="662" customWidth="1"/>
    <col min="2052" max="2052" width="5.42578125" style="662" customWidth="1"/>
    <col min="2053" max="2295" width="9.140625" style="662"/>
    <col min="2296" max="2296" width="5.140625" style="662" customWidth="1"/>
    <col min="2297" max="2297" width="47.7109375" style="662" customWidth="1"/>
    <col min="2298" max="2298" width="7.28515625" style="662" customWidth="1"/>
    <col min="2299" max="2300" width="12" style="662" customWidth="1"/>
    <col min="2301" max="2301" width="14.5703125" style="662" customWidth="1"/>
    <col min="2302" max="2302" width="14.7109375" style="662" customWidth="1"/>
    <col min="2303" max="2303" width="14.140625" style="662" customWidth="1"/>
    <col min="2304" max="2304" width="16.28515625" style="662" customWidth="1"/>
    <col min="2305" max="2305" width="14.42578125" style="662" customWidth="1"/>
    <col min="2306" max="2306" width="12.85546875" style="662" customWidth="1"/>
    <col min="2307" max="2307" width="18" style="662" customWidth="1"/>
    <col min="2308" max="2308" width="5.42578125" style="662" customWidth="1"/>
    <col min="2309" max="2551" width="9.140625" style="662"/>
    <col min="2552" max="2552" width="5.140625" style="662" customWidth="1"/>
    <col min="2553" max="2553" width="47.7109375" style="662" customWidth="1"/>
    <col min="2554" max="2554" width="7.28515625" style="662" customWidth="1"/>
    <col min="2555" max="2556" width="12" style="662" customWidth="1"/>
    <col min="2557" max="2557" width="14.5703125" style="662" customWidth="1"/>
    <col min="2558" max="2558" width="14.7109375" style="662" customWidth="1"/>
    <col min="2559" max="2559" width="14.140625" style="662" customWidth="1"/>
    <col min="2560" max="2560" width="16.28515625" style="662" customWidth="1"/>
    <col min="2561" max="2561" width="14.42578125" style="662" customWidth="1"/>
    <col min="2562" max="2562" width="12.85546875" style="662" customWidth="1"/>
    <col min="2563" max="2563" width="18" style="662" customWidth="1"/>
    <col min="2564" max="2564" width="5.42578125" style="662" customWidth="1"/>
    <col min="2565" max="2807" width="9.140625" style="662"/>
    <col min="2808" max="2808" width="5.140625" style="662" customWidth="1"/>
    <col min="2809" max="2809" width="47.7109375" style="662" customWidth="1"/>
    <col min="2810" max="2810" width="7.28515625" style="662" customWidth="1"/>
    <col min="2811" max="2812" width="12" style="662" customWidth="1"/>
    <col min="2813" max="2813" width="14.5703125" style="662" customWidth="1"/>
    <col min="2814" max="2814" width="14.7109375" style="662" customWidth="1"/>
    <col min="2815" max="2815" width="14.140625" style="662" customWidth="1"/>
    <col min="2816" max="2816" width="16.28515625" style="662" customWidth="1"/>
    <col min="2817" max="2817" width="14.42578125" style="662" customWidth="1"/>
    <col min="2818" max="2818" width="12.85546875" style="662" customWidth="1"/>
    <col min="2819" max="2819" width="18" style="662" customWidth="1"/>
    <col min="2820" max="2820" width="5.42578125" style="662" customWidth="1"/>
    <col min="2821" max="3063" width="9.140625" style="662"/>
    <col min="3064" max="3064" width="5.140625" style="662" customWidth="1"/>
    <col min="3065" max="3065" width="47.7109375" style="662" customWidth="1"/>
    <col min="3066" max="3066" width="7.28515625" style="662" customWidth="1"/>
    <col min="3067" max="3068" width="12" style="662" customWidth="1"/>
    <col min="3069" max="3069" width="14.5703125" style="662" customWidth="1"/>
    <col min="3070" max="3070" width="14.7109375" style="662" customWidth="1"/>
    <col min="3071" max="3071" width="14.140625" style="662" customWidth="1"/>
    <col min="3072" max="3072" width="16.28515625" style="662" customWidth="1"/>
    <col min="3073" max="3073" width="14.42578125" style="662" customWidth="1"/>
    <col min="3074" max="3074" width="12.85546875" style="662" customWidth="1"/>
    <col min="3075" max="3075" width="18" style="662" customWidth="1"/>
    <col min="3076" max="3076" width="5.42578125" style="662" customWidth="1"/>
    <col min="3077" max="3319" width="9.140625" style="662"/>
    <col min="3320" max="3320" width="5.140625" style="662" customWidth="1"/>
    <col min="3321" max="3321" width="47.7109375" style="662" customWidth="1"/>
    <col min="3322" max="3322" width="7.28515625" style="662" customWidth="1"/>
    <col min="3323" max="3324" width="12" style="662" customWidth="1"/>
    <col min="3325" max="3325" width="14.5703125" style="662" customWidth="1"/>
    <col min="3326" max="3326" width="14.7109375" style="662" customWidth="1"/>
    <col min="3327" max="3327" width="14.140625" style="662" customWidth="1"/>
    <col min="3328" max="3328" width="16.28515625" style="662" customWidth="1"/>
    <col min="3329" max="3329" width="14.42578125" style="662" customWidth="1"/>
    <col min="3330" max="3330" width="12.85546875" style="662" customWidth="1"/>
    <col min="3331" max="3331" width="18" style="662" customWidth="1"/>
    <col min="3332" max="3332" width="5.42578125" style="662" customWidth="1"/>
    <col min="3333" max="3575" width="9.140625" style="662"/>
    <col min="3576" max="3576" width="5.140625" style="662" customWidth="1"/>
    <col min="3577" max="3577" width="47.7109375" style="662" customWidth="1"/>
    <col min="3578" max="3578" width="7.28515625" style="662" customWidth="1"/>
    <col min="3579" max="3580" width="12" style="662" customWidth="1"/>
    <col min="3581" max="3581" width="14.5703125" style="662" customWidth="1"/>
    <col min="3582" max="3582" width="14.7109375" style="662" customWidth="1"/>
    <col min="3583" max="3583" width="14.140625" style="662" customWidth="1"/>
    <col min="3584" max="3584" width="16.28515625" style="662" customWidth="1"/>
    <col min="3585" max="3585" width="14.42578125" style="662" customWidth="1"/>
    <col min="3586" max="3586" width="12.85546875" style="662" customWidth="1"/>
    <col min="3587" max="3587" width="18" style="662" customWidth="1"/>
    <col min="3588" max="3588" width="5.42578125" style="662" customWidth="1"/>
    <col min="3589" max="3831" width="9.140625" style="662"/>
    <col min="3832" max="3832" width="5.140625" style="662" customWidth="1"/>
    <col min="3833" max="3833" width="47.7109375" style="662" customWidth="1"/>
    <col min="3834" max="3834" width="7.28515625" style="662" customWidth="1"/>
    <col min="3835" max="3836" width="12" style="662" customWidth="1"/>
    <col min="3837" max="3837" width="14.5703125" style="662" customWidth="1"/>
    <col min="3838" max="3838" width="14.7109375" style="662" customWidth="1"/>
    <col min="3839" max="3839" width="14.140625" style="662" customWidth="1"/>
    <col min="3840" max="3840" width="16.28515625" style="662" customWidth="1"/>
    <col min="3841" max="3841" width="14.42578125" style="662" customWidth="1"/>
    <col min="3842" max="3842" width="12.85546875" style="662" customWidth="1"/>
    <col min="3843" max="3843" width="18" style="662" customWidth="1"/>
    <col min="3844" max="3844" width="5.42578125" style="662" customWidth="1"/>
    <col min="3845" max="4087" width="9.140625" style="662"/>
    <col min="4088" max="4088" width="5.140625" style="662" customWidth="1"/>
    <col min="4089" max="4089" width="47.7109375" style="662" customWidth="1"/>
    <col min="4090" max="4090" width="7.28515625" style="662" customWidth="1"/>
    <col min="4091" max="4092" width="12" style="662" customWidth="1"/>
    <col min="4093" max="4093" width="14.5703125" style="662" customWidth="1"/>
    <col min="4094" max="4094" width="14.7109375" style="662" customWidth="1"/>
    <col min="4095" max="4095" width="14.140625" style="662" customWidth="1"/>
    <col min="4096" max="4096" width="16.28515625" style="662" customWidth="1"/>
    <col min="4097" max="4097" width="14.42578125" style="662" customWidth="1"/>
    <col min="4098" max="4098" width="12.85546875" style="662" customWidth="1"/>
    <col min="4099" max="4099" width="18" style="662" customWidth="1"/>
    <col min="4100" max="4100" width="5.42578125" style="662" customWidth="1"/>
    <col min="4101" max="4343" width="9.140625" style="662"/>
    <col min="4344" max="4344" width="5.140625" style="662" customWidth="1"/>
    <col min="4345" max="4345" width="47.7109375" style="662" customWidth="1"/>
    <col min="4346" max="4346" width="7.28515625" style="662" customWidth="1"/>
    <col min="4347" max="4348" width="12" style="662" customWidth="1"/>
    <col min="4349" max="4349" width="14.5703125" style="662" customWidth="1"/>
    <col min="4350" max="4350" width="14.7109375" style="662" customWidth="1"/>
    <col min="4351" max="4351" width="14.140625" style="662" customWidth="1"/>
    <col min="4352" max="4352" width="16.28515625" style="662" customWidth="1"/>
    <col min="4353" max="4353" width="14.42578125" style="662" customWidth="1"/>
    <col min="4354" max="4354" width="12.85546875" style="662" customWidth="1"/>
    <col min="4355" max="4355" width="18" style="662" customWidth="1"/>
    <col min="4356" max="4356" width="5.42578125" style="662" customWidth="1"/>
    <col min="4357" max="4599" width="9.140625" style="662"/>
    <col min="4600" max="4600" width="5.140625" style="662" customWidth="1"/>
    <col min="4601" max="4601" width="47.7109375" style="662" customWidth="1"/>
    <col min="4602" max="4602" width="7.28515625" style="662" customWidth="1"/>
    <col min="4603" max="4604" width="12" style="662" customWidth="1"/>
    <col min="4605" max="4605" width="14.5703125" style="662" customWidth="1"/>
    <col min="4606" max="4606" width="14.7109375" style="662" customWidth="1"/>
    <col min="4607" max="4607" width="14.140625" style="662" customWidth="1"/>
    <col min="4608" max="4608" width="16.28515625" style="662" customWidth="1"/>
    <col min="4609" max="4609" width="14.42578125" style="662" customWidth="1"/>
    <col min="4610" max="4610" width="12.85546875" style="662" customWidth="1"/>
    <col min="4611" max="4611" width="18" style="662" customWidth="1"/>
    <col min="4612" max="4612" width="5.42578125" style="662" customWidth="1"/>
    <col min="4613" max="4855" width="9.140625" style="662"/>
    <col min="4856" max="4856" width="5.140625" style="662" customWidth="1"/>
    <col min="4857" max="4857" width="47.7109375" style="662" customWidth="1"/>
    <col min="4858" max="4858" width="7.28515625" style="662" customWidth="1"/>
    <col min="4859" max="4860" width="12" style="662" customWidth="1"/>
    <col min="4861" max="4861" width="14.5703125" style="662" customWidth="1"/>
    <col min="4862" max="4862" width="14.7109375" style="662" customWidth="1"/>
    <col min="4863" max="4863" width="14.140625" style="662" customWidth="1"/>
    <col min="4864" max="4864" width="16.28515625" style="662" customWidth="1"/>
    <col min="4865" max="4865" width="14.42578125" style="662" customWidth="1"/>
    <col min="4866" max="4866" width="12.85546875" style="662" customWidth="1"/>
    <col min="4867" max="4867" width="18" style="662" customWidth="1"/>
    <col min="4868" max="4868" width="5.42578125" style="662" customWidth="1"/>
    <col min="4869" max="5111" width="9.140625" style="662"/>
    <col min="5112" max="5112" width="5.140625" style="662" customWidth="1"/>
    <col min="5113" max="5113" width="47.7109375" style="662" customWidth="1"/>
    <col min="5114" max="5114" width="7.28515625" style="662" customWidth="1"/>
    <col min="5115" max="5116" width="12" style="662" customWidth="1"/>
    <col min="5117" max="5117" width="14.5703125" style="662" customWidth="1"/>
    <col min="5118" max="5118" width="14.7109375" style="662" customWidth="1"/>
    <col min="5119" max="5119" width="14.140625" style="662" customWidth="1"/>
    <col min="5120" max="5120" width="16.28515625" style="662" customWidth="1"/>
    <col min="5121" max="5121" width="14.42578125" style="662" customWidth="1"/>
    <col min="5122" max="5122" width="12.85546875" style="662" customWidth="1"/>
    <col min="5123" max="5123" width="18" style="662" customWidth="1"/>
    <col min="5124" max="5124" width="5.42578125" style="662" customWidth="1"/>
    <col min="5125" max="5367" width="9.140625" style="662"/>
    <col min="5368" max="5368" width="5.140625" style="662" customWidth="1"/>
    <col min="5369" max="5369" width="47.7109375" style="662" customWidth="1"/>
    <col min="5370" max="5370" width="7.28515625" style="662" customWidth="1"/>
    <col min="5371" max="5372" width="12" style="662" customWidth="1"/>
    <col min="5373" max="5373" width="14.5703125" style="662" customWidth="1"/>
    <col min="5374" max="5374" width="14.7109375" style="662" customWidth="1"/>
    <col min="5375" max="5375" width="14.140625" style="662" customWidth="1"/>
    <col min="5376" max="5376" width="16.28515625" style="662" customWidth="1"/>
    <col min="5377" max="5377" width="14.42578125" style="662" customWidth="1"/>
    <col min="5378" max="5378" width="12.85546875" style="662" customWidth="1"/>
    <col min="5379" max="5379" width="18" style="662" customWidth="1"/>
    <col min="5380" max="5380" width="5.42578125" style="662" customWidth="1"/>
    <col min="5381" max="5623" width="9.140625" style="662"/>
    <col min="5624" max="5624" width="5.140625" style="662" customWidth="1"/>
    <col min="5625" max="5625" width="47.7109375" style="662" customWidth="1"/>
    <col min="5626" max="5626" width="7.28515625" style="662" customWidth="1"/>
    <col min="5627" max="5628" width="12" style="662" customWidth="1"/>
    <col min="5629" max="5629" width="14.5703125" style="662" customWidth="1"/>
    <col min="5630" max="5630" width="14.7109375" style="662" customWidth="1"/>
    <col min="5631" max="5631" width="14.140625" style="662" customWidth="1"/>
    <col min="5632" max="5632" width="16.28515625" style="662" customWidth="1"/>
    <col min="5633" max="5633" width="14.42578125" style="662" customWidth="1"/>
    <col min="5634" max="5634" width="12.85546875" style="662" customWidth="1"/>
    <col min="5635" max="5635" width="18" style="662" customWidth="1"/>
    <col min="5636" max="5636" width="5.42578125" style="662" customWidth="1"/>
    <col min="5637" max="5879" width="9.140625" style="662"/>
    <col min="5880" max="5880" width="5.140625" style="662" customWidth="1"/>
    <col min="5881" max="5881" width="47.7109375" style="662" customWidth="1"/>
    <col min="5882" max="5882" width="7.28515625" style="662" customWidth="1"/>
    <col min="5883" max="5884" width="12" style="662" customWidth="1"/>
    <col min="5885" max="5885" width="14.5703125" style="662" customWidth="1"/>
    <col min="5886" max="5886" width="14.7109375" style="662" customWidth="1"/>
    <col min="5887" max="5887" width="14.140625" style="662" customWidth="1"/>
    <col min="5888" max="5888" width="16.28515625" style="662" customWidth="1"/>
    <col min="5889" max="5889" width="14.42578125" style="662" customWidth="1"/>
    <col min="5890" max="5890" width="12.85546875" style="662" customWidth="1"/>
    <col min="5891" max="5891" width="18" style="662" customWidth="1"/>
    <col min="5892" max="5892" width="5.42578125" style="662" customWidth="1"/>
    <col min="5893" max="6135" width="9.140625" style="662"/>
    <col min="6136" max="6136" width="5.140625" style="662" customWidth="1"/>
    <col min="6137" max="6137" width="47.7109375" style="662" customWidth="1"/>
    <col min="6138" max="6138" width="7.28515625" style="662" customWidth="1"/>
    <col min="6139" max="6140" width="12" style="662" customWidth="1"/>
    <col min="6141" max="6141" width="14.5703125" style="662" customWidth="1"/>
    <col min="6142" max="6142" width="14.7109375" style="662" customWidth="1"/>
    <col min="6143" max="6143" width="14.140625" style="662" customWidth="1"/>
    <col min="6144" max="6144" width="16.28515625" style="662" customWidth="1"/>
    <col min="6145" max="6145" width="14.42578125" style="662" customWidth="1"/>
    <col min="6146" max="6146" width="12.85546875" style="662" customWidth="1"/>
    <col min="6147" max="6147" width="18" style="662" customWidth="1"/>
    <col min="6148" max="6148" width="5.42578125" style="662" customWidth="1"/>
    <col min="6149" max="6391" width="9.140625" style="662"/>
    <col min="6392" max="6392" width="5.140625" style="662" customWidth="1"/>
    <col min="6393" max="6393" width="47.7109375" style="662" customWidth="1"/>
    <col min="6394" max="6394" width="7.28515625" style="662" customWidth="1"/>
    <col min="6395" max="6396" width="12" style="662" customWidth="1"/>
    <col min="6397" max="6397" width="14.5703125" style="662" customWidth="1"/>
    <col min="6398" max="6398" width="14.7109375" style="662" customWidth="1"/>
    <col min="6399" max="6399" width="14.140625" style="662" customWidth="1"/>
    <col min="6400" max="6400" width="16.28515625" style="662" customWidth="1"/>
    <col min="6401" max="6401" width="14.42578125" style="662" customWidth="1"/>
    <col min="6402" max="6402" width="12.85546875" style="662" customWidth="1"/>
    <col min="6403" max="6403" width="18" style="662" customWidth="1"/>
    <col min="6404" max="6404" width="5.42578125" style="662" customWidth="1"/>
    <col min="6405" max="6647" width="9.140625" style="662"/>
    <col min="6648" max="6648" width="5.140625" style="662" customWidth="1"/>
    <col min="6649" max="6649" width="47.7109375" style="662" customWidth="1"/>
    <col min="6650" max="6650" width="7.28515625" style="662" customWidth="1"/>
    <col min="6651" max="6652" width="12" style="662" customWidth="1"/>
    <col min="6653" max="6653" width="14.5703125" style="662" customWidth="1"/>
    <col min="6654" max="6654" width="14.7109375" style="662" customWidth="1"/>
    <col min="6655" max="6655" width="14.140625" style="662" customWidth="1"/>
    <col min="6656" max="6656" width="16.28515625" style="662" customWidth="1"/>
    <col min="6657" max="6657" width="14.42578125" style="662" customWidth="1"/>
    <col min="6658" max="6658" width="12.85546875" style="662" customWidth="1"/>
    <col min="6659" max="6659" width="18" style="662" customWidth="1"/>
    <col min="6660" max="6660" width="5.42578125" style="662" customWidth="1"/>
    <col min="6661" max="6903" width="9.140625" style="662"/>
    <col min="6904" max="6904" width="5.140625" style="662" customWidth="1"/>
    <col min="6905" max="6905" width="47.7109375" style="662" customWidth="1"/>
    <col min="6906" max="6906" width="7.28515625" style="662" customWidth="1"/>
    <col min="6907" max="6908" width="12" style="662" customWidth="1"/>
    <col min="6909" max="6909" width="14.5703125" style="662" customWidth="1"/>
    <col min="6910" max="6910" width="14.7109375" style="662" customWidth="1"/>
    <col min="6911" max="6911" width="14.140625" style="662" customWidth="1"/>
    <col min="6912" max="6912" width="16.28515625" style="662" customWidth="1"/>
    <col min="6913" max="6913" width="14.42578125" style="662" customWidth="1"/>
    <col min="6914" max="6914" width="12.85546875" style="662" customWidth="1"/>
    <col min="6915" max="6915" width="18" style="662" customWidth="1"/>
    <col min="6916" max="6916" width="5.42578125" style="662" customWidth="1"/>
    <col min="6917" max="7159" width="9.140625" style="662"/>
    <col min="7160" max="7160" width="5.140625" style="662" customWidth="1"/>
    <col min="7161" max="7161" width="47.7109375" style="662" customWidth="1"/>
    <col min="7162" max="7162" width="7.28515625" style="662" customWidth="1"/>
    <col min="7163" max="7164" width="12" style="662" customWidth="1"/>
    <col min="7165" max="7165" width="14.5703125" style="662" customWidth="1"/>
    <col min="7166" max="7166" width="14.7109375" style="662" customWidth="1"/>
    <col min="7167" max="7167" width="14.140625" style="662" customWidth="1"/>
    <col min="7168" max="7168" width="16.28515625" style="662" customWidth="1"/>
    <col min="7169" max="7169" width="14.42578125" style="662" customWidth="1"/>
    <col min="7170" max="7170" width="12.85546875" style="662" customWidth="1"/>
    <col min="7171" max="7171" width="18" style="662" customWidth="1"/>
    <col min="7172" max="7172" width="5.42578125" style="662" customWidth="1"/>
    <col min="7173" max="7415" width="9.140625" style="662"/>
    <col min="7416" max="7416" width="5.140625" style="662" customWidth="1"/>
    <col min="7417" max="7417" width="47.7109375" style="662" customWidth="1"/>
    <col min="7418" max="7418" width="7.28515625" style="662" customWidth="1"/>
    <col min="7419" max="7420" width="12" style="662" customWidth="1"/>
    <col min="7421" max="7421" width="14.5703125" style="662" customWidth="1"/>
    <col min="7422" max="7422" width="14.7109375" style="662" customWidth="1"/>
    <col min="7423" max="7423" width="14.140625" style="662" customWidth="1"/>
    <col min="7424" max="7424" width="16.28515625" style="662" customWidth="1"/>
    <col min="7425" max="7425" width="14.42578125" style="662" customWidth="1"/>
    <col min="7426" max="7426" width="12.85546875" style="662" customWidth="1"/>
    <col min="7427" max="7427" width="18" style="662" customWidth="1"/>
    <col min="7428" max="7428" width="5.42578125" style="662" customWidth="1"/>
    <col min="7429" max="7671" width="9.140625" style="662"/>
    <col min="7672" max="7672" width="5.140625" style="662" customWidth="1"/>
    <col min="7673" max="7673" width="47.7109375" style="662" customWidth="1"/>
    <col min="7674" max="7674" width="7.28515625" style="662" customWidth="1"/>
    <col min="7675" max="7676" width="12" style="662" customWidth="1"/>
    <col min="7677" max="7677" width="14.5703125" style="662" customWidth="1"/>
    <col min="7678" max="7678" width="14.7109375" style="662" customWidth="1"/>
    <col min="7679" max="7679" width="14.140625" style="662" customWidth="1"/>
    <col min="7680" max="7680" width="16.28515625" style="662" customWidth="1"/>
    <col min="7681" max="7681" width="14.42578125" style="662" customWidth="1"/>
    <col min="7682" max="7682" width="12.85546875" style="662" customWidth="1"/>
    <col min="7683" max="7683" width="18" style="662" customWidth="1"/>
    <col min="7684" max="7684" width="5.42578125" style="662" customWidth="1"/>
    <col min="7685" max="7927" width="9.140625" style="662"/>
    <col min="7928" max="7928" width="5.140625" style="662" customWidth="1"/>
    <col min="7929" max="7929" width="47.7109375" style="662" customWidth="1"/>
    <col min="7930" max="7930" width="7.28515625" style="662" customWidth="1"/>
    <col min="7931" max="7932" width="12" style="662" customWidth="1"/>
    <col min="7933" max="7933" width="14.5703125" style="662" customWidth="1"/>
    <col min="7934" max="7934" width="14.7109375" style="662" customWidth="1"/>
    <col min="7935" max="7935" width="14.140625" style="662" customWidth="1"/>
    <col min="7936" max="7936" width="16.28515625" style="662" customWidth="1"/>
    <col min="7937" max="7937" width="14.42578125" style="662" customWidth="1"/>
    <col min="7938" max="7938" width="12.85546875" style="662" customWidth="1"/>
    <col min="7939" max="7939" width="18" style="662" customWidth="1"/>
    <col min="7940" max="7940" width="5.42578125" style="662" customWidth="1"/>
    <col min="7941" max="8183" width="9.140625" style="662"/>
    <col min="8184" max="8184" width="5.140625" style="662" customWidth="1"/>
    <col min="8185" max="8185" width="47.7109375" style="662" customWidth="1"/>
    <col min="8186" max="8186" width="7.28515625" style="662" customWidth="1"/>
    <col min="8187" max="8188" width="12" style="662" customWidth="1"/>
    <col min="8189" max="8189" width="14.5703125" style="662" customWidth="1"/>
    <col min="8190" max="8190" width="14.7109375" style="662" customWidth="1"/>
    <col min="8191" max="8191" width="14.140625" style="662" customWidth="1"/>
    <col min="8192" max="8192" width="16.28515625" style="662" customWidth="1"/>
    <col min="8193" max="8193" width="14.42578125" style="662" customWidth="1"/>
    <col min="8194" max="8194" width="12.85546875" style="662" customWidth="1"/>
    <col min="8195" max="8195" width="18" style="662" customWidth="1"/>
    <col min="8196" max="8196" width="5.42578125" style="662" customWidth="1"/>
    <col min="8197" max="8439" width="9.140625" style="662"/>
    <col min="8440" max="8440" width="5.140625" style="662" customWidth="1"/>
    <col min="8441" max="8441" width="47.7109375" style="662" customWidth="1"/>
    <col min="8442" max="8442" width="7.28515625" style="662" customWidth="1"/>
    <col min="8443" max="8444" width="12" style="662" customWidth="1"/>
    <col min="8445" max="8445" width="14.5703125" style="662" customWidth="1"/>
    <col min="8446" max="8446" width="14.7109375" style="662" customWidth="1"/>
    <col min="8447" max="8447" width="14.140625" style="662" customWidth="1"/>
    <col min="8448" max="8448" width="16.28515625" style="662" customWidth="1"/>
    <col min="8449" max="8449" width="14.42578125" style="662" customWidth="1"/>
    <col min="8450" max="8450" width="12.85546875" style="662" customWidth="1"/>
    <col min="8451" max="8451" width="18" style="662" customWidth="1"/>
    <col min="8452" max="8452" width="5.42578125" style="662" customWidth="1"/>
    <col min="8453" max="8695" width="9.140625" style="662"/>
    <col min="8696" max="8696" width="5.140625" style="662" customWidth="1"/>
    <col min="8697" max="8697" width="47.7109375" style="662" customWidth="1"/>
    <col min="8698" max="8698" width="7.28515625" style="662" customWidth="1"/>
    <col min="8699" max="8700" width="12" style="662" customWidth="1"/>
    <col min="8701" max="8701" width="14.5703125" style="662" customWidth="1"/>
    <col min="8702" max="8702" width="14.7109375" style="662" customWidth="1"/>
    <col min="8703" max="8703" width="14.140625" style="662" customWidth="1"/>
    <col min="8704" max="8704" width="16.28515625" style="662" customWidth="1"/>
    <col min="8705" max="8705" width="14.42578125" style="662" customWidth="1"/>
    <col min="8706" max="8706" width="12.85546875" style="662" customWidth="1"/>
    <col min="8707" max="8707" width="18" style="662" customWidth="1"/>
    <col min="8708" max="8708" width="5.42578125" style="662" customWidth="1"/>
    <col min="8709" max="8951" width="9.140625" style="662"/>
    <col min="8952" max="8952" width="5.140625" style="662" customWidth="1"/>
    <col min="8953" max="8953" width="47.7109375" style="662" customWidth="1"/>
    <col min="8954" max="8954" width="7.28515625" style="662" customWidth="1"/>
    <col min="8955" max="8956" width="12" style="662" customWidth="1"/>
    <col min="8957" max="8957" width="14.5703125" style="662" customWidth="1"/>
    <col min="8958" max="8958" width="14.7109375" style="662" customWidth="1"/>
    <col min="8959" max="8959" width="14.140625" style="662" customWidth="1"/>
    <col min="8960" max="8960" width="16.28515625" style="662" customWidth="1"/>
    <col min="8961" max="8961" width="14.42578125" style="662" customWidth="1"/>
    <col min="8962" max="8962" width="12.85546875" style="662" customWidth="1"/>
    <col min="8963" max="8963" width="18" style="662" customWidth="1"/>
    <col min="8964" max="8964" width="5.42578125" style="662" customWidth="1"/>
    <col min="8965" max="9207" width="9.140625" style="662"/>
    <col min="9208" max="9208" width="5.140625" style="662" customWidth="1"/>
    <col min="9209" max="9209" width="47.7109375" style="662" customWidth="1"/>
    <col min="9210" max="9210" width="7.28515625" style="662" customWidth="1"/>
    <col min="9211" max="9212" width="12" style="662" customWidth="1"/>
    <col min="9213" max="9213" width="14.5703125" style="662" customWidth="1"/>
    <col min="9214" max="9214" width="14.7109375" style="662" customWidth="1"/>
    <col min="9215" max="9215" width="14.140625" style="662" customWidth="1"/>
    <col min="9216" max="9216" width="16.28515625" style="662" customWidth="1"/>
    <col min="9217" max="9217" width="14.42578125" style="662" customWidth="1"/>
    <col min="9218" max="9218" width="12.85546875" style="662" customWidth="1"/>
    <col min="9219" max="9219" width="18" style="662" customWidth="1"/>
    <col min="9220" max="9220" width="5.42578125" style="662" customWidth="1"/>
    <col min="9221" max="9463" width="9.140625" style="662"/>
    <col min="9464" max="9464" width="5.140625" style="662" customWidth="1"/>
    <col min="9465" max="9465" width="47.7109375" style="662" customWidth="1"/>
    <col min="9466" max="9466" width="7.28515625" style="662" customWidth="1"/>
    <col min="9467" max="9468" width="12" style="662" customWidth="1"/>
    <col min="9469" max="9469" width="14.5703125" style="662" customWidth="1"/>
    <col min="9470" max="9470" width="14.7109375" style="662" customWidth="1"/>
    <col min="9471" max="9471" width="14.140625" style="662" customWidth="1"/>
    <col min="9472" max="9472" width="16.28515625" style="662" customWidth="1"/>
    <col min="9473" max="9473" width="14.42578125" style="662" customWidth="1"/>
    <col min="9474" max="9474" width="12.85546875" style="662" customWidth="1"/>
    <col min="9475" max="9475" width="18" style="662" customWidth="1"/>
    <col min="9476" max="9476" width="5.42578125" style="662" customWidth="1"/>
    <col min="9477" max="9719" width="9.140625" style="662"/>
    <col min="9720" max="9720" width="5.140625" style="662" customWidth="1"/>
    <col min="9721" max="9721" width="47.7109375" style="662" customWidth="1"/>
    <col min="9722" max="9722" width="7.28515625" style="662" customWidth="1"/>
    <col min="9723" max="9724" width="12" style="662" customWidth="1"/>
    <col min="9725" max="9725" width="14.5703125" style="662" customWidth="1"/>
    <col min="9726" max="9726" width="14.7109375" style="662" customWidth="1"/>
    <col min="9727" max="9727" width="14.140625" style="662" customWidth="1"/>
    <col min="9728" max="9728" width="16.28515625" style="662" customWidth="1"/>
    <col min="9729" max="9729" width="14.42578125" style="662" customWidth="1"/>
    <col min="9730" max="9730" width="12.85546875" style="662" customWidth="1"/>
    <col min="9731" max="9731" width="18" style="662" customWidth="1"/>
    <col min="9732" max="9732" width="5.42578125" style="662" customWidth="1"/>
    <col min="9733" max="9975" width="9.140625" style="662"/>
    <col min="9976" max="9976" width="5.140625" style="662" customWidth="1"/>
    <col min="9977" max="9977" width="47.7109375" style="662" customWidth="1"/>
    <col min="9978" max="9978" width="7.28515625" style="662" customWidth="1"/>
    <col min="9979" max="9980" width="12" style="662" customWidth="1"/>
    <col min="9981" max="9981" width="14.5703125" style="662" customWidth="1"/>
    <col min="9982" max="9982" width="14.7109375" style="662" customWidth="1"/>
    <col min="9983" max="9983" width="14.140625" style="662" customWidth="1"/>
    <col min="9984" max="9984" width="16.28515625" style="662" customWidth="1"/>
    <col min="9985" max="9985" width="14.42578125" style="662" customWidth="1"/>
    <col min="9986" max="9986" width="12.85546875" style="662" customWidth="1"/>
    <col min="9987" max="9987" width="18" style="662" customWidth="1"/>
    <col min="9988" max="9988" width="5.42578125" style="662" customWidth="1"/>
    <col min="9989" max="10231" width="9.140625" style="662"/>
    <col min="10232" max="10232" width="5.140625" style="662" customWidth="1"/>
    <col min="10233" max="10233" width="47.7109375" style="662" customWidth="1"/>
    <col min="10234" max="10234" width="7.28515625" style="662" customWidth="1"/>
    <col min="10235" max="10236" width="12" style="662" customWidth="1"/>
    <col min="10237" max="10237" width="14.5703125" style="662" customWidth="1"/>
    <col min="10238" max="10238" width="14.7109375" style="662" customWidth="1"/>
    <col min="10239" max="10239" width="14.140625" style="662" customWidth="1"/>
    <col min="10240" max="10240" width="16.28515625" style="662" customWidth="1"/>
    <col min="10241" max="10241" width="14.42578125" style="662" customWidth="1"/>
    <col min="10242" max="10242" width="12.85546875" style="662" customWidth="1"/>
    <col min="10243" max="10243" width="18" style="662" customWidth="1"/>
    <col min="10244" max="10244" width="5.42578125" style="662" customWidth="1"/>
    <col min="10245" max="10487" width="9.140625" style="662"/>
    <col min="10488" max="10488" width="5.140625" style="662" customWidth="1"/>
    <col min="10489" max="10489" width="47.7109375" style="662" customWidth="1"/>
    <col min="10490" max="10490" width="7.28515625" style="662" customWidth="1"/>
    <col min="10491" max="10492" width="12" style="662" customWidth="1"/>
    <col min="10493" max="10493" width="14.5703125" style="662" customWidth="1"/>
    <col min="10494" max="10494" width="14.7109375" style="662" customWidth="1"/>
    <col min="10495" max="10495" width="14.140625" style="662" customWidth="1"/>
    <col min="10496" max="10496" width="16.28515625" style="662" customWidth="1"/>
    <col min="10497" max="10497" width="14.42578125" style="662" customWidth="1"/>
    <col min="10498" max="10498" width="12.85546875" style="662" customWidth="1"/>
    <col min="10499" max="10499" width="18" style="662" customWidth="1"/>
    <col min="10500" max="10500" width="5.42578125" style="662" customWidth="1"/>
    <col min="10501" max="10743" width="9.140625" style="662"/>
    <col min="10744" max="10744" width="5.140625" style="662" customWidth="1"/>
    <col min="10745" max="10745" width="47.7109375" style="662" customWidth="1"/>
    <col min="10746" max="10746" width="7.28515625" style="662" customWidth="1"/>
    <col min="10747" max="10748" width="12" style="662" customWidth="1"/>
    <col min="10749" max="10749" width="14.5703125" style="662" customWidth="1"/>
    <col min="10750" max="10750" width="14.7109375" style="662" customWidth="1"/>
    <col min="10751" max="10751" width="14.140625" style="662" customWidth="1"/>
    <col min="10752" max="10752" width="16.28515625" style="662" customWidth="1"/>
    <col min="10753" max="10753" width="14.42578125" style="662" customWidth="1"/>
    <col min="10754" max="10754" width="12.85546875" style="662" customWidth="1"/>
    <col min="10755" max="10755" width="18" style="662" customWidth="1"/>
    <col min="10756" max="10756" width="5.42578125" style="662" customWidth="1"/>
    <col min="10757" max="10999" width="9.140625" style="662"/>
    <col min="11000" max="11000" width="5.140625" style="662" customWidth="1"/>
    <col min="11001" max="11001" width="47.7109375" style="662" customWidth="1"/>
    <col min="11002" max="11002" width="7.28515625" style="662" customWidth="1"/>
    <col min="11003" max="11004" width="12" style="662" customWidth="1"/>
    <col min="11005" max="11005" width="14.5703125" style="662" customWidth="1"/>
    <col min="11006" max="11006" width="14.7109375" style="662" customWidth="1"/>
    <col min="11007" max="11007" width="14.140625" style="662" customWidth="1"/>
    <col min="11008" max="11008" width="16.28515625" style="662" customWidth="1"/>
    <col min="11009" max="11009" width="14.42578125" style="662" customWidth="1"/>
    <col min="11010" max="11010" width="12.85546875" style="662" customWidth="1"/>
    <col min="11011" max="11011" width="18" style="662" customWidth="1"/>
    <col min="11012" max="11012" width="5.42578125" style="662" customWidth="1"/>
    <col min="11013" max="11255" width="9.140625" style="662"/>
    <col min="11256" max="11256" width="5.140625" style="662" customWidth="1"/>
    <col min="11257" max="11257" width="47.7109375" style="662" customWidth="1"/>
    <col min="11258" max="11258" width="7.28515625" style="662" customWidth="1"/>
    <col min="11259" max="11260" width="12" style="662" customWidth="1"/>
    <col min="11261" max="11261" width="14.5703125" style="662" customWidth="1"/>
    <col min="11262" max="11262" width="14.7109375" style="662" customWidth="1"/>
    <col min="11263" max="11263" width="14.140625" style="662" customWidth="1"/>
    <col min="11264" max="11264" width="16.28515625" style="662" customWidth="1"/>
    <col min="11265" max="11265" width="14.42578125" style="662" customWidth="1"/>
    <col min="11266" max="11266" width="12.85546875" style="662" customWidth="1"/>
    <col min="11267" max="11267" width="18" style="662" customWidth="1"/>
    <col min="11268" max="11268" width="5.42578125" style="662" customWidth="1"/>
    <col min="11269" max="11511" width="9.140625" style="662"/>
    <col min="11512" max="11512" width="5.140625" style="662" customWidth="1"/>
    <col min="11513" max="11513" width="47.7109375" style="662" customWidth="1"/>
    <col min="11514" max="11514" width="7.28515625" style="662" customWidth="1"/>
    <col min="11515" max="11516" width="12" style="662" customWidth="1"/>
    <col min="11517" max="11517" width="14.5703125" style="662" customWidth="1"/>
    <col min="11518" max="11518" width="14.7109375" style="662" customWidth="1"/>
    <col min="11519" max="11519" width="14.140625" style="662" customWidth="1"/>
    <col min="11520" max="11520" width="16.28515625" style="662" customWidth="1"/>
    <col min="11521" max="11521" width="14.42578125" style="662" customWidth="1"/>
    <col min="11522" max="11522" width="12.85546875" style="662" customWidth="1"/>
    <col min="11523" max="11523" width="18" style="662" customWidth="1"/>
    <col min="11524" max="11524" width="5.42578125" style="662" customWidth="1"/>
    <col min="11525" max="11767" width="9.140625" style="662"/>
    <col min="11768" max="11768" width="5.140625" style="662" customWidth="1"/>
    <col min="11769" max="11769" width="47.7109375" style="662" customWidth="1"/>
    <col min="11770" max="11770" width="7.28515625" style="662" customWidth="1"/>
    <col min="11771" max="11772" width="12" style="662" customWidth="1"/>
    <col min="11773" max="11773" width="14.5703125" style="662" customWidth="1"/>
    <col min="11774" max="11774" width="14.7109375" style="662" customWidth="1"/>
    <col min="11775" max="11775" width="14.140625" style="662" customWidth="1"/>
    <col min="11776" max="11776" width="16.28515625" style="662" customWidth="1"/>
    <col min="11777" max="11777" width="14.42578125" style="662" customWidth="1"/>
    <col min="11778" max="11778" width="12.85546875" style="662" customWidth="1"/>
    <col min="11779" max="11779" width="18" style="662" customWidth="1"/>
    <col min="11780" max="11780" width="5.42578125" style="662" customWidth="1"/>
    <col min="11781" max="12023" width="9.140625" style="662"/>
    <col min="12024" max="12024" width="5.140625" style="662" customWidth="1"/>
    <col min="12025" max="12025" width="47.7109375" style="662" customWidth="1"/>
    <col min="12026" max="12026" width="7.28515625" style="662" customWidth="1"/>
    <col min="12027" max="12028" width="12" style="662" customWidth="1"/>
    <col min="12029" max="12029" width="14.5703125" style="662" customWidth="1"/>
    <col min="12030" max="12030" width="14.7109375" style="662" customWidth="1"/>
    <col min="12031" max="12031" width="14.140625" style="662" customWidth="1"/>
    <col min="12032" max="12032" width="16.28515625" style="662" customWidth="1"/>
    <col min="12033" max="12033" width="14.42578125" style="662" customWidth="1"/>
    <col min="12034" max="12034" width="12.85546875" style="662" customWidth="1"/>
    <col min="12035" max="12035" width="18" style="662" customWidth="1"/>
    <col min="12036" max="12036" width="5.42578125" style="662" customWidth="1"/>
    <col min="12037" max="12279" width="9.140625" style="662"/>
    <col min="12280" max="12280" width="5.140625" style="662" customWidth="1"/>
    <col min="12281" max="12281" width="47.7109375" style="662" customWidth="1"/>
    <col min="12282" max="12282" width="7.28515625" style="662" customWidth="1"/>
    <col min="12283" max="12284" width="12" style="662" customWidth="1"/>
    <col min="12285" max="12285" width="14.5703125" style="662" customWidth="1"/>
    <col min="12286" max="12286" width="14.7109375" style="662" customWidth="1"/>
    <col min="12287" max="12287" width="14.140625" style="662" customWidth="1"/>
    <col min="12288" max="12288" width="16.28515625" style="662" customWidth="1"/>
    <col min="12289" max="12289" width="14.42578125" style="662" customWidth="1"/>
    <col min="12290" max="12290" width="12.85546875" style="662" customWidth="1"/>
    <col min="12291" max="12291" width="18" style="662" customWidth="1"/>
    <col min="12292" max="12292" width="5.42578125" style="662" customWidth="1"/>
    <col min="12293" max="12535" width="9.140625" style="662"/>
    <col min="12536" max="12536" width="5.140625" style="662" customWidth="1"/>
    <col min="12537" max="12537" width="47.7109375" style="662" customWidth="1"/>
    <col min="12538" max="12538" width="7.28515625" style="662" customWidth="1"/>
    <col min="12539" max="12540" width="12" style="662" customWidth="1"/>
    <col min="12541" max="12541" width="14.5703125" style="662" customWidth="1"/>
    <col min="12542" max="12542" width="14.7109375" style="662" customWidth="1"/>
    <col min="12543" max="12543" width="14.140625" style="662" customWidth="1"/>
    <col min="12544" max="12544" width="16.28515625" style="662" customWidth="1"/>
    <col min="12545" max="12545" width="14.42578125" style="662" customWidth="1"/>
    <col min="12546" max="12546" width="12.85546875" style="662" customWidth="1"/>
    <col min="12547" max="12547" width="18" style="662" customWidth="1"/>
    <col min="12548" max="12548" width="5.42578125" style="662" customWidth="1"/>
    <col min="12549" max="12791" width="9.140625" style="662"/>
    <col min="12792" max="12792" width="5.140625" style="662" customWidth="1"/>
    <col min="12793" max="12793" width="47.7109375" style="662" customWidth="1"/>
    <col min="12794" max="12794" width="7.28515625" style="662" customWidth="1"/>
    <col min="12795" max="12796" width="12" style="662" customWidth="1"/>
    <col min="12797" max="12797" width="14.5703125" style="662" customWidth="1"/>
    <col min="12798" max="12798" width="14.7109375" style="662" customWidth="1"/>
    <col min="12799" max="12799" width="14.140625" style="662" customWidth="1"/>
    <col min="12800" max="12800" width="16.28515625" style="662" customWidth="1"/>
    <col min="12801" max="12801" width="14.42578125" style="662" customWidth="1"/>
    <col min="12802" max="12802" width="12.85546875" style="662" customWidth="1"/>
    <col min="12803" max="12803" width="18" style="662" customWidth="1"/>
    <col min="12804" max="12804" width="5.42578125" style="662" customWidth="1"/>
    <col min="12805" max="13047" width="9.140625" style="662"/>
    <col min="13048" max="13048" width="5.140625" style="662" customWidth="1"/>
    <col min="13049" max="13049" width="47.7109375" style="662" customWidth="1"/>
    <col min="13050" max="13050" width="7.28515625" style="662" customWidth="1"/>
    <col min="13051" max="13052" width="12" style="662" customWidth="1"/>
    <col min="13053" max="13053" width="14.5703125" style="662" customWidth="1"/>
    <col min="13054" max="13054" width="14.7109375" style="662" customWidth="1"/>
    <col min="13055" max="13055" width="14.140625" style="662" customWidth="1"/>
    <col min="13056" max="13056" width="16.28515625" style="662" customWidth="1"/>
    <col min="13057" max="13057" width="14.42578125" style="662" customWidth="1"/>
    <col min="13058" max="13058" width="12.85546875" style="662" customWidth="1"/>
    <col min="13059" max="13059" width="18" style="662" customWidth="1"/>
    <col min="13060" max="13060" width="5.42578125" style="662" customWidth="1"/>
    <col min="13061" max="13303" width="9.140625" style="662"/>
    <col min="13304" max="13304" width="5.140625" style="662" customWidth="1"/>
    <col min="13305" max="13305" width="47.7109375" style="662" customWidth="1"/>
    <col min="13306" max="13306" width="7.28515625" style="662" customWidth="1"/>
    <col min="13307" max="13308" width="12" style="662" customWidth="1"/>
    <col min="13309" max="13309" width="14.5703125" style="662" customWidth="1"/>
    <col min="13310" max="13310" width="14.7109375" style="662" customWidth="1"/>
    <col min="13311" max="13311" width="14.140625" style="662" customWidth="1"/>
    <col min="13312" max="13312" width="16.28515625" style="662" customWidth="1"/>
    <col min="13313" max="13313" width="14.42578125" style="662" customWidth="1"/>
    <col min="13314" max="13314" width="12.85546875" style="662" customWidth="1"/>
    <col min="13315" max="13315" width="18" style="662" customWidth="1"/>
    <col min="13316" max="13316" width="5.42578125" style="662" customWidth="1"/>
    <col min="13317" max="13559" width="9.140625" style="662"/>
    <col min="13560" max="13560" width="5.140625" style="662" customWidth="1"/>
    <col min="13561" max="13561" width="47.7109375" style="662" customWidth="1"/>
    <col min="13562" max="13562" width="7.28515625" style="662" customWidth="1"/>
    <col min="13563" max="13564" width="12" style="662" customWidth="1"/>
    <col min="13565" max="13565" width="14.5703125" style="662" customWidth="1"/>
    <col min="13566" max="13566" width="14.7109375" style="662" customWidth="1"/>
    <col min="13567" max="13567" width="14.140625" style="662" customWidth="1"/>
    <col min="13568" max="13568" width="16.28515625" style="662" customWidth="1"/>
    <col min="13569" max="13569" width="14.42578125" style="662" customWidth="1"/>
    <col min="13570" max="13570" width="12.85546875" style="662" customWidth="1"/>
    <col min="13571" max="13571" width="18" style="662" customWidth="1"/>
    <col min="13572" max="13572" width="5.42578125" style="662" customWidth="1"/>
    <col min="13573" max="13815" width="9.140625" style="662"/>
    <col min="13816" max="13816" width="5.140625" style="662" customWidth="1"/>
    <col min="13817" max="13817" width="47.7109375" style="662" customWidth="1"/>
    <col min="13818" max="13818" width="7.28515625" style="662" customWidth="1"/>
    <col min="13819" max="13820" width="12" style="662" customWidth="1"/>
    <col min="13821" max="13821" width="14.5703125" style="662" customWidth="1"/>
    <col min="13822" max="13822" width="14.7109375" style="662" customWidth="1"/>
    <col min="13823" max="13823" width="14.140625" style="662" customWidth="1"/>
    <col min="13824" max="13824" width="16.28515625" style="662" customWidth="1"/>
    <col min="13825" max="13825" width="14.42578125" style="662" customWidth="1"/>
    <col min="13826" max="13826" width="12.85546875" style="662" customWidth="1"/>
    <col min="13827" max="13827" width="18" style="662" customWidth="1"/>
    <col min="13828" max="13828" width="5.42578125" style="662" customWidth="1"/>
    <col min="13829" max="14071" width="9.140625" style="662"/>
    <col min="14072" max="14072" width="5.140625" style="662" customWidth="1"/>
    <col min="14073" max="14073" width="47.7109375" style="662" customWidth="1"/>
    <col min="14074" max="14074" width="7.28515625" style="662" customWidth="1"/>
    <col min="14075" max="14076" width="12" style="662" customWidth="1"/>
    <col min="14077" max="14077" width="14.5703125" style="662" customWidth="1"/>
    <col min="14078" max="14078" width="14.7109375" style="662" customWidth="1"/>
    <col min="14079" max="14079" width="14.140625" style="662" customWidth="1"/>
    <col min="14080" max="14080" width="16.28515625" style="662" customWidth="1"/>
    <col min="14081" max="14081" width="14.42578125" style="662" customWidth="1"/>
    <col min="14082" max="14082" width="12.85546875" style="662" customWidth="1"/>
    <col min="14083" max="14083" width="18" style="662" customWidth="1"/>
    <col min="14084" max="14084" width="5.42578125" style="662" customWidth="1"/>
    <col min="14085" max="14327" width="9.140625" style="662"/>
    <col min="14328" max="14328" width="5.140625" style="662" customWidth="1"/>
    <col min="14329" max="14329" width="47.7109375" style="662" customWidth="1"/>
    <col min="14330" max="14330" width="7.28515625" style="662" customWidth="1"/>
    <col min="14331" max="14332" width="12" style="662" customWidth="1"/>
    <col min="14333" max="14333" width="14.5703125" style="662" customWidth="1"/>
    <col min="14334" max="14334" width="14.7109375" style="662" customWidth="1"/>
    <col min="14335" max="14335" width="14.140625" style="662" customWidth="1"/>
    <col min="14336" max="14336" width="16.28515625" style="662" customWidth="1"/>
    <col min="14337" max="14337" width="14.42578125" style="662" customWidth="1"/>
    <col min="14338" max="14338" width="12.85546875" style="662" customWidth="1"/>
    <col min="14339" max="14339" width="18" style="662" customWidth="1"/>
    <col min="14340" max="14340" width="5.42578125" style="662" customWidth="1"/>
    <col min="14341" max="14583" width="9.140625" style="662"/>
    <col min="14584" max="14584" width="5.140625" style="662" customWidth="1"/>
    <col min="14585" max="14585" width="47.7109375" style="662" customWidth="1"/>
    <col min="14586" max="14586" width="7.28515625" style="662" customWidth="1"/>
    <col min="14587" max="14588" width="12" style="662" customWidth="1"/>
    <col min="14589" max="14589" width="14.5703125" style="662" customWidth="1"/>
    <col min="14590" max="14590" width="14.7109375" style="662" customWidth="1"/>
    <col min="14591" max="14591" width="14.140625" style="662" customWidth="1"/>
    <col min="14592" max="14592" width="16.28515625" style="662" customWidth="1"/>
    <col min="14593" max="14593" width="14.42578125" style="662" customWidth="1"/>
    <col min="14594" max="14594" width="12.85546875" style="662" customWidth="1"/>
    <col min="14595" max="14595" width="18" style="662" customWidth="1"/>
    <col min="14596" max="14596" width="5.42578125" style="662" customWidth="1"/>
    <col min="14597" max="14839" width="9.140625" style="662"/>
    <col min="14840" max="14840" width="5.140625" style="662" customWidth="1"/>
    <col min="14841" max="14841" width="47.7109375" style="662" customWidth="1"/>
    <col min="14842" max="14842" width="7.28515625" style="662" customWidth="1"/>
    <col min="14843" max="14844" width="12" style="662" customWidth="1"/>
    <col min="14845" max="14845" width="14.5703125" style="662" customWidth="1"/>
    <col min="14846" max="14846" width="14.7109375" style="662" customWidth="1"/>
    <col min="14847" max="14847" width="14.140625" style="662" customWidth="1"/>
    <col min="14848" max="14848" width="16.28515625" style="662" customWidth="1"/>
    <col min="14849" max="14849" width="14.42578125" style="662" customWidth="1"/>
    <col min="14850" max="14850" width="12.85546875" style="662" customWidth="1"/>
    <col min="14851" max="14851" width="18" style="662" customWidth="1"/>
    <col min="14852" max="14852" width="5.42578125" style="662" customWidth="1"/>
    <col min="14853" max="15095" width="9.140625" style="662"/>
    <col min="15096" max="15096" width="5.140625" style="662" customWidth="1"/>
    <col min="15097" max="15097" width="47.7109375" style="662" customWidth="1"/>
    <col min="15098" max="15098" width="7.28515625" style="662" customWidth="1"/>
    <col min="15099" max="15100" width="12" style="662" customWidth="1"/>
    <col min="15101" max="15101" width="14.5703125" style="662" customWidth="1"/>
    <col min="15102" max="15102" width="14.7109375" style="662" customWidth="1"/>
    <col min="15103" max="15103" width="14.140625" style="662" customWidth="1"/>
    <col min="15104" max="15104" width="16.28515625" style="662" customWidth="1"/>
    <col min="15105" max="15105" width="14.42578125" style="662" customWidth="1"/>
    <col min="15106" max="15106" width="12.85546875" style="662" customWidth="1"/>
    <col min="15107" max="15107" width="18" style="662" customWidth="1"/>
    <col min="15108" max="15108" width="5.42578125" style="662" customWidth="1"/>
    <col min="15109" max="15351" width="9.140625" style="662"/>
    <col min="15352" max="15352" width="5.140625" style="662" customWidth="1"/>
    <col min="15353" max="15353" width="47.7109375" style="662" customWidth="1"/>
    <col min="15354" max="15354" width="7.28515625" style="662" customWidth="1"/>
    <col min="15355" max="15356" width="12" style="662" customWidth="1"/>
    <col min="15357" max="15357" width="14.5703125" style="662" customWidth="1"/>
    <col min="15358" max="15358" width="14.7109375" style="662" customWidth="1"/>
    <col min="15359" max="15359" width="14.140625" style="662" customWidth="1"/>
    <col min="15360" max="15360" width="16.28515625" style="662" customWidth="1"/>
    <col min="15361" max="15361" width="14.42578125" style="662" customWidth="1"/>
    <col min="15362" max="15362" width="12.85546875" style="662" customWidth="1"/>
    <col min="15363" max="15363" width="18" style="662" customWidth="1"/>
    <col min="15364" max="15364" width="5.42578125" style="662" customWidth="1"/>
    <col min="15365" max="15607" width="9.140625" style="662"/>
    <col min="15608" max="15608" width="5.140625" style="662" customWidth="1"/>
    <col min="15609" max="15609" width="47.7109375" style="662" customWidth="1"/>
    <col min="15610" max="15610" width="7.28515625" style="662" customWidth="1"/>
    <col min="15611" max="15612" width="12" style="662" customWidth="1"/>
    <col min="15613" max="15613" width="14.5703125" style="662" customWidth="1"/>
    <col min="15614" max="15614" width="14.7109375" style="662" customWidth="1"/>
    <col min="15615" max="15615" width="14.140625" style="662" customWidth="1"/>
    <col min="15616" max="15616" width="16.28515625" style="662" customWidth="1"/>
    <col min="15617" max="15617" width="14.42578125" style="662" customWidth="1"/>
    <col min="15618" max="15618" width="12.85546875" style="662" customWidth="1"/>
    <col min="15619" max="15619" width="18" style="662" customWidth="1"/>
    <col min="15620" max="15620" width="5.42578125" style="662" customWidth="1"/>
    <col min="15621" max="15863" width="9.140625" style="662"/>
    <col min="15864" max="15864" width="5.140625" style="662" customWidth="1"/>
    <col min="15865" max="15865" width="47.7109375" style="662" customWidth="1"/>
    <col min="15866" max="15866" width="7.28515625" style="662" customWidth="1"/>
    <col min="15867" max="15868" width="12" style="662" customWidth="1"/>
    <col min="15869" max="15869" width="14.5703125" style="662" customWidth="1"/>
    <col min="15870" max="15870" width="14.7109375" style="662" customWidth="1"/>
    <col min="15871" max="15871" width="14.140625" style="662" customWidth="1"/>
    <col min="15872" max="15872" width="16.28515625" style="662" customWidth="1"/>
    <col min="15873" max="15873" width="14.42578125" style="662" customWidth="1"/>
    <col min="15874" max="15874" width="12.85546875" style="662" customWidth="1"/>
    <col min="15875" max="15875" width="18" style="662" customWidth="1"/>
    <col min="15876" max="15876" width="5.42578125" style="662" customWidth="1"/>
    <col min="15877" max="16119" width="9.140625" style="662"/>
    <col min="16120" max="16120" width="5.140625" style="662" customWidth="1"/>
    <col min="16121" max="16121" width="47.7109375" style="662" customWidth="1"/>
    <col min="16122" max="16122" width="7.28515625" style="662" customWidth="1"/>
    <col min="16123" max="16124" width="12" style="662" customWidth="1"/>
    <col min="16125" max="16125" width="14.5703125" style="662" customWidth="1"/>
    <col min="16126" max="16126" width="14.7109375" style="662" customWidth="1"/>
    <col min="16127" max="16127" width="14.140625" style="662" customWidth="1"/>
    <col min="16128" max="16128" width="16.28515625" style="662" customWidth="1"/>
    <col min="16129" max="16129" width="14.42578125" style="662" customWidth="1"/>
    <col min="16130" max="16130" width="12.85546875" style="662" customWidth="1"/>
    <col min="16131" max="16131" width="18" style="662" customWidth="1"/>
    <col min="16132" max="16132" width="5.42578125" style="662" customWidth="1"/>
    <col min="16133" max="16384" width="9.140625" style="662"/>
  </cols>
  <sheetData>
    <row r="1" spans="1:12" ht="24.95" customHeight="1" thickBot="1">
      <c r="A1" s="1021"/>
      <c r="B1" s="1277" t="s">
        <v>515</v>
      </c>
      <c r="C1" s="1535"/>
      <c r="D1" s="1535"/>
      <c r="E1" s="1535"/>
      <c r="F1" s="1535"/>
      <c r="G1" s="1535"/>
      <c r="H1" s="1535"/>
      <c r="I1" s="1535"/>
      <c r="J1" s="1021"/>
      <c r="K1" s="1021"/>
      <c r="L1" s="440" t="s">
        <v>1417</v>
      </c>
    </row>
    <row r="2" spans="1:12" ht="15.75" customHeight="1" thickBot="1">
      <c r="A2" s="1021"/>
      <c r="B2" s="1277" t="s">
        <v>519</v>
      </c>
      <c r="C2" s="1536" t="s">
        <v>1418</v>
      </c>
      <c r="D2" s="1537"/>
      <c r="E2" s="1537"/>
      <c r="F2" s="1537"/>
      <c r="G2" s="1537"/>
      <c r="H2" s="1537"/>
      <c r="I2" s="1537"/>
      <c r="J2" s="1537"/>
      <c r="K2" s="1537"/>
      <c r="L2" s="1538"/>
    </row>
    <row r="3" spans="1:12" ht="15.75" customHeight="1">
      <c r="A3" s="1021"/>
      <c r="B3" s="1539"/>
      <c r="C3" s="1535"/>
      <c r="D3" s="1535"/>
      <c r="E3" s="1535"/>
      <c r="F3" s="1535"/>
      <c r="G3" s="1535"/>
      <c r="H3" s="1535"/>
      <c r="I3" s="1535"/>
      <c r="J3" s="1021"/>
      <c r="K3" s="1021"/>
      <c r="L3" s="1021"/>
    </row>
    <row r="4" spans="1:12" ht="17.25" customHeight="1">
      <c r="A4" s="1021"/>
      <c r="B4" s="1535"/>
      <c r="C4" s="1535"/>
      <c r="D4" s="1535"/>
      <c r="E4" s="1535"/>
      <c r="F4" s="1535"/>
      <c r="G4" s="1535"/>
      <c r="H4" s="1535"/>
      <c r="I4" s="1535"/>
      <c r="J4" s="1021"/>
      <c r="K4" s="1021"/>
      <c r="L4" s="1021"/>
    </row>
    <row r="5" spans="1:12">
      <c r="A5" s="1021"/>
      <c r="B5" s="1540" t="s">
        <v>838</v>
      </c>
      <c r="C5" s="1540"/>
      <c r="D5" s="1540"/>
      <c r="E5" s="1540"/>
      <c r="F5" s="1540"/>
      <c r="G5" s="1540"/>
      <c r="H5" s="1540"/>
      <c r="I5" s="1540"/>
      <c r="J5" s="1540"/>
      <c r="K5" s="1540"/>
      <c r="L5" s="1021"/>
    </row>
    <row r="6" spans="1:12">
      <c r="A6" s="1021"/>
      <c r="B6" s="1541" t="str">
        <f>'[2]51'!B6:K6</f>
        <v>la data de  31.12.2023</v>
      </c>
      <c r="C6" s="1541"/>
      <c r="D6" s="1541"/>
      <c r="E6" s="1541"/>
      <c r="F6" s="1541"/>
      <c r="G6" s="1541"/>
      <c r="H6" s="1541"/>
      <c r="I6" s="1541"/>
      <c r="J6" s="1541"/>
      <c r="K6" s="1541"/>
      <c r="L6" s="1542"/>
    </row>
    <row r="7" spans="1:12" ht="13.5" thickBot="1">
      <c r="A7" s="855"/>
      <c r="B7" s="856"/>
      <c r="C7" s="856"/>
      <c r="D7" s="1543">
        <f>[2]SPAS!D10+'[2]68-58Spas'!D10+[2]asistati!D10+'[2]Prim+SPAS'!D10</f>
        <v>212900</v>
      </c>
      <c r="E7" s="1543">
        <f>[2]SPAS!E10+'[2]68-58Spas'!E10+[2]asistati!E10+'[2]Prim+SPAS'!E10</f>
        <v>164200</v>
      </c>
      <c r="F7" s="1543">
        <f>[2]SPAS!F10+'[2]68-58Spas'!F10+[2]asistati!F10+'[2]Prim+SPAS'!F10</f>
        <v>52437900</v>
      </c>
      <c r="G7" s="1543">
        <f>[2]SPAS!G10+'[2]68-58Spas'!G10+[2]asistati!G10+'[2]Prim+SPAS'!G10</f>
        <v>55420176</v>
      </c>
      <c r="H7" s="1543">
        <f>[2]SPAS!H10+'[2]68-58Spas'!H10+[2]asistati!H10+'[2]Prim+SPAS'!H10</f>
        <v>55351177</v>
      </c>
      <c r="I7" s="1543">
        <f>[2]SPAS!I10+'[2]68-58Spas'!I10+[2]asistati!I10+'[2]Prim+SPAS'!I10</f>
        <v>55351177</v>
      </c>
      <c r="J7" s="1543">
        <f>[2]SPAS!J10+'[2]68-58Spas'!J10+[2]asistati!J10+'[2]Prim+SPAS'!J10</f>
        <v>55351177</v>
      </c>
      <c r="K7" s="1543">
        <f>[2]SPAS!K10+'[2]68-58Spas'!K10+[2]asistati!K10+'[2]Prim+SPAS'!K10</f>
        <v>0</v>
      </c>
      <c r="L7" s="1398" t="s">
        <v>840</v>
      </c>
    </row>
    <row r="8" spans="1:12" ht="77.25" customHeight="1" thickBot="1">
      <c r="A8" s="1207" t="s">
        <v>1311</v>
      </c>
      <c r="B8" s="1208"/>
      <c r="C8" s="1544" t="str">
        <f>'[2]51'!C9</f>
        <v>Cod indica tor</v>
      </c>
      <c r="D8" s="1284" t="str">
        <f>'[2]51'!D9</f>
        <v>Credite de angajament initiale</v>
      </c>
      <c r="E8" s="1284" t="str">
        <f>'[2]51'!E9</f>
        <v xml:space="preserve">Credite de angajament  finale </v>
      </c>
      <c r="F8" s="1284" t="str">
        <f>'[2]51'!F9</f>
        <v xml:space="preserve">Credite  bugetare  initiale </v>
      </c>
      <c r="G8" s="1284" t="str">
        <f>'[2]51'!G9</f>
        <v>Credite bugetare  finale</v>
      </c>
      <c r="H8" s="1284" t="str">
        <f>'[2]51'!H9</f>
        <v>Angajamente 
bugetare</v>
      </c>
      <c r="I8" s="1284" t="str">
        <f>'[2]51'!I9</f>
        <v>Angajamente 
legale</v>
      </c>
      <c r="J8" s="1284" t="str">
        <f>'[2]51'!J9</f>
        <v>Plati 
efectuate</v>
      </c>
      <c r="K8" s="1545" t="str">
        <f>'[2]51'!K9</f>
        <v>Angajamente 
legale de platit</v>
      </c>
      <c r="L8" s="1546" t="str">
        <f>'[2]51'!L9</f>
        <v>Cheltuieli efective</v>
      </c>
    </row>
    <row r="9" spans="1:12" ht="12" customHeight="1">
      <c r="A9" s="1193">
        <v>0</v>
      </c>
      <c r="B9" s="1194"/>
      <c r="C9" s="1547">
        <v>1</v>
      </c>
      <c r="D9" s="860">
        <v>1</v>
      </c>
      <c r="E9" s="860">
        <v>2</v>
      </c>
      <c r="F9" s="860">
        <v>3</v>
      </c>
      <c r="G9" s="860">
        <v>4</v>
      </c>
      <c r="H9" s="860">
        <v>5</v>
      </c>
      <c r="I9" s="860">
        <v>6</v>
      </c>
      <c r="J9" s="860">
        <v>7</v>
      </c>
      <c r="K9" s="860">
        <v>8</v>
      </c>
      <c r="L9" s="861">
        <v>9</v>
      </c>
    </row>
    <row r="10" spans="1:12" ht="24.95" customHeight="1">
      <c r="A10" s="1343" t="s">
        <v>1359</v>
      </c>
      <c r="B10" s="1344"/>
      <c r="C10" s="1548"/>
      <c r="D10" s="1549">
        <f>D11+D186</f>
        <v>212900</v>
      </c>
      <c r="E10" s="1549">
        <f t="shared" ref="E10:L10" si="0">E11+E186</f>
        <v>164200</v>
      </c>
      <c r="F10" s="1549">
        <f t="shared" si="0"/>
        <v>52437900</v>
      </c>
      <c r="G10" s="1549">
        <f t="shared" si="0"/>
        <v>55420176</v>
      </c>
      <c r="H10" s="1549">
        <f t="shared" si="0"/>
        <v>55351177</v>
      </c>
      <c r="I10" s="1549">
        <f t="shared" si="0"/>
        <v>55351177</v>
      </c>
      <c r="J10" s="1549">
        <f t="shared" si="0"/>
        <v>55351177</v>
      </c>
      <c r="K10" s="1549">
        <f t="shared" si="0"/>
        <v>0</v>
      </c>
      <c r="L10" s="1550">
        <f t="shared" si="0"/>
        <v>56929391</v>
      </c>
    </row>
    <row r="11" spans="1:12" ht="20.100000000000001" customHeight="1">
      <c r="A11" s="1551" t="s">
        <v>1313</v>
      </c>
      <c r="B11" s="1552"/>
      <c r="C11" s="1553"/>
      <c r="D11" s="1554">
        <f>D13+D50+D131+D149+D156+D182</f>
        <v>0</v>
      </c>
      <c r="E11" s="1554"/>
      <c r="F11" s="1554">
        <f>F13+F50+F131+F149+F156+F182</f>
        <v>52225000</v>
      </c>
      <c r="G11" s="1554">
        <f t="shared" ref="G11:L11" si="1">G13+G50+G131+G149+G156+G182</f>
        <v>55255976</v>
      </c>
      <c r="H11" s="1554">
        <f>H13+H50+H131+H149+H156+H182</f>
        <v>55193586</v>
      </c>
      <c r="I11" s="1554">
        <f>I13+I50+I131+I149+I156+I182</f>
        <v>55193586</v>
      </c>
      <c r="J11" s="1554">
        <f t="shared" si="1"/>
        <v>55193586</v>
      </c>
      <c r="K11" s="1554">
        <f t="shared" si="1"/>
        <v>0</v>
      </c>
      <c r="L11" s="1555">
        <f t="shared" si="1"/>
        <v>56790925</v>
      </c>
    </row>
    <row r="12" spans="1:12" ht="20.100000000000001" customHeight="1">
      <c r="A12" s="1556" t="s">
        <v>1376</v>
      </c>
      <c r="B12" s="1557"/>
      <c r="C12" s="1558" t="s">
        <v>855</v>
      </c>
      <c r="D12" s="1559">
        <f>D13+D50+D108+D124+D128+D131+D145+D149+D156+D212</f>
        <v>500</v>
      </c>
      <c r="E12" s="1559">
        <f>E13+E50+E108+E124+E128+E131+E145+E149+E156+E212</f>
        <v>13500</v>
      </c>
      <c r="F12" s="1559">
        <f>F13+F50+F108+F124+F128+F131+F145+F149+F156+F212</f>
        <v>52225500</v>
      </c>
      <c r="G12" s="1559">
        <f t="shared" ref="G12:L12" si="2">G13+G50+G108+G124+G128+G131+G145+G149+G156+G212</f>
        <v>55322500</v>
      </c>
      <c r="H12" s="1559">
        <f t="shared" si="2"/>
        <v>55257030</v>
      </c>
      <c r="I12" s="1559">
        <f t="shared" si="2"/>
        <v>55257030</v>
      </c>
      <c r="J12" s="1559">
        <f t="shared" si="2"/>
        <v>55257030</v>
      </c>
      <c r="K12" s="1559">
        <f t="shared" si="2"/>
        <v>0</v>
      </c>
      <c r="L12" s="1560">
        <f t="shared" si="2"/>
        <v>56797225</v>
      </c>
    </row>
    <row r="13" spans="1:12" ht="20.100000000000001" customHeight="1">
      <c r="A13" s="1561" t="s">
        <v>856</v>
      </c>
      <c r="B13" s="1562"/>
      <c r="C13" s="1563" t="s">
        <v>857</v>
      </c>
      <c r="D13" s="1350"/>
      <c r="E13" s="1350"/>
      <c r="F13" s="1564">
        <f t="shared" ref="F13:L13" si="3">F14+F34+F42</f>
        <v>22500000</v>
      </c>
      <c r="G13" s="1564">
        <f t="shared" si="3"/>
        <v>22321000</v>
      </c>
      <c r="H13" s="1564">
        <f t="shared" si="3"/>
        <v>22304289</v>
      </c>
      <c r="I13" s="1564">
        <f t="shared" si="3"/>
        <v>22304289</v>
      </c>
      <c r="J13" s="1564">
        <f t="shared" si="3"/>
        <v>22304289</v>
      </c>
      <c r="K13" s="1564">
        <f t="shared" si="3"/>
        <v>0</v>
      </c>
      <c r="L13" s="1565">
        <f t="shared" si="3"/>
        <v>22704598</v>
      </c>
    </row>
    <row r="14" spans="1:12" ht="20.100000000000001" customHeight="1">
      <c r="A14" s="873" t="s">
        <v>1419</v>
      </c>
      <c r="B14" s="874"/>
      <c r="C14" s="1566" t="s">
        <v>859</v>
      </c>
      <c r="D14" s="875"/>
      <c r="E14" s="875"/>
      <c r="F14" s="876">
        <f>F15+F19+F20+F25+F24+F26+F27+F28+F29+F30+F33+F31+F32</f>
        <v>21995000</v>
      </c>
      <c r="G14" s="876">
        <f t="shared" ref="G14:L14" si="4">G15+G19+G20+G25+G24+G26+G27+G28+G29+G30+G33+G31+G32</f>
        <v>21844000</v>
      </c>
      <c r="H14" s="876">
        <f t="shared" si="4"/>
        <v>21828349</v>
      </c>
      <c r="I14" s="876">
        <f t="shared" si="4"/>
        <v>21828349</v>
      </c>
      <c r="J14" s="876">
        <f t="shared" si="4"/>
        <v>21828349</v>
      </c>
      <c r="K14" s="876">
        <f t="shared" si="4"/>
        <v>0</v>
      </c>
      <c r="L14" s="877">
        <f t="shared" si="4"/>
        <v>22221438</v>
      </c>
    </row>
    <row r="15" spans="1:12">
      <c r="A15" s="878"/>
      <c r="B15" s="879" t="s">
        <v>860</v>
      </c>
      <c r="C15" s="1567" t="s">
        <v>861</v>
      </c>
      <c r="D15" s="941"/>
      <c r="E15" s="941"/>
      <c r="F15" s="1374">
        <f>[2]SPAS!F15+[2]asistati!F15+'[2]Prim+SPAS'!F15</f>
        <v>20139000</v>
      </c>
      <c r="G15" s="1374">
        <f>[2]SPAS!G15+[2]asistati!G15+'[2]Prim+SPAS'!G15</f>
        <v>19987700</v>
      </c>
      <c r="H15" s="1374">
        <f>[2]SPAS!H15+[2]asistati!H15+'[2]Prim+SPAS'!H15</f>
        <v>19976410</v>
      </c>
      <c r="I15" s="1374">
        <f>[2]SPAS!I15+[2]asistati!I15+'[2]Prim+SPAS'!I15</f>
        <v>19976410</v>
      </c>
      <c r="J15" s="1374">
        <f>[2]SPAS!J15+[2]asistati!J15+'[2]Prim+SPAS'!J15</f>
        <v>19976410</v>
      </c>
      <c r="K15" s="1374">
        <f>[2]SPAS!K15+[2]asistati!K15+'[2]Prim+SPAS'!K15</f>
        <v>0</v>
      </c>
      <c r="L15" s="1568">
        <f>[2]SPAS!L15+[2]asistati!L15+'[2]Prim+SPAS'!L15</f>
        <v>20369499</v>
      </c>
    </row>
    <row r="16" spans="1:12" hidden="1">
      <c r="A16" s="883"/>
      <c r="B16" s="884" t="s">
        <v>862</v>
      </c>
      <c r="C16" s="1569" t="s">
        <v>863</v>
      </c>
      <c r="D16" s="1570"/>
      <c r="E16" s="1570"/>
      <c r="F16" s="1571">
        <f>[2]SPAS!F16+[2]asistati!F16</f>
        <v>0</v>
      </c>
      <c r="G16" s="1571">
        <f>[2]SPAS!G16+[2]asistati!G16</f>
        <v>0</v>
      </c>
      <c r="H16" s="1571">
        <f>[2]SPAS!H16+[2]asistati!H16</f>
        <v>0</v>
      </c>
      <c r="I16" s="1571">
        <f>[2]SPAS!I16+[2]asistati!I16</f>
        <v>0</v>
      </c>
      <c r="J16" s="1571">
        <f>[2]SPAS!J16+[2]asistati!J16</f>
        <v>0</v>
      </c>
      <c r="K16" s="1571">
        <f>[2]SPAS!K16+[2]asistati!K16</f>
        <v>0</v>
      </c>
      <c r="L16" s="1572">
        <f>[2]SPAS!L16+[2]asistati!L16</f>
        <v>0</v>
      </c>
    </row>
    <row r="17" spans="1:12" hidden="1">
      <c r="A17" s="883"/>
      <c r="B17" s="884" t="s">
        <v>864</v>
      </c>
      <c r="C17" s="1569" t="s">
        <v>865</v>
      </c>
      <c r="D17" s="1570"/>
      <c r="E17" s="1570"/>
      <c r="F17" s="1571">
        <f>[2]SPAS!F17+[2]asistati!F17</f>
        <v>0</v>
      </c>
      <c r="G17" s="1571">
        <f>[2]SPAS!G17+[2]asistati!G17</f>
        <v>0</v>
      </c>
      <c r="H17" s="1571">
        <f>[2]SPAS!H17+[2]asistati!H17</f>
        <v>0</v>
      </c>
      <c r="I17" s="1571">
        <f>[2]SPAS!I17+[2]asistati!I17</f>
        <v>0</v>
      </c>
      <c r="J17" s="1571">
        <f>[2]SPAS!J17+[2]asistati!J17</f>
        <v>0</v>
      </c>
      <c r="K17" s="1571">
        <f>[2]SPAS!K17+[2]asistati!K17</f>
        <v>0</v>
      </c>
      <c r="L17" s="1572">
        <f>[2]SPAS!L17+[2]asistati!L17</f>
        <v>0</v>
      </c>
    </row>
    <row r="18" spans="1:12" hidden="1">
      <c r="A18" s="883"/>
      <c r="B18" s="884" t="s">
        <v>866</v>
      </c>
      <c r="C18" s="1569" t="s">
        <v>867</v>
      </c>
      <c r="D18" s="1570"/>
      <c r="E18" s="1570"/>
      <c r="F18" s="1571">
        <f>[2]SPAS!F18+[2]asistati!F18</f>
        <v>0</v>
      </c>
      <c r="G18" s="1571">
        <f>[2]SPAS!G18+[2]asistati!G18</f>
        <v>0</v>
      </c>
      <c r="H18" s="1571">
        <f>[2]SPAS!H18+[2]asistati!H18</f>
        <v>0</v>
      </c>
      <c r="I18" s="1571">
        <f>[2]SPAS!I18+[2]asistati!I18</f>
        <v>0</v>
      </c>
      <c r="J18" s="1571">
        <f>[2]SPAS!J18+[2]asistati!J18</f>
        <v>0</v>
      </c>
      <c r="K18" s="1571">
        <f>[2]SPAS!K18+[2]asistati!K18</f>
        <v>0</v>
      </c>
      <c r="L18" s="1572">
        <f>[2]SPAS!L18+[2]asistati!L18</f>
        <v>0</v>
      </c>
    </row>
    <row r="19" spans="1:12" hidden="1">
      <c r="A19" s="878"/>
      <c r="B19" s="879" t="s">
        <v>868</v>
      </c>
      <c r="C19" s="1567" t="s">
        <v>869</v>
      </c>
      <c r="D19" s="941"/>
      <c r="E19" s="941"/>
      <c r="F19" s="1571">
        <f>[2]SPAS!F19+[2]asistati!F19</f>
        <v>0</v>
      </c>
      <c r="G19" s="1571">
        <f>[2]SPAS!G19+[2]asistati!G19</f>
        <v>0</v>
      </c>
      <c r="H19" s="1571">
        <f>[2]SPAS!H19+[2]asistati!H19</f>
        <v>0</v>
      </c>
      <c r="I19" s="1571">
        <f>[2]SPAS!I19+[2]asistati!I19</f>
        <v>0</v>
      </c>
      <c r="J19" s="1571">
        <f>[2]SPAS!J19+[2]asistati!J19</f>
        <v>0</v>
      </c>
      <c r="K19" s="1571">
        <f>[2]SPAS!K19+[2]asistati!K19</f>
        <v>0</v>
      </c>
      <c r="L19" s="1572">
        <f>[2]SPAS!L19+[2]asistati!L19</f>
        <v>0</v>
      </c>
    </row>
    <row r="20" spans="1:12" hidden="1">
      <c r="A20" s="878"/>
      <c r="B20" s="879" t="s">
        <v>870</v>
      </c>
      <c r="C20" s="1567" t="s">
        <v>871</v>
      </c>
      <c r="D20" s="941" t="s">
        <v>1420</v>
      </c>
      <c r="E20" s="941"/>
      <c r="F20" s="1571">
        <f>[2]SPAS!F20+[2]asistati!F20</f>
        <v>0</v>
      </c>
      <c r="G20" s="1571">
        <f>[2]SPAS!G20+[2]asistati!G20</f>
        <v>0</v>
      </c>
      <c r="H20" s="1571">
        <f>[2]SPAS!H20+[2]asistati!H20</f>
        <v>0</v>
      </c>
      <c r="I20" s="1571">
        <f>[2]SPAS!I20+[2]asistati!I20</f>
        <v>0</v>
      </c>
      <c r="J20" s="1571">
        <f>[2]SPAS!J20+[2]asistati!J20</f>
        <v>0</v>
      </c>
      <c r="K20" s="1571">
        <f>[2]SPAS!K20+[2]asistati!K20</f>
        <v>0</v>
      </c>
      <c r="L20" s="1572">
        <f>[2]SPAS!L20+[2]asistati!L20</f>
        <v>0</v>
      </c>
    </row>
    <row r="21" spans="1:12" hidden="1">
      <c r="A21" s="878"/>
      <c r="B21" s="879" t="s">
        <v>872</v>
      </c>
      <c r="C21" s="1567" t="s">
        <v>873</v>
      </c>
      <c r="D21" s="941"/>
      <c r="E21" s="941"/>
      <c r="F21" s="1571">
        <f>[2]SPAS!F21+[2]asistati!F21</f>
        <v>0</v>
      </c>
      <c r="G21" s="1571">
        <f>[2]SPAS!G21+[2]asistati!G21</f>
        <v>0</v>
      </c>
      <c r="H21" s="1571">
        <f>[2]SPAS!H21+[2]asistati!H21</f>
        <v>0</v>
      </c>
      <c r="I21" s="1571">
        <f>[2]SPAS!I21+[2]asistati!I21</f>
        <v>0</v>
      </c>
      <c r="J21" s="1571">
        <f>[2]SPAS!J21+[2]asistati!J21</f>
        <v>0</v>
      </c>
      <c r="K21" s="1571">
        <f>[2]SPAS!K21+[2]asistati!K21</f>
        <v>0</v>
      </c>
      <c r="L21" s="1572">
        <f>[2]SPAS!L21+[2]asistati!L21</f>
        <v>0</v>
      </c>
    </row>
    <row r="22" spans="1:12" hidden="1">
      <c r="A22" s="878"/>
      <c r="B22" s="879" t="s">
        <v>874</v>
      </c>
      <c r="C22" s="1567" t="s">
        <v>875</v>
      </c>
      <c r="D22" s="941"/>
      <c r="E22" s="941"/>
      <c r="F22" s="1571">
        <f>[2]SPAS!F22+[2]asistati!F22</f>
        <v>0</v>
      </c>
      <c r="G22" s="1571">
        <f>[2]SPAS!G22+[2]asistati!G22</f>
        <v>0</v>
      </c>
      <c r="H22" s="1571">
        <f>[2]SPAS!H22+[2]asistati!H22</f>
        <v>0</v>
      </c>
      <c r="I22" s="1571">
        <f>[2]SPAS!I22+[2]asistati!I22</f>
        <v>0</v>
      </c>
      <c r="J22" s="1571">
        <f>[2]SPAS!J22+[2]asistati!J22</f>
        <v>0</v>
      </c>
      <c r="K22" s="1571">
        <f>[2]SPAS!K22+[2]asistati!K22</f>
        <v>0</v>
      </c>
      <c r="L22" s="1572">
        <f>[2]SPAS!L22+[2]asistati!L22</f>
        <v>0</v>
      </c>
    </row>
    <row r="23" spans="1:12" hidden="1">
      <c r="A23" s="878"/>
      <c r="B23" s="879" t="s">
        <v>876</v>
      </c>
      <c r="C23" s="1567" t="s">
        <v>877</v>
      </c>
      <c r="D23" s="941"/>
      <c r="E23" s="941"/>
      <c r="F23" s="1571">
        <f>[2]SPAS!F23+[2]asistati!F23</f>
        <v>0</v>
      </c>
      <c r="G23" s="1571">
        <f>[2]SPAS!G23+[2]asistati!G23</f>
        <v>0</v>
      </c>
      <c r="H23" s="1571">
        <f>[2]SPAS!H23+[2]asistati!H23</f>
        <v>0</v>
      </c>
      <c r="I23" s="1571">
        <f>[2]SPAS!I23+[2]asistati!I23</f>
        <v>0</v>
      </c>
      <c r="J23" s="1571">
        <f>[2]SPAS!J23+[2]asistati!J23</f>
        <v>0</v>
      </c>
      <c r="K23" s="1571">
        <f>[2]SPAS!K23+[2]asistati!K23</f>
        <v>0</v>
      </c>
      <c r="L23" s="1572">
        <f>[2]SPAS!L23+[2]asistati!L23</f>
        <v>0</v>
      </c>
    </row>
    <row r="24" spans="1:12" hidden="1">
      <c r="A24" s="878"/>
      <c r="B24" s="879" t="s">
        <v>878</v>
      </c>
      <c r="C24" s="1567" t="s">
        <v>879</v>
      </c>
      <c r="D24" s="941"/>
      <c r="E24" s="941"/>
      <c r="F24" s="1571">
        <f>[2]SPAS!F24+[2]asistati!F24</f>
        <v>0</v>
      </c>
      <c r="G24" s="1571">
        <f>[2]SPAS!G24+[2]asistati!G24</f>
        <v>0</v>
      </c>
      <c r="H24" s="1571">
        <f>[2]SPAS!H24+[2]asistati!H24</f>
        <v>0</v>
      </c>
      <c r="I24" s="1571">
        <f>[2]SPAS!I24+[2]asistati!I24</f>
        <v>0</v>
      </c>
      <c r="J24" s="1571">
        <f>[2]SPAS!J24+[2]asistati!J24</f>
        <v>0</v>
      </c>
      <c r="K24" s="1571">
        <f>[2]SPAS!K24+[2]asistati!K24</f>
        <v>0</v>
      </c>
      <c r="L24" s="1572">
        <f>[2]SPAS!L24+[2]asistati!L24</f>
        <v>0</v>
      </c>
    </row>
    <row r="25" spans="1:12" hidden="1">
      <c r="A25" s="878"/>
      <c r="B25" s="879" t="s">
        <v>880</v>
      </c>
      <c r="C25" s="1567" t="s">
        <v>881</v>
      </c>
      <c r="D25" s="941"/>
      <c r="E25" s="941"/>
      <c r="F25" s="1571">
        <f>[2]SPAS!F25+[2]asistati!F25</f>
        <v>0</v>
      </c>
      <c r="G25" s="1571">
        <f>[2]SPAS!G25+[2]asistati!G25</f>
        <v>0</v>
      </c>
      <c r="H25" s="1571">
        <f>[2]SPAS!H25+[2]asistati!H25</f>
        <v>0</v>
      </c>
      <c r="I25" s="1571">
        <f>[2]SPAS!I25+[2]asistati!I25</f>
        <v>0</v>
      </c>
      <c r="J25" s="1571">
        <f>[2]SPAS!J25+[2]asistati!J25</f>
        <v>0</v>
      </c>
      <c r="K25" s="1571">
        <f>[2]SPAS!K25+[2]asistati!K25</f>
        <v>0</v>
      </c>
      <c r="L25" s="1572">
        <f>[2]SPAS!L25+[2]asistati!L25</f>
        <v>0</v>
      </c>
    </row>
    <row r="26" spans="1:12" hidden="1">
      <c r="A26" s="878"/>
      <c r="B26" s="879" t="s">
        <v>1316</v>
      </c>
      <c r="C26" s="1567" t="s">
        <v>883</v>
      </c>
      <c r="D26" s="941"/>
      <c r="E26" s="941"/>
      <c r="F26" s="1571">
        <f>[2]SPAS!F26+[2]asistati!F26</f>
        <v>0</v>
      </c>
      <c r="G26" s="1571">
        <f>[2]SPAS!G26+[2]asistati!G26</f>
        <v>0</v>
      </c>
      <c r="H26" s="1571">
        <f>[2]SPAS!H26+[2]asistati!H26</f>
        <v>0</v>
      </c>
      <c r="I26" s="1571">
        <f>[2]SPAS!I26+[2]asistati!I26</f>
        <v>0</v>
      </c>
      <c r="J26" s="1571">
        <f>[2]SPAS!J26+[2]asistati!J26</f>
        <v>0</v>
      </c>
      <c r="K26" s="1571">
        <f>[2]SPAS!K26+[2]asistati!K26</f>
        <v>0</v>
      </c>
      <c r="L26" s="1572">
        <f>[2]SPAS!L26+[2]asistati!L26</f>
        <v>0</v>
      </c>
    </row>
    <row r="27" spans="1:12">
      <c r="A27" s="892"/>
      <c r="B27" s="893" t="s">
        <v>884</v>
      </c>
      <c r="C27" s="1567" t="s">
        <v>885</v>
      </c>
      <c r="D27" s="941"/>
      <c r="E27" s="941"/>
      <c r="F27" s="1374">
        <f>[2]SPAS!F27+[2]asistati!F27</f>
        <v>1000</v>
      </c>
      <c r="G27" s="1374">
        <f>[2]SPAS!G27+[2]asistati!G27</f>
        <v>1000</v>
      </c>
      <c r="H27" s="1374">
        <f>[2]SPAS!H27+[2]asistati!H27</f>
        <v>276</v>
      </c>
      <c r="I27" s="1374">
        <f>[2]SPAS!I27+[2]asistati!I27</f>
        <v>276</v>
      </c>
      <c r="J27" s="1374">
        <f>[2]SPAS!J27+[2]asistati!J27</f>
        <v>276</v>
      </c>
      <c r="K27" s="1374">
        <f>[2]SPAS!K27+[2]asistati!K27</f>
        <v>0</v>
      </c>
      <c r="L27" s="1568">
        <f>[2]SPAS!L27+[2]asistati!L27</f>
        <v>276</v>
      </c>
    </row>
    <row r="28" spans="1:12" hidden="1">
      <c r="A28" s="892"/>
      <c r="B28" s="893" t="s">
        <v>886</v>
      </c>
      <c r="C28" s="1567" t="s">
        <v>887</v>
      </c>
      <c r="D28" s="941"/>
      <c r="E28" s="941"/>
      <c r="F28" s="1571">
        <f>[2]SPAS!F28+[2]asistati!F28</f>
        <v>0</v>
      </c>
      <c r="G28" s="1571">
        <f>[2]SPAS!G28+[2]asistati!G28</f>
        <v>0</v>
      </c>
      <c r="H28" s="1571">
        <f>[2]SPAS!H28+[2]asistati!H28</f>
        <v>0</v>
      </c>
      <c r="I28" s="1571">
        <f>[2]SPAS!I28+[2]asistati!I28</f>
        <v>0</v>
      </c>
      <c r="J28" s="1571">
        <f>[2]SPAS!J28+[2]asistati!J28</f>
        <v>0</v>
      </c>
      <c r="K28" s="1571">
        <f>[2]SPAS!K28+[2]asistati!K28</f>
        <v>0</v>
      </c>
      <c r="L28" s="1572">
        <f>[2]SPAS!L28+[2]asistati!L28</f>
        <v>0</v>
      </c>
    </row>
    <row r="29" spans="1:12" hidden="1">
      <c r="A29" s="892"/>
      <c r="B29" s="893" t="s">
        <v>888</v>
      </c>
      <c r="C29" s="1567" t="s">
        <v>889</v>
      </c>
      <c r="D29" s="941"/>
      <c r="E29" s="941"/>
      <c r="F29" s="1571">
        <f>[2]SPAS!F29+[2]asistati!F29</f>
        <v>0</v>
      </c>
      <c r="G29" s="1571">
        <f>[2]SPAS!G29+[2]asistati!G29</f>
        <v>0</v>
      </c>
      <c r="H29" s="1571">
        <f>[2]SPAS!H29+[2]asistati!H29</f>
        <v>0</v>
      </c>
      <c r="I29" s="1571">
        <f>[2]SPAS!I29+[2]asistati!I29</f>
        <v>0</v>
      </c>
      <c r="J29" s="1571">
        <f>[2]SPAS!J29+[2]asistati!J29</f>
        <v>0</v>
      </c>
      <c r="K29" s="1571">
        <f>[2]SPAS!K29+[2]asistati!K29</f>
        <v>0</v>
      </c>
      <c r="L29" s="1572">
        <f>[2]SPAS!L29+[2]asistati!L29</f>
        <v>0</v>
      </c>
    </row>
    <row r="30" spans="1:12" hidden="1">
      <c r="A30" s="892"/>
      <c r="B30" s="893" t="s">
        <v>890</v>
      </c>
      <c r="C30" s="1567" t="s">
        <v>891</v>
      </c>
      <c r="D30" s="941"/>
      <c r="E30" s="941"/>
      <c r="F30" s="1571">
        <f>[2]SPAS!F30+[2]asistati!F30</f>
        <v>0</v>
      </c>
      <c r="G30" s="1571">
        <f>[2]SPAS!G30+[2]asistati!G30</f>
        <v>0</v>
      </c>
      <c r="H30" s="1571">
        <f>[2]SPAS!H30+[2]asistati!H30</f>
        <v>0</v>
      </c>
      <c r="I30" s="1571">
        <f>[2]SPAS!I30+[2]asistati!I30</f>
        <v>0</v>
      </c>
      <c r="J30" s="1571">
        <f>[2]SPAS!J30+[2]asistati!J30</f>
        <v>0</v>
      </c>
      <c r="K30" s="1571">
        <f>[2]SPAS!K30+[2]asistati!K30</f>
        <v>0</v>
      </c>
      <c r="L30" s="1572">
        <f>[2]SPAS!L30+[2]asistati!L30</f>
        <v>0</v>
      </c>
    </row>
    <row r="31" spans="1:12">
      <c r="A31" s="892"/>
      <c r="B31" s="893" t="s">
        <v>892</v>
      </c>
      <c r="C31" s="1567" t="s">
        <v>1379</v>
      </c>
      <c r="D31" s="941"/>
      <c r="E31" s="941"/>
      <c r="F31" s="1374">
        <f>[2]SPAS!F31+[2]asistati!F31</f>
        <v>1855000</v>
      </c>
      <c r="G31" s="1374">
        <f>[2]SPAS!G31+[2]asistati!G31</f>
        <v>1783000</v>
      </c>
      <c r="H31" s="1374">
        <f>[2]SPAS!H31+[2]asistati!H31</f>
        <v>1779459</v>
      </c>
      <c r="I31" s="1374">
        <f>[2]SPAS!I31+[2]asistati!I31</f>
        <v>1779459</v>
      </c>
      <c r="J31" s="1374">
        <f>[2]SPAS!J31+[2]asistati!J31</f>
        <v>1779459</v>
      </c>
      <c r="K31" s="1374">
        <f>[2]SPAS!K31+[2]asistati!K31</f>
        <v>0</v>
      </c>
      <c r="L31" s="1568">
        <f>[2]SPAS!L31+[2]asistati!L31</f>
        <v>1779459</v>
      </c>
    </row>
    <row r="32" spans="1:12">
      <c r="A32" s="892"/>
      <c r="B32" s="893" t="s">
        <v>1380</v>
      </c>
      <c r="C32" s="1567" t="s">
        <v>1381</v>
      </c>
      <c r="D32" s="941"/>
      <c r="E32" s="941"/>
      <c r="F32" s="1374">
        <f>[2]SPAS!F32+[2]asistati!F32</f>
        <v>0</v>
      </c>
      <c r="G32" s="1374">
        <f>[2]SPAS!G32+[2]asistati!G32</f>
        <v>72300</v>
      </c>
      <c r="H32" s="1374">
        <f>[2]SPAS!H32+[2]asistati!H32</f>
        <v>72204</v>
      </c>
      <c r="I32" s="1374">
        <f>[2]SPAS!I32+[2]asistati!I32</f>
        <v>72204</v>
      </c>
      <c r="J32" s="1374">
        <f>[2]SPAS!J32+[2]asistati!J32</f>
        <v>72204</v>
      </c>
      <c r="K32" s="1374">
        <f>[2]SPAS!K32+[2]asistati!K32</f>
        <v>0</v>
      </c>
      <c r="L32" s="1568">
        <f>[2]SPAS!L32+[2]asistati!L32</f>
        <v>72204</v>
      </c>
    </row>
    <row r="33" spans="1:12">
      <c r="A33" s="892"/>
      <c r="B33" s="879" t="s">
        <v>894</v>
      </c>
      <c r="C33" s="1567" t="s">
        <v>895</v>
      </c>
      <c r="D33" s="941"/>
      <c r="E33" s="941"/>
      <c r="F33" s="1571">
        <f>[2]SPAS!F33+[2]asistati!F33</f>
        <v>0</v>
      </c>
      <c r="G33" s="1571">
        <f>[2]SPAS!G33+[2]asistati!G33</f>
        <v>0</v>
      </c>
      <c r="H33" s="1571">
        <f>[2]SPAS!H33+[2]asistati!H33</f>
        <v>0</v>
      </c>
      <c r="I33" s="1571">
        <f>[2]SPAS!I33+[2]asistati!I33</f>
        <v>0</v>
      </c>
      <c r="J33" s="1571">
        <f>[2]SPAS!J33+[2]asistati!J33</f>
        <v>0</v>
      </c>
      <c r="K33" s="1571">
        <f>[2]SPAS!K33+[2]asistati!K33</f>
        <v>0</v>
      </c>
      <c r="L33" s="1572">
        <f>[2]SPAS!L33+[2]asistati!L33</f>
        <v>0</v>
      </c>
    </row>
    <row r="34" spans="1:12" hidden="1">
      <c r="A34" s="873" t="s">
        <v>1349</v>
      </c>
      <c r="B34" s="894"/>
      <c r="C34" s="1566" t="s">
        <v>897</v>
      </c>
      <c r="D34" s="875"/>
      <c r="E34" s="875"/>
      <c r="F34" s="1379">
        <f>F35+F36+F37+F38+F39+F40+F41</f>
        <v>0</v>
      </c>
      <c r="G34" s="1379">
        <f t="shared" ref="G34:L34" si="5">G35+G36+G37+G38+G39+G40+G41</f>
        <v>0</v>
      </c>
      <c r="H34" s="1379">
        <f t="shared" si="5"/>
        <v>0</v>
      </c>
      <c r="I34" s="1379">
        <f t="shared" si="5"/>
        <v>0</v>
      </c>
      <c r="J34" s="1379">
        <f t="shared" si="5"/>
        <v>0</v>
      </c>
      <c r="K34" s="1379">
        <f t="shared" si="5"/>
        <v>0</v>
      </c>
      <c r="L34" s="1573">
        <f t="shared" si="5"/>
        <v>0</v>
      </c>
    </row>
    <row r="35" spans="1:12" hidden="1">
      <c r="A35" s="892"/>
      <c r="B35" s="879" t="s">
        <v>898</v>
      </c>
      <c r="C35" s="1567" t="s">
        <v>899</v>
      </c>
      <c r="D35" s="941"/>
      <c r="E35" s="941"/>
      <c r="F35" s="1374">
        <f>[2]SPAS!F35+[2]asistati!F35</f>
        <v>0</v>
      </c>
      <c r="G35" s="1374">
        <f>[2]SPAS!G35+[2]asistati!G35</f>
        <v>0</v>
      </c>
      <c r="H35" s="1374">
        <f>[2]SPAS!H35+[2]asistati!H35</f>
        <v>0</v>
      </c>
      <c r="I35" s="1374">
        <f>[2]SPAS!I35+[2]asistati!I35</f>
        <v>0</v>
      </c>
      <c r="J35" s="1374">
        <f>[2]SPAS!J35+[2]asistati!J35</f>
        <v>0</v>
      </c>
      <c r="K35" s="1374">
        <f>[2]SPAS!K35+[2]asistati!K35</f>
        <v>0</v>
      </c>
      <c r="L35" s="1568">
        <f>[2]SPAS!L35+[2]asistati!L35</f>
        <v>0</v>
      </c>
    </row>
    <row r="36" spans="1:12" hidden="1">
      <c r="A36" s="892"/>
      <c r="B36" s="879" t="s">
        <v>900</v>
      </c>
      <c r="C36" s="1567" t="s">
        <v>901</v>
      </c>
      <c r="D36" s="941"/>
      <c r="E36" s="941"/>
      <c r="F36" s="1374">
        <f>[2]SPAS!F36+[2]asistati!F36</f>
        <v>0</v>
      </c>
      <c r="G36" s="1374">
        <f>[2]SPAS!G36+[2]asistati!G36</f>
        <v>0</v>
      </c>
      <c r="H36" s="1374">
        <f>[2]SPAS!H36+[2]asistati!H36</f>
        <v>0</v>
      </c>
      <c r="I36" s="1374">
        <f>[2]SPAS!I36+[2]asistati!I36</f>
        <v>0</v>
      </c>
      <c r="J36" s="1374">
        <f>[2]SPAS!J36+[2]asistati!J36</f>
        <v>0</v>
      </c>
      <c r="K36" s="1374">
        <f>[2]SPAS!K36+[2]asistati!K36</f>
        <v>0</v>
      </c>
      <c r="L36" s="1568">
        <f>[2]SPAS!L36+[2]asistati!L36</f>
        <v>0</v>
      </c>
    </row>
    <row r="37" spans="1:12" hidden="1">
      <c r="A37" s="892"/>
      <c r="B37" s="879" t="s">
        <v>902</v>
      </c>
      <c r="C37" s="1567" t="s">
        <v>903</v>
      </c>
      <c r="D37" s="941"/>
      <c r="E37" s="941"/>
      <c r="F37" s="1374">
        <f>[2]SPAS!F37+[2]asistati!F37</f>
        <v>0</v>
      </c>
      <c r="G37" s="1374">
        <f>[2]SPAS!G37+[2]asistati!G37</f>
        <v>0</v>
      </c>
      <c r="H37" s="1374">
        <f>[2]SPAS!H37+[2]asistati!H37</f>
        <v>0</v>
      </c>
      <c r="I37" s="1374">
        <f>[2]SPAS!I37+[2]asistati!I37</f>
        <v>0</v>
      </c>
      <c r="J37" s="1374">
        <f>[2]SPAS!J37+[2]asistati!J37</f>
        <v>0</v>
      </c>
      <c r="K37" s="1374">
        <f>[2]SPAS!K37+[2]asistati!K37</f>
        <v>0</v>
      </c>
      <c r="L37" s="1568">
        <f>[2]SPAS!L37+[2]asistati!L37</f>
        <v>0</v>
      </c>
    </row>
    <row r="38" spans="1:12" hidden="1">
      <c r="A38" s="892"/>
      <c r="B38" s="879" t="s">
        <v>904</v>
      </c>
      <c r="C38" s="1567" t="s">
        <v>905</v>
      </c>
      <c r="D38" s="941"/>
      <c r="E38" s="941"/>
      <c r="F38" s="1374">
        <f>[2]SPAS!F38+[2]asistati!F38</f>
        <v>0</v>
      </c>
      <c r="G38" s="1374">
        <f>[2]SPAS!G38+[2]asistati!G38</f>
        <v>0</v>
      </c>
      <c r="H38" s="1374">
        <f>[2]SPAS!H38+[2]asistati!H38</f>
        <v>0</v>
      </c>
      <c r="I38" s="1374">
        <f>[2]SPAS!I38+[2]asistati!I38</f>
        <v>0</v>
      </c>
      <c r="J38" s="1374">
        <f>[2]SPAS!J38+[2]asistati!J38</f>
        <v>0</v>
      </c>
      <c r="K38" s="1374">
        <f>[2]SPAS!K38+[2]asistati!K38</f>
        <v>0</v>
      </c>
      <c r="L38" s="1568">
        <f>[2]SPAS!L38+[2]asistati!L38</f>
        <v>0</v>
      </c>
    </row>
    <row r="39" spans="1:12" hidden="1">
      <c r="A39" s="892"/>
      <c r="B39" s="893" t="s">
        <v>906</v>
      </c>
      <c r="C39" s="1567" t="s">
        <v>907</v>
      </c>
      <c r="D39" s="941"/>
      <c r="E39" s="941"/>
      <c r="F39" s="1374">
        <f>[2]SPAS!F39+[2]asistati!F39</f>
        <v>0</v>
      </c>
      <c r="G39" s="1374">
        <f>[2]SPAS!G39+[2]asistati!G39</f>
        <v>0</v>
      </c>
      <c r="H39" s="1374">
        <f>[2]SPAS!H39+[2]asistati!H39</f>
        <v>0</v>
      </c>
      <c r="I39" s="1374">
        <f>[2]SPAS!I39+[2]asistati!I39</f>
        <v>0</v>
      </c>
      <c r="J39" s="1374">
        <f>[2]SPAS!J39+[2]asistati!J39</f>
        <v>0</v>
      </c>
      <c r="K39" s="1374">
        <f>[2]SPAS!K39+[2]asistati!K39</f>
        <v>0</v>
      </c>
      <c r="L39" s="1568">
        <f>[2]SPAS!L39+[2]asistati!L39</f>
        <v>0</v>
      </c>
    </row>
    <row r="40" spans="1:12" hidden="1">
      <c r="A40" s="892"/>
      <c r="B40" s="893" t="s">
        <v>908</v>
      </c>
      <c r="C40" s="1567" t="s">
        <v>909</v>
      </c>
      <c r="D40" s="941"/>
      <c r="E40" s="941"/>
      <c r="F40" s="1374">
        <f>[2]SPAS!F40+[2]asistati!F40</f>
        <v>0</v>
      </c>
      <c r="G40" s="1374">
        <f>[2]SPAS!G40+[2]asistati!G40</f>
        <v>0</v>
      </c>
      <c r="H40" s="1374">
        <f>[2]SPAS!H40+[2]asistati!H40</f>
        <v>0</v>
      </c>
      <c r="I40" s="1374">
        <f>[2]SPAS!I40+[2]asistati!I40</f>
        <v>0</v>
      </c>
      <c r="J40" s="1374">
        <f>[2]SPAS!J40+[2]asistati!J40</f>
        <v>0</v>
      </c>
      <c r="K40" s="1374">
        <f>[2]SPAS!K40+[2]asistati!K40</f>
        <v>0</v>
      </c>
      <c r="L40" s="1568">
        <f>[2]SPAS!L40+[2]asistati!L40</f>
        <v>0</v>
      </c>
    </row>
    <row r="41" spans="1:12" hidden="1">
      <c r="A41" s="878"/>
      <c r="B41" s="879" t="s">
        <v>910</v>
      </c>
      <c r="C41" s="1567" t="s">
        <v>911</v>
      </c>
      <c r="D41" s="941"/>
      <c r="E41" s="941"/>
      <c r="F41" s="1374">
        <f>[2]SPAS!F41+[2]asistati!F41</f>
        <v>0</v>
      </c>
      <c r="G41" s="1374">
        <f>[2]SPAS!G41+[2]asistati!G41</f>
        <v>0</v>
      </c>
      <c r="H41" s="1374">
        <f>[2]SPAS!H41+[2]asistati!H41</f>
        <v>0</v>
      </c>
      <c r="I41" s="1374">
        <f>[2]SPAS!I41+[2]asistati!I41</f>
        <v>0</v>
      </c>
      <c r="J41" s="1374">
        <f>[2]SPAS!J41+[2]asistati!J41</f>
        <v>0</v>
      </c>
      <c r="K41" s="1374">
        <f>[2]SPAS!K41+[2]asistati!K41</f>
        <v>0</v>
      </c>
      <c r="L41" s="1568">
        <f>[2]SPAS!L41+[2]asistati!L41</f>
        <v>0</v>
      </c>
    </row>
    <row r="42" spans="1:12" ht="18" customHeight="1">
      <c r="A42" s="901" t="s">
        <v>912</v>
      </c>
      <c r="B42" s="902"/>
      <c r="C42" s="1566" t="s">
        <v>913</v>
      </c>
      <c r="D42" s="875"/>
      <c r="E42" s="875"/>
      <c r="F42" s="1379">
        <f>F43+F44+F45+F46+F47+F48+F49</f>
        <v>505000</v>
      </c>
      <c r="G42" s="1379">
        <f t="shared" ref="G42:L42" si="6">G43+G44+G45+G46+G47+G48+G49</f>
        <v>477000</v>
      </c>
      <c r="H42" s="1379">
        <f t="shared" si="6"/>
        <v>475940</v>
      </c>
      <c r="I42" s="1379">
        <f t="shared" si="6"/>
        <v>475940</v>
      </c>
      <c r="J42" s="1379">
        <f t="shared" si="6"/>
        <v>475940</v>
      </c>
      <c r="K42" s="1379">
        <f t="shared" si="6"/>
        <v>0</v>
      </c>
      <c r="L42" s="1573">
        <f t="shared" si="6"/>
        <v>483160</v>
      </c>
    </row>
    <row r="43" spans="1:12" hidden="1">
      <c r="A43" s="892"/>
      <c r="B43" s="903" t="s">
        <v>914</v>
      </c>
      <c r="C43" s="1567" t="s">
        <v>915</v>
      </c>
      <c r="D43" s="941"/>
      <c r="E43" s="941"/>
      <c r="F43" s="1374">
        <f>[2]SPAS!F43+[2]asistati!F43</f>
        <v>0</v>
      </c>
      <c r="G43" s="1374">
        <f>[2]SPAS!G43+[2]asistati!G43</f>
        <v>0</v>
      </c>
      <c r="H43" s="1374">
        <f>[2]SPAS!H43+[2]asistati!H43</f>
        <v>0</v>
      </c>
      <c r="I43" s="1374">
        <f>[2]SPAS!I43+[2]asistati!I43</f>
        <v>0</v>
      </c>
      <c r="J43" s="1374">
        <f>[2]SPAS!J43+[2]asistati!J43</f>
        <v>0</v>
      </c>
      <c r="K43" s="1374">
        <f>[2]SPAS!K43+[2]asistati!K43</f>
        <v>0</v>
      </c>
      <c r="L43" s="1568">
        <f>[2]SPAS!L43+[2]asistati!L43</f>
        <v>0</v>
      </c>
    </row>
    <row r="44" spans="1:12" hidden="1">
      <c r="A44" s="904"/>
      <c r="B44" s="893" t="s">
        <v>916</v>
      </c>
      <c r="C44" s="1567" t="s">
        <v>917</v>
      </c>
      <c r="D44" s="941"/>
      <c r="E44" s="941"/>
      <c r="F44" s="1374">
        <f>[2]SPAS!F44+[2]asistati!F44</f>
        <v>0</v>
      </c>
      <c r="G44" s="1374">
        <f>[2]SPAS!G44+[2]asistati!G44</f>
        <v>0</v>
      </c>
      <c r="H44" s="1374">
        <f>[2]SPAS!H44+[2]asistati!H44</f>
        <v>0</v>
      </c>
      <c r="I44" s="1374">
        <f>[2]SPAS!I44+[2]asistati!I44</f>
        <v>0</v>
      </c>
      <c r="J44" s="1374">
        <f>[2]SPAS!J44+[2]asistati!J44</f>
        <v>0</v>
      </c>
      <c r="K44" s="1374">
        <f>[2]SPAS!K44+[2]asistati!K44</f>
        <v>0</v>
      </c>
      <c r="L44" s="1568">
        <f>[2]SPAS!L44+[2]asistati!L44</f>
        <v>0</v>
      </c>
    </row>
    <row r="45" spans="1:12" hidden="1">
      <c r="A45" s="904"/>
      <c r="B45" s="893" t="s">
        <v>918</v>
      </c>
      <c r="C45" s="1567" t="s">
        <v>919</v>
      </c>
      <c r="D45" s="941"/>
      <c r="E45" s="941"/>
      <c r="F45" s="1374">
        <f>[2]SPAS!F45+[2]asistati!F45</f>
        <v>0</v>
      </c>
      <c r="G45" s="1374">
        <f>[2]SPAS!G45+[2]asistati!G45</f>
        <v>0</v>
      </c>
      <c r="H45" s="1374">
        <f>[2]SPAS!H45+[2]asistati!H45</f>
        <v>0</v>
      </c>
      <c r="I45" s="1374">
        <f>[2]SPAS!I45+[2]asistati!I45</f>
        <v>0</v>
      </c>
      <c r="J45" s="1374">
        <f>[2]SPAS!J45+[2]asistati!J45</f>
        <v>0</v>
      </c>
      <c r="K45" s="1374">
        <f>[2]SPAS!K45+[2]asistati!K45</f>
        <v>0</v>
      </c>
      <c r="L45" s="1568">
        <f>[2]SPAS!L45+[2]asistati!L45</f>
        <v>0</v>
      </c>
    </row>
    <row r="46" spans="1:12" ht="25.5" hidden="1">
      <c r="A46" s="904"/>
      <c r="B46" s="905" t="s">
        <v>920</v>
      </c>
      <c r="C46" s="1567" t="s">
        <v>921</v>
      </c>
      <c r="D46" s="941"/>
      <c r="E46" s="941"/>
      <c r="F46" s="1374">
        <f>[2]SPAS!F46+[2]asistati!F46</f>
        <v>0</v>
      </c>
      <c r="G46" s="1374">
        <f>[2]SPAS!G46+[2]asistati!G46</f>
        <v>0</v>
      </c>
      <c r="H46" s="1374">
        <f>[2]SPAS!H46+[2]asistati!H46</f>
        <v>0</v>
      </c>
      <c r="I46" s="1374">
        <f>[2]SPAS!I46+[2]asistati!I46</f>
        <v>0</v>
      </c>
      <c r="J46" s="1374">
        <f>[2]SPAS!J46+[2]asistati!J46</f>
        <v>0</v>
      </c>
      <c r="K46" s="1374">
        <f>[2]SPAS!K46+[2]asistati!K46</f>
        <v>0</v>
      </c>
      <c r="L46" s="1568">
        <f>[2]SPAS!L46+[2]asistati!L46</f>
        <v>0</v>
      </c>
    </row>
    <row r="47" spans="1:12" ht="25.5" hidden="1">
      <c r="A47" s="904"/>
      <c r="B47" s="905" t="s">
        <v>922</v>
      </c>
      <c r="C47" s="1567" t="s">
        <v>923</v>
      </c>
      <c r="D47" s="941"/>
      <c r="E47" s="941"/>
      <c r="F47" s="1374">
        <f>[2]SPAS!F47+[2]asistati!F47</f>
        <v>0</v>
      </c>
      <c r="G47" s="1374">
        <f>[2]SPAS!G47+[2]asistati!G47</f>
        <v>0</v>
      </c>
      <c r="H47" s="1374">
        <f>[2]SPAS!H47+[2]asistati!H47</f>
        <v>0</v>
      </c>
      <c r="I47" s="1374">
        <f>[2]SPAS!I47+[2]asistati!I47</f>
        <v>0</v>
      </c>
      <c r="J47" s="1374">
        <f>[2]SPAS!J47+[2]asistati!J47</f>
        <v>0</v>
      </c>
      <c r="K47" s="1374">
        <f>[2]SPAS!K47+[2]asistati!K47</f>
        <v>0</v>
      </c>
      <c r="L47" s="1568">
        <f>[2]SPAS!L47+[2]asistati!L47</f>
        <v>0</v>
      </c>
    </row>
    <row r="48" spans="1:12" hidden="1">
      <c r="A48" s="904"/>
      <c r="B48" s="893" t="s">
        <v>924</v>
      </c>
      <c r="C48" s="1567" t="s">
        <v>925</v>
      </c>
      <c r="D48" s="941"/>
      <c r="E48" s="941"/>
      <c r="F48" s="1374">
        <f>[2]SPAS!F48+[2]asistati!F48</f>
        <v>0</v>
      </c>
      <c r="G48" s="1374">
        <f>[2]SPAS!G48+[2]asistati!G48</f>
        <v>0</v>
      </c>
      <c r="H48" s="1374">
        <f>[2]SPAS!H48+[2]asistati!H48</f>
        <v>0</v>
      </c>
      <c r="I48" s="1374">
        <f>[2]SPAS!I48+[2]asistati!I48</f>
        <v>0</v>
      </c>
      <c r="J48" s="1374">
        <f>[2]SPAS!J48+[2]asistati!J48</f>
        <v>0</v>
      </c>
      <c r="K48" s="1374">
        <f>[2]SPAS!K48+[2]asistati!K48</f>
        <v>0</v>
      </c>
      <c r="L48" s="1568">
        <f>[2]SPAS!L48+[2]asistati!L48</f>
        <v>0</v>
      </c>
    </row>
    <row r="49" spans="1:12">
      <c r="A49" s="904"/>
      <c r="B49" s="879" t="s">
        <v>1350</v>
      </c>
      <c r="C49" s="1574" t="s">
        <v>927</v>
      </c>
      <c r="D49" s="1575"/>
      <c r="E49" s="1575"/>
      <c r="F49" s="1374">
        <f>[2]SPAS!F49+[2]asistati!F49+'[2]Prim+SPAS'!F47</f>
        <v>505000</v>
      </c>
      <c r="G49" s="1374">
        <f>[2]SPAS!G49+[2]asistati!G49+'[2]Prim+SPAS'!G47</f>
        <v>477000</v>
      </c>
      <c r="H49" s="1374">
        <f>[2]SPAS!H49+[2]asistati!H49+'[2]Prim+SPAS'!H47</f>
        <v>475940</v>
      </c>
      <c r="I49" s="1374">
        <f>[2]SPAS!I49+[2]asistati!I49+'[2]Prim+SPAS'!I47</f>
        <v>475940</v>
      </c>
      <c r="J49" s="1374">
        <f>[2]SPAS!J49+[2]asistati!J49+'[2]Prim+SPAS'!J47</f>
        <v>475940</v>
      </c>
      <c r="K49" s="1374">
        <f>[2]SPAS!K49+[2]asistati!K49+'[2]Prim+SPAS'!K47</f>
        <v>0</v>
      </c>
      <c r="L49" s="1568">
        <f>[2]SPAS!L49+[2]asistati!L49+'[2]Prim+SPAS'!L47</f>
        <v>483160</v>
      </c>
    </row>
    <row r="50" spans="1:12" ht="24.95" customHeight="1">
      <c r="A50" s="1202" t="s">
        <v>1391</v>
      </c>
      <c r="B50" s="1203"/>
      <c r="C50" s="1576" t="s">
        <v>929</v>
      </c>
      <c r="D50" s="909"/>
      <c r="E50" s="909"/>
      <c r="F50" s="1577">
        <f t="shared" ref="F50:L50" si="7">F51+F62+F63+F66+F71+F75+F78+F79+F80+F81+F82+F83+F96+F97+F98</f>
        <v>1250000</v>
      </c>
      <c r="G50" s="1577">
        <f t="shared" si="7"/>
        <v>1447000</v>
      </c>
      <c r="H50" s="1577">
        <f t="shared" si="7"/>
        <v>1443861</v>
      </c>
      <c r="I50" s="1577">
        <f t="shared" si="7"/>
        <v>1443861</v>
      </c>
      <c r="J50" s="1577">
        <f t="shared" si="7"/>
        <v>1443861</v>
      </c>
      <c r="K50" s="1577">
        <f t="shared" si="7"/>
        <v>0</v>
      </c>
      <c r="L50" s="1578">
        <f t="shared" si="7"/>
        <v>1681391</v>
      </c>
    </row>
    <row r="51" spans="1:12">
      <c r="A51" s="912" t="s">
        <v>1320</v>
      </c>
      <c r="B51" s="894"/>
      <c r="C51" s="1566" t="s">
        <v>931</v>
      </c>
      <c r="D51" s="875"/>
      <c r="E51" s="875"/>
      <c r="F51" s="1379">
        <f>F52+F53+F54+F55+F56+F57+F58+F59+F60+F61</f>
        <v>1001000</v>
      </c>
      <c r="G51" s="1379">
        <f t="shared" ref="G51:L51" si="8">G52+G53+G54+G55+G56+G57+G58+G59+G60+G61</f>
        <v>1099200</v>
      </c>
      <c r="H51" s="1379">
        <f t="shared" si="8"/>
        <v>1098079</v>
      </c>
      <c r="I51" s="1379">
        <f t="shared" si="8"/>
        <v>1098079</v>
      </c>
      <c r="J51" s="1379">
        <f t="shared" si="8"/>
        <v>1098079</v>
      </c>
      <c r="K51" s="1379">
        <f t="shared" si="8"/>
        <v>0</v>
      </c>
      <c r="L51" s="1573">
        <f t="shared" si="8"/>
        <v>1301573</v>
      </c>
    </row>
    <row r="52" spans="1:12">
      <c r="A52" s="904"/>
      <c r="B52" s="893" t="s">
        <v>932</v>
      </c>
      <c r="C52" s="1567" t="s">
        <v>933</v>
      </c>
      <c r="D52" s="941"/>
      <c r="E52" s="941"/>
      <c r="F52" s="1374">
        <f>[2]SPAS!F52+[2]asistati!F52</f>
        <v>30000</v>
      </c>
      <c r="G52" s="1374">
        <f>[2]SPAS!G52+[2]asistati!G52</f>
        <v>33400</v>
      </c>
      <c r="H52" s="1374">
        <f>[2]SPAS!H52+[2]asistati!H52</f>
        <v>33216</v>
      </c>
      <c r="I52" s="1374">
        <f>[2]SPAS!I52+[2]asistati!I52</f>
        <v>33216</v>
      </c>
      <c r="J52" s="1374">
        <f>[2]SPAS!J52+[2]asistati!J52</f>
        <v>33216</v>
      </c>
      <c r="K52" s="1374">
        <f>[2]SPAS!K52+[2]asistati!K52</f>
        <v>0</v>
      </c>
      <c r="L52" s="1568">
        <f>[2]SPAS!L52+[2]asistati!L52</f>
        <v>33216</v>
      </c>
    </row>
    <row r="53" spans="1:12">
      <c r="A53" s="904"/>
      <c r="B53" s="893" t="s">
        <v>934</v>
      </c>
      <c r="C53" s="1567" t="s">
        <v>935</v>
      </c>
      <c r="D53" s="941"/>
      <c r="E53" s="941"/>
      <c r="F53" s="1374">
        <f>[2]SPAS!F53+[2]asistati!F53</f>
        <v>44000</v>
      </c>
      <c r="G53" s="1374">
        <f>[2]SPAS!G53+[2]asistati!G53</f>
        <v>42000</v>
      </c>
      <c r="H53" s="1374">
        <f>[2]SPAS!H53+[2]asistati!H53</f>
        <v>41904</v>
      </c>
      <c r="I53" s="1374">
        <f>[2]SPAS!I53+[2]asistati!I53</f>
        <v>41904</v>
      </c>
      <c r="J53" s="1374">
        <f>[2]SPAS!J53+[2]asistati!J53</f>
        <v>41904</v>
      </c>
      <c r="K53" s="1374">
        <f>[2]SPAS!K53+[2]asistati!K53</f>
        <v>0</v>
      </c>
      <c r="L53" s="1568">
        <f>[2]SPAS!L53+[2]asistati!L53</f>
        <v>48610</v>
      </c>
    </row>
    <row r="54" spans="1:12">
      <c r="A54" s="904"/>
      <c r="B54" s="893" t="s">
        <v>936</v>
      </c>
      <c r="C54" s="1567" t="s">
        <v>937</v>
      </c>
      <c r="D54" s="941"/>
      <c r="E54" s="941"/>
      <c r="F54" s="1374">
        <f>[2]SPAS!F54+[2]asistati!F54</f>
        <v>250000</v>
      </c>
      <c r="G54" s="1374">
        <f>[2]SPAS!G54+[2]asistati!G54</f>
        <v>239000</v>
      </c>
      <c r="H54" s="1374">
        <f>[2]SPAS!H54+[2]asistati!H54</f>
        <v>238706</v>
      </c>
      <c r="I54" s="1374">
        <f>[2]SPAS!I54+[2]asistati!I54</f>
        <v>238706</v>
      </c>
      <c r="J54" s="1374">
        <f>[2]SPAS!J54+[2]asistati!J54</f>
        <v>238706</v>
      </c>
      <c r="K54" s="1374">
        <f>[2]SPAS!K54+[2]asistati!K54</f>
        <v>0</v>
      </c>
      <c r="L54" s="1568">
        <f>[2]SPAS!L54+[2]asistati!L54</f>
        <v>254455</v>
      </c>
    </row>
    <row r="55" spans="1:12">
      <c r="A55" s="904"/>
      <c r="B55" s="893" t="s">
        <v>938</v>
      </c>
      <c r="C55" s="1567" t="s">
        <v>939</v>
      </c>
      <c r="D55" s="941"/>
      <c r="E55" s="941"/>
      <c r="F55" s="1374">
        <f>[2]SPAS!F55+[2]asistati!F55</f>
        <v>57000</v>
      </c>
      <c r="G55" s="1374">
        <f>[2]SPAS!G55+[2]asistati!G55</f>
        <v>63200</v>
      </c>
      <c r="H55" s="1374">
        <f>[2]SPAS!H55+[2]asistati!H55</f>
        <v>62831</v>
      </c>
      <c r="I55" s="1374">
        <f>[2]SPAS!I55+[2]asistati!I55</f>
        <v>62831</v>
      </c>
      <c r="J55" s="1374">
        <f>[2]SPAS!J55+[2]asistati!J55</f>
        <v>62831</v>
      </c>
      <c r="K55" s="1374">
        <f>[2]SPAS!K55+[2]asistati!K55</f>
        <v>0</v>
      </c>
      <c r="L55" s="1568">
        <f>[2]SPAS!L55+[2]asistati!L55</f>
        <v>69916</v>
      </c>
    </row>
    <row r="56" spans="1:12">
      <c r="A56" s="904"/>
      <c r="B56" s="893" t="s">
        <v>940</v>
      </c>
      <c r="C56" s="1567" t="s">
        <v>941</v>
      </c>
      <c r="D56" s="941"/>
      <c r="E56" s="941"/>
      <c r="F56" s="1374">
        <f>[2]SPAS!F56+[2]asistati!F56</f>
        <v>25000</v>
      </c>
      <c r="G56" s="1374">
        <f>[2]SPAS!G56+[2]asistati!G56</f>
        <v>25000</v>
      </c>
      <c r="H56" s="1374">
        <f>[2]SPAS!H56+[2]asistati!H56</f>
        <v>25000</v>
      </c>
      <c r="I56" s="1374">
        <f>[2]SPAS!I56+[2]asistati!I56</f>
        <v>25000</v>
      </c>
      <c r="J56" s="1374">
        <f>[2]SPAS!J56+[2]asistati!J56</f>
        <v>25000</v>
      </c>
      <c r="K56" s="1374">
        <f>[2]SPAS!K56+[2]asistati!K56</f>
        <v>0</v>
      </c>
      <c r="L56" s="1568">
        <f>[2]SPAS!L56+[2]asistati!L56</f>
        <v>15457</v>
      </c>
    </row>
    <row r="57" spans="1:12" hidden="1">
      <c r="A57" s="904"/>
      <c r="B57" s="893" t="s">
        <v>942</v>
      </c>
      <c r="C57" s="1567" t="s">
        <v>943</v>
      </c>
      <c r="D57" s="941"/>
      <c r="E57" s="941"/>
      <c r="F57" s="1374">
        <f>[2]SPAS!F57+[2]asistati!F57</f>
        <v>0</v>
      </c>
      <c r="G57" s="1374">
        <f>[2]SPAS!G57+[2]asistati!G57</f>
        <v>0</v>
      </c>
      <c r="H57" s="1374">
        <f>[2]SPAS!H57+[2]asistati!H57</f>
        <v>0</v>
      </c>
      <c r="I57" s="1374">
        <f>[2]SPAS!I57+[2]asistati!I57</f>
        <v>0</v>
      </c>
      <c r="J57" s="1374">
        <f>[2]SPAS!J57+[2]asistati!J57</f>
        <v>0</v>
      </c>
      <c r="K57" s="1374">
        <f>[2]SPAS!K57+[2]asistati!K57</f>
        <v>0</v>
      </c>
      <c r="L57" s="1568">
        <f>[2]SPAS!L57+[2]asistati!L57</f>
        <v>0</v>
      </c>
    </row>
    <row r="58" spans="1:12" hidden="1">
      <c r="A58" s="904"/>
      <c r="B58" s="893" t="s">
        <v>944</v>
      </c>
      <c r="C58" s="1567" t="s">
        <v>945</v>
      </c>
      <c r="D58" s="941"/>
      <c r="E58" s="941"/>
      <c r="F58" s="1374">
        <f>[2]SPAS!F58+[2]asistati!F58</f>
        <v>0</v>
      </c>
      <c r="G58" s="1374">
        <f>[2]SPAS!G58+[2]asistati!G58</f>
        <v>0</v>
      </c>
      <c r="H58" s="1374">
        <f>[2]SPAS!H58+[2]asistati!H58</f>
        <v>0</v>
      </c>
      <c r="I58" s="1374">
        <f>[2]SPAS!I58+[2]asistati!I58</f>
        <v>0</v>
      </c>
      <c r="J58" s="1374">
        <f>[2]SPAS!J58+[2]asistati!J58</f>
        <v>0</v>
      </c>
      <c r="K58" s="1374">
        <f>[2]SPAS!K58+[2]asistati!K58</f>
        <v>0</v>
      </c>
      <c r="L58" s="1568">
        <f>[2]SPAS!L58+[2]asistati!L58</f>
        <v>0</v>
      </c>
    </row>
    <row r="59" spans="1:12">
      <c r="A59" s="904"/>
      <c r="B59" s="893" t="s">
        <v>946</v>
      </c>
      <c r="C59" s="1567" t="s">
        <v>947</v>
      </c>
      <c r="D59" s="941"/>
      <c r="E59" s="941"/>
      <c r="F59" s="1374">
        <f>[2]SPAS!F59+[2]asistati!F59</f>
        <v>45000</v>
      </c>
      <c r="G59" s="1374">
        <f>[2]SPAS!G59+[2]asistati!G59</f>
        <v>45100</v>
      </c>
      <c r="H59" s="1374">
        <f>[2]SPAS!H59+[2]asistati!H59</f>
        <v>45049</v>
      </c>
      <c r="I59" s="1374">
        <f>[2]SPAS!I59+[2]asistati!I59</f>
        <v>45049</v>
      </c>
      <c r="J59" s="1374">
        <f>[2]SPAS!J59+[2]asistati!J59</f>
        <v>45049</v>
      </c>
      <c r="K59" s="1374">
        <f>[2]SPAS!K59+[2]asistati!K59</f>
        <v>0</v>
      </c>
      <c r="L59" s="1568">
        <f>[2]SPAS!L59+[2]asistati!L59</f>
        <v>45315</v>
      </c>
    </row>
    <row r="60" spans="1:12">
      <c r="A60" s="904"/>
      <c r="B60" s="913" t="s">
        <v>948</v>
      </c>
      <c r="C60" s="1567" t="s">
        <v>949</v>
      </c>
      <c r="D60" s="941"/>
      <c r="E60" s="941"/>
      <c r="F60" s="1374">
        <f>[2]SPAS!F60+[2]asistati!F60</f>
        <v>320000</v>
      </c>
      <c r="G60" s="1374">
        <f>[2]SPAS!G60+[2]asistati!G60</f>
        <v>338000</v>
      </c>
      <c r="H60" s="1374">
        <f>[2]SPAS!H60+[2]asistati!H60</f>
        <v>337995</v>
      </c>
      <c r="I60" s="1374">
        <f>[2]SPAS!I60+[2]asistati!I60</f>
        <v>337995</v>
      </c>
      <c r="J60" s="1374">
        <f>[2]SPAS!J60+[2]asistati!J60</f>
        <v>337995</v>
      </c>
      <c r="K60" s="1374">
        <f>[2]SPAS!K60+[2]asistati!K60</f>
        <v>0</v>
      </c>
      <c r="L60" s="1568">
        <f>[2]SPAS!L60+[2]asistati!L60</f>
        <v>359772</v>
      </c>
    </row>
    <row r="61" spans="1:12">
      <c r="A61" s="904"/>
      <c r="B61" s="893" t="s">
        <v>950</v>
      </c>
      <c r="C61" s="1567" t="s">
        <v>951</v>
      </c>
      <c r="D61" s="941"/>
      <c r="E61" s="941"/>
      <c r="F61" s="1374">
        <f>[2]SPAS!F61+[2]asistati!F61</f>
        <v>230000</v>
      </c>
      <c r="G61" s="1374">
        <f>[2]SPAS!G61+[2]asistati!G61</f>
        <v>313500</v>
      </c>
      <c r="H61" s="1374">
        <f>[2]SPAS!H61+[2]asistati!H61</f>
        <v>313378</v>
      </c>
      <c r="I61" s="1374">
        <f>[2]SPAS!I61+[2]asistati!I61</f>
        <v>313378</v>
      </c>
      <c r="J61" s="1374">
        <f>[2]SPAS!J61+[2]asistati!J61</f>
        <v>313378</v>
      </c>
      <c r="K61" s="1374">
        <f>[2]SPAS!K61+[2]asistati!K61</f>
        <v>0</v>
      </c>
      <c r="L61" s="1568">
        <f>[2]SPAS!L61+[2]asistati!L61</f>
        <v>474832</v>
      </c>
    </row>
    <row r="62" spans="1:12">
      <c r="A62" s="873" t="s">
        <v>952</v>
      </c>
      <c r="B62" s="894"/>
      <c r="C62" s="1566" t="s">
        <v>953</v>
      </c>
      <c r="D62" s="875"/>
      <c r="E62" s="875"/>
      <c r="F62" s="1379">
        <f>[2]SPAS!F62+[2]asistati!F62</f>
        <v>0</v>
      </c>
      <c r="G62" s="1379">
        <f>[2]SPAS!G62+[2]asistati!G62</f>
        <v>0</v>
      </c>
      <c r="H62" s="1379">
        <f>[2]SPAS!H62+[2]asistati!H62</f>
        <v>0</v>
      </c>
      <c r="I62" s="1379">
        <f>[2]SPAS!I62+[2]asistati!I62</f>
        <v>0</v>
      </c>
      <c r="J62" s="1379">
        <f>[2]SPAS!J62+[2]asistati!J62</f>
        <v>0</v>
      </c>
      <c r="K62" s="1379">
        <f>[2]SPAS!K62+[2]asistati!K62</f>
        <v>0</v>
      </c>
      <c r="L62" s="1573">
        <f>[2]SPAS!L62+[2]asistati!L62</f>
        <v>0</v>
      </c>
    </row>
    <row r="63" spans="1:12">
      <c r="A63" s="873" t="s">
        <v>954</v>
      </c>
      <c r="B63" s="917"/>
      <c r="C63" s="1566" t="s">
        <v>955</v>
      </c>
      <c r="D63" s="875"/>
      <c r="E63" s="875"/>
      <c r="F63" s="1379">
        <f>F64+F65</f>
        <v>145000</v>
      </c>
      <c r="G63" s="1379">
        <f t="shared" ref="G63:L63" si="9">G64+G65</f>
        <v>261000</v>
      </c>
      <c r="H63" s="1379">
        <f t="shared" si="9"/>
        <v>259682</v>
      </c>
      <c r="I63" s="1379">
        <f t="shared" si="9"/>
        <v>259682</v>
      </c>
      <c r="J63" s="1379">
        <f t="shared" si="9"/>
        <v>259682</v>
      </c>
      <c r="K63" s="1379">
        <f t="shared" si="9"/>
        <v>0</v>
      </c>
      <c r="L63" s="1573">
        <f t="shared" si="9"/>
        <v>268595</v>
      </c>
    </row>
    <row r="64" spans="1:12">
      <c r="A64" s="892"/>
      <c r="B64" s="913" t="s">
        <v>956</v>
      </c>
      <c r="C64" s="1567" t="s">
        <v>957</v>
      </c>
      <c r="D64" s="941"/>
      <c r="E64" s="941"/>
      <c r="F64" s="1374">
        <f>[2]SPAS!F64+[2]asistati!F64</f>
        <v>145000</v>
      </c>
      <c r="G64" s="1374">
        <f>[2]SPAS!G64+[2]asistati!G64</f>
        <v>261000</v>
      </c>
      <c r="H64" s="1374">
        <f>[2]SPAS!H64+[2]asistati!H64</f>
        <v>259682</v>
      </c>
      <c r="I64" s="1374">
        <f>[2]SPAS!I64+[2]asistati!I64</f>
        <v>259682</v>
      </c>
      <c r="J64" s="1374">
        <f>[2]SPAS!J64+[2]asistati!J64</f>
        <v>259682</v>
      </c>
      <c r="K64" s="1374">
        <f>[2]SPAS!K64+[2]asistati!K64</f>
        <v>0</v>
      </c>
      <c r="L64" s="1568">
        <f>[2]SPAS!L64+[2]asistati!L64</f>
        <v>268595</v>
      </c>
    </row>
    <row r="65" spans="1:12">
      <c r="A65" s="892"/>
      <c r="B65" s="913" t="s">
        <v>958</v>
      </c>
      <c r="C65" s="1567" t="s">
        <v>959</v>
      </c>
      <c r="D65" s="941"/>
      <c r="E65" s="941"/>
      <c r="F65" s="1374">
        <f>[2]SPAS!F65+[2]asistati!F65</f>
        <v>0</v>
      </c>
      <c r="G65" s="1374">
        <f>[2]SPAS!G65+[2]asistati!G65</f>
        <v>0</v>
      </c>
      <c r="H65" s="1374">
        <f>[2]SPAS!H65+[2]asistati!H65</f>
        <v>0</v>
      </c>
      <c r="I65" s="1374">
        <f>[2]SPAS!I65+[2]asistati!I65</f>
        <v>0</v>
      </c>
      <c r="J65" s="1374">
        <f>[2]SPAS!J65+[2]asistati!J65</f>
        <v>0</v>
      </c>
      <c r="K65" s="1374">
        <f>[2]SPAS!K65+[2]asistati!K65</f>
        <v>0</v>
      </c>
      <c r="L65" s="1568">
        <f>[2]SPAS!L65+[2]asistati!L65</f>
        <v>0</v>
      </c>
    </row>
    <row r="66" spans="1:12">
      <c r="A66" s="873" t="s">
        <v>1322</v>
      </c>
      <c r="B66" s="917"/>
      <c r="C66" s="1566" t="s">
        <v>961</v>
      </c>
      <c r="D66" s="875"/>
      <c r="E66" s="875"/>
      <c r="F66" s="1379">
        <f>F67+F68+F69+F70</f>
        <v>14000</v>
      </c>
      <c r="G66" s="1379">
        <f t="shared" ref="G66:L66" si="10">G67+G68+G69+G70</f>
        <v>16000</v>
      </c>
      <c r="H66" s="1379">
        <f t="shared" si="10"/>
        <v>15762</v>
      </c>
      <c r="I66" s="1379">
        <f t="shared" si="10"/>
        <v>15762</v>
      </c>
      <c r="J66" s="1379">
        <f t="shared" si="10"/>
        <v>15762</v>
      </c>
      <c r="K66" s="1379">
        <f t="shared" si="10"/>
        <v>0</v>
      </c>
      <c r="L66" s="1573">
        <f t="shared" si="10"/>
        <v>15762</v>
      </c>
    </row>
    <row r="67" spans="1:12">
      <c r="A67" s="904"/>
      <c r="B67" s="893" t="s">
        <v>962</v>
      </c>
      <c r="C67" s="1567" t="s">
        <v>963</v>
      </c>
      <c r="D67" s="941"/>
      <c r="E67" s="941"/>
      <c r="F67" s="1374">
        <f>[2]SPAS!F67+[2]asistati!F67</f>
        <v>8000</v>
      </c>
      <c r="G67" s="1374">
        <f>[2]SPAS!G67+[2]asistati!G67</f>
        <v>10000</v>
      </c>
      <c r="H67" s="1374">
        <f>[2]SPAS!H67+[2]asistati!H67</f>
        <v>9940</v>
      </c>
      <c r="I67" s="1374">
        <f>[2]SPAS!I67+[2]asistati!I67</f>
        <v>9940</v>
      </c>
      <c r="J67" s="1374">
        <f>[2]SPAS!J67+[2]asistati!J67</f>
        <v>9940</v>
      </c>
      <c r="K67" s="1374">
        <f>[2]SPAS!K67+[2]asistati!K67</f>
        <v>0</v>
      </c>
      <c r="L67" s="1568">
        <f>[2]SPAS!L67+[2]asistati!L67</f>
        <v>9940</v>
      </c>
    </row>
    <row r="68" spans="1:12">
      <c r="A68" s="904"/>
      <c r="B68" s="893" t="s">
        <v>964</v>
      </c>
      <c r="C68" s="1567" t="s">
        <v>965</v>
      </c>
      <c r="D68" s="941"/>
      <c r="E68" s="941"/>
      <c r="F68" s="1374">
        <f>[2]SPAS!F68+[2]asistati!F68</f>
        <v>3000</v>
      </c>
      <c r="G68" s="1374">
        <f>[2]SPAS!G68+[2]asistati!G68</f>
        <v>5000</v>
      </c>
      <c r="H68" s="1374">
        <f>[2]SPAS!H68+[2]asistati!H68</f>
        <v>4914</v>
      </c>
      <c r="I68" s="1374">
        <f>[2]SPAS!I68+[2]asistati!I68</f>
        <v>4914</v>
      </c>
      <c r="J68" s="1374">
        <f>[2]SPAS!J68+[2]asistati!J68</f>
        <v>4914</v>
      </c>
      <c r="K68" s="1374">
        <f>[2]SPAS!K68+[2]asistati!K68</f>
        <v>0</v>
      </c>
      <c r="L68" s="1568">
        <f>[2]SPAS!L68+[2]asistati!L68</f>
        <v>4914</v>
      </c>
    </row>
    <row r="69" spans="1:12">
      <c r="A69" s="904"/>
      <c r="B69" s="893" t="s">
        <v>966</v>
      </c>
      <c r="C69" s="1567" t="s">
        <v>967</v>
      </c>
      <c r="D69" s="941"/>
      <c r="E69" s="941"/>
      <c r="F69" s="1374">
        <f>[2]SPAS!F69+[2]asistati!F69</f>
        <v>0</v>
      </c>
      <c r="G69" s="1374">
        <f>[2]SPAS!G69+[2]asistati!G69</f>
        <v>0</v>
      </c>
      <c r="H69" s="1374">
        <f>[2]SPAS!H69+[2]asistati!H69</f>
        <v>0</v>
      </c>
      <c r="I69" s="1374">
        <f>[2]SPAS!I69+[2]asistati!I69</f>
        <v>0</v>
      </c>
      <c r="J69" s="1374">
        <f>[2]SPAS!J69+[2]asistati!J69</f>
        <v>0</v>
      </c>
      <c r="K69" s="1374">
        <f>[2]SPAS!K69+[2]asistati!K69</f>
        <v>0</v>
      </c>
      <c r="L69" s="1568">
        <f>[2]SPAS!L69+[2]asistati!L69</f>
        <v>0</v>
      </c>
    </row>
    <row r="70" spans="1:12">
      <c r="A70" s="904"/>
      <c r="B70" s="893" t="s">
        <v>968</v>
      </c>
      <c r="C70" s="1567" t="s">
        <v>969</v>
      </c>
      <c r="D70" s="941"/>
      <c r="E70" s="941"/>
      <c r="F70" s="1374">
        <f>[2]SPAS!F70+[2]asistati!F70</f>
        <v>3000</v>
      </c>
      <c r="G70" s="1374">
        <f>[2]SPAS!G70+[2]asistati!G70</f>
        <v>1000</v>
      </c>
      <c r="H70" s="1374">
        <f>[2]SPAS!H70+[2]asistati!H70</f>
        <v>908</v>
      </c>
      <c r="I70" s="1374">
        <f>[2]SPAS!I70+[2]asistati!I70</f>
        <v>908</v>
      </c>
      <c r="J70" s="1374">
        <f>[2]SPAS!J70+[2]asistati!J70</f>
        <v>908</v>
      </c>
      <c r="K70" s="1374">
        <f>[2]SPAS!K70+[2]asistati!K70</f>
        <v>0</v>
      </c>
      <c r="L70" s="1568">
        <f>[2]SPAS!L70+[2]asistati!L70</f>
        <v>908</v>
      </c>
    </row>
    <row r="71" spans="1:12">
      <c r="A71" s="1306" t="s">
        <v>970</v>
      </c>
      <c r="B71" s="917"/>
      <c r="C71" s="1566" t="s">
        <v>971</v>
      </c>
      <c r="D71" s="875"/>
      <c r="E71" s="875"/>
      <c r="F71" s="1379">
        <f>F72+F73+F74</f>
        <v>12000</v>
      </c>
      <c r="G71" s="1379">
        <f t="shared" ref="G71:L71" si="11">G72+G73+G74</f>
        <v>19400</v>
      </c>
      <c r="H71" s="1379">
        <f t="shared" si="11"/>
        <v>19202</v>
      </c>
      <c r="I71" s="1379">
        <f t="shared" si="11"/>
        <v>19202</v>
      </c>
      <c r="J71" s="1379">
        <f t="shared" si="11"/>
        <v>19202</v>
      </c>
      <c r="K71" s="1379">
        <f t="shared" si="11"/>
        <v>0</v>
      </c>
      <c r="L71" s="1573">
        <f t="shared" si="11"/>
        <v>35990</v>
      </c>
    </row>
    <row r="72" spans="1:12">
      <c r="A72" s="904"/>
      <c r="B72" s="893" t="s">
        <v>972</v>
      </c>
      <c r="C72" s="1567" t="s">
        <v>973</v>
      </c>
      <c r="D72" s="941"/>
      <c r="E72" s="941"/>
      <c r="F72" s="1374">
        <f>[2]SPAS!F72+[2]asistati!F72</f>
        <v>0</v>
      </c>
      <c r="G72" s="1374">
        <f>[2]SPAS!G72+[2]asistati!G72</f>
        <v>0</v>
      </c>
      <c r="H72" s="1374">
        <f>[2]SPAS!H72+[2]asistati!H72</f>
        <v>0</v>
      </c>
      <c r="I72" s="1374">
        <f>[2]SPAS!I72+[2]asistati!I72</f>
        <v>0</v>
      </c>
      <c r="J72" s="1374">
        <f>[2]SPAS!J72+[2]asistati!J72</f>
        <v>0</v>
      </c>
      <c r="K72" s="1374">
        <f>[2]SPAS!K72+[2]asistati!K72</f>
        <v>0</v>
      </c>
      <c r="L72" s="1568">
        <f>[2]SPAS!L72+[2]asistati!L72</f>
        <v>0</v>
      </c>
    </row>
    <row r="73" spans="1:12">
      <c r="A73" s="904"/>
      <c r="B73" s="893" t="s">
        <v>974</v>
      </c>
      <c r="C73" s="1567" t="s">
        <v>975</v>
      </c>
      <c r="D73" s="941"/>
      <c r="E73" s="941"/>
      <c r="F73" s="1374">
        <f>[2]SPAS!F73+[2]asistati!F73</f>
        <v>0</v>
      </c>
      <c r="G73" s="1374">
        <f>[2]SPAS!G73+[2]asistati!G73</f>
        <v>0</v>
      </c>
      <c r="H73" s="1374">
        <f>[2]SPAS!H73+[2]asistati!H73</f>
        <v>0</v>
      </c>
      <c r="I73" s="1374">
        <f>[2]SPAS!I73+[2]asistati!I73</f>
        <v>0</v>
      </c>
      <c r="J73" s="1374">
        <f>[2]SPAS!J73+[2]asistati!J73</f>
        <v>0</v>
      </c>
      <c r="K73" s="1374">
        <f>[2]SPAS!K73+[2]asistati!K73</f>
        <v>0</v>
      </c>
      <c r="L73" s="1568">
        <f>[2]SPAS!L73+[2]asistati!L73</f>
        <v>0</v>
      </c>
    </row>
    <row r="74" spans="1:12">
      <c r="A74" s="904"/>
      <c r="B74" s="893" t="s">
        <v>976</v>
      </c>
      <c r="C74" s="1567" t="s">
        <v>977</v>
      </c>
      <c r="D74" s="941"/>
      <c r="E74" s="941"/>
      <c r="F74" s="1374">
        <f>[2]SPAS!F74+[2]asistati!F74</f>
        <v>12000</v>
      </c>
      <c r="G74" s="1374">
        <f>[2]SPAS!G74+[2]asistati!G74</f>
        <v>19400</v>
      </c>
      <c r="H74" s="1374">
        <f>[2]SPAS!H74+[2]asistati!H74</f>
        <v>19202</v>
      </c>
      <c r="I74" s="1374">
        <f>[2]SPAS!I74+[2]asistati!I74</f>
        <v>19202</v>
      </c>
      <c r="J74" s="1374">
        <f>[2]SPAS!J74+[2]asistati!J74</f>
        <v>19202</v>
      </c>
      <c r="K74" s="1374">
        <f>[2]SPAS!K74+[2]asistati!K74</f>
        <v>0</v>
      </c>
      <c r="L74" s="1568">
        <f>[2]SPAS!L74+[2]asistati!L74</f>
        <v>35990</v>
      </c>
    </row>
    <row r="75" spans="1:12">
      <c r="A75" s="925" t="s">
        <v>1324</v>
      </c>
      <c r="B75" s="917"/>
      <c r="C75" s="1566" t="s">
        <v>979</v>
      </c>
      <c r="D75" s="875"/>
      <c r="E75" s="875"/>
      <c r="F75" s="1379">
        <f>F76+F77</f>
        <v>7000</v>
      </c>
      <c r="G75" s="1379">
        <f t="shared" ref="G75:L75" si="12">G76+G77</f>
        <v>4500</v>
      </c>
      <c r="H75" s="1379">
        <f t="shared" si="12"/>
        <v>4453</v>
      </c>
      <c r="I75" s="1379">
        <f t="shared" si="12"/>
        <v>4453</v>
      </c>
      <c r="J75" s="1379">
        <f t="shared" si="12"/>
        <v>4453</v>
      </c>
      <c r="K75" s="1379">
        <f t="shared" si="12"/>
        <v>0</v>
      </c>
      <c r="L75" s="1573">
        <f t="shared" si="12"/>
        <v>4453</v>
      </c>
    </row>
    <row r="76" spans="1:12">
      <c r="A76" s="904"/>
      <c r="B76" s="893" t="s">
        <v>980</v>
      </c>
      <c r="C76" s="1567" t="s">
        <v>981</v>
      </c>
      <c r="D76" s="941"/>
      <c r="E76" s="941"/>
      <c r="F76" s="1374">
        <f>[2]SPAS!F76+[2]asistati!F76</f>
        <v>7000</v>
      </c>
      <c r="G76" s="1374">
        <f>[2]SPAS!G76+[2]asistati!G76</f>
        <v>4500</v>
      </c>
      <c r="H76" s="1374">
        <f>[2]SPAS!H76+[2]asistati!H76</f>
        <v>4453</v>
      </c>
      <c r="I76" s="1374">
        <f>[2]SPAS!I76+[2]asistati!I76</f>
        <v>4453</v>
      </c>
      <c r="J76" s="1374">
        <f>[2]SPAS!J76+[2]asistati!J76</f>
        <v>4453</v>
      </c>
      <c r="K76" s="1374">
        <f>[2]SPAS!K76+[2]asistati!K76</f>
        <v>0</v>
      </c>
      <c r="L76" s="1568">
        <f>[2]SPAS!L76+[2]asistati!L76</f>
        <v>4453</v>
      </c>
    </row>
    <row r="77" spans="1:12" hidden="1">
      <c r="A77" s="904"/>
      <c r="B77" s="893" t="s">
        <v>982</v>
      </c>
      <c r="C77" s="1567" t="s">
        <v>983</v>
      </c>
      <c r="D77" s="941"/>
      <c r="E77" s="941"/>
      <c r="F77" s="1374">
        <f>[2]SPAS!F77+[2]asistati!F77</f>
        <v>0</v>
      </c>
      <c r="G77" s="1374">
        <f>[2]SPAS!G77+[2]asistati!G77</f>
        <v>0</v>
      </c>
      <c r="H77" s="1374">
        <f>[2]SPAS!H77+[2]asistati!H77</f>
        <v>0</v>
      </c>
      <c r="I77" s="1374">
        <f>[2]SPAS!I77+[2]asistati!I77</f>
        <v>0</v>
      </c>
      <c r="J77" s="1374">
        <f>[2]SPAS!J77+[2]asistati!J77</f>
        <v>0</v>
      </c>
      <c r="K77" s="1374">
        <f>[2]SPAS!K77+[2]asistati!K77</f>
        <v>0</v>
      </c>
      <c r="L77" s="1568">
        <f>[2]SPAS!L77+[2]asistati!L77</f>
        <v>0</v>
      </c>
    </row>
    <row r="78" spans="1:12" hidden="1">
      <c r="A78" s="1191" t="s">
        <v>984</v>
      </c>
      <c r="B78" s="1192"/>
      <c r="C78" s="1566" t="s">
        <v>985</v>
      </c>
      <c r="D78" s="875"/>
      <c r="E78" s="875"/>
      <c r="F78" s="1379">
        <f>[2]SPAS!F78+[2]asistati!F78</f>
        <v>0</v>
      </c>
      <c r="G78" s="1379">
        <f>[2]SPAS!G78+[2]asistati!G78</f>
        <v>0</v>
      </c>
      <c r="H78" s="1379">
        <f>[2]SPAS!H78+[2]asistati!H78</f>
        <v>0</v>
      </c>
      <c r="I78" s="1379">
        <f>[2]SPAS!I78+[2]asistati!I78</f>
        <v>0</v>
      </c>
      <c r="J78" s="1379">
        <f>[2]SPAS!J78+[2]asistati!J78</f>
        <v>0</v>
      </c>
      <c r="K78" s="1379">
        <f>[2]SPAS!K78+[2]asistati!K78</f>
        <v>0</v>
      </c>
      <c r="L78" s="1573">
        <f>[2]SPAS!L78+[2]asistati!L78</f>
        <v>0</v>
      </c>
    </row>
    <row r="79" spans="1:12" hidden="1">
      <c r="A79" s="1191" t="s">
        <v>986</v>
      </c>
      <c r="B79" s="1192"/>
      <c r="C79" s="1566" t="s">
        <v>987</v>
      </c>
      <c r="D79" s="875"/>
      <c r="E79" s="875"/>
      <c r="F79" s="1379">
        <f>[2]SPAS!F79+[2]asistati!F79</f>
        <v>0</v>
      </c>
      <c r="G79" s="1379">
        <f>[2]SPAS!G79+[2]asistati!G79</f>
        <v>0</v>
      </c>
      <c r="H79" s="1379">
        <f>[2]SPAS!H79+[2]asistati!H79</f>
        <v>0</v>
      </c>
      <c r="I79" s="1379">
        <f>[2]SPAS!I79+[2]asistati!I79</f>
        <v>0</v>
      </c>
      <c r="J79" s="1379">
        <f>[2]SPAS!J79+[2]asistati!J79</f>
        <v>0</v>
      </c>
      <c r="K79" s="1379">
        <f>[2]SPAS!K79+[2]asistati!K79</f>
        <v>0</v>
      </c>
      <c r="L79" s="1573">
        <f>[2]SPAS!L79+[2]asistati!L79</f>
        <v>0</v>
      </c>
    </row>
    <row r="80" spans="1:12">
      <c r="A80" s="873" t="s">
        <v>988</v>
      </c>
      <c r="B80" s="917"/>
      <c r="C80" s="1566" t="s">
        <v>989</v>
      </c>
      <c r="D80" s="875"/>
      <c r="E80" s="875"/>
      <c r="F80" s="1379">
        <f>[2]SPAS!F80+[2]asistati!F80</f>
        <v>0</v>
      </c>
      <c r="G80" s="1379">
        <f>[2]SPAS!G80+[2]asistati!G80</f>
        <v>1000</v>
      </c>
      <c r="H80" s="1379">
        <f>[2]SPAS!H80+[2]asistati!H80</f>
        <v>927</v>
      </c>
      <c r="I80" s="1379">
        <f>[2]SPAS!I80+[2]asistati!I80</f>
        <v>927</v>
      </c>
      <c r="J80" s="1379">
        <f>[2]SPAS!J80+[2]asistati!J80</f>
        <v>927</v>
      </c>
      <c r="K80" s="1379">
        <f>[2]SPAS!K80+[2]asistati!K80</f>
        <v>0</v>
      </c>
      <c r="L80" s="1573">
        <f>[2]SPAS!L80+[2]asistati!L80</f>
        <v>9982</v>
      </c>
    </row>
    <row r="81" spans="1:12">
      <c r="A81" s="873" t="s">
        <v>990</v>
      </c>
      <c r="B81" s="917"/>
      <c r="C81" s="1566" t="s">
        <v>991</v>
      </c>
      <c r="D81" s="875"/>
      <c r="E81" s="875"/>
      <c r="F81" s="1379">
        <f>[2]SPAS!F81+[2]asistati!F81</f>
        <v>12000</v>
      </c>
      <c r="G81" s="1379">
        <f>[2]SPAS!G81+[2]asistati!G81</f>
        <v>0</v>
      </c>
      <c r="H81" s="1379">
        <f>[2]SPAS!H81+[2]asistati!H81</f>
        <v>0</v>
      </c>
      <c r="I81" s="1379">
        <f>[2]SPAS!I81+[2]asistati!I81</f>
        <v>0</v>
      </c>
      <c r="J81" s="1379">
        <f>[2]SPAS!J81+[2]asistati!J81</f>
        <v>0</v>
      </c>
      <c r="K81" s="1379">
        <f>[2]SPAS!K81+[2]asistati!K81</f>
        <v>0</v>
      </c>
      <c r="L81" s="1573">
        <f>[2]SPAS!L81+[2]asistati!L81</f>
        <v>0</v>
      </c>
    </row>
    <row r="82" spans="1:12" hidden="1">
      <c r="A82" s="873" t="s">
        <v>992</v>
      </c>
      <c r="B82" s="917"/>
      <c r="C82" s="1566" t="s">
        <v>993</v>
      </c>
      <c r="D82" s="875"/>
      <c r="E82" s="875"/>
      <c r="F82" s="1379">
        <f>[2]SPAS!F82+[2]asistati!F82</f>
        <v>0</v>
      </c>
      <c r="G82" s="1379">
        <f>[2]SPAS!G82+[2]asistati!G82</f>
        <v>0</v>
      </c>
      <c r="H82" s="1379">
        <f>[2]SPAS!H82+[2]asistati!H82</f>
        <v>0</v>
      </c>
      <c r="I82" s="1379">
        <f>[2]SPAS!I82+[2]asistati!I82</f>
        <v>0</v>
      </c>
      <c r="J82" s="1379">
        <f>[2]SPAS!J82+[2]asistati!J82</f>
        <v>0</v>
      </c>
      <c r="K82" s="1379">
        <f>[2]SPAS!K82+[2]asistati!K82</f>
        <v>0</v>
      </c>
      <c r="L82" s="1573">
        <f>[2]SPAS!L82+[2]asistati!L82</f>
        <v>0</v>
      </c>
    </row>
    <row r="83" spans="1:12" hidden="1">
      <c r="A83" s="873" t="s">
        <v>994</v>
      </c>
      <c r="B83" s="917"/>
      <c r="C83" s="1566" t="s">
        <v>995</v>
      </c>
      <c r="D83" s="875"/>
      <c r="E83" s="875"/>
      <c r="F83" s="1379">
        <f>[2]SPAS!F83+[2]asistati!F83</f>
        <v>0</v>
      </c>
      <c r="G83" s="1379">
        <f>[2]SPAS!G83+[2]asistati!G83</f>
        <v>0</v>
      </c>
      <c r="H83" s="1379">
        <f>[2]SPAS!H83+[2]asistati!H83</f>
        <v>0</v>
      </c>
      <c r="I83" s="1379">
        <f>[2]SPAS!I83+[2]asistati!I83</f>
        <v>0</v>
      </c>
      <c r="J83" s="1379">
        <f>[2]SPAS!J83+[2]asistati!J83</f>
        <v>0</v>
      </c>
      <c r="K83" s="1379">
        <f>[2]SPAS!K83+[2]asistati!K83</f>
        <v>0</v>
      </c>
      <c r="L83" s="1573">
        <f>[2]SPAS!L83+[2]asistati!L83</f>
        <v>0</v>
      </c>
    </row>
    <row r="84" spans="1:12" hidden="1">
      <c r="A84" s="873" t="s">
        <v>996</v>
      </c>
      <c r="B84" s="917"/>
      <c r="C84" s="1566" t="s">
        <v>997</v>
      </c>
      <c r="D84" s="875"/>
      <c r="E84" s="875"/>
      <c r="F84" s="1379">
        <f>[2]SPAS!F84+[2]asistati!F84</f>
        <v>0</v>
      </c>
      <c r="G84" s="1379">
        <f>[2]SPAS!G84+[2]asistati!G84</f>
        <v>0</v>
      </c>
      <c r="H84" s="1379">
        <f>[2]SPAS!H84+[2]asistati!H84</f>
        <v>0</v>
      </c>
      <c r="I84" s="1379">
        <f>[2]SPAS!I84+[2]asistati!I84</f>
        <v>0</v>
      </c>
      <c r="J84" s="1379">
        <f>[2]SPAS!J84+[2]asistati!J84</f>
        <v>0</v>
      </c>
      <c r="K84" s="1379">
        <f>[2]SPAS!K84+[2]asistati!K84</f>
        <v>0</v>
      </c>
      <c r="L84" s="1573">
        <f>[2]SPAS!L84+[2]asistati!L84</f>
        <v>0</v>
      </c>
    </row>
    <row r="85" spans="1:12" hidden="1">
      <c r="A85" s="873" t="s">
        <v>998</v>
      </c>
      <c r="B85" s="917"/>
      <c r="C85" s="1566" t="s">
        <v>999</v>
      </c>
      <c r="D85" s="875"/>
      <c r="E85" s="875"/>
      <c r="F85" s="1379">
        <f>[2]SPAS!F85+[2]asistati!F85</f>
        <v>0</v>
      </c>
      <c r="G85" s="1379">
        <f>[2]SPAS!G85+[2]asistati!G85</f>
        <v>0</v>
      </c>
      <c r="H85" s="1379">
        <f>[2]SPAS!H85+[2]asistati!H85</f>
        <v>0</v>
      </c>
      <c r="I85" s="1379">
        <f>[2]SPAS!I85+[2]asistati!I85</f>
        <v>0</v>
      </c>
      <c r="J85" s="1379">
        <f>[2]SPAS!J85+[2]asistati!J85</f>
        <v>0</v>
      </c>
      <c r="K85" s="1379">
        <f>[2]SPAS!K85+[2]asistati!K85</f>
        <v>0</v>
      </c>
      <c r="L85" s="1573">
        <f>[2]SPAS!L85+[2]asistati!L85</f>
        <v>0</v>
      </c>
    </row>
    <row r="86" spans="1:12" hidden="1">
      <c r="A86" s="873" t="s">
        <v>1000</v>
      </c>
      <c r="B86" s="917"/>
      <c r="C86" s="1566" t="s">
        <v>1001</v>
      </c>
      <c r="D86" s="875"/>
      <c r="E86" s="875"/>
      <c r="F86" s="1379">
        <f>[2]SPAS!F86+[2]asistati!F86</f>
        <v>0</v>
      </c>
      <c r="G86" s="1379">
        <f>[2]SPAS!G86+[2]asistati!G86</f>
        <v>0</v>
      </c>
      <c r="H86" s="1379">
        <f>[2]SPAS!H86+[2]asistati!H86</f>
        <v>0</v>
      </c>
      <c r="I86" s="1379">
        <f>[2]SPAS!I86+[2]asistati!I86</f>
        <v>0</v>
      </c>
      <c r="J86" s="1379">
        <f>[2]SPAS!J86+[2]asistati!J86</f>
        <v>0</v>
      </c>
      <c r="K86" s="1379">
        <f>[2]SPAS!K86+[2]asistati!K86</f>
        <v>0</v>
      </c>
      <c r="L86" s="1573">
        <f>[2]SPAS!L86+[2]asistati!L86</f>
        <v>0</v>
      </c>
    </row>
    <row r="87" spans="1:12" hidden="1">
      <c r="A87" s="1182" t="s">
        <v>1002</v>
      </c>
      <c r="B87" s="1183"/>
      <c r="C87" s="1566" t="s">
        <v>1003</v>
      </c>
      <c r="D87" s="875"/>
      <c r="E87" s="875"/>
      <c r="F87" s="1379">
        <f>[2]SPAS!F87+[2]asistati!F87</f>
        <v>0</v>
      </c>
      <c r="G87" s="1379">
        <f>[2]SPAS!G87+[2]asistati!G87</f>
        <v>0</v>
      </c>
      <c r="H87" s="1379">
        <f>[2]SPAS!H87+[2]asistati!H87</f>
        <v>0</v>
      </c>
      <c r="I87" s="1379">
        <f>[2]SPAS!I87+[2]asistati!I87</f>
        <v>0</v>
      </c>
      <c r="J87" s="1379">
        <f>[2]SPAS!J87+[2]asistati!J87</f>
        <v>0</v>
      </c>
      <c r="K87" s="1379">
        <f>[2]SPAS!K87+[2]asistati!K87</f>
        <v>0</v>
      </c>
      <c r="L87" s="1573">
        <f>[2]SPAS!L87+[2]asistati!L87</f>
        <v>0</v>
      </c>
    </row>
    <row r="88" spans="1:12" hidden="1">
      <c r="A88" s="873" t="s">
        <v>1004</v>
      </c>
      <c r="B88" s="917"/>
      <c r="C88" s="1566" t="s">
        <v>1005</v>
      </c>
      <c r="D88" s="875"/>
      <c r="E88" s="875"/>
      <c r="F88" s="1379">
        <f>[2]SPAS!F88+[2]asistati!F88</f>
        <v>0</v>
      </c>
      <c r="G88" s="1379">
        <f>[2]SPAS!G88+[2]asistati!G88</f>
        <v>0</v>
      </c>
      <c r="H88" s="1379">
        <f>[2]SPAS!H88+[2]asistati!H88</f>
        <v>0</v>
      </c>
      <c r="I88" s="1379">
        <f>[2]SPAS!I88+[2]asistati!I88</f>
        <v>0</v>
      </c>
      <c r="J88" s="1379">
        <f>[2]SPAS!J88+[2]asistati!J88</f>
        <v>0</v>
      </c>
      <c r="K88" s="1379">
        <f>[2]SPAS!K88+[2]asistati!K88</f>
        <v>0</v>
      </c>
      <c r="L88" s="1573">
        <f>[2]SPAS!L88+[2]asistati!L88</f>
        <v>0</v>
      </c>
    </row>
    <row r="89" spans="1:12" hidden="1">
      <c r="A89" s="873" t="s">
        <v>1006</v>
      </c>
      <c r="B89" s="917"/>
      <c r="C89" s="1566" t="s">
        <v>1007</v>
      </c>
      <c r="D89" s="875"/>
      <c r="E89" s="875"/>
      <c r="F89" s="1379">
        <f>[2]SPAS!F89+[2]asistati!F89</f>
        <v>0</v>
      </c>
      <c r="G89" s="1379">
        <f>[2]SPAS!G89+[2]asistati!G89</f>
        <v>0</v>
      </c>
      <c r="H89" s="1379">
        <f>[2]SPAS!H89+[2]asistati!H89</f>
        <v>0</v>
      </c>
      <c r="I89" s="1379">
        <f>[2]SPAS!I89+[2]asistati!I89</f>
        <v>0</v>
      </c>
      <c r="J89" s="1379">
        <f>[2]SPAS!J89+[2]asistati!J89</f>
        <v>0</v>
      </c>
      <c r="K89" s="1379">
        <f>[2]SPAS!K89+[2]asistati!K89</f>
        <v>0</v>
      </c>
      <c r="L89" s="1573">
        <f>[2]SPAS!L89+[2]asistati!L89</f>
        <v>0</v>
      </c>
    </row>
    <row r="90" spans="1:12" hidden="1">
      <c r="A90" s="873" t="s">
        <v>1008</v>
      </c>
      <c r="B90" s="917"/>
      <c r="C90" s="1566" t="s">
        <v>1009</v>
      </c>
      <c r="D90" s="875"/>
      <c r="E90" s="875"/>
      <c r="F90" s="1379">
        <f>[2]SPAS!F90+[2]asistati!F90</f>
        <v>0</v>
      </c>
      <c r="G90" s="1379">
        <f>[2]SPAS!G90+[2]asistati!G90</f>
        <v>0</v>
      </c>
      <c r="H90" s="1379">
        <f>[2]SPAS!H90+[2]asistati!H90</f>
        <v>0</v>
      </c>
      <c r="I90" s="1379">
        <f>[2]SPAS!I90+[2]asistati!I90</f>
        <v>0</v>
      </c>
      <c r="J90" s="1379">
        <f>[2]SPAS!J90+[2]asistati!J90</f>
        <v>0</v>
      </c>
      <c r="K90" s="1379">
        <f>[2]SPAS!K90+[2]asistati!K90</f>
        <v>0</v>
      </c>
      <c r="L90" s="1573">
        <f>[2]SPAS!L90+[2]asistati!L90</f>
        <v>0</v>
      </c>
    </row>
    <row r="91" spans="1:12" hidden="1">
      <c r="A91" s="873" t="s">
        <v>1010</v>
      </c>
      <c r="B91" s="917"/>
      <c r="C91" s="1566" t="s">
        <v>1011</v>
      </c>
      <c r="D91" s="875"/>
      <c r="E91" s="875"/>
      <c r="F91" s="1379">
        <f>[2]SPAS!F91+[2]asistati!F91</f>
        <v>0</v>
      </c>
      <c r="G91" s="1379">
        <f>[2]SPAS!G91+[2]asistati!G91</f>
        <v>0</v>
      </c>
      <c r="H91" s="1379">
        <f>[2]SPAS!H91+[2]asistati!H91</f>
        <v>0</v>
      </c>
      <c r="I91" s="1379">
        <f>[2]SPAS!I91+[2]asistati!I91</f>
        <v>0</v>
      </c>
      <c r="J91" s="1379">
        <f>[2]SPAS!J91+[2]asistati!J91</f>
        <v>0</v>
      </c>
      <c r="K91" s="1379">
        <f>[2]SPAS!K91+[2]asistati!K91</f>
        <v>0</v>
      </c>
      <c r="L91" s="1573">
        <f>[2]SPAS!L91+[2]asistati!L91</f>
        <v>0</v>
      </c>
    </row>
    <row r="92" spans="1:12" hidden="1">
      <c r="A92" s="873" t="s">
        <v>1012</v>
      </c>
      <c r="B92" s="917"/>
      <c r="C92" s="1566" t="s">
        <v>1013</v>
      </c>
      <c r="D92" s="875"/>
      <c r="E92" s="875"/>
      <c r="F92" s="1379">
        <f>F93+F94+F95</f>
        <v>0</v>
      </c>
      <c r="G92" s="1379">
        <f t="shared" ref="G92:L92" si="13">G93+G94+G95</f>
        <v>0</v>
      </c>
      <c r="H92" s="1379">
        <f t="shared" si="13"/>
        <v>0</v>
      </c>
      <c r="I92" s="1379">
        <f t="shared" si="13"/>
        <v>0</v>
      </c>
      <c r="J92" s="1379">
        <f t="shared" si="13"/>
        <v>0</v>
      </c>
      <c r="K92" s="1379">
        <f t="shared" si="13"/>
        <v>0</v>
      </c>
      <c r="L92" s="1573">
        <f t="shared" si="13"/>
        <v>0</v>
      </c>
    </row>
    <row r="93" spans="1:12" hidden="1">
      <c r="A93" s="892"/>
      <c r="B93" s="893" t="s">
        <v>1014</v>
      </c>
      <c r="C93" s="1567" t="s">
        <v>1015</v>
      </c>
      <c r="D93" s="941"/>
      <c r="E93" s="941"/>
      <c r="F93" s="1374">
        <f>[2]SPAS!F93+[2]asistati!F93</f>
        <v>0</v>
      </c>
      <c r="G93" s="1374">
        <f>[2]SPAS!G93+[2]asistati!G93</f>
        <v>0</v>
      </c>
      <c r="H93" s="1374">
        <f>[2]SPAS!H93+[2]asistati!H93</f>
        <v>0</v>
      </c>
      <c r="I93" s="1374">
        <f>[2]SPAS!I93+[2]asistati!I93</f>
        <v>0</v>
      </c>
      <c r="J93" s="1374">
        <f>[2]SPAS!J93+[2]asistati!J93</f>
        <v>0</v>
      </c>
      <c r="K93" s="1374">
        <f>[2]SPAS!K93+[2]asistati!K93</f>
        <v>0</v>
      </c>
      <c r="L93" s="1568">
        <f>[2]SPAS!L93+[2]asistati!L93</f>
        <v>0</v>
      </c>
    </row>
    <row r="94" spans="1:12" hidden="1">
      <c r="A94" s="892"/>
      <c r="B94" s="893" t="s">
        <v>1016</v>
      </c>
      <c r="C94" s="1567" t="s">
        <v>1017</v>
      </c>
      <c r="D94" s="941"/>
      <c r="E94" s="941"/>
      <c r="F94" s="1374">
        <f>[2]SPAS!F94+[2]asistati!F94</f>
        <v>0</v>
      </c>
      <c r="G94" s="1374">
        <f>[2]SPAS!G94+[2]asistati!G94</f>
        <v>0</v>
      </c>
      <c r="H94" s="1374">
        <f>[2]SPAS!H94+[2]asistati!H94</f>
        <v>0</v>
      </c>
      <c r="I94" s="1374">
        <f>[2]SPAS!I94+[2]asistati!I94</f>
        <v>0</v>
      </c>
      <c r="J94" s="1374">
        <f>[2]SPAS!J94+[2]asistati!J94</f>
        <v>0</v>
      </c>
      <c r="K94" s="1374">
        <f>[2]SPAS!K94+[2]asistati!K94</f>
        <v>0</v>
      </c>
      <c r="L94" s="1568">
        <f>[2]SPAS!L94+[2]asistati!L94</f>
        <v>0</v>
      </c>
    </row>
    <row r="95" spans="1:12" hidden="1">
      <c r="A95" s="892"/>
      <c r="B95" s="893" t="s">
        <v>1018</v>
      </c>
      <c r="C95" s="1567" t="s">
        <v>1019</v>
      </c>
      <c r="D95" s="941"/>
      <c r="E95" s="941"/>
      <c r="F95" s="1374">
        <f>[2]SPAS!F95+[2]asistati!F95</f>
        <v>0</v>
      </c>
      <c r="G95" s="1374">
        <f>[2]SPAS!G95+[2]asistati!G95</f>
        <v>0</v>
      </c>
      <c r="H95" s="1374">
        <f>[2]SPAS!H95+[2]asistati!H95</f>
        <v>0</v>
      </c>
      <c r="I95" s="1374">
        <f>[2]SPAS!I95+[2]asistati!I95</f>
        <v>0</v>
      </c>
      <c r="J95" s="1374">
        <f>[2]SPAS!J95+[2]asistati!J95</f>
        <v>0</v>
      </c>
      <c r="K95" s="1374">
        <f>[2]SPAS!K95+[2]asistati!K95</f>
        <v>0</v>
      </c>
      <c r="L95" s="1568">
        <f>[2]SPAS!L95+[2]asistati!L95</f>
        <v>0</v>
      </c>
    </row>
    <row r="96" spans="1:12">
      <c r="A96" s="1182" t="s">
        <v>1020</v>
      </c>
      <c r="B96" s="1183"/>
      <c r="C96" s="1566" t="s">
        <v>1021</v>
      </c>
      <c r="D96" s="875"/>
      <c r="E96" s="875"/>
      <c r="F96" s="1379">
        <f>[2]SPAS!F96</f>
        <v>1000</v>
      </c>
      <c r="G96" s="1379">
        <f>[2]SPAS!G96</f>
        <v>300</v>
      </c>
      <c r="H96" s="1379">
        <f>[2]SPAS!H96</f>
        <v>300</v>
      </c>
      <c r="I96" s="1379">
        <f>[2]SPAS!I96</f>
        <v>300</v>
      </c>
      <c r="J96" s="1379">
        <f>[2]SPAS!J96</f>
        <v>300</v>
      </c>
      <c r="K96" s="1379">
        <f>[2]SPAS!K96</f>
        <v>0</v>
      </c>
      <c r="L96" s="1573">
        <f>[2]SPAS!L96</f>
        <v>300</v>
      </c>
    </row>
    <row r="97" spans="1:12">
      <c r="A97" s="873" t="s">
        <v>1022</v>
      </c>
      <c r="B97" s="874"/>
      <c r="C97" s="1566" t="s">
        <v>1023</v>
      </c>
      <c r="D97" s="875"/>
      <c r="E97" s="875"/>
      <c r="F97" s="1379">
        <f>[4]SPAS!E95+[4]CRESE!F95+'[4]HANDI+68 PRIMARIE'!F95</f>
        <v>0</v>
      </c>
      <c r="G97" s="1379">
        <f>[4]SPAS!F95+[4]CRESE!G95+'[4]HANDI+68 PRIMARIE'!G95</f>
        <v>0</v>
      </c>
      <c r="H97" s="1379">
        <f>[4]SPAS!G95+[4]CRESE!H95+'[4]HANDI+68 PRIMARIE'!H95</f>
        <v>0</v>
      </c>
      <c r="I97" s="1379">
        <f>[4]SPAS!H95+[4]CRESE!I95+'[4]HANDI+68 PRIMARIE'!I95</f>
        <v>0</v>
      </c>
      <c r="J97" s="1379">
        <f>[4]SPAS!I95+[4]CRESE!J95+'[4]HANDI+68 PRIMARIE'!J95</f>
        <v>0</v>
      </c>
      <c r="K97" s="1379">
        <f>[4]SPAS!J95+[4]CRESE!K95+'[4]HANDI+68 PRIMARIE'!K95</f>
        <v>0</v>
      </c>
      <c r="L97" s="1573">
        <f>[4]SPAS!K95+[4]CRESE!L95+'[4]HANDI+68 PRIMARIE'!L95</f>
        <v>0</v>
      </c>
    </row>
    <row r="98" spans="1:12">
      <c r="A98" s="873" t="s">
        <v>1024</v>
      </c>
      <c r="B98" s="917"/>
      <c r="C98" s="1566" t="s">
        <v>1025</v>
      </c>
      <c r="D98" s="875"/>
      <c r="E98" s="875"/>
      <c r="F98" s="1379">
        <f>F99+F100+F101+F102+F103+F104+F105+F106+F107</f>
        <v>58000</v>
      </c>
      <c r="G98" s="1379">
        <f t="shared" ref="G98:L98" si="14">G99+G100+G101+G102+G103+G104+G105+G106+G107</f>
        <v>45600</v>
      </c>
      <c r="H98" s="1379">
        <f t="shared" si="14"/>
        <v>45456</v>
      </c>
      <c r="I98" s="1379">
        <f t="shared" si="14"/>
        <v>45456</v>
      </c>
      <c r="J98" s="1379">
        <f t="shared" si="14"/>
        <v>45456</v>
      </c>
      <c r="K98" s="1379">
        <f t="shared" si="14"/>
        <v>0</v>
      </c>
      <c r="L98" s="1573">
        <f t="shared" si="14"/>
        <v>44736</v>
      </c>
    </row>
    <row r="99" spans="1:12">
      <c r="A99" s="892"/>
      <c r="B99" s="893" t="s">
        <v>1026</v>
      </c>
      <c r="C99" s="1567" t="s">
        <v>1027</v>
      </c>
      <c r="D99" s="941"/>
      <c r="E99" s="941"/>
      <c r="F99" s="1374">
        <f>[2]SPAS!F99+[2]asistati!F99</f>
        <v>6000</v>
      </c>
      <c r="G99" s="1374">
        <f>[2]SPAS!G99+[2]asistati!G99</f>
        <v>500</v>
      </c>
      <c r="H99" s="1374">
        <f>[2]SPAS!H99+[2]asistati!H99</f>
        <v>411</v>
      </c>
      <c r="I99" s="1374">
        <f>[2]SPAS!I99+[2]asistati!I99</f>
        <v>411</v>
      </c>
      <c r="J99" s="1374">
        <f>[2]SPAS!J99+[2]asistati!J99</f>
        <v>411</v>
      </c>
      <c r="K99" s="1374">
        <f>[2]SPAS!K99+[2]asistati!K99</f>
        <v>0</v>
      </c>
      <c r="L99" s="1568">
        <f>[2]SPAS!L99+[2]asistati!L99</f>
        <v>411</v>
      </c>
    </row>
    <row r="100" spans="1:12">
      <c r="A100" s="904"/>
      <c r="B100" s="893" t="s">
        <v>1028</v>
      </c>
      <c r="C100" s="1567" t="s">
        <v>1029</v>
      </c>
      <c r="D100" s="941"/>
      <c r="E100" s="941"/>
      <c r="F100" s="1374">
        <f>[2]SPAS!F100+[2]asistati!F100</f>
        <v>6000</v>
      </c>
      <c r="G100" s="1374">
        <f>[2]SPAS!G100+[2]asistati!G100</f>
        <v>4500</v>
      </c>
      <c r="H100" s="1374">
        <f>[2]SPAS!H100+[2]asistati!H100</f>
        <v>4458</v>
      </c>
      <c r="I100" s="1374">
        <f>[2]SPAS!I100+[2]asistati!I100</f>
        <v>4458</v>
      </c>
      <c r="J100" s="1374">
        <f>[2]SPAS!J100+[2]asistati!J100</f>
        <v>4458</v>
      </c>
      <c r="K100" s="1374">
        <f>[2]SPAS!K100+[2]asistati!K100</f>
        <v>0</v>
      </c>
      <c r="L100" s="1568">
        <f>[2]SPAS!L100+[2]asistati!L100</f>
        <v>4458</v>
      </c>
    </row>
    <row r="101" spans="1:12">
      <c r="A101" s="904"/>
      <c r="B101" s="893" t="s">
        <v>1030</v>
      </c>
      <c r="C101" s="1567" t="s">
        <v>1031</v>
      </c>
      <c r="D101" s="941"/>
      <c r="E101" s="941"/>
      <c r="F101" s="1374">
        <f>[2]SPAS!F101+[2]asistati!F101</f>
        <v>46000</v>
      </c>
      <c r="G101" s="1374">
        <f>[2]SPAS!G101+[2]asistati!G101</f>
        <v>40600</v>
      </c>
      <c r="H101" s="1374">
        <f>[2]SPAS!H101+[2]asistati!H101</f>
        <v>40587</v>
      </c>
      <c r="I101" s="1374">
        <f>[2]SPAS!I101+[2]asistati!I101</f>
        <v>40587</v>
      </c>
      <c r="J101" s="1374">
        <f>[2]SPAS!J101+[2]asistati!J101</f>
        <v>40587</v>
      </c>
      <c r="K101" s="1374">
        <f>[2]SPAS!K101+[2]asistati!K101</f>
        <v>0</v>
      </c>
      <c r="L101" s="1568">
        <f>[2]SPAS!L101+[2]asistati!L101</f>
        <v>39867</v>
      </c>
    </row>
    <row r="102" spans="1:12" hidden="1">
      <c r="A102" s="904"/>
      <c r="B102" s="893" t="s">
        <v>1032</v>
      </c>
      <c r="C102" s="1567" t="s">
        <v>1033</v>
      </c>
      <c r="D102" s="941"/>
      <c r="E102" s="941"/>
      <c r="F102" s="1374">
        <f>[2]SPAS!F102+[2]asistati!F102</f>
        <v>0</v>
      </c>
      <c r="G102" s="1374">
        <f>[2]SPAS!G102+[2]asistati!G102</f>
        <v>0</v>
      </c>
      <c r="H102" s="1374">
        <f>[2]SPAS!H102+[2]asistati!H102</f>
        <v>0</v>
      </c>
      <c r="I102" s="1374">
        <f>[2]SPAS!I102+[2]asistati!I102</f>
        <v>0</v>
      </c>
      <c r="J102" s="1374">
        <f>[2]SPAS!J102+[2]asistati!J102</f>
        <v>0</v>
      </c>
      <c r="K102" s="1374">
        <f>[2]SPAS!K102+[2]asistati!K102</f>
        <v>0</v>
      </c>
      <c r="L102" s="1568">
        <f>[2]SPAS!L102+[2]asistati!L102</f>
        <v>0</v>
      </c>
    </row>
    <row r="103" spans="1:12" hidden="1">
      <c r="A103" s="904"/>
      <c r="B103" s="893" t="s">
        <v>1034</v>
      </c>
      <c r="C103" s="1567" t="s">
        <v>1035</v>
      </c>
      <c r="D103" s="941"/>
      <c r="E103" s="941"/>
      <c r="F103" s="1374">
        <f>[2]SPAS!F103+[2]asistati!F103</f>
        <v>0</v>
      </c>
      <c r="G103" s="1374">
        <f>[2]SPAS!G103+[2]asistati!G103</f>
        <v>0</v>
      </c>
      <c r="H103" s="1374">
        <f>[2]SPAS!H103+[2]asistati!H103</f>
        <v>0</v>
      </c>
      <c r="I103" s="1374">
        <f>[2]SPAS!I103+[2]asistati!I103</f>
        <v>0</v>
      </c>
      <c r="J103" s="1374">
        <f>[2]SPAS!J103+[2]asistati!J103</f>
        <v>0</v>
      </c>
      <c r="K103" s="1374">
        <f>[2]SPAS!K103+[2]asistati!K103</f>
        <v>0</v>
      </c>
      <c r="L103" s="1568">
        <f>[2]SPAS!L103+[2]asistati!L103</f>
        <v>0</v>
      </c>
    </row>
    <row r="104" spans="1:12" hidden="1">
      <c r="A104" s="904"/>
      <c r="B104" s="893" t="s">
        <v>1036</v>
      </c>
      <c r="C104" s="1567" t="s">
        <v>1037</v>
      </c>
      <c r="D104" s="941"/>
      <c r="E104" s="941"/>
      <c r="F104" s="1374">
        <f>[2]SPAS!F104+[2]asistati!F104</f>
        <v>0</v>
      </c>
      <c r="G104" s="1374">
        <f>[2]SPAS!G104+[2]asistati!G104</f>
        <v>0</v>
      </c>
      <c r="H104" s="1374">
        <f>[2]SPAS!H104+[2]asistati!H104</f>
        <v>0</v>
      </c>
      <c r="I104" s="1374">
        <f>[2]SPAS!I104+[2]asistati!I104</f>
        <v>0</v>
      </c>
      <c r="J104" s="1374">
        <f>[2]SPAS!J104+[2]asistati!J104</f>
        <v>0</v>
      </c>
      <c r="K104" s="1374">
        <f>[2]SPAS!K104+[2]asistati!K104</f>
        <v>0</v>
      </c>
      <c r="L104" s="1568">
        <f>[2]SPAS!L104+[2]asistati!L104</f>
        <v>0</v>
      </c>
    </row>
    <row r="105" spans="1:12" hidden="1">
      <c r="A105" s="904"/>
      <c r="B105" s="893" t="s">
        <v>1038</v>
      </c>
      <c r="C105" s="1567" t="s">
        <v>1039</v>
      </c>
      <c r="D105" s="941"/>
      <c r="E105" s="941"/>
      <c r="F105" s="1374">
        <f>[2]SPAS!F105+[2]asistati!F105</f>
        <v>0</v>
      </c>
      <c r="G105" s="1374">
        <f>[2]SPAS!G105+[2]asistati!G105</f>
        <v>0</v>
      </c>
      <c r="H105" s="1374">
        <f>[2]SPAS!H105+[2]asistati!H105</f>
        <v>0</v>
      </c>
      <c r="I105" s="1374">
        <f>[2]SPAS!I105+[2]asistati!I105</f>
        <v>0</v>
      </c>
      <c r="J105" s="1374">
        <f>[2]SPAS!J105+[2]asistati!J105</f>
        <v>0</v>
      </c>
      <c r="K105" s="1374">
        <f>[2]SPAS!K105+[2]asistati!K105</f>
        <v>0</v>
      </c>
      <c r="L105" s="1568">
        <f>[2]SPAS!L105+[2]asistati!L105</f>
        <v>0</v>
      </c>
    </row>
    <row r="106" spans="1:12" hidden="1">
      <c r="A106" s="892"/>
      <c r="B106" s="893" t="s">
        <v>1040</v>
      </c>
      <c r="C106" s="1567" t="s">
        <v>1041</v>
      </c>
      <c r="D106" s="941"/>
      <c r="E106" s="941"/>
      <c r="F106" s="1374">
        <f>[2]SPAS!F106+[2]asistati!F106</f>
        <v>0</v>
      </c>
      <c r="G106" s="1374">
        <f>[2]SPAS!G106+[2]asistati!G106</f>
        <v>0</v>
      </c>
      <c r="H106" s="1374">
        <f>[2]SPAS!H106+[2]asistati!H106</f>
        <v>0</v>
      </c>
      <c r="I106" s="1374">
        <f>[2]SPAS!I106+[2]asistati!I106</f>
        <v>0</v>
      </c>
      <c r="J106" s="1374">
        <f>[2]SPAS!J106+[2]asistati!J106</f>
        <v>0</v>
      </c>
      <c r="K106" s="1374">
        <f>[2]SPAS!K106+[2]asistati!K106</f>
        <v>0</v>
      </c>
      <c r="L106" s="1568">
        <f>[2]SPAS!L106+[2]asistati!L106</f>
        <v>0</v>
      </c>
    </row>
    <row r="107" spans="1:12" hidden="1">
      <c r="A107" s="892"/>
      <c r="B107" s="893"/>
      <c r="C107" s="1579"/>
      <c r="D107" s="1580"/>
      <c r="E107" s="1580"/>
      <c r="F107" s="1581">
        <f>[4]SPAS!E105+[4]CRESE!F105+'[4]HANDI+68 PRIMARIE'!F105</f>
        <v>0</v>
      </c>
      <c r="G107" s="1581">
        <f>[4]SPAS!F105+[4]CRESE!G105+'[4]HANDI+68 PRIMARIE'!G105</f>
        <v>0</v>
      </c>
      <c r="H107" s="1581">
        <f>[4]SPAS!G105+[4]CRESE!H105+'[4]HANDI+68 PRIMARIE'!H105</f>
        <v>0</v>
      </c>
      <c r="I107" s="1581">
        <f>[4]SPAS!H105+[4]CRESE!I105+'[4]HANDI+68 PRIMARIE'!I105</f>
        <v>0</v>
      </c>
      <c r="J107" s="1581">
        <f>[4]SPAS!I105+[4]CRESE!J105+'[4]HANDI+68 PRIMARIE'!J105</f>
        <v>0</v>
      </c>
      <c r="K107" s="1581">
        <f>[4]SPAS!J105+[4]CRESE!K105+'[4]HANDI+68 PRIMARIE'!K105</f>
        <v>0</v>
      </c>
      <c r="L107" s="1582">
        <f>[4]SPAS!K105+[4]CRESE!L105+'[4]HANDI+68 PRIMARIE'!L105</f>
        <v>0</v>
      </c>
    </row>
    <row r="108" spans="1:12" hidden="1">
      <c r="A108" s="920" t="s">
        <v>1042</v>
      </c>
      <c r="B108" s="921"/>
      <c r="C108" s="1583" t="s">
        <v>1043</v>
      </c>
      <c r="D108" s="922"/>
      <c r="E108" s="922"/>
      <c r="F108" s="1584">
        <f>F109+F112+F117</f>
        <v>0</v>
      </c>
      <c r="G108" s="1584">
        <f t="shared" ref="G108:L108" si="15">G109+G112+G117</f>
        <v>0</v>
      </c>
      <c r="H108" s="1584">
        <f t="shared" si="15"/>
        <v>0</v>
      </c>
      <c r="I108" s="1584">
        <f t="shared" si="15"/>
        <v>0</v>
      </c>
      <c r="J108" s="1584">
        <f t="shared" si="15"/>
        <v>0</v>
      </c>
      <c r="K108" s="1584">
        <f t="shared" si="15"/>
        <v>0</v>
      </c>
      <c r="L108" s="1585">
        <f t="shared" si="15"/>
        <v>0</v>
      </c>
    </row>
    <row r="109" spans="1:12" hidden="1">
      <c r="A109" s="925" t="s">
        <v>1044</v>
      </c>
      <c r="B109" s="917"/>
      <c r="C109" s="1566" t="s">
        <v>1045</v>
      </c>
      <c r="D109" s="875"/>
      <c r="E109" s="875"/>
      <c r="F109" s="1379">
        <f>F110+F111</f>
        <v>0</v>
      </c>
      <c r="G109" s="1379">
        <f t="shared" ref="G109:L109" si="16">G110+G111</f>
        <v>0</v>
      </c>
      <c r="H109" s="1379">
        <f t="shared" si="16"/>
        <v>0</v>
      </c>
      <c r="I109" s="1379">
        <f t="shared" si="16"/>
        <v>0</v>
      </c>
      <c r="J109" s="1379">
        <f t="shared" si="16"/>
        <v>0</v>
      </c>
      <c r="K109" s="1379">
        <f t="shared" si="16"/>
        <v>0</v>
      </c>
      <c r="L109" s="1573">
        <f t="shared" si="16"/>
        <v>0</v>
      </c>
    </row>
    <row r="110" spans="1:12" hidden="1">
      <c r="A110" s="892"/>
      <c r="B110" s="879" t="s">
        <v>1046</v>
      </c>
      <c r="C110" s="1567" t="s">
        <v>1047</v>
      </c>
      <c r="D110" s="941"/>
      <c r="E110" s="941"/>
      <c r="F110" s="1374">
        <f>[4]SPAS!E108+[4]CRESE!F108+'[4]HANDI+68 PRIMARIE'!F108</f>
        <v>0</v>
      </c>
      <c r="G110" s="1374">
        <f>[4]SPAS!F108+[4]CRESE!G108+'[4]HANDI+68 PRIMARIE'!G108</f>
        <v>0</v>
      </c>
      <c r="H110" s="1374">
        <f>[4]SPAS!G108+[4]CRESE!H108+'[4]HANDI+68 PRIMARIE'!H108</f>
        <v>0</v>
      </c>
      <c r="I110" s="1374">
        <f>[4]SPAS!H108+[4]CRESE!I108+'[4]HANDI+68 PRIMARIE'!I108</f>
        <v>0</v>
      </c>
      <c r="J110" s="1374">
        <f>[4]SPAS!I108+[4]CRESE!J108+'[4]HANDI+68 PRIMARIE'!J108</f>
        <v>0</v>
      </c>
      <c r="K110" s="1374">
        <f>[4]SPAS!J108+[4]CRESE!K108+'[4]HANDI+68 PRIMARIE'!K108</f>
        <v>0</v>
      </c>
      <c r="L110" s="1568">
        <f>[4]SPAS!K108+[4]CRESE!L108+'[4]HANDI+68 PRIMARIE'!L108</f>
        <v>0</v>
      </c>
    </row>
    <row r="111" spans="1:12" hidden="1">
      <c r="A111" s="892"/>
      <c r="B111" s="879" t="s">
        <v>1048</v>
      </c>
      <c r="C111" s="1567" t="s">
        <v>1049</v>
      </c>
      <c r="D111" s="941"/>
      <c r="E111" s="941"/>
      <c r="F111" s="1374">
        <f>[4]SPAS!E109+[4]CRESE!F109+'[4]HANDI+68 PRIMARIE'!F109</f>
        <v>0</v>
      </c>
      <c r="G111" s="1374">
        <f>[4]SPAS!F109+[4]CRESE!G109+'[4]HANDI+68 PRIMARIE'!G109</f>
        <v>0</v>
      </c>
      <c r="H111" s="1374">
        <f>[4]SPAS!G109+[4]CRESE!H109+'[4]HANDI+68 PRIMARIE'!H109</f>
        <v>0</v>
      </c>
      <c r="I111" s="1374">
        <f>[4]SPAS!H109+[4]CRESE!I109+'[4]HANDI+68 PRIMARIE'!I109</f>
        <v>0</v>
      </c>
      <c r="J111" s="1374">
        <f>[4]SPAS!I109+[4]CRESE!J109+'[4]HANDI+68 PRIMARIE'!J109</f>
        <v>0</v>
      </c>
      <c r="K111" s="1374">
        <f>[4]SPAS!J109+[4]CRESE!K109+'[4]HANDI+68 PRIMARIE'!K109</f>
        <v>0</v>
      </c>
      <c r="L111" s="1568">
        <f>[4]SPAS!K109+[4]CRESE!L109+'[4]HANDI+68 PRIMARIE'!L109</f>
        <v>0</v>
      </c>
    </row>
    <row r="112" spans="1:12" hidden="1">
      <c r="A112" s="925" t="s">
        <v>1050</v>
      </c>
      <c r="B112" s="917"/>
      <c r="C112" s="1566" t="s">
        <v>138</v>
      </c>
      <c r="D112" s="875"/>
      <c r="E112" s="875"/>
      <c r="F112" s="1379">
        <f>[4]SPAS!E110+[4]CRESE!F110+'[4]HANDI+68 PRIMARIE'!F110</f>
        <v>0</v>
      </c>
      <c r="G112" s="1379">
        <f>[4]SPAS!F110+[4]CRESE!G110+'[4]HANDI+68 PRIMARIE'!G110</f>
        <v>0</v>
      </c>
      <c r="H112" s="1379">
        <f>[4]SPAS!G110+[4]CRESE!H110+'[4]HANDI+68 PRIMARIE'!H110</f>
        <v>0</v>
      </c>
      <c r="I112" s="1379">
        <f>[4]SPAS!H110+[4]CRESE!I110+'[4]HANDI+68 PRIMARIE'!I110</f>
        <v>0</v>
      </c>
      <c r="J112" s="1379">
        <f>[4]SPAS!I110+[4]CRESE!J110+'[4]HANDI+68 PRIMARIE'!J110</f>
        <v>0</v>
      </c>
      <c r="K112" s="1379">
        <f>[4]SPAS!J110+[4]CRESE!K110+'[4]HANDI+68 PRIMARIE'!K110</f>
        <v>0</v>
      </c>
      <c r="L112" s="1573">
        <f>[4]SPAS!K110+[4]CRESE!L110+'[4]HANDI+68 PRIMARIE'!L110</f>
        <v>0</v>
      </c>
    </row>
    <row r="113" spans="1:12" hidden="1">
      <c r="A113" s="878"/>
      <c r="B113" s="879" t="s">
        <v>1051</v>
      </c>
      <c r="C113" s="1567" t="s">
        <v>140</v>
      </c>
      <c r="D113" s="941"/>
      <c r="E113" s="941"/>
      <c r="F113" s="1374">
        <f>[4]SPAS!E111+[4]CRESE!F111+'[4]HANDI+68 PRIMARIE'!F111</f>
        <v>0</v>
      </c>
      <c r="G113" s="1374">
        <f>[4]SPAS!F111+[4]CRESE!G111+'[4]HANDI+68 PRIMARIE'!G111</f>
        <v>0</v>
      </c>
      <c r="H113" s="1374">
        <f>[4]SPAS!G111+[4]CRESE!H111+'[4]HANDI+68 PRIMARIE'!H111</f>
        <v>0</v>
      </c>
      <c r="I113" s="1374">
        <f>[4]SPAS!H111+[4]CRESE!I111+'[4]HANDI+68 PRIMARIE'!I111</f>
        <v>0</v>
      </c>
      <c r="J113" s="1374">
        <f>[4]SPAS!I111+[4]CRESE!J111+'[4]HANDI+68 PRIMARIE'!J111</f>
        <v>0</v>
      </c>
      <c r="K113" s="1374">
        <f>[4]SPAS!J111+[4]CRESE!K111+'[4]HANDI+68 PRIMARIE'!K111</f>
        <v>0</v>
      </c>
      <c r="L113" s="1568">
        <f>[4]SPAS!K111+[4]CRESE!L111+'[4]HANDI+68 PRIMARIE'!L111</f>
        <v>0</v>
      </c>
    </row>
    <row r="114" spans="1:12" ht="25.5" hidden="1">
      <c r="A114" s="892"/>
      <c r="B114" s="913" t="s">
        <v>1052</v>
      </c>
      <c r="C114" s="1567" t="s">
        <v>1053</v>
      </c>
      <c r="D114" s="941"/>
      <c r="E114" s="941"/>
      <c r="F114" s="1374">
        <f>[4]SPAS!E112+[4]CRESE!F112+'[4]HANDI+68 PRIMARIE'!F112</f>
        <v>0</v>
      </c>
      <c r="G114" s="1374">
        <f>[4]SPAS!F112+[4]CRESE!G112+'[4]HANDI+68 PRIMARIE'!G112</f>
        <v>0</v>
      </c>
      <c r="H114" s="1374">
        <f>[4]SPAS!G112+[4]CRESE!H112+'[4]HANDI+68 PRIMARIE'!H112</f>
        <v>0</v>
      </c>
      <c r="I114" s="1374">
        <f>[4]SPAS!H112+[4]CRESE!I112+'[4]HANDI+68 PRIMARIE'!I112</f>
        <v>0</v>
      </c>
      <c r="J114" s="1374">
        <f>[4]SPAS!I112+[4]CRESE!J112+'[4]HANDI+68 PRIMARIE'!J112</f>
        <v>0</v>
      </c>
      <c r="K114" s="1374">
        <f>[4]SPAS!J112+[4]CRESE!K112+'[4]HANDI+68 PRIMARIE'!K112</f>
        <v>0</v>
      </c>
      <c r="L114" s="1568">
        <f>[4]SPAS!K112+[4]CRESE!L112+'[4]HANDI+68 PRIMARIE'!L112</f>
        <v>0</v>
      </c>
    </row>
    <row r="115" spans="1:12" hidden="1">
      <c r="A115" s="892"/>
      <c r="B115" s="879" t="s">
        <v>1054</v>
      </c>
      <c r="C115" s="1567" t="s">
        <v>142</v>
      </c>
      <c r="D115" s="941"/>
      <c r="E115" s="941"/>
      <c r="F115" s="1374">
        <f>[4]SPAS!E113+[4]CRESE!F113+'[4]HANDI+68 PRIMARIE'!F113</f>
        <v>0</v>
      </c>
      <c r="G115" s="1374">
        <f>[4]SPAS!F113+[4]CRESE!G113+'[4]HANDI+68 PRIMARIE'!G113</f>
        <v>0</v>
      </c>
      <c r="H115" s="1374">
        <f>[4]SPAS!G113+[4]CRESE!H113+'[4]HANDI+68 PRIMARIE'!H113</f>
        <v>0</v>
      </c>
      <c r="I115" s="1374">
        <f>[4]SPAS!H113+[4]CRESE!I113+'[4]HANDI+68 PRIMARIE'!I113</f>
        <v>0</v>
      </c>
      <c r="J115" s="1374">
        <f>[4]SPAS!I113+[4]CRESE!J113+'[4]HANDI+68 PRIMARIE'!J113</f>
        <v>0</v>
      </c>
      <c r="K115" s="1374">
        <f>[4]SPAS!J113+[4]CRESE!K113+'[4]HANDI+68 PRIMARIE'!K113</f>
        <v>0</v>
      </c>
      <c r="L115" s="1568">
        <f>[4]SPAS!K113+[4]CRESE!L113+'[4]HANDI+68 PRIMARIE'!L113</f>
        <v>0</v>
      </c>
    </row>
    <row r="116" spans="1:12" hidden="1">
      <c r="A116" s="892"/>
      <c r="B116" s="879" t="s">
        <v>1055</v>
      </c>
      <c r="C116" s="1567" t="s">
        <v>144</v>
      </c>
      <c r="D116" s="941"/>
      <c r="E116" s="941"/>
      <c r="F116" s="1374">
        <f>[4]SPAS!E114+[4]CRESE!F114+'[4]HANDI+68 PRIMARIE'!F114</f>
        <v>0</v>
      </c>
      <c r="G116" s="1374">
        <f>[4]SPAS!F114+[4]CRESE!G114+'[4]HANDI+68 PRIMARIE'!G114</f>
        <v>0</v>
      </c>
      <c r="H116" s="1374">
        <f>[4]SPAS!G114+[4]CRESE!H114+'[4]HANDI+68 PRIMARIE'!H114</f>
        <v>0</v>
      </c>
      <c r="I116" s="1374">
        <f>[4]SPAS!H114+[4]CRESE!I114+'[4]HANDI+68 PRIMARIE'!I114</f>
        <v>0</v>
      </c>
      <c r="J116" s="1374">
        <f>[4]SPAS!I114+[4]CRESE!J114+'[4]HANDI+68 PRIMARIE'!J114</f>
        <v>0</v>
      </c>
      <c r="K116" s="1374">
        <f>[4]SPAS!J114+[4]CRESE!K114+'[4]HANDI+68 PRIMARIE'!K114</f>
        <v>0</v>
      </c>
      <c r="L116" s="1568">
        <f>[4]SPAS!K114+[4]CRESE!L114+'[4]HANDI+68 PRIMARIE'!L114</f>
        <v>0</v>
      </c>
    </row>
    <row r="117" spans="1:12" hidden="1">
      <c r="A117" s="926" t="s">
        <v>1056</v>
      </c>
      <c r="B117" s="927"/>
      <c r="C117" s="1566" t="s">
        <v>1057</v>
      </c>
      <c r="D117" s="875"/>
      <c r="E117" s="875"/>
      <c r="F117" s="1379">
        <f>[4]SPAS!E115+[4]CRESE!F115+'[4]HANDI+68 PRIMARIE'!F115</f>
        <v>0</v>
      </c>
      <c r="G117" s="1379">
        <f>[4]SPAS!F115+[4]CRESE!G115+'[4]HANDI+68 PRIMARIE'!G115</f>
        <v>0</v>
      </c>
      <c r="H117" s="1379">
        <f>[4]SPAS!G115+[4]CRESE!H115+'[4]HANDI+68 PRIMARIE'!H115</f>
        <v>0</v>
      </c>
      <c r="I117" s="1379">
        <f>[4]SPAS!H115+[4]CRESE!I115+'[4]HANDI+68 PRIMARIE'!I115</f>
        <v>0</v>
      </c>
      <c r="J117" s="1379">
        <f>[4]SPAS!I115+[4]CRESE!J115+'[4]HANDI+68 PRIMARIE'!J115</f>
        <v>0</v>
      </c>
      <c r="K117" s="1379">
        <f>[4]SPAS!J115+[4]CRESE!K115+'[4]HANDI+68 PRIMARIE'!K115</f>
        <v>0</v>
      </c>
      <c r="L117" s="1573">
        <f>[4]SPAS!K115+[4]CRESE!L115+'[4]HANDI+68 PRIMARIE'!L115</f>
        <v>0</v>
      </c>
    </row>
    <row r="118" spans="1:12" hidden="1">
      <c r="A118" s="928"/>
      <c r="B118" s="879" t="s">
        <v>1058</v>
      </c>
      <c r="C118" s="1567" t="s">
        <v>1059</v>
      </c>
      <c r="D118" s="941"/>
      <c r="E118" s="941"/>
      <c r="F118" s="1374">
        <f>[4]SPAS!E116+[4]CRESE!F116+'[4]HANDI+68 PRIMARIE'!F116</f>
        <v>0</v>
      </c>
      <c r="G118" s="1374">
        <f>[4]SPAS!F116+[4]CRESE!G116+'[4]HANDI+68 PRIMARIE'!G116</f>
        <v>0</v>
      </c>
      <c r="H118" s="1374">
        <f>[4]SPAS!G116+[4]CRESE!H116+'[4]HANDI+68 PRIMARIE'!H116</f>
        <v>0</v>
      </c>
      <c r="I118" s="1374">
        <f>[4]SPAS!H116+[4]CRESE!I116+'[4]HANDI+68 PRIMARIE'!I116</f>
        <v>0</v>
      </c>
      <c r="J118" s="1374">
        <f>[4]SPAS!I116+[4]CRESE!J116+'[4]HANDI+68 PRIMARIE'!J116</f>
        <v>0</v>
      </c>
      <c r="K118" s="1374">
        <f>[4]SPAS!J116+[4]CRESE!K116+'[4]HANDI+68 PRIMARIE'!K116</f>
        <v>0</v>
      </c>
      <c r="L118" s="1568">
        <f>[4]SPAS!K116+[4]CRESE!L116+'[4]HANDI+68 PRIMARIE'!L116</f>
        <v>0</v>
      </c>
    </row>
    <row r="119" spans="1:12" hidden="1">
      <c r="A119" s="892"/>
      <c r="B119" s="879" t="s">
        <v>1060</v>
      </c>
      <c r="C119" s="1567" t="s">
        <v>1061</v>
      </c>
      <c r="D119" s="941"/>
      <c r="E119" s="941"/>
      <c r="F119" s="1374">
        <f>[4]SPAS!E117+[4]CRESE!F117+'[4]HANDI+68 PRIMARIE'!F117</f>
        <v>0</v>
      </c>
      <c r="G119" s="1374">
        <f>[4]SPAS!F117+[4]CRESE!G117+'[4]HANDI+68 PRIMARIE'!G117</f>
        <v>0</v>
      </c>
      <c r="H119" s="1374">
        <f>[4]SPAS!G117+[4]CRESE!H117+'[4]HANDI+68 PRIMARIE'!H117</f>
        <v>0</v>
      </c>
      <c r="I119" s="1374">
        <f>[4]SPAS!H117+[4]CRESE!I117+'[4]HANDI+68 PRIMARIE'!I117</f>
        <v>0</v>
      </c>
      <c r="J119" s="1374">
        <f>[4]SPAS!I117+[4]CRESE!J117+'[4]HANDI+68 PRIMARIE'!J117</f>
        <v>0</v>
      </c>
      <c r="K119" s="1374">
        <f>[4]SPAS!J117+[4]CRESE!K117+'[4]HANDI+68 PRIMARIE'!K117</f>
        <v>0</v>
      </c>
      <c r="L119" s="1568">
        <f>[4]SPAS!K117+[4]CRESE!L117+'[4]HANDI+68 PRIMARIE'!L117</f>
        <v>0</v>
      </c>
    </row>
    <row r="120" spans="1:12" ht="25.5" hidden="1">
      <c r="A120" s="892"/>
      <c r="B120" s="913" t="s">
        <v>1062</v>
      </c>
      <c r="C120" s="1567" t="s">
        <v>1063</v>
      </c>
      <c r="D120" s="941"/>
      <c r="E120" s="941"/>
      <c r="F120" s="1374">
        <f>[4]SPAS!E118+[4]CRESE!F118+'[4]HANDI+68 PRIMARIE'!F118</f>
        <v>0</v>
      </c>
      <c r="G120" s="1374">
        <f>[4]SPAS!F118+[4]CRESE!G118+'[4]HANDI+68 PRIMARIE'!G118</f>
        <v>0</v>
      </c>
      <c r="H120" s="1374">
        <f>[4]SPAS!G118+[4]CRESE!H118+'[4]HANDI+68 PRIMARIE'!H118</f>
        <v>0</v>
      </c>
      <c r="I120" s="1374">
        <f>[4]SPAS!H118+[4]CRESE!I118+'[4]HANDI+68 PRIMARIE'!I118</f>
        <v>0</v>
      </c>
      <c r="J120" s="1374">
        <f>[4]SPAS!I118+[4]CRESE!J118+'[4]HANDI+68 PRIMARIE'!J118</f>
        <v>0</v>
      </c>
      <c r="K120" s="1374">
        <f>[4]SPAS!J118+[4]CRESE!K118+'[4]HANDI+68 PRIMARIE'!K118</f>
        <v>0</v>
      </c>
      <c r="L120" s="1568">
        <f>[4]SPAS!K118+[4]CRESE!L118+'[4]HANDI+68 PRIMARIE'!L118</f>
        <v>0</v>
      </c>
    </row>
    <row r="121" spans="1:12" ht="25.5" hidden="1">
      <c r="A121" s="892"/>
      <c r="B121" s="913" t="s">
        <v>1064</v>
      </c>
      <c r="C121" s="1567" t="s">
        <v>1065</v>
      </c>
      <c r="D121" s="941"/>
      <c r="E121" s="941"/>
      <c r="F121" s="1374">
        <f>[4]SPAS!E119+[4]CRESE!F119+'[4]HANDI+68 PRIMARIE'!F119</f>
        <v>0</v>
      </c>
      <c r="G121" s="1374">
        <f>[4]SPAS!F119+[4]CRESE!G119+'[4]HANDI+68 PRIMARIE'!G119</f>
        <v>0</v>
      </c>
      <c r="H121" s="1374">
        <f>[4]SPAS!G119+[4]CRESE!H119+'[4]HANDI+68 PRIMARIE'!H119</f>
        <v>0</v>
      </c>
      <c r="I121" s="1374">
        <f>[4]SPAS!H119+[4]CRESE!I119+'[4]HANDI+68 PRIMARIE'!I119</f>
        <v>0</v>
      </c>
      <c r="J121" s="1374">
        <f>[4]SPAS!I119+[4]CRESE!J119+'[4]HANDI+68 PRIMARIE'!J119</f>
        <v>0</v>
      </c>
      <c r="K121" s="1374">
        <f>[4]SPAS!J119+[4]CRESE!K119+'[4]HANDI+68 PRIMARIE'!K119</f>
        <v>0</v>
      </c>
      <c r="L121" s="1568">
        <f>[4]SPAS!K119+[4]CRESE!L119+'[4]HANDI+68 PRIMARIE'!L119</f>
        <v>0</v>
      </c>
    </row>
    <row r="122" spans="1:12" hidden="1">
      <c r="A122" s="892"/>
      <c r="B122" s="913" t="s">
        <v>1066</v>
      </c>
      <c r="C122" s="1567" t="s">
        <v>1067</v>
      </c>
      <c r="D122" s="941"/>
      <c r="E122" s="941"/>
      <c r="F122" s="1374">
        <f>[4]SPAS!E120+[4]CRESE!F120+'[4]HANDI+68 PRIMARIE'!F120</f>
        <v>0</v>
      </c>
      <c r="G122" s="1374">
        <f>[4]SPAS!F120+[4]CRESE!G120+'[4]HANDI+68 PRIMARIE'!G120</f>
        <v>0</v>
      </c>
      <c r="H122" s="1374">
        <f>[4]SPAS!G120+[4]CRESE!H120+'[4]HANDI+68 PRIMARIE'!H120</f>
        <v>0</v>
      </c>
      <c r="I122" s="1374">
        <f>[4]SPAS!H120+[4]CRESE!I120+'[4]HANDI+68 PRIMARIE'!I120</f>
        <v>0</v>
      </c>
      <c r="J122" s="1374">
        <f>[4]SPAS!I120+[4]CRESE!J120+'[4]HANDI+68 PRIMARIE'!J120</f>
        <v>0</v>
      </c>
      <c r="K122" s="1374">
        <f>[4]SPAS!J120+[4]CRESE!K120+'[4]HANDI+68 PRIMARIE'!K120</f>
        <v>0</v>
      </c>
      <c r="L122" s="1568">
        <f>[4]SPAS!K120+[4]CRESE!L120+'[4]HANDI+68 PRIMARIE'!L120</f>
        <v>0</v>
      </c>
    </row>
    <row r="123" spans="1:12" hidden="1">
      <c r="A123" s="892"/>
      <c r="B123" s="929"/>
      <c r="C123" s="1586"/>
      <c r="D123" s="1587"/>
      <c r="E123" s="1587"/>
      <c r="F123" s="1374">
        <f>[4]SPAS!E121+[4]CRESE!F121+'[4]HANDI+68 PRIMARIE'!F121</f>
        <v>0</v>
      </c>
      <c r="G123" s="1374">
        <f>[4]SPAS!F121+[4]CRESE!G121+'[4]HANDI+68 PRIMARIE'!G121</f>
        <v>0</v>
      </c>
      <c r="H123" s="1374">
        <f>[4]SPAS!G121+[4]CRESE!H121+'[4]HANDI+68 PRIMARIE'!H121</f>
        <v>0</v>
      </c>
      <c r="I123" s="1374">
        <f>[4]SPAS!H121+[4]CRESE!I121+'[4]HANDI+68 PRIMARIE'!I121</f>
        <v>0</v>
      </c>
      <c r="J123" s="1374">
        <f>[4]SPAS!I121+[4]CRESE!J121+'[4]HANDI+68 PRIMARIE'!J121</f>
        <v>0</v>
      </c>
      <c r="K123" s="1374">
        <f>[4]SPAS!J121+[4]CRESE!K121+'[4]HANDI+68 PRIMARIE'!K121</f>
        <v>0</v>
      </c>
      <c r="L123" s="1568">
        <f>[4]SPAS!K121+[4]CRESE!L121+'[4]HANDI+68 PRIMARIE'!L121</f>
        <v>0</v>
      </c>
    </row>
    <row r="124" spans="1:12" hidden="1">
      <c r="A124" s="920" t="s">
        <v>1068</v>
      </c>
      <c r="B124" s="932"/>
      <c r="C124" s="1583" t="s">
        <v>1069</v>
      </c>
      <c r="D124" s="922"/>
      <c r="E124" s="922"/>
      <c r="F124" s="1584">
        <f>[4]SPAS!E122+[4]CRESE!F122+'[4]HANDI+68 PRIMARIE'!F122</f>
        <v>0</v>
      </c>
      <c r="G124" s="1584">
        <f>[4]SPAS!F122+[4]CRESE!G122+'[4]HANDI+68 PRIMARIE'!G122</f>
        <v>0</v>
      </c>
      <c r="H124" s="1584">
        <f>[4]SPAS!G122+[4]CRESE!H122+'[4]HANDI+68 PRIMARIE'!H122</f>
        <v>0</v>
      </c>
      <c r="I124" s="1584">
        <f>[4]SPAS!H122+[4]CRESE!I122+'[4]HANDI+68 PRIMARIE'!I122</f>
        <v>0</v>
      </c>
      <c r="J124" s="1584">
        <f>[4]SPAS!I122+[4]CRESE!J122+'[4]HANDI+68 PRIMARIE'!J122</f>
        <v>0</v>
      </c>
      <c r="K124" s="1584">
        <f>[4]SPAS!J122+[4]CRESE!K122+'[4]HANDI+68 PRIMARIE'!K122</f>
        <v>0</v>
      </c>
      <c r="L124" s="1585">
        <f>[4]SPAS!K122+[4]CRESE!L122+'[4]HANDI+68 PRIMARIE'!L122</f>
        <v>0</v>
      </c>
    </row>
    <row r="125" spans="1:12" hidden="1">
      <c r="A125" s="892"/>
      <c r="B125" s="1241" t="s">
        <v>1070</v>
      </c>
      <c r="C125" s="1588" t="s">
        <v>1071</v>
      </c>
      <c r="D125" s="1242"/>
      <c r="E125" s="1242"/>
      <c r="F125" s="1589">
        <f>[4]SPAS!E123+[4]CRESE!F123+'[4]HANDI+68 PRIMARIE'!F123</f>
        <v>0</v>
      </c>
      <c r="G125" s="1589">
        <f>[4]SPAS!F123+[4]CRESE!G123+'[4]HANDI+68 PRIMARIE'!G123</f>
        <v>0</v>
      </c>
      <c r="H125" s="1589">
        <f>[4]SPAS!G123+[4]CRESE!H123+'[4]HANDI+68 PRIMARIE'!H123</f>
        <v>0</v>
      </c>
      <c r="I125" s="1589">
        <f>[4]SPAS!H123+[4]CRESE!I123+'[4]HANDI+68 PRIMARIE'!I123</f>
        <v>0</v>
      </c>
      <c r="J125" s="1589">
        <f>[4]SPAS!I123+[4]CRESE!J123+'[4]HANDI+68 PRIMARIE'!J123</f>
        <v>0</v>
      </c>
      <c r="K125" s="1589">
        <f>[4]SPAS!J123+[4]CRESE!K123+'[4]HANDI+68 PRIMARIE'!K123</f>
        <v>0</v>
      </c>
      <c r="L125" s="1590">
        <f>[4]SPAS!K123+[4]CRESE!L123+'[4]HANDI+68 PRIMARIE'!L123</f>
        <v>0</v>
      </c>
    </row>
    <row r="126" spans="1:12" ht="25.5" hidden="1">
      <c r="A126" s="892"/>
      <c r="B126" s="1243" t="s">
        <v>1072</v>
      </c>
      <c r="C126" s="1588" t="s">
        <v>1073</v>
      </c>
      <c r="D126" s="1242"/>
      <c r="E126" s="1242"/>
      <c r="F126" s="1589">
        <f>[4]SPAS!E124+[4]CRESE!F124+'[4]HANDI+68 PRIMARIE'!F124</f>
        <v>0</v>
      </c>
      <c r="G126" s="1589">
        <f>[4]SPAS!F124+[4]CRESE!G124+'[4]HANDI+68 PRIMARIE'!G124</f>
        <v>0</v>
      </c>
      <c r="H126" s="1589">
        <f>[4]SPAS!G124+[4]CRESE!H124+'[4]HANDI+68 PRIMARIE'!H124</f>
        <v>0</v>
      </c>
      <c r="I126" s="1589">
        <f>[4]SPAS!H124+[4]CRESE!I124+'[4]HANDI+68 PRIMARIE'!I124</f>
        <v>0</v>
      </c>
      <c r="J126" s="1589">
        <f>[4]SPAS!I124+[4]CRESE!J124+'[4]HANDI+68 PRIMARIE'!J124</f>
        <v>0</v>
      </c>
      <c r="K126" s="1589">
        <f>[4]SPAS!J124+[4]CRESE!K124+'[4]HANDI+68 PRIMARIE'!K124</f>
        <v>0</v>
      </c>
      <c r="L126" s="1590">
        <f>[4]SPAS!K124+[4]CRESE!L124+'[4]HANDI+68 PRIMARIE'!L124</f>
        <v>0</v>
      </c>
    </row>
    <row r="127" spans="1:12" hidden="1">
      <c r="A127" s="892"/>
      <c r="B127" s="1244" t="s">
        <v>1074</v>
      </c>
      <c r="C127" s="1588" t="s">
        <v>1075</v>
      </c>
      <c r="D127" s="1242"/>
      <c r="E127" s="1242"/>
      <c r="F127" s="1589">
        <f>[4]SPAS!E125+[4]CRESE!F125+'[4]HANDI+68 PRIMARIE'!F125</f>
        <v>0</v>
      </c>
      <c r="G127" s="1589">
        <f>[4]SPAS!F125+[4]CRESE!G125+'[4]HANDI+68 PRIMARIE'!G125</f>
        <v>0</v>
      </c>
      <c r="H127" s="1589">
        <f>[4]SPAS!G125+[4]CRESE!H125+'[4]HANDI+68 PRIMARIE'!H125</f>
        <v>0</v>
      </c>
      <c r="I127" s="1589">
        <f>[4]SPAS!H125+[4]CRESE!I125+'[4]HANDI+68 PRIMARIE'!I125</f>
        <v>0</v>
      </c>
      <c r="J127" s="1589">
        <f>[4]SPAS!I125+[4]CRESE!J125+'[4]HANDI+68 PRIMARIE'!J125</f>
        <v>0</v>
      </c>
      <c r="K127" s="1589">
        <f>[4]SPAS!J125+[4]CRESE!K125+'[4]HANDI+68 PRIMARIE'!K125</f>
        <v>0</v>
      </c>
      <c r="L127" s="1590">
        <f>[4]SPAS!K125+[4]CRESE!L125+'[4]HANDI+68 PRIMARIE'!L125</f>
        <v>0</v>
      </c>
    </row>
    <row r="128" spans="1:12" hidden="1">
      <c r="A128" s="1245" t="s">
        <v>1076</v>
      </c>
      <c r="B128" s="1246"/>
      <c r="C128" s="1591" t="s">
        <v>1077</v>
      </c>
      <c r="D128" s="938"/>
      <c r="E128" s="938"/>
      <c r="F128" s="1592">
        <f>[4]SPAS!E126+[4]CRESE!F126+'[4]HANDI+68 PRIMARIE'!F126</f>
        <v>0</v>
      </c>
      <c r="G128" s="1592">
        <f>[4]SPAS!F126+[4]CRESE!G126+'[4]HANDI+68 PRIMARIE'!G126</f>
        <v>0</v>
      </c>
      <c r="H128" s="1592">
        <f>[4]SPAS!G126+[4]CRESE!H126+'[4]HANDI+68 PRIMARIE'!H126</f>
        <v>0</v>
      </c>
      <c r="I128" s="1592">
        <f>[4]SPAS!H126+[4]CRESE!I126+'[4]HANDI+68 PRIMARIE'!I126</f>
        <v>0</v>
      </c>
      <c r="J128" s="1592">
        <f>[4]SPAS!I126+[4]CRESE!J126+'[4]HANDI+68 PRIMARIE'!J126</f>
        <v>0</v>
      </c>
      <c r="K128" s="1592">
        <f>[4]SPAS!J126+[4]CRESE!K126+'[4]HANDI+68 PRIMARIE'!K126</f>
        <v>0</v>
      </c>
      <c r="L128" s="1593">
        <f>[4]SPAS!K126+[4]CRESE!L126+'[4]HANDI+68 PRIMARIE'!L126</f>
        <v>0</v>
      </c>
    </row>
    <row r="129" spans="1:12" hidden="1">
      <c r="A129" s="892" t="s">
        <v>1078</v>
      </c>
      <c r="B129" s="893"/>
      <c r="C129" s="1594" t="s">
        <v>1079</v>
      </c>
      <c r="D129" s="941"/>
      <c r="E129" s="941"/>
      <c r="F129" s="1374">
        <f>[4]SPAS!E127+[4]CRESE!F127+'[4]HANDI+68 PRIMARIE'!F127</f>
        <v>0</v>
      </c>
      <c r="G129" s="1374">
        <f>[4]SPAS!F127+[4]CRESE!G127+'[4]HANDI+68 PRIMARIE'!G127</f>
        <v>0</v>
      </c>
      <c r="H129" s="1374">
        <f>[4]SPAS!G127+[4]CRESE!H127+'[4]HANDI+68 PRIMARIE'!H127</f>
        <v>0</v>
      </c>
      <c r="I129" s="1374">
        <f>[4]SPAS!H127+[4]CRESE!I127+'[4]HANDI+68 PRIMARIE'!I127</f>
        <v>0</v>
      </c>
      <c r="J129" s="1374">
        <f>[4]SPAS!I127+[4]CRESE!J127+'[4]HANDI+68 PRIMARIE'!J127</f>
        <v>0</v>
      </c>
      <c r="K129" s="1374">
        <f>[4]SPAS!J127+[4]CRESE!K127+'[4]HANDI+68 PRIMARIE'!K127</f>
        <v>0</v>
      </c>
      <c r="L129" s="1568">
        <f>[4]SPAS!K127+[4]CRESE!L127+'[4]HANDI+68 PRIMARIE'!L127</f>
        <v>0</v>
      </c>
    </row>
    <row r="130" spans="1:12" hidden="1">
      <c r="A130" s="892"/>
      <c r="B130" s="879"/>
      <c r="C130" s="1594"/>
      <c r="D130" s="941"/>
      <c r="E130" s="941"/>
      <c r="F130" s="1374">
        <f>[4]SPAS!E128+[4]CRESE!F128+'[4]HANDI+68 PRIMARIE'!F128</f>
        <v>0</v>
      </c>
      <c r="G130" s="1374">
        <f>[4]SPAS!F128+[4]CRESE!G128+'[4]HANDI+68 PRIMARIE'!G128</f>
        <v>0</v>
      </c>
      <c r="H130" s="1374">
        <f>[4]SPAS!G128+[4]CRESE!H128+'[4]HANDI+68 PRIMARIE'!H128</f>
        <v>0</v>
      </c>
      <c r="I130" s="1374">
        <f>[4]SPAS!H128+[4]CRESE!I128+'[4]HANDI+68 PRIMARIE'!I128</f>
        <v>0</v>
      </c>
      <c r="J130" s="1374">
        <f>[4]SPAS!I128+[4]CRESE!J128+'[4]HANDI+68 PRIMARIE'!J128</f>
        <v>0</v>
      </c>
      <c r="K130" s="1374">
        <f>[4]SPAS!J128+[4]CRESE!K128+'[4]HANDI+68 PRIMARIE'!K128</f>
        <v>0</v>
      </c>
      <c r="L130" s="1568">
        <f>[4]SPAS!K128+[4]CRESE!L128+'[4]HANDI+68 PRIMARIE'!L128</f>
        <v>0</v>
      </c>
    </row>
    <row r="131" spans="1:12" hidden="1">
      <c r="A131" s="1171" t="s">
        <v>1080</v>
      </c>
      <c r="B131" s="1172"/>
      <c r="C131" s="1583" t="s">
        <v>1081</v>
      </c>
      <c r="D131" s="922"/>
      <c r="E131" s="922"/>
      <c r="F131" s="1584">
        <f t="shared" ref="F131:L131" si="17">F132</f>
        <v>0</v>
      </c>
      <c r="G131" s="1584">
        <f t="shared" si="17"/>
        <v>0</v>
      </c>
      <c r="H131" s="1584">
        <f t="shared" si="17"/>
        <v>0</v>
      </c>
      <c r="I131" s="1584">
        <f t="shared" si="17"/>
        <v>0</v>
      </c>
      <c r="J131" s="1584">
        <f t="shared" si="17"/>
        <v>0</v>
      </c>
      <c r="K131" s="1584">
        <f t="shared" si="17"/>
        <v>0</v>
      </c>
      <c r="L131" s="1585">
        <f t="shared" si="17"/>
        <v>0</v>
      </c>
    </row>
    <row r="132" spans="1:12" hidden="1">
      <c r="A132" s="1165" t="s">
        <v>1082</v>
      </c>
      <c r="B132" s="1247"/>
      <c r="C132" s="1566" t="s">
        <v>1083</v>
      </c>
      <c r="D132" s="875"/>
      <c r="E132" s="875"/>
      <c r="F132" s="1379">
        <f>F133+F134+F135+F136+F137+F138+F139+F140+F141+F142+F143+F144</f>
        <v>0</v>
      </c>
      <c r="G132" s="1379">
        <f t="shared" ref="G132:L132" si="18">G133+G134+G135+G136+G137+G138+G139+G140+G141+G142+G143+G144</f>
        <v>0</v>
      </c>
      <c r="H132" s="1379">
        <f t="shared" si="18"/>
        <v>0</v>
      </c>
      <c r="I132" s="1379">
        <f t="shared" si="18"/>
        <v>0</v>
      </c>
      <c r="J132" s="1379">
        <f t="shared" si="18"/>
        <v>0</v>
      </c>
      <c r="K132" s="1379">
        <f t="shared" si="18"/>
        <v>0</v>
      </c>
      <c r="L132" s="1573">
        <f t="shared" si="18"/>
        <v>0</v>
      </c>
    </row>
    <row r="133" spans="1:12" hidden="1">
      <c r="A133" s="892"/>
      <c r="B133" s="893" t="s">
        <v>1084</v>
      </c>
      <c r="C133" s="1567" t="s">
        <v>1085</v>
      </c>
      <c r="D133" s="941"/>
      <c r="E133" s="941"/>
      <c r="F133" s="1374">
        <f>'[2]Prim+SPAS'!F132</f>
        <v>0</v>
      </c>
      <c r="G133" s="1374">
        <f>'[2]Prim+SPAS'!G132</f>
        <v>0</v>
      </c>
      <c r="H133" s="1374">
        <f>'[2]Prim+SPAS'!H132</f>
        <v>0</v>
      </c>
      <c r="I133" s="1374">
        <f>'[2]Prim+SPAS'!I132</f>
        <v>0</v>
      </c>
      <c r="J133" s="1374">
        <f>'[2]Prim+SPAS'!J132</f>
        <v>0</v>
      </c>
      <c r="K133" s="1374">
        <f>'[2]Prim+SPAS'!K132</f>
        <v>0</v>
      </c>
      <c r="L133" s="1568">
        <f>'[2]Prim+SPAS'!L132</f>
        <v>0</v>
      </c>
    </row>
    <row r="134" spans="1:12" hidden="1">
      <c r="A134" s="892"/>
      <c r="B134" s="879" t="s">
        <v>1086</v>
      </c>
      <c r="C134" s="1567" t="s">
        <v>1087</v>
      </c>
      <c r="D134" s="941"/>
      <c r="E134" s="941"/>
      <c r="F134" s="1374">
        <f>'[2]Prim+SPAS'!F133</f>
        <v>0</v>
      </c>
      <c r="G134" s="1374">
        <f>'[2]Prim+SPAS'!G133</f>
        <v>0</v>
      </c>
      <c r="H134" s="1374">
        <f>'[2]Prim+SPAS'!H133</f>
        <v>0</v>
      </c>
      <c r="I134" s="1374">
        <f>'[2]Prim+SPAS'!I133</f>
        <v>0</v>
      </c>
      <c r="J134" s="1374">
        <f>'[2]Prim+SPAS'!J133</f>
        <v>0</v>
      </c>
      <c r="K134" s="1374">
        <f>'[2]Prim+SPAS'!K133</f>
        <v>0</v>
      </c>
      <c r="L134" s="1568">
        <f>'[2]Prim+SPAS'!L133</f>
        <v>0</v>
      </c>
    </row>
    <row r="135" spans="1:12" ht="25.5" hidden="1">
      <c r="A135" s="892"/>
      <c r="B135" s="913" t="s">
        <v>1088</v>
      </c>
      <c r="C135" s="1567" t="s">
        <v>1089</v>
      </c>
      <c r="D135" s="941"/>
      <c r="E135" s="941"/>
      <c r="F135" s="1374">
        <f>'[2]Prim+SPAS'!F134</f>
        <v>0</v>
      </c>
      <c r="G135" s="1374">
        <f>'[2]Prim+SPAS'!G134</f>
        <v>0</v>
      </c>
      <c r="H135" s="1374">
        <f>'[2]Prim+SPAS'!H134</f>
        <v>0</v>
      </c>
      <c r="I135" s="1374">
        <f>'[2]Prim+SPAS'!I134</f>
        <v>0</v>
      </c>
      <c r="J135" s="1374">
        <f>'[2]Prim+SPAS'!J134</f>
        <v>0</v>
      </c>
      <c r="K135" s="1374">
        <f>'[2]Prim+SPAS'!K134</f>
        <v>0</v>
      </c>
      <c r="L135" s="1568">
        <f>'[2]Prim+SPAS'!L134</f>
        <v>0</v>
      </c>
    </row>
    <row r="136" spans="1:12" ht="25.5" hidden="1">
      <c r="A136" s="892"/>
      <c r="B136" s="913" t="s">
        <v>1090</v>
      </c>
      <c r="C136" s="1567" t="s">
        <v>1091</v>
      </c>
      <c r="D136" s="941"/>
      <c r="E136" s="941"/>
      <c r="F136" s="1374">
        <f>'[2]Prim+SPAS'!F135</f>
        <v>0</v>
      </c>
      <c r="G136" s="1374">
        <f>'[2]Prim+SPAS'!G135</f>
        <v>0</v>
      </c>
      <c r="H136" s="1374">
        <f>'[2]Prim+SPAS'!H135</f>
        <v>0</v>
      </c>
      <c r="I136" s="1374">
        <f>'[2]Prim+SPAS'!I135</f>
        <v>0</v>
      </c>
      <c r="J136" s="1374">
        <f>'[2]Prim+SPAS'!J135</f>
        <v>0</v>
      </c>
      <c r="K136" s="1374">
        <f>'[2]Prim+SPAS'!K135</f>
        <v>0</v>
      </c>
      <c r="L136" s="1568">
        <f>'[2]Prim+SPAS'!L135</f>
        <v>0</v>
      </c>
    </row>
    <row r="137" spans="1:12" ht="38.25" hidden="1">
      <c r="A137" s="944"/>
      <c r="B137" s="913" t="s">
        <v>1092</v>
      </c>
      <c r="C137" s="1567" t="s">
        <v>1093</v>
      </c>
      <c r="D137" s="941"/>
      <c r="E137" s="941"/>
      <c r="F137" s="1374">
        <f>'[2]Prim+SPAS'!F136</f>
        <v>0</v>
      </c>
      <c r="G137" s="1374">
        <f>'[2]Prim+SPAS'!G136</f>
        <v>0</v>
      </c>
      <c r="H137" s="1374">
        <f>'[2]Prim+SPAS'!H136</f>
        <v>0</v>
      </c>
      <c r="I137" s="1374">
        <f>'[2]Prim+SPAS'!I136</f>
        <v>0</v>
      </c>
      <c r="J137" s="1374">
        <f>'[2]Prim+SPAS'!J136</f>
        <v>0</v>
      </c>
      <c r="K137" s="1374">
        <f>'[2]Prim+SPAS'!K136</f>
        <v>0</v>
      </c>
      <c r="L137" s="1568">
        <f>'[2]Prim+SPAS'!L136</f>
        <v>0</v>
      </c>
    </row>
    <row r="138" spans="1:12" ht="38.25" hidden="1">
      <c r="A138" s="944"/>
      <c r="B138" s="913" t="s">
        <v>1094</v>
      </c>
      <c r="C138" s="1567" t="s">
        <v>1095</v>
      </c>
      <c r="D138" s="941"/>
      <c r="E138" s="941"/>
      <c r="F138" s="1374">
        <f>'[2]Prim+SPAS'!F137</f>
        <v>0</v>
      </c>
      <c r="G138" s="1374">
        <f>'[2]Prim+SPAS'!G137</f>
        <v>0</v>
      </c>
      <c r="H138" s="1374">
        <f>'[2]Prim+SPAS'!H137</f>
        <v>0</v>
      </c>
      <c r="I138" s="1374">
        <f>'[2]Prim+SPAS'!I137</f>
        <v>0</v>
      </c>
      <c r="J138" s="1374">
        <f>'[2]Prim+SPAS'!J137</f>
        <v>0</v>
      </c>
      <c r="K138" s="1374">
        <f>'[2]Prim+SPAS'!K137</f>
        <v>0</v>
      </c>
      <c r="L138" s="1568">
        <f>'[2]Prim+SPAS'!L137</f>
        <v>0</v>
      </c>
    </row>
    <row r="139" spans="1:12" ht="25.5" hidden="1">
      <c r="A139" s="944"/>
      <c r="B139" s="913" t="s">
        <v>1096</v>
      </c>
      <c r="C139" s="1567" t="s">
        <v>1097</v>
      </c>
      <c r="D139" s="941"/>
      <c r="E139" s="941"/>
      <c r="F139" s="1374">
        <f>'[2]Prim+SPAS'!F138</f>
        <v>0</v>
      </c>
      <c r="G139" s="1374">
        <f>'[2]Prim+SPAS'!G138</f>
        <v>0</v>
      </c>
      <c r="H139" s="1374">
        <f>'[2]Prim+SPAS'!H138</f>
        <v>0</v>
      </c>
      <c r="I139" s="1374">
        <f>'[2]Prim+SPAS'!I138</f>
        <v>0</v>
      </c>
      <c r="J139" s="1374">
        <f>'[2]Prim+SPAS'!J138</f>
        <v>0</v>
      </c>
      <c r="K139" s="1374">
        <f>'[2]Prim+SPAS'!K138</f>
        <v>0</v>
      </c>
      <c r="L139" s="1568">
        <f>'[2]Prim+SPAS'!L138</f>
        <v>0</v>
      </c>
    </row>
    <row r="140" spans="1:12" hidden="1">
      <c r="A140" s="944"/>
      <c r="B140" s="913" t="s">
        <v>1098</v>
      </c>
      <c r="C140" s="1567" t="s">
        <v>1099</v>
      </c>
      <c r="D140" s="941"/>
      <c r="E140" s="941"/>
      <c r="F140" s="1374">
        <f>'[2]Prim+SPAS'!F139</f>
        <v>0</v>
      </c>
      <c r="G140" s="1374">
        <f>'[2]Prim+SPAS'!G139</f>
        <v>0</v>
      </c>
      <c r="H140" s="1374">
        <f>'[2]Prim+SPAS'!H139</f>
        <v>0</v>
      </c>
      <c r="I140" s="1374">
        <f>'[2]Prim+SPAS'!I139</f>
        <v>0</v>
      </c>
      <c r="J140" s="1374">
        <f>'[2]Prim+SPAS'!J139</f>
        <v>0</v>
      </c>
      <c r="K140" s="1374">
        <f>'[2]Prim+SPAS'!K139</f>
        <v>0</v>
      </c>
      <c r="L140" s="1568">
        <f>'[2]Prim+SPAS'!L139</f>
        <v>0</v>
      </c>
    </row>
    <row r="141" spans="1:12" ht="25.5" hidden="1">
      <c r="A141" s="944"/>
      <c r="B141" s="913" t="s">
        <v>1100</v>
      </c>
      <c r="C141" s="1567" t="s">
        <v>1101</v>
      </c>
      <c r="D141" s="941"/>
      <c r="E141" s="941"/>
      <c r="F141" s="1374">
        <f>'[2]Prim+SPAS'!F140</f>
        <v>0</v>
      </c>
      <c r="G141" s="1374">
        <f>'[2]Prim+SPAS'!G140</f>
        <v>0</v>
      </c>
      <c r="H141" s="1374">
        <f>'[2]Prim+SPAS'!H140</f>
        <v>0</v>
      </c>
      <c r="I141" s="1374">
        <f>'[2]Prim+SPAS'!I140</f>
        <v>0</v>
      </c>
      <c r="J141" s="1374">
        <f>'[2]Prim+SPAS'!J140</f>
        <v>0</v>
      </c>
      <c r="K141" s="1374">
        <f>'[2]Prim+SPAS'!K140</f>
        <v>0</v>
      </c>
      <c r="L141" s="1568">
        <f>'[2]Prim+SPAS'!L140</f>
        <v>0</v>
      </c>
    </row>
    <row r="142" spans="1:12" ht="25.5" hidden="1">
      <c r="A142" s="945"/>
      <c r="B142" s="946" t="s">
        <v>1102</v>
      </c>
      <c r="C142" s="1595" t="s">
        <v>1103</v>
      </c>
      <c r="D142" s="1596"/>
      <c r="E142" s="1596"/>
      <c r="F142" s="1374">
        <f>'[2]Prim+SPAS'!F141</f>
        <v>0</v>
      </c>
      <c r="G142" s="1374">
        <f>'[2]Prim+SPAS'!G141</f>
        <v>0</v>
      </c>
      <c r="H142" s="1374">
        <f>'[2]Prim+SPAS'!H141</f>
        <v>0</v>
      </c>
      <c r="I142" s="1374">
        <f>'[2]Prim+SPAS'!I141</f>
        <v>0</v>
      </c>
      <c r="J142" s="1374">
        <f>'[2]Prim+SPAS'!J141</f>
        <v>0</v>
      </c>
      <c r="K142" s="1374">
        <f>'[2]Prim+SPAS'!K141</f>
        <v>0</v>
      </c>
      <c r="L142" s="1568">
        <f>'[2]Prim+SPAS'!L141</f>
        <v>0</v>
      </c>
    </row>
    <row r="143" spans="1:12" ht="25.5" hidden="1">
      <c r="A143" s="945"/>
      <c r="B143" s="946" t="s">
        <v>1104</v>
      </c>
      <c r="C143" s="1595" t="s">
        <v>1105</v>
      </c>
      <c r="D143" s="1596"/>
      <c r="E143" s="1596"/>
      <c r="F143" s="1374">
        <f>'[2]Prim+SPAS'!F142</f>
        <v>0</v>
      </c>
      <c r="G143" s="1374">
        <f>'[2]Prim+SPAS'!G142</f>
        <v>0</v>
      </c>
      <c r="H143" s="1374">
        <f>'[2]Prim+SPAS'!H142</f>
        <v>0</v>
      </c>
      <c r="I143" s="1374">
        <f>'[2]Prim+SPAS'!I142</f>
        <v>0</v>
      </c>
      <c r="J143" s="1374">
        <f>'[2]Prim+SPAS'!J142</f>
        <v>0</v>
      </c>
      <c r="K143" s="1374">
        <f>'[2]Prim+SPAS'!K142</f>
        <v>0</v>
      </c>
      <c r="L143" s="1568">
        <f>'[2]Prim+SPAS'!L142</f>
        <v>0</v>
      </c>
    </row>
    <row r="144" spans="1:12" ht="25.5" hidden="1">
      <c r="A144" s="945"/>
      <c r="B144" s="946" t="s">
        <v>1106</v>
      </c>
      <c r="C144" s="1595" t="s">
        <v>1107</v>
      </c>
      <c r="D144" s="1596"/>
      <c r="E144" s="1596"/>
      <c r="F144" s="1374">
        <f>'[2]Prim+SPAS'!F143</f>
        <v>0</v>
      </c>
      <c r="G144" s="1374">
        <f>'[2]Prim+SPAS'!G143</f>
        <v>0</v>
      </c>
      <c r="H144" s="1374">
        <f>'[2]Prim+SPAS'!H143</f>
        <v>0</v>
      </c>
      <c r="I144" s="1374">
        <f>'[2]Prim+SPAS'!I143</f>
        <v>0</v>
      </c>
      <c r="J144" s="1374">
        <f>'[2]Prim+SPAS'!J143</f>
        <v>0</v>
      </c>
      <c r="K144" s="1374">
        <f>'[2]Prim+SPAS'!K143</f>
        <v>0</v>
      </c>
      <c r="L144" s="1568">
        <f>'[2]Prim+SPAS'!L143</f>
        <v>0</v>
      </c>
    </row>
    <row r="145" spans="1:12" hidden="1">
      <c r="A145" s="1597" t="s">
        <v>1326</v>
      </c>
      <c r="B145" s="1598"/>
      <c r="C145" s="1576" t="s">
        <v>1109</v>
      </c>
      <c r="D145" s="909"/>
      <c r="E145" s="909"/>
      <c r="F145" s="1577">
        <f>[4]SPAS!E143+[4]CRESE!F143+'[4]HANDI+68 PRIMARIE'!F143</f>
        <v>0</v>
      </c>
      <c r="G145" s="1577">
        <f>[4]SPAS!F143+[4]CRESE!G143+'[4]HANDI+68 PRIMARIE'!G143</f>
        <v>0</v>
      </c>
      <c r="H145" s="1577">
        <f>[4]SPAS!G143+[4]CRESE!H143+'[4]HANDI+68 PRIMARIE'!H143</f>
        <v>0</v>
      </c>
      <c r="I145" s="1577">
        <f>[4]SPAS!H143+[4]CRESE!I143+'[4]HANDI+68 PRIMARIE'!I143</f>
        <v>0</v>
      </c>
      <c r="J145" s="1577">
        <f>[4]SPAS!I143+[4]CRESE!J143+'[4]HANDI+68 PRIMARIE'!J143</f>
        <v>0</v>
      </c>
      <c r="K145" s="1577">
        <f>[4]SPAS!J143+[4]CRESE!K143+'[4]HANDI+68 PRIMARIE'!K143</f>
        <v>0</v>
      </c>
      <c r="L145" s="1578">
        <f>[4]SPAS!K143+[4]CRESE!L143+'[4]HANDI+68 PRIMARIE'!L143</f>
        <v>0</v>
      </c>
    </row>
    <row r="146" spans="1:12" hidden="1">
      <c r="A146" s="873" t="s">
        <v>1327</v>
      </c>
      <c r="B146" s="874"/>
      <c r="C146" s="1566" t="s">
        <v>548</v>
      </c>
      <c r="D146" s="875"/>
      <c r="E146" s="875"/>
      <c r="F146" s="1379">
        <f>[4]SPAS!E144+[4]CRESE!F144+'[4]HANDI+68 PRIMARIE'!F144</f>
        <v>0</v>
      </c>
      <c r="G146" s="1379">
        <f>[4]SPAS!F144+[4]CRESE!G144+'[4]HANDI+68 PRIMARIE'!G144</f>
        <v>0</v>
      </c>
      <c r="H146" s="1379">
        <f>[4]SPAS!G144+[4]CRESE!H144+'[4]HANDI+68 PRIMARIE'!H144</f>
        <v>0</v>
      </c>
      <c r="I146" s="1379">
        <f>[4]SPAS!H144+[4]CRESE!I144+'[4]HANDI+68 PRIMARIE'!I144</f>
        <v>0</v>
      </c>
      <c r="J146" s="1379">
        <f>[4]SPAS!I144+[4]CRESE!J144+'[4]HANDI+68 PRIMARIE'!J144</f>
        <v>0</v>
      </c>
      <c r="K146" s="1379">
        <f>[4]SPAS!J144+[4]CRESE!K144+'[4]HANDI+68 PRIMARIE'!K144</f>
        <v>0</v>
      </c>
      <c r="L146" s="1573">
        <f>[4]SPAS!K144+[4]CRESE!L144+'[4]HANDI+68 PRIMARIE'!L144</f>
        <v>0</v>
      </c>
    </row>
    <row r="147" spans="1:12" hidden="1">
      <c r="A147" s="951"/>
      <c r="B147" s="893" t="s">
        <v>1112</v>
      </c>
      <c r="C147" s="1567" t="s">
        <v>1113</v>
      </c>
      <c r="D147" s="941"/>
      <c r="E147" s="941"/>
      <c r="F147" s="1374">
        <f>[4]SPAS!E145+[4]CRESE!F145+'[4]HANDI+68 PRIMARIE'!F145</f>
        <v>0</v>
      </c>
      <c r="G147" s="1374">
        <f>[4]SPAS!F145+[4]CRESE!G145+'[4]HANDI+68 PRIMARIE'!G145</f>
        <v>0</v>
      </c>
      <c r="H147" s="1374">
        <f>[4]SPAS!G145+[4]CRESE!H145+'[4]HANDI+68 PRIMARIE'!H145</f>
        <v>0</v>
      </c>
      <c r="I147" s="1374">
        <f>[4]SPAS!H145+[4]CRESE!I145+'[4]HANDI+68 PRIMARIE'!I145</f>
        <v>0</v>
      </c>
      <c r="J147" s="1374">
        <f>[4]SPAS!I145+[4]CRESE!J145+'[4]HANDI+68 PRIMARIE'!J145</f>
        <v>0</v>
      </c>
      <c r="K147" s="1374">
        <f>[4]SPAS!J145+[4]CRESE!K145+'[4]HANDI+68 PRIMARIE'!K145</f>
        <v>0</v>
      </c>
      <c r="L147" s="1568">
        <f>[4]SPAS!K145+[4]CRESE!L145+'[4]HANDI+68 PRIMARIE'!L145</f>
        <v>0</v>
      </c>
    </row>
    <row r="148" spans="1:12" hidden="1">
      <c r="A148" s="951"/>
      <c r="B148" s="893" t="s">
        <v>1328</v>
      </c>
      <c r="C148" s="1567" t="s">
        <v>1329</v>
      </c>
      <c r="D148" s="941"/>
      <c r="E148" s="941"/>
      <c r="F148" s="1374">
        <f>[4]SPAS!E146+[4]CRESE!F146+'[4]HANDI+68 PRIMARIE'!F146</f>
        <v>0</v>
      </c>
      <c r="G148" s="1374">
        <f>[4]SPAS!F146+[4]CRESE!G146+'[4]HANDI+68 PRIMARIE'!G146</f>
        <v>0</v>
      </c>
      <c r="H148" s="1374">
        <f>[4]SPAS!G146+[4]CRESE!H146+'[4]HANDI+68 PRIMARIE'!H146</f>
        <v>0</v>
      </c>
      <c r="I148" s="1374">
        <f>[4]SPAS!H146+[4]CRESE!I146+'[4]HANDI+68 PRIMARIE'!I146</f>
        <v>0</v>
      </c>
      <c r="J148" s="1374">
        <f>[4]SPAS!I146+[4]CRESE!J146+'[4]HANDI+68 PRIMARIE'!J146</f>
        <v>0</v>
      </c>
      <c r="K148" s="1374">
        <f>[4]SPAS!J146+[4]CRESE!K146+'[4]HANDI+68 PRIMARIE'!K146</f>
        <v>0</v>
      </c>
      <c r="L148" s="1568">
        <f>[4]SPAS!K146+[4]CRESE!L146+'[4]HANDI+68 PRIMARIE'!L146</f>
        <v>0</v>
      </c>
    </row>
    <row r="149" spans="1:12" ht="20.100000000000001" customHeight="1">
      <c r="A149" s="1599" t="s">
        <v>1116</v>
      </c>
      <c r="B149" s="1600"/>
      <c r="C149" s="1601" t="s">
        <v>1117</v>
      </c>
      <c r="D149" s="990"/>
      <c r="E149" s="990"/>
      <c r="F149" s="868">
        <f>F150</f>
        <v>26175000</v>
      </c>
      <c r="G149" s="868">
        <f t="shared" ref="G149:L149" si="19">G150</f>
        <v>29488000</v>
      </c>
      <c r="H149" s="868">
        <f t="shared" si="19"/>
        <v>29467904</v>
      </c>
      <c r="I149" s="868">
        <f t="shared" si="19"/>
        <v>29467904</v>
      </c>
      <c r="J149" s="868">
        <f t="shared" si="19"/>
        <v>29467904</v>
      </c>
      <c r="K149" s="868">
        <f t="shared" si="19"/>
        <v>0</v>
      </c>
      <c r="L149" s="869">
        <f t="shared" si="19"/>
        <v>30402771</v>
      </c>
    </row>
    <row r="150" spans="1:12">
      <c r="A150" s="955" t="s">
        <v>1118</v>
      </c>
      <c r="B150" s="894"/>
      <c r="C150" s="1566" t="s">
        <v>1119</v>
      </c>
      <c r="D150" s="875"/>
      <c r="E150" s="875"/>
      <c r="F150" s="1379">
        <f>F151+F152+F153+F154</f>
        <v>26175000</v>
      </c>
      <c r="G150" s="1379">
        <f t="shared" ref="G150:L150" si="20">G151+G152+G153+G154</f>
        <v>29488000</v>
      </c>
      <c r="H150" s="1379">
        <f t="shared" si="20"/>
        <v>29467904</v>
      </c>
      <c r="I150" s="1379">
        <f t="shared" si="20"/>
        <v>29467904</v>
      </c>
      <c r="J150" s="1379">
        <f t="shared" si="20"/>
        <v>29467904</v>
      </c>
      <c r="K150" s="1379">
        <f t="shared" si="20"/>
        <v>0</v>
      </c>
      <c r="L150" s="1573">
        <f t="shared" si="20"/>
        <v>30402771</v>
      </c>
    </row>
    <row r="151" spans="1:12">
      <c r="A151" s="892"/>
      <c r="B151" s="956" t="s">
        <v>1120</v>
      </c>
      <c r="C151" s="1567" t="s">
        <v>1121</v>
      </c>
      <c r="D151" s="941"/>
      <c r="E151" s="941"/>
      <c r="F151" s="1374">
        <f>'[2]Prim+SPAS'!F152</f>
        <v>26175000</v>
      </c>
      <c r="G151" s="1374">
        <f>'[2]Prim+SPAS'!G152</f>
        <v>29488000</v>
      </c>
      <c r="H151" s="1374">
        <f>'[2]Prim+SPAS'!H152</f>
        <v>29467904</v>
      </c>
      <c r="I151" s="1374">
        <f>'[2]Prim+SPAS'!I152</f>
        <v>29467904</v>
      </c>
      <c r="J151" s="1374">
        <f>'[2]Prim+SPAS'!J152</f>
        <v>29467904</v>
      </c>
      <c r="K151" s="1374">
        <f>'[2]Prim+SPAS'!K152</f>
        <v>0</v>
      </c>
      <c r="L151" s="1568">
        <f>'[2]Prim+SPAS'!L152</f>
        <v>30402771</v>
      </c>
    </row>
    <row r="152" spans="1:12">
      <c r="A152" s="904"/>
      <c r="B152" s="956" t="s">
        <v>1122</v>
      </c>
      <c r="C152" s="1567" t="s">
        <v>1123</v>
      </c>
      <c r="D152" s="941"/>
      <c r="E152" s="941"/>
      <c r="F152" s="1374">
        <f>'[2]Prim+SPAS'!F158</f>
        <v>0</v>
      </c>
      <c r="G152" s="1374">
        <f>'[2]Prim+SPAS'!G158</f>
        <v>0</v>
      </c>
      <c r="H152" s="1374">
        <f>'[2]Prim+SPAS'!H158</f>
        <v>0</v>
      </c>
      <c r="I152" s="1374">
        <f>'[2]Prim+SPAS'!I158</f>
        <v>0</v>
      </c>
      <c r="J152" s="1374">
        <f>'[2]Prim+SPAS'!J158</f>
        <v>0</v>
      </c>
      <c r="K152" s="1374">
        <f>'[2]Prim+SPAS'!K158</f>
        <v>0</v>
      </c>
      <c r="L152" s="1568">
        <f>'[2]Prim+SPAS'!L158</f>
        <v>0</v>
      </c>
    </row>
    <row r="153" spans="1:12" hidden="1">
      <c r="A153" s="904"/>
      <c r="B153" s="956" t="s">
        <v>1124</v>
      </c>
      <c r="C153" s="1567" t="s">
        <v>1125</v>
      </c>
      <c r="D153" s="941"/>
      <c r="E153" s="941"/>
      <c r="F153" s="1374">
        <f>'[2]Prim+SPAS'!F159</f>
        <v>0</v>
      </c>
      <c r="G153" s="1374">
        <f>'[2]Prim+SPAS'!G159</f>
        <v>0</v>
      </c>
      <c r="H153" s="1374">
        <f>'[2]Prim+SPAS'!H159</f>
        <v>0</v>
      </c>
      <c r="I153" s="1374">
        <f>'[2]Prim+SPAS'!I159</f>
        <v>0</v>
      </c>
      <c r="J153" s="1374">
        <f>'[2]Prim+SPAS'!J159</f>
        <v>0</v>
      </c>
      <c r="K153" s="1374">
        <f>'[2]Prim+SPAS'!K159</f>
        <v>0</v>
      </c>
      <c r="L153" s="1568">
        <f>'[2]Prim+SPAS'!L159</f>
        <v>0</v>
      </c>
    </row>
    <row r="154" spans="1:12" hidden="1">
      <c r="A154" s="904"/>
      <c r="B154" s="956" t="s">
        <v>1122</v>
      </c>
      <c r="C154" s="1567" t="s">
        <v>1123</v>
      </c>
      <c r="D154" s="941"/>
      <c r="E154" s="941"/>
      <c r="F154" s="1374">
        <f>'[2]Prim+SPAS'!F159</f>
        <v>0</v>
      </c>
      <c r="G154" s="1374">
        <f>'[2]Prim+SPAS'!G159</f>
        <v>0</v>
      </c>
      <c r="H154" s="1374">
        <f>'[2]Prim+SPAS'!H159</f>
        <v>0</v>
      </c>
      <c r="I154" s="1374">
        <f>'[2]Prim+SPAS'!I159</f>
        <v>0</v>
      </c>
      <c r="J154" s="1374">
        <f>'[2]Prim+SPAS'!J159</f>
        <v>0</v>
      </c>
      <c r="K154" s="1374">
        <f>'[2]Prim+SPAS'!K159</f>
        <v>0</v>
      </c>
      <c r="L154" s="1568">
        <f>'[2]Prim+SPAS'!L159</f>
        <v>0</v>
      </c>
    </row>
    <row r="155" spans="1:12" hidden="1">
      <c r="A155" s="904"/>
      <c r="B155" s="956"/>
      <c r="C155" s="1602"/>
      <c r="D155" s="1603"/>
      <c r="E155" s="1603"/>
      <c r="F155" s="1374"/>
      <c r="G155" s="1374"/>
      <c r="H155" s="1374"/>
      <c r="I155" s="1374"/>
      <c r="J155" s="1374"/>
      <c r="K155" s="1374"/>
      <c r="L155" s="1568"/>
    </row>
    <row r="156" spans="1:12">
      <c r="A156" s="1604" t="s">
        <v>1354</v>
      </c>
      <c r="B156" s="1605"/>
      <c r="C156" s="1576" t="s">
        <v>1129</v>
      </c>
      <c r="D156" s="909"/>
      <c r="E156" s="909"/>
      <c r="F156" s="1577">
        <f>F157+F158+F159+F160+F161+F162+F163+F164+F165</f>
        <v>2300000</v>
      </c>
      <c r="G156" s="1577">
        <f t="shared" ref="G156:L156" si="21">G157+G158+G159+G160+G161+G162+G163+G164+G165</f>
        <v>2053000</v>
      </c>
      <c r="H156" s="1577">
        <f t="shared" si="21"/>
        <v>2030942</v>
      </c>
      <c r="I156" s="1577">
        <f t="shared" si="21"/>
        <v>2030942</v>
      </c>
      <c r="J156" s="1577">
        <f t="shared" si="21"/>
        <v>2030942</v>
      </c>
      <c r="K156" s="1577">
        <f t="shared" si="21"/>
        <v>0</v>
      </c>
      <c r="L156" s="1578">
        <f t="shared" si="21"/>
        <v>2002165</v>
      </c>
    </row>
    <row r="157" spans="1:12">
      <c r="A157" s="892" t="s">
        <v>1130</v>
      </c>
      <c r="B157" s="929"/>
      <c r="C157" s="1594" t="s">
        <v>1131</v>
      </c>
      <c r="D157" s="941"/>
      <c r="E157" s="941"/>
      <c r="F157" s="1374">
        <f>[2]SPAS!F157+[2]asistati!F157</f>
        <v>0</v>
      </c>
      <c r="G157" s="1374">
        <f>[2]SPAS!G157+[2]asistati!G157</f>
        <v>0</v>
      </c>
      <c r="H157" s="1374">
        <f>[2]SPAS!H157+[2]asistati!H157</f>
        <v>0</v>
      </c>
      <c r="I157" s="1374">
        <f>[2]SPAS!I157+[2]asistati!I157</f>
        <v>0</v>
      </c>
      <c r="J157" s="1374">
        <f>[2]SPAS!J157+[2]asistati!J157</f>
        <v>0</v>
      </c>
      <c r="K157" s="1374">
        <f>[2]SPAS!K157+[2]asistati!K157</f>
        <v>0</v>
      </c>
      <c r="L157" s="1568">
        <f>[2]SPAS!L157+[2]asistati!L157</f>
        <v>0</v>
      </c>
    </row>
    <row r="158" spans="1:12">
      <c r="A158" s="878" t="s">
        <v>1132</v>
      </c>
      <c r="B158" s="929"/>
      <c r="C158" s="1594" t="s">
        <v>559</v>
      </c>
      <c r="D158" s="941"/>
      <c r="E158" s="941"/>
      <c r="F158" s="1374">
        <f>[2]SPAS!F158+[2]asistati!F158</f>
        <v>0</v>
      </c>
      <c r="G158" s="1374">
        <f>[2]SPAS!G158+[2]asistati!G158</f>
        <v>0</v>
      </c>
      <c r="H158" s="1374">
        <f>[2]SPAS!H158+[2]asistati!H158</f>
        <v>0</v>
      </c>
      <c r="I158" s="1374">
        <f>[2]SPAS!I158+[2]asistati!I158</f>
        <v>0</v>
      </c>
      <c r="J158" s="1374">
        <f>[2]SPAS!J158+[2]asistati!J158</f>
        <v>0</v>
      </c>
      <c r="K158" s="1374">
        <f>[2]SPAS!K158+[2]asistati!K158</f>
        <v>0</v>
      </c>
      <c r="L158" s="1568">
        <f>[2]SPAS!L158+[2]asistati!L158</f>
        <v>0</v>
      </c>
    </row>
    <row r="159" spans="1:12">
      <c r="A159" s="1176" t="s">
        <v>1133</v>
      </c>
      <c r="B159" s="1177"/>
      <c r="C159" s="1594" t="s">
        <v>1134</v>
      </c>
      <c r="D159" s="941"/>
      <c r="E159" s="941"/>
      <c r="F159" s="1374">
        <f>[2]SPAS!F159+[2]asistati!F159</f>
        <v>1800000</v>
      </c>
      <c r="G159" s="1374">
        <f>[2]SPAS!G159+[2]asistati!G159</f>
        <v>1800000</v>
      </c>
      <c r="H159" s="1374">
        <f>[2]SPAS!H159+[2]asistati!H159</f>
        <v>1778714</v>
      </c>
      <c r="I159" s="1374">
        <f>[2]SPAS!I159+[2]asistati!I159</f>
        <v>1778714</v>
      </c>
      <c r="J159" s="1374">
        <f>[2]SPAS!J159+[2]asistati!J159</f>
        <v>1778714</v>
      </c>
      <c r="K159" s="1374">
        <f>[2]SPAS!K159+[2]asistati!K159</f>
        <v>0</v>
      </c>
      <c r="L159" s="1568">
        <f>[2]SPAS!L159+[2]asistati!L159</f>
        <v>1778714</v>
      </c>
    </row>
    <row r="160" spans="1:12" hidden="1">
      <c r="A160" s="1176" t="s">
        <v>1135</v>
      </c>
      <c r="B160" s="1177"/>
      <c r="C160" s="1594" t="s">
        <v>1136</v>
      </c>
      <c r="D160" s="941"/>
      <c r="E160" s="941"/>
      <c r="F160" s="1374">
        <f>[2]SPAS!F160+[2]asistati!F160</f>
        <v>0</v>
      </c>
      <c r="G160" s="1374">
        <f>[2]SPAS!G160+[2]asistati!G160</f>
        <v>0</v>
      </c>
      <c r="H160" s="1374">
        <f>[2]SPAS!H160+[2]asistati!H160</f>
        <v>0</v>
      </c>
      <c r="I160" s="1374">
        <f>[2]SPAS!I160+[2]asistati!I160</f>
        <v>0</v>
      </c>
      <c r="J160" s="1374">
        <f>[2]SPAS!J160+[2]asistati!J160</f>
        <v>0</v>
      </c>
      <c r="K160" s="1374">
        <f>[2]SPAS!K160+[2]asistati!K160</f>
        <v>0</v>
      </c>
      <c r="L160" s="1568">
        <f>[2]SPAS!L160+[2]asistati!L160</f>
        <v>0</v>
      </c>
    </row>
    <row r="161" spans="1:12" hidden="1">
      <c r="A161" s="878" t="s">
        <v>1137</v>
      </c>
      <c r="B161" s="929"/>
      <c r="C161" s="1594" t="s">
        <v>1138</v>
      </c>
      <c r="D161" s="941"/>
      <c r="E161" s="941"/>
      <c r="F161" s="1374">
        <f>[2]SPAS!F161+[2]asistati!F161</f>
        <v>0</v>
      </c>
      <c r="G161" s="1374">
        <f>[2]SPAS!G161+[2]asistati!G161</f>
        <v>0</v>
      </c>
      <c r="H161" s="1374">
        <f>[2]SPAS!H161+[2]asistati!H161</f>
        <v>0</v>
      </c>
      <c r="I161" s="1374">
        <f>[2]SPAS!I161+[2]asistati!I161</f>
        <v>0</v>
      </c>
      <c r="J161" s="1374">
        <f>[2]SPAS!J161+[2]asistati!J161</f>
        <v>0</v>
      </c>
      <c r="K161" s="1374">
        <f>[2]SPAS!K161+[2]asistati!K161</f>
        <v>0</v>
      </c>
      <c r="L161" s="1568">
        <f>[2]SPAS!L161+[2]asistati!L161</f>
        <v>0</v>
      </c>
    </row>
    <row r="162" spans="1:12" hidden="1">
      <c r="A162" s="878" t="s">
        <v>1139</v>
      </c>
      <c r="B162" s="929"/>
      <c r="C162" s="1594" t="s">
        <v>1140</v>
      </c>
      <c r="D162" s="941"/>
      <c r="E162" s="941"/>
      <c r="F162" s="1374">
        <f>[2]SPAS!F162+[2]asistati!F162</f>
        <v>0</v>
      </c>
      <c r="G162" s="1374">
        <f>[2]SPAS!G162+[2]asistati!G162</f>
        <v>0</v>
      </c>
      <c r="H162" s="1374">
        <f>[2]SPAS!H162+[2]asistati!H162</f>
        <v>0</v>
      </c>
      <c r="I162" s="1374">
        <f>[2]SPAS!I162+[2]asistati!I162</f>
        <v>0</v>
      </c>
      <c r="J162" s="1374">
        <f>[2]SPAS!J162+[2]asistati!J162</f>
        <v>0</v>
      </c>
      <c r="K162" s="1374">
        <f>[2]SPAS!K162+[2]asistati!K162</f>
        <v>0</v>
      </c>
      <c r="L162" s="1568">
        <f>[2]SPAS!L162+[2]asistati!L162</f>
        <v>0</v>
      </c>
    </row>
    <row r="163" spans="1:12" hidden="1">
      <c r="A163" s="878" t="s">
        <v>1141</v>
      </c>
      <c r="B163" s="929"/>
      <c r="C163" s="1594" t="s">
        <v>1142</v>
      </c>
      <c r="D163" s="941"/>
      <c r="E163" s="941"/>
      <c r="F163" s="1374">
        <f>[2]SPAS!F163+[2]asistati!F163</f>
        <v>0</v>
      </c>
      <c r="G163" s="1374">
        <f>[2]SPAS!G163+[2]asistati!G163</f>
        <v>0</v>
      </c>
      <c r="H163" s="1374">
        <f>[2]SPAS!H163+[2]asistati!H163</f>
        <v>0</v>
      </c>
      <c r="I163" s="1374">
        <f>[2]SPAS!I163+[2]asistati!I163</f>
        <v>0</v>
      </c>
      <c r="J163" s="1374">
        <f>[2]SPAS!J163+[2]asistati!J163</f>
        <v>0</v>
      </c>
      <c r="K163" s="1374">
        <f>[2]SPAS!K163+[2]asistati!K163</f>
        <v>0</v>
      </c>
      <c r="L163" s="1568">
        <f>[2]SPAS!L163+[2]asistati!L163</f>
        <v>0</v>
      </c>
    </row>
    <row r="164" spans="1:12" hidden="1">
      <c r="A164" s="878" t="s">
        <v>1143</v>
      </c>
      <c r="B164" s="929"/>
      <c r="C164" s="1594" t="s">
        <v>1144</v>
      </c>
      <c r="D164" s="941"/>
      <c r="E164" s="941"/>
      <c r="F164" s="1374">
        <f>[2]SPAS!F164+[2]asistati!F164</f>
        <v>0</v>
      </c>
      <c r="G164" s="1374">
        <f>[2]SPAS!G164+[2]asistati!G164</f>
        <v>0</v>
      </c>
      <c r="H164" s="1374">
        <f>[2]SPAS!H164+[2]asistati!H164</f>
        <v>0</v>
      </c>
      <c r="I164" s="1374">
        <f>[2]SPAS!I164+[2]asistati!I164</f>
        <v>0</v>
      </c>
      <c r="J164" s="1374">
        <f>[2]SPAS!J164+[2]asistati!J164</f>
        <v>0</v>
      </c>
      <c r="K164" s="1374">
        <f>[2]SPAS!K164+[2]asistati!K164</f>
        <v>0</v>
      </c>
      <c r="L164" s="1568">
        <f>[2]SPAS!L164+[2]asistati!L164</f>
        <v>0</v>
      </c>
    </row>
    <row r="165" spans="1:12">
      <c r="A165" s="878" t="s">
        <v>1421</v>
      </c>
      <c r="B165" s="941"/>
      <c r="C165" s="1594" t="s">
        <v>1146</v>
      </c>
      <c r="D165" s="941"/>
      <c r="E165" s="941"/>
      <c r="F165" s="1374">
        <f>[2]SPAS!F165+[2]asistati!F165+'[2]Prim+SPAS'!F169</f>
        <v>500000</v>
      </c>
      <c r="G165" s="1374">
        <f>[2]SPAS!G165+[2]asistati!G165+'[2]Prim+SPAS'!G169</f>
        <v>253000</v>
      </c>
      <c r="H165" s="1374">
        <f>[2]SPAS!H165+[2]asistati!H165+'[2]Prim+SPAS'!H169</f>
        <v>252228</v>
      </c>
      <c r="I165" s="1374">
        <f>[2]SPAS!I165+[2]asistati!I165+'[2]Prim+SPAS'!I169</f>
        <v>252228</v>
      </c>
      <c r="J165" s="1374">
        <f>[2]SPAS!J165+[2]asistati!J165+'[2]Prim+SPAS'!J169</f>
        <v>252228</v>
      </c>
      <c r="K165" s="1374">
        <f>[2]SPAS!K165+[2]asistati!K165+'[2]Prim+SPAS'!K169</f>
        <v>0</v>
      </c>
      <c r="L165" s="1568">
        <f>[2]SPAS!L165+[2]asistati!L165+'[2]Prim+SPAS'!L169</f>
        <v>223451</v>
      </c>
    </row>
    <row r="166" spans="1:12" hidden="1">
      <c r="A166" s="958" t="s">
        <v>1147</v>
      </c>
      <c r="B166" s="959"/>
      <c r="C166" s="1566" t="s">
        <v>1148</v>
      </c>
      <c r="D166" s="875"/>
      <c r="E166" s="875"/>
      <c r="F166" s="1379">
        <f>[4]SPAS!E164+[4]CRESE!F164+'[4]HANDI+68 PRIMARIE'!F164</f>
        <v>0</v>
      </c>
      <c r="G166" s="1379">
        <f>[4]SPAS!F164+[4]CRESE!G164+'[4]HANDI+68 PRIMARIE'!G164</f>
        <v>0</v>
      </c>
      <c r="H166" s="1379">
        <f>[4]SPAS!G164+[4]CRESE!H164+'[4]HANDI+68 PRIMARIE'!H164</f>
        <v>0</v>
      </c>
      <c r="I166" s="1379">
        <f>[4]SPAS!H164+[4]CRESE!I164+'[4]HANDI+68 PRIMARIE'!I164</f>
        <v>0</v>
      </c>
      <c r="J166" s="1379">
        <f>[4]SPAS!I164+[4]CRESE!J164+'[4]HANDI+68 PRIMARIE'!J164</f>
        <v>0</v>
      </c>
      <c r="K166" s="1379">
        <f>[4]SPAS!J164+[4]CRESE!K164+'[4]HANDI+68 PRIMARIE'!K164</f>
        <v>0</v>
      </c>
      <c r="L166" s="1573">
        <f>[4]SPAS!K164+[4]CRESE!L164+'[4]HANDI+68 PRIMARIE'!L164</f>
        <v>0</v>
      </c>
    </row>
    <row r="167" spans="1:12" hidden="1">
      <c r="A167" s="960"/>
      <c r="B167" s="961"/>
      <c r="C167" s="1567"/>
      <c r="D167" s="941"/>
      <c r="E167" s="941"/>
      <c r="F167" s="1374">
        <v>0</v>
      </c>
      <c r="G167" s="1374">
        <v>0</v>
      </c>
      <c r="H167" s="1374">
        <v>0</v>
      </c>
      <c r="I167" s="1374">
        <v>0</v>
      </c>
      <c r="J167" s="1374">
        <v>0</v>
      </c>
      <c r="K167" s="1374">
        <f>[4]SPAS!J165+[4]CRESE!K165+'[4]HANDI+68 PRIMARIE'!K165</f>
        <v>0</v>
      </c>
      <c r="L167" s="1568">
        <v>0</v>
      </c>
    </row>
    <row r="168" spans="1:12" hidden="1">
      <c r="A168" s="962" t="s">
        <v>1149</v>
      </c>
      <c r="B168" s="921"/>
      <c r="C168" s="1583" t="s">
        <v>1150</v>
      </c>
      <c r="D168" s="922"/>
      <c r="E168" s="922"/>
      <c r="F168" s="1584">
        <f>[4]SPAS!E166+[4]CRESE!F166+'[4]HANDI+68 PRIMARIE'!F166</f>
        <v>0</v>
      </c>
      <c r="G168" s="1584">
        <f>[4]SPAS!F166+[4]CRESE!G166+'[4]HANDI+68 PRIMARIE'!G166</f>
        <v>0</v>
      </c>
      <c r="H168" s="1584">
        <f>[4]SPAS!G166+[4]CRESE!H166+'[4]HANDI+68 PRIMARIE'!H166</f>
        <v>0</v>
      </c>
      <c r="I168" s="1584">
        <f>[4]SPAS!H166+[4]CRESE!I166+'[4]HANDI+68 PRIMARIE'!I166</f>
        <v>0</v>
      </c>
      <c r="J168" s="1584">
        <f>[4]SPAS!I166+[4]CRESE!J166+'[4]HANDI+68 PRIMARIE'!J166</f>
        <v>0</v>
      </c>
      <c r="K168" s="1584">
        <f>[4]SPAS!J166+[4]CRESE!K166+'[4]HANDI+68 PRIMARIE'!K166</f>
        <v>0</v>
      </c>
      <c r="L168" s="1585">
        <f>[4]SPAS!K166+[4]CRESE!L166+'[4]HANDI+68 PRIMARIE'!L166</f>
        <v>0</v>
      </c>
    </row>
    <row r="169" spans="1:12" hidden="1">
      <c r="A169" s="1178" t="s">
        <v>1151</v>
      </c>
      <c r="B169" s="1179"/>
      <c r="C169" s="1594" t="s">
        <v>1152</v>
      </c>
      <c r="D169" s="941"/>
      <c r="E169" s="941"/>
      <c r="F169" s="1374">
        <f>[4]SPAS!E167+[4]CRESE!F167+'[4]HANDI+68 PRIMARIE'!F167</f>
        <v>0</v>
      </c>
      <c r="G169" s="1374">
        <f>[4]SPAS!F167+[4]CRESE!G167+'[4]HANDI+68 PRIMARIE'!G167</f>
        <v>0</v>
      </c>
      <c r="H169" s="1374">
        <f>[4]SPAS!G167+[4]CRESE!H167+'[4]HANDI+68 PRIMARIE'!H167</f>
        <v>0</v>
      </c>
      <c r="I169" s="1374">
        <f>[4]SPAS!H167+[4]CRESE!I167+'[4]HANDI+68 PRIMARIE'!I167</f>
        <v>0</v>
      </c>
      <c r="J169" s="1374">
        <f>[4]SPAS!I167+[4]CRESE!J167+'[4]HANDI+68 PRIMARIE'!J167</f>
        <v>0</v>
      </c>
      <c r="K169" s="1374">
        <f>[4]SPAS!J167+[4]CRESE!K167+'[4]HANDI+68 PRIMARIE'!K167</f>
        <v>0</v>
      </c>
      <c r="L169" s="1568">
        <f>[4]SPAS!K167+[4]CRESE!L167+'[4]HANDI+68 PRIMARIE'!L167</f>
        <v>0</v>
      </c>
    </row>
    <row r="170" spans="1:12" hidden="1">
      <c r="A170" s="878" t="s">
        <v>1153</v>
      </c>
      <c r="B170" s="929"/>
      <c r="C170" s="1594" t="s">
        <v>1154</v>
      </c>
      <c r="D170" s="941"/>
      <c r="E170" s="941"/>
      <c r="F170" s="1374">
        <f>[4]SPAS!E168+[4]CRESE!F168+'[4]HANDI+68 PRIMARIE'!F168</f>
        <v>0</v>
      </c>
      <c r="G170" s="1374">
        <f>[4]SPAS!F168+[4]CRESE!G168+'[4]HANDI+68 PRIMARIE'!G168</f>
        <v>0</v>
      </c>
      <c r="H170" s="1374">
        <f>[4]SPAS!G168+[4]CRESE!H168+'[4]HANDI+68 PRIMARIE'!H168</f>
        <v>0</v>
      </c>
      <c r="I170" s="1374">
        <f>[4]SPAS!H168+[4]CRESE!I168+'[4]HANDI+68 PRIMARIE'!I168</f>
        <v>0</v>
      </c>
      <c r="J170" s="1374">
        <f>[4]SPAS!I168+[4]CRESE!J168+'[4]HANDI+68 PRIMARIE'!J168</f>
        <v>0</v>
      </c>
      <c r="K170" s="1374">
        <f>[4]SPAS!J168+[4]CRESE!K168+'[4]HANDI+68 PRIMARIE'!K168</f>
        <v>0</v>
      </c>
      <c r="L170" s="1568">
        <f>[4]SPAS!K168+[4]CRESE!L168+'[4]HANDI+68 PRIMARIE'!L168</f>
        <v>0</v>
      </c>
    </row>
    <row r="171" spans="1:12" hidden="1">
      <c r="A171" s="878"/>
      <c r="B171" s="929"/>
      <c r="C171" s="1586"/>
      <c r="D171" s="1587"/>
      <c r="E171" s="1587"/>
      <c r="F171" s="1374">
        <f>[4]SPAS!E169+[4]CRESE!F169+'[4]HANDI+68 PRIMARIE'!F169</f>
        <v>0</v>
      </c>
      <c r="G171" s="1374">
        <f>[4]SPAS!F169+[4]CRESE!G169+'[4]HANDI+68 PRIMARIE'!G169</f>
        <v>0</v>
      </c>
      <c r="H171" s="1374">
        <f>[4]SPAS!G169+[4]CRESE!H169+'[4]HANDI+68 PRIMARIE'!H169</f>
        <v>0</v>
      </c>
      <c r="I171" s="1374">
        <f>[4]SPAS!H169+[4]CRESE!I169+'[4]HANDI+68 PRIMARIE'!I169</f>
        <v>0</v>
      </c>
      <c r="J171" s="1374">
        <f>[4]SPAS!I169+[4]CRESE!J169+'[4]HANDI+68 PRIMARIE'!J169</f>
        <v>0</v>
      </c>
      <c r="K171" s="1374">
        <f>[4]SPAS!J169+[4]CRESE!K169+'[4]HANDI+68 PRIMARIE'!K169</f>
        <v>0</v>
      </c>
      <c r="L171" s="1568">
        <f>[4]SPAS!K169+[4]CRESE!L169+'[4]HANDI+68 PRIMARIE'!L169</f>
        <v>0</v>
      </c>
    </row>
    <row r="172" spans="1:12" hidden="1">
      <c r="A172" s="963" t="s">
        <v>1155</v>
      </c>
      <c r="B172" s="921"/>
      <c r="C172" s="1583" t="s">
        <v>1156</v>
      </c>
      <c r="D172" s="922"/>
      <c r="E172" s="922"/>
      <c r="F172" s="1584">
        <f>[4]SPAS!E170+[4]CRESE!F170+'[4]HANDI+68 PRIMARIE'!F170</f>
        <v>0</v>
      </c>
      <c r="G172" s="1584">
        <f>[4]SPAS!F170+[4]CRESE!G170+'[4]HANDI+68 PRIMARIE'!G170</f>
        <v>0</v>
      </c>
      <c r="H172" s="1584">
        <f>[4]SPAS!G170+[4]CRESE!H170+'[4]HANDI+68 PRIMARIE'!H170</f>
        <v>0</v>
      </c>
      <c r="I172" s="1584">
        <f>[4]SPAS!H170+[4]CRESE!I170+'[4]HANDI+68 PRIMARIE'!I170</f>
        <v>0</v>
      </c>
      <c r="J172" s="1584">
        <f>[4]SPAS!I170+[4]CRESE!J170+'[4]HANDI+68 PRIMARIE'!J170</f>
        <v>0</v>
      </c>
      <c r="K172" s="1584">
        <f>[4]SPAS!J170+[4]CRESE!K170+'[4]HANDI+68 PRIMARIE'!K170</f>
        <v>0</v>
      </c>
      <c r="L172" s="1585">
        <f>[4]SPAS!K170+[4]CRESE!L170+'[4]HANDI+68 PRIMARIE'!L170</f>
        <v>0</v>
      </c>
    </row>
    <row r="173" spans="1:12" hidden="1">
      <c r="A173" s="925" t="s">
        <v>1157</v>
      </c>
      <c r="B173" s="917"/>
      <c r="C173" s="1566" t="s">
        <v>1158</v>
      </c>
      <c r="D173" s="875"/>
      <c r="E173" s="875"/>
      <c r="F173" s="1379">
        <f>[4]SPAS!E171+[4]CRESE!F171+'[4]HANDI+68 PRIMARIE'!F171</f>
        <v>0</v>
      </c>
      <c r="G173" s="1379">
        <f>[4]SPAS!F171+[4]CRESE!G171+'[4]HANDI+68 PRIMARIE'!G171</f>
        <v>0</v>
      </c>
      <c r="H173" s="1379">
        <f>[4]SPAS!G171+[4]CRESE!H171+'[4]HANDI+68 PRIMARIE'!H171</f>
        <v>0</v>
      </c>
      <c r="I173" s="1379">
        <f>[4]SPAS!H171+[4]CRESE!I171+'[4]HANDI+68 PRIMARIE'!I171</f>
        <v>0</v>
      </c>
      <c r="J173" s="1379">
        <f>[4]SPAS!I171+[4]CRESE!J171+'[4]HANDI+68 PRIMARIE'!J171</f>
        <v>0</v>
      </c>
      <c r="K173" s="1379">
        <f>[4]SPAS!J171+[4]CRESE!K171+'[4]HANDI+68 PRIMARIE'!K171</f>
        <v>0</v>
      </c>
      <c r="L173" s="1573">
        <f>[4]SPAS!K171+[4]CRESE!L171+'[4]HANDI+68 PRIMARIE'!L171</f>
        <v>0</v>
      </c>
    </row>
    <row r="174" spans="1:12" ht="25.5" hidden="1">
      <c r="A174" s="892"/>
      <c r="B174" s="913" t="s">
        <v>1159</v>
      </c>
      <c r="C174" s="1567" t="s">
        <v>1160</v>
      </c>
      <c r="D174" s="941"/>
      <c r="E174" s="941"/>
      <c r="F174" s="1374">
        <f>[4]SPAS!E172+[4]CRESE!F172+'[4]HANDI+68 PRIMARIE'!F172</f>
        <v>0</v>
      </c>
      <c r="G174" s="1374">
        <f>[4]SPAS!F172+[4]CRESE!G172+'[4]HANDI+68 PRIMARIE'!G172</f>
        <v>0</v>
      </c>
      <c r="H174" s="1374">
        <f>[4]SPAS!G172+[4]CRESE!H172+'[4]HANDI+68 PRIMARIE'!H172</f>
        <v>0</v>
      </c>
      <c r="I174" s="1374">
        <f>[4]SPAS!H172+[4]CRESE!I172+'[4]HANDI+68 PRIMARIE'!I172</f>
        <v>0</v>
      </c>
      <c r="J174" s="1374">
        <f>[4]SPAS!I172+[4]CRESE!J172+'[4]HANDI+68 PRIMARIE'!J172</f>
        <v>0</v>
      </c>
      <c r="K174" s="1374">
        <f>[4]SPAS!J172+[4]CRESE!K172+'[4]HANDI+68 PRIMARIE'!K172</f>
        <v>0</v>
      </c>
      <c r="L174" s="1568">
        <f>[4]SPAS!K172+[4]CRESE!L172+'[4]HANDI+68 PRIMARIE'!L172</f>
        <v>0</v>
      </c>
    </row>
    <row r="175" spans="1:12" hidden="1">
      <c r="A175" s="892"/>
      <c r="B175" s="913" t="s">
        <v>1161</v>
      </c>
      <c r="C175" s="1567" t="s">
        <v>1162</v>
      </c>
      <c r="D175" s="941"/>
      <c r="E175" s="941"/>
      <c r="F175" s="1374">
        <f>[4]SPAS!E173+[4]CRESE!F173+'[4]HANDI+68 PRIMARIE'!F173</f>
        <v>0</v>
      </c>
      <c r="G175" s="1374">
        <f>[4]SPAS!F173+[4]CRESE!G173+'[4]HANDI+68 PRIMARIE'!G173</f>
        <v>0</v>
      </c>
      <c r="H175" s="1374">
        <f>[4]SPAS!G173+[4]CRESE!H173+'[4]HANDI+68 PRIMARIE'!H173</f>
        <v>0</v>
      </c>
      <c r="I175" s="1374">
        <f>[4]SPAS!H173+[4]CRESE!I173+'[4]HANDI+68 PRIMARIE'!I173</f>
        <v>0</v>
      </c>
      <c r="J175" s="1374">
        <f>[4]SPAS!I173+[4]CRESE!J173+'[4]HANDI+68 PRIMARIE'!J173</f>
        <v>0</v>
      </c>
      <c r="K175" s="1374">
        <f>[4]SPAS!J173+[4]CRESE!K173+'[4]HANDI+68 PRIMARIE'!K173</f>
        <v>0</v>
      </c>
      <c r="L175" s="1568">
        <f>[4]SPAS!K173+[4]CRESE!L173+'[4]HANDI+68 PRIMARIE'!L173</f>
        <v>0</v>
      </c>
    </row>
    <row r="176" spans="1:12" ht="25.5" hidden="1">
      <c r="A176" s="892"/>
      <c r="B176" s="913" t="s">
        <v>1163</v>
      </c>
      <c r="C176" s="1567" t="s">
        <v>1164</v>
      </c>
      <c r="D176" s="941"/>
      <c r="E176" s="941"/>
      <c r="F176" s="1374">
        <f>[4]SPAS!E174+[4]CRESE!F174+'[4]HANDI+68 PRIMARIE'!F174</f>
        <v>0</v>
      </c>
      <c r="G176" s="1374">
        <f>[4]SPAS!F174+[4]CRESE!G174+'[4]HANDI+68 PRIMARIE'!G174</f>
        <v>0</v>
      </c>
      <c r="H176" s="1374">
        <f>[4]SPAS!G174+[4]CRESE!H174+'[4]HANDI+68 PRIMARIE'!H174</f>
        <v>0</v>
      </c>
      <c r="I176" s="1374">
        <f>[4]SPAS!H174+[4]CRESE!I174+'[4]HANDI+68 PRIMARIE'!I174</f>
        <v>0</v>
      </c>
      <c r="J176" s="1374">
        <f>[4]SPAS!I174+[4]CRESE!J174+'[4]HANDI+68 PRIMARIE'!J174</f>
        <v>0</v>
      </c>
      <c r="K176" s="1374">
        <f>[4]SPAS!J174+[4]CRESE!K174+'[4]HANDI+68 PRIMARIE'!K174</f>
        <v>0</v>
      </c>
      <c r="L176" s="1568">
        <f>[4]SPAS!K174+[4]CRESE!L174+'[4]HANDI+68 PRIMARIE'!L174</f>
        <v>0</v>
      </c>
    </row>
    <row r="177" spans="1:12" hidden="1">
      <c r="A177" s="892"/>
      <c r="B177" s="879" t="s">
        <v>1165</v>
      </c>
      <c r="C177" s="1567" t="s">
        <v>1166</v>
      </c>
      <c r="D177" s="941"/>
      <c r="E177" s="941"/>
      <c r="F177" s="1374">
        <f>[4]SPAS!E175+[4]CRESE!F175+'[4]HANDI+68 PRIMARIE'!F175</f>
        <v>0</v>
      </c>
      <c r="G177" s="1374">
        <f>[4]SPAS!F175+[4]CRESE!G175+'[4]HANDI+68 PRIMARIE'!G175</f>
        <v>0</v>
      </c>
      <c r="H177" s="1374">
        <f>[4]SPAS!G175+[4]CRESE!H175+'[4]HANDI+68 PRIMARIE'!H175</f>
        <v>0</v>
      </c>
      <c r="I177" s="1374">
        <f>[4]SPAS!H175+[4]CRESE!I175+'[4]HANDI+68 PRIMARIE'!I175</f>
        <v>0</v>
      </c>
      <c r="J177" s="1374">
        <f>[4]SPAS!I175+[4]CRESE!J175+'[4]HANDI+68 PRIMARIE'!J175</f>
        <v>0</v>
      </c>
      <c r="K177" s="1374">
        <f>[4]SPAS!J175+[4]CRESE!K175+'[4]HANDI+68 PRIMARIE'!K175</f>
        <v>0</v>
      </c>
      <c r="L177" s="1568">
        <f>[4]SPAS!K175+[4]CRESE!L175+'[4]HANDI+68 PRIMARIE'!L175</f>
        <v>0</v>
      </c>
    </row>
    <row r="178" spans="1:12" hidden="1">
      <c r="A178" s="925" t="s">
        <v>1167</v>
      </c>
      <c r="B178" s="917"/>
      <c r="C178" s="1566" t="s">
        <v>733</v>
      </c>
      <c r="D178" s="875"/>
      <c r="E178" s="875"/>
      <c r="F178" s="1379">
        <f>[4]SPAS!E176+[4]CRESE!F176+'[4]HANDI+68 PRIMARIE'!F176</f>
        <v>0</v>
      </c>
      <c r="G178" s="1379">
        <f>[4]SPAS!F176+[4]CRESE!G176+'[4]HANDI+68 PRIMARIE'!G176</f>
        <v>0</v>
      </c>
      <c r="H178" s="1379">
        <f>[4]SPAS!G176+[4]CRESE!H176+'[4]HANDI+68 PRIMARIE'!H176</f>
        <v>0</v>
      </c>
      <c r="I178" s="1379">
        <f>[4]SPAS!H176+[4]CRESE!I176+'[4]HANDI+68 PRIMARIE'!I176</f>
        <v>0</v>
      </c>
      <c r="J178" s="1379">
        <f>[4]SPAS!I176+[4]CRESE!J176+'[4]HANDI+68 PRIMARIE'!J176</f>
        <v>0</v>
      </c>
      <c r="K178" s="1379">
        <f>[4]SPAS!J176+[4]CRESE!K176+'[4]HANDI+68 PRIMARIE'!K176</f>
        <v>0</v>
      </c>
      <c r="L178" s="1573">
        <f>[4]SPAS!K176+[4]CRESE!L176+'[4]HANDI+68 PRIMARIE'!L176</f>
        <v>0</v>
      </c>
    </row>
    <row r="179" spans="1:12" hidden="1">
      <c r="A179" s="892"/>
      <c r="B179" s="879" t="s">
        <v>1168</v>
      </c>
      <c r="C179" s="1567" t="s">
        <v>1169</v>
      </c>
      <c r="D179" s="941"/>
      <c r="E179" s="941"/>
      <c r="F179" s="1374">
        <f>[4]SPAS!E177+[4]CRESE!F177+'[4]HANDI+68 PRIMARIE'!F177</f>
        <v>0</v>
      </c>
      <c r="G179" s="1374">
        <f>[4]SPAS!F177+[4]CRESE!G177+'[4]HANDI+68 PRIMARIE'!G177</f>
        <v>0</v>
      </c>
      <c r="H179" s="1374">
        <f>[4]SPAS!G177+[4]CRESE!H177+'[4]HANDI+68 PRIMARIE'!H177</f>
        <v>0</v>
      </c>
      <c r="I179" s="1374">
        <f>[4]SPAS!H177+[4]CRESE!I177+'[4]HANDI+68 PRIMARIE'!I177</f>
        <v>0</v>
      </c>
      <c r="J179" s="1374">
        <f>[4]SPAS!I177+[4]CRESE!J177+'[4]HANDI+68 PRIMARIE'!J177</f>
        <v>0</v>
      </c>
      <c r="K179" s="1374">
        <f>[4]SPAS!J177+[4]CRESE!K177+'[4]HANDI+68 PRIMARIE'!K177</f>
        <v>0</v>
      </c>
      <c r="L179" s="1568">
        <f>[4]SPAS!K177+[4]CRESE!L177+'[4]HANDI+68 PRIMARIE'!L177</f>
        <v>0</v>
      </c>
    </row>
    <row r="180" spans="1:12" hidden="1">
      <c r="A180" s="892"/>
      <c r="B180" s="879" t="s">
        <v>1170</v>
      </c>
      <c r="C180" s="1567" t="s">
        <v>1171</v>
      </c>
      <c r="D180" s="941"/>
      <c r="E180" s="941"/>
      <c r="F180" s="1374">
        <f>[4]SPAS!E178+[4]CRESE!F178+'[4]HANDI+68 PRIMARIE'!F178</f>
        <v>0</v>
      </c>
      <c r="G180" s="1374">
        <f>[4]SPAS!F178+[4]CRESE!G178+'[4]HANDI+68 PRIMARIE'!G178</f>
        <v>0</v>
      </c>
      <c r="H180" s="1374">
        <f>[4]SPAS!G178+[4]CRESE!H178+'[4]HANDI+68 PRIMARIE'!H178</f>
        <v>0</v>
      </c>
      <c r="I180" s="1374">
        <f>[4]SPAS!H178+[4]CRESE!I178+'[4]HANDI+68 PRIMARIE'!I178</f>
        <v>0</v>
      </c>
      <c r="J180" s="1374">
        <f>[4]SPAS!I178+[4]CRESE!J178+'[4]HANDI+68 PRIMARIE'!J178</f>
        <v>0</v>
      </c>
      <c r="K180" s="1374">
        <f>[4]SPAS!J178+[4]CRESE!K178+'[4]HANDI+68 PRIMARIE'!K178</f>
        <v>0</v>
      </c>
      <c r="L180" s="1568">
        <f>[4]SPAS!K178+[4]CRESE!L178+'[4]HANDI+68 PRIMARIE'!L178</f>
        <v>0</v>
      </c>
    </row>
    <row r="181" spans="1:12" hidden="1">
      <c r="A181" s="892"/>
      <c r="B181" s="879" t="s">
        <v>1172</v>
      </c>
      <c r="C181" s="1567" t="s">
        <v>1173</v>
      </c>
      <c r="D181" s="941"/>
      <c r="E181" s="941"/>
      <c r="F181" s="1374">
        <f>[4]SPAS!E179+[4]CRESE!F179+'[4]HANDI+68 PRIMARIE'!F179</f>
        <v>0</v>
      </c>
      <c r="G181" s="1374">
        <f>[4]SPAS!F179+[4]CRESE!G179+'[4]HANDI+68 PRIMARIE'!G179</f>
        <v>0</v>
      </c>
      <c r="H181" s="1374">
        <f>[4]SPAS!G179+[4]CRESE!H179+'[4]HANDI+68 PRIMARIE'!H179</f>
        <v>0</v>
      </c>
      <c r="I181" s="1374">
        <f>[4]SPAS!H179+[4]CRESE!I179+'[4]HANDI+68 PRIMARIE'!I179</f>
        <v>0</v>
      </c>
      <c r="J181" s="1374">
        <f>[4]SPAS!I179+[4]CRESE!J179+'[4]HANDI+68 PRIMARIE'!J179</f>
        <v>0</v>
      </c>
      <c r="K181" s="1374">
        <f>[4]SPAS!J179+[4]CRESE!K179+'[4]HANDI+68 PRIMARIE'!K179</f>
        <v>0</v>
      </c>
      <c r="L181" s="1568">
        <f>[4]SPAS!K179+[4]CRESE!L179+'[4]HANDI+68 PRIMARIE'!L179</f>
        <v>0</v>
      </c>
    </row>
    <row r="182" spans="1:12" ht="25.5" customHeight="1">
      <c r="A182" s="1200" t="s">
        <v>1174</v>
      </c>
      <c r="B182" s="1606"/>
      <c r="C182" s="1607" t="s">
        <v>1175</v>
      </c>
      <c r="D182" s="870"/>
      <c r="E182" s="870"/>
      <c r="F182" s="1362">
        <f>F183</f>
        <v>0</v>
      </c>
      <c r="G182" s="1362">
        <f>G185</f>
        <v>-53024</v>
      </c>
      <c r="H182" s="1362">
        <f>H185</f>
        <v>-53410</v>
      </c>
      <c r="I182" s="1362">
        <f>I185</f>
        <v>-53410</v>
      </c>
      <c r="J182" s="1362">
        <f>J185</f>
        <v>-53410</v>
      </c>
      <c r="K182" s="1362">
        <f>[4]SPAS!J180+[4]CRESE!K180+'[4]HANDI+68 PRIMARIE'!K180</f>
        <v>0</v>
      </c>
      <c r="L182" s="1363">
        <f>[4]SPAS!K180+[4]CRESE!L180+'[4]HANDI+68 PRIMARIE'!L180</f>
        <v>0</v>
      </c>
    </row>
    <row r="183" spans="1:12">
      <c r="A183" s="892" t="s">
        <v>1176</v>
      </c>
      <c r="B183" s="879"/>
      <c r="C183" s="1594" t="s">
        <v>1177</v>
      </c>
      <c r="D183" s="941"/>
      <c r="E183" s="941"/>
      <c r="F183" s="1374">
        <f>F184</f>
        <v>0</v>
      </c>
      <c r="G183" s="1374">
        <f>[2]SPAS!G183+[2]asistati!G183+'[2]Prim+SPAS'!G187</f>
        <v>-53024</v>
      </c>
      <c r="H183" s="1374">
        <f>[2]SPAS!H183+[2]asistati!H183+'[2]Prim+SPAS'!H187</f>
        <v>-53410</v>
      </c>
      <c r="I183" s="1374">
        <f>[2]SPAS!I183+[2]asistati!I183+'[2]Prim+SPAS'!I187</f>
        <v>-53410</v>
      </c>
      <c r="J183" s="1374">
        <f>[2]SPAS!J183+[2]asistati!J183+'[2]Prim+SPAS'!J187</f>
        <v>-53410</v>
      </c>
      <c r="K183" s="1374">
        <f>[4]SPAS!J181+[4]CRESE!K181+'[4]HANDI+68 PRIMARIE'!K181</f>
        <v>0</v>
      </c>
      <c r="L183" s="1568">
        <f>[4]SPAS!K181+[4]CRESE!L181+'[4]HANDI+68 PRIMARIE'!L181</f>
        <v>0</v>
      </c>
    </row>
    <row r="184" spans="1:12">
      <c r="A184" s="892"/>
      <c r="B184" s="879"/>
      <c r="C184" s="1594" t="s">
        <v>1178</v>
      </c>
      <c r="D184" s="941"/>
      <c r="E184" s="941"/>
      <c r="F184" s="1374">
        <f>[2]SPAS!F183</f>
        <v>0</v>
      </c>
      <c r="G184" s="1374">
        <f>[2]SPAS!G183</f>
        <v>-53024</v>
      </c>
      <c r="H184" s="1374">
        <f t="shared" ref="H184:J185" si="22">H183</f>
        <v>-53410</v>
      </c>
      <c r="I184" s="1374">
        <f t="shared" si="22"/>
        <v>-53410</v>
      </c>
      <c r="J184" s="1374">
        <f t="shared" si="22"/>
        <v>-53410</v>
      </c>
      <c r="K184" s="1374"/>
      <c r="L184" s="1568"/>
    </row>
    <row r="185" spans="1:12">
      <c r="A185" s="892"/>
      <c r="B185" s="879"/>
      <c r="C185" s="1594" t="s">
        <v>1179</v>
      </c>
      <c r="D185" s="941"/>
      <c r="E185" s="941"/>
      <c r="F185" s="1374">
        <f>[2]SPAS!F184</f>
        <v>0</v>
      </c>
      <c r="G185" s="1374">
        <f>[2]SPAS!G184</f>
        <v>-53024</v>
      </c>
      <c r="H185" s="1374">
        <f t="shared" si="22"/>
        <v>-53410</v>
      </c>
      <c r="I185" s="1374">
        <f t="shared" si="22"/>
        <v>-53410</v>
      </c>
      <c r="J185" s="1374">
        <f t="shared" si="22"/>
        <v>-53410</v>
      </c>
      <c r="K185" s="1374"/>
      <c r="L185" s="1568">
        <f>[4]SPAS!K182+[4]CRESE!L182+'[4]HANDI+68 PRIMARIE'!L182</f>
        <v>0</v>
      </c>
    </row>
    <row r="186" spans="1:12" ht="30" customHeight="1">
      <c r="A186" s="1608" t="s">
        <v>1422</v>
      </c>
      <c r="B186" s="1609"/>
      <c r="C186" s="1610"/>
      <c r="D186" s="1611">
        <f>D212+D257+D274</f>
        <v>212900</v>
      </c>
      <c r="E186" s="1611">
        <f>E212+E257+E274</f>
        <v>164200</v>
      </c>
      <c r="F186" s="1611">
        <f t="shared" ref="F186:L186" si="23">F212+F257+F274</f>
        <v>212900</v>
      </c>
      <c r="G186" s="1611">
        <f t="shared" si="23"/>
        <v>164200</v>
      </c>
      <c r="H186" s="1611">
        <f t="shared" si="23"/>
        <v>157591</v>
      </c>
      <c r="I186" s="1611">
        <f t="shared" si="23"/>
        <v>157591</v>
      </c>
      <c r="J186" s="1611">
        <f t="shared" si="23"/>
        <v>157591</v>
      </c>
      <c r="K186" s="1611">
        <f t="shared" si="23"/>
        <v>0</v>
      </c>
      <c r="L186" s="1612">
        <f t="shared" si="23"/>
        <v>138466</v>
      </c>
    </row>
    <row r="187" spans="1:12" ht="24" hidden="1" customHeight="1">
      <c r="A187" s="1312" t="s">
        <v>1181</v>
      </c>
      <c r="B187" s="1313"/>
      <c r="C187" s="1558" t="s">
        <v>1333</v>
      </c>
      <c r="D187" s="1314"/>
      <c r="E187" s="1314"/>
      <c r="F187" s="1613">
        <f>[4]SPAS!E184+[4]CRESE!F184+'[4]HANDI+68 PRIMARIE'!F184</f>
        <v>0</v>
      </c>
      <c r="G187" s="1613">
        <f>[4]SPAS!F184+[4]CRESE!G184+'[4]HANDI+68 PRIMARIE'!G184</f>
        <v>0</v>
      </c>
      <c r="H187" s="1613">
        <f>[4]SPAS!G184+[4]CRESE!H184+'[4]HANDI+68 PRIMARIE'!H184</f>
        <v>0</v>
      </c>
      <c r="I187" s="1613">
        <f>[4]SPAS!H184+[4]CRESE!I184+'[4]HANDI+68 PRIMARIE'!I184</f>
        <v>0</v>
      </c>
      <c r="J187" s="1613">
        <f>[4]SPAS!I184+[4]CRESE!J184+'[4]HANDI+68 PRIMARIE'!J184</f>
        <v>0</v>
      </c>
      <c r="K187" s="1613">
        <f>[4]SPAS!J184+[4]CRESE!K184+'[4]HANDI+68 PRIMARIE'!K184</f>
        <v>0</v>
      </c>
      <c r="L187" s="1614">
        <f>[4]SPAS!K184+[4]CRESE!L184+'[4]HANDI+68 PRIMARIE'!L184</f>
        <v>0</v>
      </c>
    </row>
    <row r="188" spans="1:12" hidden="1">
      <c r="A188" s="1499" t="s">
        <v>1183</v>
      </c>
      <c r="B188" s="1615"/>
      <c r="C188" s="1558" t="s">
        <v>530</v>
      </c>
      <c r="D188" s="1314"/>
      <c r="E188" s="1314"/>
      <c r="F188" s="1613">
        <f>F189+F190+F191+F192+F193+F194+F195+F196</f>
        <v>0</v>
      </c>
      <c r="G188" s="1613">
        <f t="shared" ref="G188:L188" si="24">G189+G190+G191+G192+G193+G194+G195+G196</f>
        <v>0</v>
      </c>
      <c r="H188" s="1613">
        <f t="shared" si="24"/>
        <v>0</v>
      </c>
      <c r="I188" s="1613">
        <f t="shared" si="24"/>
        <v>0</v>
      </c>
      <c r="J188" s="1613">
        <f t="shared" si="24"/>
        <v>0</v>
      </c>
      <c r="K188" s="1613">
        <f t="shared" si="24"/>
        <v>0</v>
      </c>
      <c r="L188" s="1614">
        <f t="shared" si="24"/>
        <v>0</v>
      </c>
    </row>
    <row r="189" spans="1:12" hidden="1">
      <c r="A189" s="967"/>
      <c r="B189" s="893" t="s">
        <v>1184</v>
      </c>
      <c r="C189" s="1567" t="s">
        <v>1185</v>
      </c>
      <c r="D189" s="941"/>
      <c r="E189" s="941"/>
      <c r="F189" s="1374">
        <f>[4]SPAS!E186+[4]CRESE!F186+'[4]HANDI+68 PRIMARIE'!F186</f>
        <v>0</v>
      </c>
      <c r="G189" s="1374">
        <f>[4]SPAS!F186+[4]CRESE!G186+'[4]HANDI+68 PRIMARIE'!G186</f>
        <v>0</v>
      </c>
      <c r="H189" s="1374">
        <f>[4]SPAS!G186+[4]CRESE!H186+'[4]HANDI+68 PRIMARIE'!H186</f>
        <v>0</v>
      </c>
      <c r="I189" s="1374">
        <f>[4]SPAS!H186+[4]CRESE!I186+'[4]HANDI+68 PRIMARIE'!I186</f>
        <v>0</v>
      </c>
      <c r="J189" s="1374">
        <f>[4]SPAS!I186+[4]CRESE!J186+'[4]HANDI+68 PRIMARIE'!J186</f>
        <v>0</v>
      </c>
      <c r="K189" s="1374">
        <f>[4]SPAS!J186+[4]CRESE!K186+'[4]HANDI+68 PRIMARIE'!K186</f>
        <v>0</v>
      </c>
      <c r="L189" s="1568">
        <f>[4]SPAS!K186+[4]CRESE!L186+'[4]HANDI+68 PRIMARIE'!L186</f>
        <v>0</v>
      </c>
    </row>
    <row r="190" spans="1:12" ht="38.25" hidden="1">
      <c r="A190" s="971"/>
      <c r="B190" s="1257" t="s">
        <v>1186</v>
      </c>
      <c r="C190" s="1595" t="s">
        <v>1187</v>
      </c>
      <c r="D190" s="1596"/>
      <c r="E190" s="1596"/>
      <c r="F190" s="1616">
        <f>[4]SPAS!E187+[4]CRESE!F187+'[4]HANDI+68 PRIMARIE'!F187</f>
        <v>0</v>
      </c>
      <c r="G190" s="1616">
        <f>[4]SPAS!F187+[4]CRESE!G187+'[4]HANDI+68 PRIMARIE'!G187</f>
        <v>0</v>
      </c>
      <c r="H190" s="1616">
        <f>[4]SPAS!G187+[4]CRESE!H187+'[4]HANDI+68 PRIMARIE'!H187</f>
        <v>0</v>
      </c>
      <c r="I190" s="1616">
        <f>[4]SPAS!H187+[4]CRESE!I187+'[4]HANDI+68 PRIMARIE'!I187</f>
        <v>0</v>
      </c>
      <c r="J190" s="1616">
        <f>[4]SPAS!I187+[4]CRESE!J187+'[4]HANDI+68 PRIMARIE'!J187</f>
        <v>0</v>
      </c>
      <c r="K190" s="1616">
        <f>[4]SPAS!J187+[4]CRESE!K187+'[4]HANDI+68 PRIMARIE'!K187</f>
        <v>0</v>
      </c>
      <c r="L190" s="1617">
        <f>[4]SPAS!K187+[4]CRESE!L187+'[4]HANDI+68 PRIMARIE'!L187</f>
        <v>0</v>
      </c>
    </row>
    <row r="191" spans="1:12" ht="25.5" hidden="1">
      <c r="A191" s="971"/>
      <c r="B191" s="1257" t="s">
        <v>1188</v>
      </c>
      <c r="C191" s="1595" t="s">
        <v>1189</v>
      </c>
      <c r="D191" s="1596"/>
      <c r="E191" s="1596"/>
      <c r="F191" s="1616">
        <f>[4]SPAS!E188+[4]CRESE!F188+'[4]HANDI+68 PRIMARIE'!F188</f>
        <v>0</v>
      </c>
      <c r="G191" s="1616">
        <f>[4]SPAS!F188+[4]CRESE!G188+'[4]HANDI+68 PRIMARIE'!G188</f>
        <v>0</v>
      </c>
      <c r="H191" s="1616">
        <f>[4]SPAS!G188+[4]CRESE!H188+'[4]HANDI+68 PRIMARIE'!H188</f>
        <v>0</v>
      </c>
      <c r="I191" s="1616">
        <f>[4]SPAS!H188+[4]CRESE!I188+'[4]HANDI+68 PRIMARIE'!I188</f>
        <v>0</v>
      </c>
      <c r="J191" s="1616">
        <f>[4]SPAS!I188+[4]CRESE!J188+'[4]HANDI+68 PRIMARIE'!J188</f>
        <v>0</v>
      </c>
      <c r="K191" s="1616">
        <f>[4]SPAS!J188+[4]CRESE!K188+'[4]HANDI+68 PRIMARIE'!K188</f>
        <v>0</v>
      </c>
      <c r="L191" s="1617">
        <f>[4]SPAS!K188+[4]CRESE!L188+'[4]HANDI+68 PRIMARIE'!L188</f>
        <v>0</v>
      </c>
    </row>
    <row r="192" spans="1:12" ht="25.5" hidden="1">
      <c r="A192" s="971"/>
      <c r="B192" s="1257" t="s">
        <v>1190</v>
      </c>
      <c r="C192" s="1595" t="s">
        <v>1191</v>
      </c>
      <c r="D192" s="1596"/>
      <c r="E192" s="1596"/>
      <c r="F192" s="1616">
        <f>[4]SPAS!E189+[4]CRESE!F189+'[4]HANDI+68 PRIMARIE'!F189</f>
        <v>0</v>
      </c>
      <c r="G192" s="1616">
        <f>[4]SPAS!F189+[4]CRESE!G189+'[4]HANDI+68 PRIMARIE'!G189</f>
        <v>0</v>
      </c>
      <c r="H192" s="1616">
        <f>[4]SPAS!G189+[4]CRESE!H189+'[4]HANDI+68 PRIMARIE'!H189</f>
        <v>0</v>
      </c>
      <c r="I192" s="1616">
        <f>[4]SPAS!H189+[4]CRESE!I189+'[4]HANDI+68 PRIMARIE'!I189</f>
        <v>0</v>
      </c>
      <c r="J192" s="1616">
        <f>[4]SPAS!I189+[4]CRESE!J189+'[4]HANDI+68 PRIMARIE'!J189</f>
        <v>0</v>
      </c>
      <c r="K192" s="1616">
        <f>[4]SPAS!J189+[4]CRESE!K189+'[4]HANDI+68 PRIMARIE'!K189</f>
        <v>0</v>
      </c>
      <c r="L192" s="1617">
        <f>[4]SPAS!K189+[4]CRESE!L189+'[4]HANDI+68 PRIMARIE'!L189</f>
        <v>0</v>
      </c>
    </row>
    <row r="193" spans="1:12" ht="51" hidden="1">
      <c r="A193" s="971"/>
      <c r="B193" s="1257" t="s">
        <v>1192</v>
      </c>
      <c r="C193" s="1595" t="s">
        <v>1193</v>
      </c>
      <c r="D193" s="1596"/>
      <c r="E193" s="1596"/>
      <c r="F193" s="1616">
        <f>[4]SPAS!E190+[4]CRESE!F190+'[4]HANDI+68 PRIMARIE'!F190</f>
        <v>0</v>
      </c>
      <c r="G193" s="1616">
        <f>[4]SPAS!F190+[4]CRESE!G190+'[4]HANDI+68 PRIMARIE'!G190</f>
        <v>0</v>
      </c>
      <c r="H193" s="1616">
        <f>[4]SPAS!G190+[4]CRESE!H190+'[4]HANDI+68 PRIMARIE'!H190</f>
        <v>0</v>
      </c>
      <c r="I193" s="1616">
        <f>[4]SPAS!H190+[4]CRESE!I190+'[4]HANDI+68 PRIMARIE'!I190</f>
        <v>0</v>
      </c>
      <c r="J193" s="1616">
        <f>[4]SPAS!I190+[4]CRESE!J190+'[4]HANDI+68 PRIMARIE'!J190</f>
        <v>0</v>
      </c>
      <c r="K193" s="1616">
        <f>[4]SPAS!J190+[4]CRESE!K190+'[4]HANDI+68 PRIMARIE'!K190</f>
        <v>0</v>
      </c>
      <c r="L193" s="1617">
        <f>[4]SPAS!K190+[4]CRESE!L190+'[4]HANDI+68 PRIMARIE'!L190</f>
        <v>0</v>
      </c>
    </row>
    <row r="194" spans="1:12" ht="38.25" hidden="1">
      <c r="A194" s="971"/>
      <c r="B194" s="1257" t="s">
        <v>1194</v>
      </c>
      <c r="C194" s="1595" t="s">
        <v>1195</v>
      </c>
      <c r="D194" s="1596"/>
      <c r="E194" s="1596"/>
      <c r="F194" s="1616">
        <f>[4]SPAS!E191+[4]CRESE!F191+'[4]HANDI+68 PRIMARIE'!F191</f>
        <v>0</v>
      </c>
      <c r="G194" s="1616">
        <f>[4]SPAS!F191+[4]CRESE!G191+'[4]HANDI+68 PRIMARIE'!G191</f>
        <v>0</v>
      </c>
      <c r="H194" s="1616">
        <f>[4]SPAS!G191+[4]CRESE!H191+'[4]HANDI+68 PRIMARIE'!H191</f>
        <v>0</v>
      </c>
      <c r="I194" s="1616">
        <f>[4]SPAS!H191+[4]CRESE!I191+'[4]HANDI+68 PRIMARIE'!I191</f>
        <v>0</v>
      </c>
      <c r="J194" s="1616">
        <f>[4]SPAS!I191+[4]CRESE!J191+'[4]HANDI+68 PRIMARIE'!J191</f>
        <v>0</v>
      </c>
      <c r="K194" s="1616">
        <f>[4]SPAS!J191+[4]CRESE!K191+'[4]HANDI+68 PRIMARIE'!K191</f>
        <v>0</v>
      </c>
      <c r="L194" s="1617">
        <f>[4]SPAS!K191+[4]CRESE!L191+'[4]HANDI+68 PRIMARIE'!L191</f>
        <v>0</v>
      </c>
    </row>
    <row r="195" spans="1:12" ht="38.25" hidden="1">
      <c r="A195" s="971"/>
      <c r="B195" s="1257" t="s">
        <v>1196</v>
      </c>
      <c r="C195" s="1595" t="s">
        <v>1197</v>
      </c>
      <c r="D195" s="1596"/>
      <c r="E195" s="1596"/>
      <c r="F195" s="1616">
        <f>[4]SPAS!E192+[4]CRESE!F192+'[4]HANDI+68 PRIMARIE'!F192</f>
        <v>0</v>
      </c>
      <c r="G195" s="1616">
        <f>[4]SPAS!F192+[4]CRESE!G192+'[4]HANDI+68 PRIMARIE'!G192</f>
        <v>0</v>
      </c>
      <c r="H195" s="1616">
        <f>[4]SPAS!G192+[4]CRESE!H192+'[4]HANDI+68 PRIMARIE'!H192</f>
        <v>0</v>
      </c>
      <c r="I195" s="1616">
        <f>[4]SPAS!H192+[4]CRESE!I192+'[4]HANDI+68 PRIMARIE'!I192</f>
        <v>0</v>
      </c>
      <c r="J195" s="1616">
        <f>[4]SPAS!I192+[4]CRESE!J192+'[4]HANDI+68 PRIMARIE'!J192</f>
        <v>0</v>
      </c>
      <c r="K195" s="1616">
        <f>[4]SPAS!J192+[4]CRESE!K192+'[4]HANDI+68 PRIMARIE'!K192</f>
        <v>0</v>
      </c>
      <c r="L195" s="1617">
        <f>[4]SPAS!K192+[4]CRESE!L192+'[4]HANDI+68 PRIMARIE'!L192</f>
        <v>0</v>
      </c>
    </row>
    <row r="196" spans="1:12" ht="25.5" hidden="1">
      <c r="A196" s="971"/>
      <c r="B196" s="1257" t="s">
        <v>1198</v>
      </c>
      <c r="C196" s="1595" t="s">
        <v>1199</v>
      </c>
      <c r="D196" s="1596"/>
      <c r="E196" s="1596"/>
      <c r="F196" s="1616">
        <f>[4]SPAS!E193+[4]CRESE!F193+'[4]HANDI+68 PRIMARIE'!F193</f>
        <v>0</v>
      </c>
      <c r="G196" s="1616">
        <f>[4]SPAS!F193+[4]CRESE!G193+'[4]HANDI+68 PRIMARIE'!G193</f>
        <v>0</v>
      </c>
      <c r="H196" s="1616">
        <f>[4]SPAS!G193+[4]CRESE!H193+'[4]HANDI+68 PRIMARIE'!H193</f>
        <v>0</v>
      </c>
      <c r="I196" s="1616">
        <f>[4]SPAS!H193+[4]CRESE!I193+'[4]HANDI+68 PRIMARIE'!I193</f>
        <v>0</v>
      </c>
      <c r="J196" s="1616">
        <f>[4]SPAS!I193+[4]CRESE!J193+'[4]HANDI+68 PRIMARIE'!J193</f>
        <v>0</v>
      </c>
      <c r="K196" s="1616">
        <f>[4]SPAS!J193+[4]CRESE!K193+'[4]HANDI+68 PRIMARIE'!K193</f>
        <v>0</v>
      </c>
      <c r="L196" s="1617">
        <f>[4]SPAS!K193+[4]CRESE!L193+'[4]HANDI+68 PRIMARIE'!L193</f>
        <v>0</v>
      </c>
    </row>
    <row r="197" spans="1:12" hidden="1">
      <c r="A197" s="971"/>
      <c r="B197" s="1257"/>
      <c r="C197" s="1595"/>
      <c r="D197" s="1596"/>
      <c r="E197" s="1596"/>
      <c r="F197" s="1616">
        <f>[4]SPAS!E194+[4]CRESE!F194+'[4]HANDI+68 PRIMARIE'!F194</f>
        <v>0</v>
      </c>
      <c r="G197" s="1616">
        <f>[4]SPAS!F194+[4]CRESE!G194+'[4]HANDI+68 PRIMARIE'!G194</f>
        <v>0</v>
      </c>
      <c r="H197" s="1616">
        <f>[4]SPAS!G194+[4]CRESE!H194+'[4]HANDI+68 PRIMARIE'!H194</f>
        <v>0</v>
      </c>
      <c r="I197" s="1616">
        <f>[4]SPAS!H194+[4]CRESE!I194+'[4]HANDI+68 PRIMARIE'!I194</f>
        <v>0</v>
      </c>
      <c r="J197" s="1616">
        <f>[4]SPAS!I194+[4]CRESE!J194+'[4]HANDI+68 PRIMARIE'!J194</f>
        <v>0</v>
      </c>
      <c r="K197" s="1616">
        <f>[4]SPAS!J194+[4]CRESE!K194+'[4]HANDI+68 PRIMARIE'!K194</f>
        <v>0</v>
      </c>
      <c r="L197" s="1617">
        <f>[4]SPAS!K194+[4]CRESE!L194+'[4]HANDI+68 PRIMARIE'!L194</f>
        <v>0</v>
      </c>
    </row>
    <row r="198" spans="1:12" hidden="1">
      <c r="A198" s="952" t="s">
        <v>1200</v>
      </c>
      <c r="B198" s="978"/>
      <c r="C198" s="1618" t="s">
        <v>1182</v>
      </c>
      <c r="D198" s="954"/>
      <c r="E198" s="954"/>
      <c r="F198" s="1378">
        <f>[4]SPAS!E195+[4]CRESE!F195+'[4]HANDI+68 PRIMARIE'!F195</f>
        <v>0</v>
      </c>
      <c r="G198" s="1378">
        <f>[4]SPAS!F195+[4]CRESE!G195+'[4]HANDI+68 PRIMARIE'!G195</f>
        <v>0</v>
      </c>
      <c r="H198" s="1378">
        <f>[4]SPAS!G195+[4]CRESE!H195+'[4]HANDI+68 PRIMARIE'!H195</f>
        <v>0</v>
      </c>
      <c r="I198" s="1378">
        <f>[4]SPAS!H195+[4]CRESE!I195+'[4]HANDI+68 PRIMARIE'!I195</f>
        <v>0</v>
      </c>
      <c r="J198" s="1378">
        <f>[4]SPAS!I195+[4]CRESE!J195+'[4]HANDI+68 PRIMARIE'!J195</f>
        <v>0</v>
      </c>
      <c r="K198" s="1378">
        <f>[4]SPAS!J195+[4]CRESE!K195+'[4]HANDI+68 PRIMARIE'!K195</f>
        <v>0</v>
      </c>
      <c r="L198" s="1619">
        <f>[4]SPAS!K195+[4]CRESE!L195+'[4]HANDI+68 PRIMARIE'!L195</f>
        <v>0</v>
      </c>
    </row>
    <row r="199" spans="1:12" hidden="1">
      <c r="A199" s="1165" t="s">
        <v>1201</v>
      </c>
      <c r="B199" s="1166"/>
      <c r="C199" s="1566" t="s">
        <v>1111</v>
      </c>
      <c r="D199" s="875"/>
      <c r="E199" s="875"/>
      <c r="F199" s="1379">
        <f>[4]SPAS!E196+[4]CRESE!F196+'[4]HANDI+68 PRIMARIE'!F196</f>
        <v>0</v>
      </c>
      <c r="G199" s="1379">
        <f>[4]SPAS!F196+[4]CRESE!G196+'[4]HANDI+68 PRIMARIE'!G196</f>
        <v>0</v>
      </c>
      <c r="H199" s="1379">
        <f>[4]SPAS!G196+[4]CRESE!H196+'[4]HANDI+68 PRIMARIE'!H196</f>
        <v>0</v>
      </c>
      <c r="I199" s="1379">
        <f>[4]SPAS!H196+[4]CRESE!I196+'[4]HANDI+68 PRIMARIE'!I196</f>
        <v>0</v>
      </c>
      <c r="J199" s="1379">
        <f>[4]SPAS!I196+[4]CRESE!J196+'[4]HANDI+68 PRIMARIE'!J196</f>
        <v>0</v>
      </c>
      <c r="K199" s="1379">
        <f>[4]SPAS!J196+[4]CRESE!K196+'[4]HANDI+68 PRIMARIE'!K196</f>
        <v>0</v>
      </c>
      <c r="L199" s="1573">
        <f>[4]SPAS!K196+[4]CRESE!L196+'[4]HANDI+68 PRIMARIE'!L196</f>
        <v>0</v>
      </c>
    </row>
    <row r="200" spans="1:12" hidden="1">
      <c r="A200" s="892"/>
      <c r="B200" s="879" t="s">
        <v>1202</v>
      </c>
      <c r="C200" s="1567" t="s">
        <v>1203</v>
      </c>
      <c r="D200" s="941"/>
      <c r="E200" s="941"/>
      <c r="F200" s="1374">
        <f>[4]SPAS!E197+[4]CRESE!F197+'[4]HANDI+68 PRIMARIE'!F197</f>
        <v>0</v>
      </c>
      <c r="G200" s="1374">
        <f>[4]SPAS!F197+[4]CRESE!G197+'[4]HANDI+68 PRIMARIE'!G197</f>
        <v>0</v>
      </c>
      <c r="H200" s="1374">
        <f>[4]SPAS!G197+[4]CRESE!H197+'[4]HANDI+68 PRIMARIE'!H197</f>
        <v>0</v>
      </c>
      <c r="I200" s="1374">
        <f>[4]SPAS!H197+[4]CRESE!I197+'[4]HANDI+68 PRIMARIE'!I197</f>
        <v>0</v>
      </c>
      <c r="J200" s="1374">
        <f>[4]SPAS!I197+[4]CRESE!J197+'[4]HANDI+68 PRIMARIE'!J197</f>
        <v>0</v>
      </c>
      <c r="K200" s="1374">
        <f>[4]SPAS!J197+[4]CRESE!K197+'[4]HANDI+68 PRIMARIE'!K197</f>
        <v>0</v>
      </c>
      <c r="L200" s="1568">
        <f>[4]SPAS!K197+[4]CRESE!L197+'[4]HANDI+68 PRIMARIE'!L197</f>
        <v>0</v>
      </c>
    </row>
    <row r="201" spans="1:12" hidden="1">
      <c r="A201" s="892"/>
      <c r="B201" s="879" t="s">
        <v>1204</v>
      </c>
      <c r="C201" s="1567" t="s">
        <v>1205</v>
      </c>
      <c r="D201" s="941"/>
      <c r="E201" s="941"/>
      <c r="F201" s="1374">
        <f>[4]SPAS!E198+[4]CRESE!F198+'[4]HANDI+68 PRIMARIE'!F198</f>
        <v>0</v>
      </c>
      <c r="G201" s="1374">
        <f>[4]SPAS!F198+[4]CRESE!G198+'[4]HANDI+68 PRIMARIE'!G198</f>
        <v>0</v>
      </c>
      <c r="H201" s="1374">
        <f>[4]SPAS!G198+[4]CRESE!H198+'[4]HANDI+68 PRIMARIE'!H198</f>
        <v>0</v>
      </c>
      <c r="I201" s="1374">
        <f>[4]SPAS!H198+[4]CRESE!I198+'[4]HANDI+68 PRIMARIE'!I198</f>
        <v>0</v>
      </c>
      <c r="J201" s="1374">
        <f>[4]SPAS!I198+[4]CRESE!J198+'[4]HANDI+68 PRIMARIE'!J198</f>
        <v>0</v>
      </c>
      <c r="K201" s="1374">
        <f>[4]SPAS!J198+[4]CRESE!K198+'[4]HANDI+68 PRIMARIE'!K198</f>
        <v>0</v>
      </c>
      <c r="L201" s="1568">
        <f>[4]SPAS!K198+[4]CRESE!L198+'[4]HANDI+68 PRIMARIE'!L198</f>
        <v>0</v>
      </c>
    </row>
    <row r="202" spans="1:12" hidden="1">
      <c r="A202" s="892"/>
      <c r="B202" s="879" t="s">
        <v>1206</v>
      </c>
      <c r="C202" s="1567" t="s">
        <v>1207</v>
      </c>
      <c r="D202" s="941"/>
      <c r="E202" s="941"/>
      <c r="F202" s="1374">
        <f>[4]SPAS!E199+[4]CRESE!F199+'[4]HANDI+68 PRIMARIE'!F199</f>
        <v>0</v>
      </c>
      <c r="G202" s="1374">
        <f>[4]SPAS!F199+[4]CRESE!G199+'[4]HANDI+68 PRIMARIE'!G199</f>
        <v>0</v>
      </c>
      <c r="H202" s="1374">
        <f>[4]SPAS!G199+[4]CRESE!H199+'[4]HANDI+68 PRIMARIE'!H199</f>
        <v>0</v>
      </c>
      <c r="I202" s="1374">
        <f>[4]SPAS!H199+[4]CRESE!I199+'[4]HANDI+68 PRIMARIE'!I199</f>
        <v>0</v>
      </c>
      <c r="J202" s="1374">
        <f>[4]SPAS!I199+[4]CRESE!J199+'[4]HANDI+68 PRIMARIE'!J199</f>
        <v>0</v>
      </c>
      <c r="K202" s="1374">
        <f>[4]SPAS!J199+[4]CRESE!K199+'[4]HANDI+68 PRIMARIE'!K199</f>
        <v>0</v>
      </c>
      <c r="L202" s="1568">
        <f>[4]SPAS!K199+[4]CRESE!L199+'[4]HANDI+68 PRIMARIE'!L199</f>
        <v>0</v>
      </c>
    </row>
    <row r="203" spans="1:12" hidden="1">
      <c r="A203" s="892"/>
      <c r="B203" s="879" t="s">
        <v>1208</v>
      </c>
      <c r="C203" s="1567" t="s">
        <v>1209</v>
      </c>
      <c r="D203" s="941"/>
      <c r="E203" s="941"/>
      <c r="F203" s="1374">
        <f>[4]SPAS!E200+[4]CRESE!F200+'[4]HANDI+68 PRIMARIE'!F200</f>
        <v>0</v>
      </c>
      <c r="G203" s="1374">
        <f>[4]SPAS!F200+[4]CRESE!G200+'[4]HANDI+68 PRIMARIE'!G200</f>
        <v>0</v>
      </c>
      <c r="H203" s="1374">
        <f>[4]SPAS!G200+[4]CRESE!H200+'[4]HANDI+68 PRIMARIE'!H200</f>
        <v>0</v>
      </c>
      <c r="I203" s="1374">
        <f>[4]SPAS!H200+[4]CRESE!I200+'[4]HANDI+68 PRIMARIE'!I200</f>
        <v>0</v>
      </c>
      <c r="J203" s="1374">
        <f>[4]SPAS!I200+[4]CRESE!J200+'[4]HANDI+68 PRIMARIE'!J200</f>
        <v>0</v>
      </c>
      <c r="K203" s="1374">
        <f>[4]SPAS!J200+[4]CRESE!K200+'[4]HANDI+68 PRIMARIE'!K200</f>
        <v>0</v>
      </c>
      <c r="L203" s="1568">
        <f>[4]SPAS!K200+[4]CRESE!L200+'[4]HANDI+68 PRIMARIE'!L200</f>
        <v>0</v>
      </c>
    </row>
    <row r="204" spans="1:12" hidden="1">
      <c r="A204" s="892"/>
      <c r="B204" s="913" t="s">
        <v>1210</v>
      </c>
      <c r="C204" s="1567" t="s">
        <v>1211</v>
      </c>
      <c r="D204" s="941"/>
      <c r="E204" s="941"/>
      <c r="F204" s="1374">
        <f>[4]SPAS!E201+[4]CRESE!F201+'[4]HANDI+68 PRIMARIE'!F201</f>
        <v>0</v>
      </c>
      <c r="G204" s="1374">
        <f>[4]SPAS!F201+[4]CRESE!G201+'[4]HANDI+68 PRIMARIE'!G201</f>
        <v>0</v>
      </c>
      <c r="H204" s="1374">
        <f>[4]SPAS!G201+[4]CRESE!H201+'[4]HANDI+68 PRIMARIE'!H201</f>
        <v>0</v>
      </c>
      <c r="I204" s="1374">
        <f>[4]SPAS!H201+[4]CRESE!I201+'[4]HANDI+68 PRIMARIE'!I201</f>
        <v>0</v>
      </c>
      <c r="J204" s="1374">
        <f>[4]SPAS!I201+[4]CRESE!J201+'[4]HANDI+68 PRIMARIE'!J201</f>
        <v>0</v>
      </c>
      <c r="K204" s="1374">
        <f>[4]SPAS!J201+[4]CRESE!K201+'[4]HANDI+68 PRIMARIE'!K201</f>
        <v>0</v>
      </c>
      <c r="L204" s="1568">
        <f>[4]SPAS!K201+[4]CRESE!L201+'[4]HANDI+68 PRIMARIE'!L201</f>
        <v>0</v>
      </c>
    </row>
    <row r="205" spans="1:12" hidden="1">
      <c r="A205" s="979"/>
      <c r="B205" s="879" t="s">
        <v>1212</v>
      </c>
      <c r="C205" s="1567" t="s">
        <v>1213</v>
      </c>
      <c r="D205" s="941"/>
      <c r="E205" s="941"/>
      <c r="F205" s="1374">
        <f>[4]SPAS!E202+[4]CRESE!F202+'[4]HANDI+68 PRIMARIE'!F202</f>
        <v>0</v>
      </c>
      <c r="G205" s="1374">
        <f>[4]SPAS!F202+[4]CRESE!G202+'[4]HANDI+68 PRIMARIE'!G202</f>
        <v>0</v>
      </c>
      <c r="H205" s="1374">
        <f>[4]SPAS!G202+[4]CRESE!H202+'[4]HANDI+68 PRIMARIE'!H202</f>
        <v>0</v>
      </c>
      <c r="I205" s="1374">
        <f>[4]SPAS!H202+[4]CRESE!I202+'[4]HANDI+68 PRIMARIE'!I202</f>
        <v>0</v>
      </c>
      <c r="J205" s="1374">
        <f>[4]SPAS!I202+[4]CRESE!J202+'[4]HANDI+68 PRIMARIE'!J202</f>
        <v>0</v>
      </c>
      <c r="K205" s="1374">
        <f>[4]SPAS!J202+[4]CRESE!K202+'[4]HANDI+68 PRIMARIE'!K202</f>
        <v>0</v>
      </c>
      <c r="L205" s="1568">
        <f>[4]SPAS!K202+[4]CRESE!L202+'[4]HANDI+68 PRIMARIE'!L202</f>
        <v>0</v>
      </c>
    </row>
    <row r="206" spans="1:12" hidden="1">
      <c r="A206" s="979"/>
      <c r="B206" s="879" t="s">
        <v>1214</v>
      </c>
      <c r="C206" s="1567" t="s">
        <v>1215</v>
      </c>
      <c r="D206" s="941"/>
      <c r="E206" s="941"/>
      <c r="F206" s="1374">
        <f>[4]SPAS!E203+[4]CRESE!F203+'[4]HANDI+68 PRIMARIE'!F203</f>
        <v>0</v>
      </c>
      <c r="G206" s="1374">
        <f>[4]SPAS!F203+[4]CRESE!G203+'[4]HANDI+68 PRIMARIE'!G203</f>
        <v>0</v>
      </c>
      <c r="H206" s="1374">
        <f>[4]SPAS!G203+[4]CRESE!H203+'[4]HANDI+68 PRIMARIE'!H203</f>
        <v>0</v>
      </c>
      <c r="I206" s="1374">
        <f>[4]SPAS!H203+[4]CRESE!I203+'[4]HANDI+68 PRIMARIE'!I203</f>
        <v>0</v>
      </c>
      <c r="J206" s="1374">
        <f>[4]SPAS!I203+[4]CRESE!J203+'[4]HANDI+68 PRIMARIE'!J203</f>
        <v>0</v>
      </c>
      <c r="K206" s="1374">
        <f>[4]SPAS!J203+[4]CRESE!K203+'[4]HANDI+68 PRIMARIE'!K203</f>
        <v>0</v>
      </c>
      <c r="L206" s="1568">
        <f>[4]SPAS!K203+[4]CRESE!L203+'[4]HANDI+68 PRIMARIE'!L203</f>
        <v>0</v>
      </c>
    </row>
    <row r="207" spans="1:12" hidden="1">
      <c r="A207" s="979"/>
      <c r="B207" s="893" t="s">
        <v>1114</v>
      </c>
      <c r="C207" s="1567" t="s">
        <v>1115</v>
      </c>
      <c r="D207" s="941"/>
      <c r="E207" s="941"/>
      <c r="F207" s="1374">
        <f>[4]SPAS!E204+[4]CRESE!F204+'[4]HANDI+68 PRIMARIE'!F204</f>
        <v>0</v>
      </c>
      <c r="G207" s="1374">
        <f>[4]SPAS!F204+[4]CRESE!G204+'[4]HANDI+68 PRIMARIE'!G204</f>
        <v>0</v>
      </c>
      <c r="H207" s="1374">
        <f>[4]SPAS!G204+[4]CRESE!H204+'[4]HANDI+68 PRIMARIE'!H204</f>
        <v>0</v>
      </c>
      <c r="I207" s="1374">
        <f>[4]SPAS!H204+[4]CRESE!I204+'[4]HANDI+68 PRIMARIE'!I204</f>
        <v>0</v>
      </c>
      <c r="J207" s="1374">
        <f>[4]SPAS!I204+[4]CRESE!J204+'[4]HANDI+68 PRIMARIE'!J204</f>
        <v>0</v>
      </c>
      <c r="K207" s="1374">
        <f>[4]SPAS!J204+[4]CRESE!K204+'[4]HANDI+68 PRIMARIE'!K204</f>
        <v>0</v>
      </c>
      <c r="L207" s="1568">
        <f>[4]SPAS!K204+[4]CRESE!L204+'[4]HANDI+68 PRIMARIE'!L204</f>
        <v>0</v>
      </c>
    </row>
    <row r="208" spans="1:12" hidden="1">
      <c r="A208" s="979"/>
      <c r="B208" s="893" t="s">
        <v>1216</v>
      </c>
      <c r="C208" s="1567" t="s">
        <v>1217</v>
      </c>
      <c r="D208" s="941"/>
      <c r="E208" s="941"/>
      <c r="F208" s="1374">
        <f>[4]SPAS!E205+[4]CRESE!F205+'[4]HANDI+68 PRIMARIE'!F205</f>
        <v>0</v>
      </c>
      <c r="G208" s="1374">
        <f>[4]SPAS!F205+[4]CRESE!G205+'[4]HANDI+68 PRIMARIE'!G205</f>
        <v>0</v>
      </c>
      <c r="H208" s="1374">
        <f>[4]SPAS!G205+[4]CRESE!H205+'[4]HANDI+68 PRIMARIE'!H205</f>
        <v>0</v>
      </c>
      <c r="I208" s="1374">
        <f>[4]SPAS!H205+[4]CRESE!I205+'[4]HANDI+68 PRIMARIE'!I205</f>
        <v>0</v>
      </c>
      <c r="J208" s="1374">
        <f>[4]SPAS!I205+[4]CRESE!J205+'[4]HANDI+68 PRIMARIE'!J205</f>
        <v>0</v>
      </c>
      <c r="K208" s="1374">
        <f>[4]SPAS!J205+[4]CRESE!K205+'[4]HANDI+68 PRIMARIE'!K205</f>
        <v>0</v>
      </c>
      <c r="L208" s="1568">
        <f>[4]SPAS!K205+[4]CRESE!L205+'[4]HANDI+68 PRIMARIE'!L205</f>
        <v>0</v>
      </c>
    </row>
    <row r="209" spans="1:12" hidden="1">
      <c r="A209" s="979"/>
      <c r="B209" s="893" t="s">
        <v>1218</v>
      </c>
      <c r="C209" s="1567" t="s">
        <v>1219</v>
      </c>
      <c r="D209" s="941"/>
      <c r="E209" s="941"/>
      <c r="F209" s="1374">
        <f>[4]SPAS!E206+[4]CRESE!F206+'[4]HANDI+68 PRIMARIE'!F206</f>
        <v>0</v>
      </c>
      <c r="G209" s="1374">
        <f>[4]SPAS!F206+[4]CRESE!G206+'[4]HANDI+68 PRIMARIE'!G206</f>
        <v>0</v>
      </c>
      <c r="H209" s="1374">
        <f>[4]SPAS!G206+[4]CRESE!H206+'[4]HANDI+68 PRIMARIE'!H206</f>
        <v>0</v>
      </c>
      <c r="I209" s="1374">
        <f>[4]SPAS!H206+[4]CRESE!I206+'[4]HANDI+68 PRIMARIE'!I206</f>
        <v>0</v>
      </c>
      <c r="J209" s="1374">
        <f>[4]SPAS!I206+[4]CRESE!J206+'[4]HANDI+68 PRIMARIE'!J206</f>
        <v>0</v>
      </c>
      <c r="K209" s="1374">
        <f>[4]SPAS!J206+[4]CRESE!K206+'[4]HANDI+68 PRIMARIE'!K206</f>
        <v>0</v>
      </c>
      <c r="L209" s="1568">
        <f>[4]SPAS!K206+[4]CRESE!L206+'[4]HANDI+68 PRIMARIE'!L206</f>
        <v>0</v>
      </c>
    </row>
    <row r="210" spans="1:12" ht="25.5" hidden="1">
      <c r="A210" s="979"/>
      <c r="B210" s="946" t="s">
        <v>1220</v>
      </c>
      <c r="C210" s="1567" t="s">
        <v>1221</v>
      </c>
      <c r="D210" s="941"/>
      <c r="E210" s="941"/>
      <c r="F210" s="1374">
        <f>[4]SPAS!E207+[4]CRESE!F207+'[4]HANDI+68 PRIMARIE'!F207</f>
        <v>0</v>
      </c>
      <c r="G210" s="1374">
        <f>[4]SPAS!F207+[4]CRESE!G207+'[4]HANDI+68 PRIMARIE'!G207</f>
        <v>0</v>
      </c>
      <c r="H210" s="1374">
        <f>[4]SPAS!G207+[4]CRESE!H207+'[4]HANDI+68 PRIMARIE'!H207</f>
        <v>0</v>
      </c>
      <c r="I210" s="1374">
        <f>[4]SPAS!H207+[4]CRESE!I207+'[4]HANDI+68 PRIMARIE'!I207</f>
        <v>0</v>
      </c>
      <c r="J210" s="1374">
        <f>[4]SPAS!I207+[4]CRESE!J207+'[4]HANDI+68 PRIMARIE'!J207</f>
        <v>0</v>
      </c>
      <c r="K210" s="1374">
        <f>[4]SPAS!J207+[4]CRESE!K207+'[4]HANDI+68 PRIMARIE'!K207</f>
        <v>0</v>
      </c>
      <c r="L210" s="1568">
        <f>[4]SPAS!K207+[4]CRESE!L207+'[4]HANDI+68 PRIMARIE'!L207</f>
        <v>0</v>
      </c>
    </row>
    <row r="211" spans="1:12" hidden="1">
      <c r="A211" s="979"/>
      <c r="B211" s="893"/>
      <c r="C211" s="1567"/>
      <c r="D211" s="941"/>
      <c r="E211" s="941"/>
      <c r="F211" s="1374">
        <f>[4]SPAS!E208+[4]CRESE!F208+'[4]HANDI+68 PRIMARIE'!F208</f>
        <v>0</v>
      </c>
      <c r="G211" s="1374">
        <f>[4]SPAS!F208+[4]CRESE!G208+'[4]HANDI+68 PRIMARIE'!G208</f>
        <v>0</v>
      </c>
      <c r="H211" s="1374">
        <f>[4]SPAS!G208+[4]CRESE!H208+'[4]HANDI+68 PRIMARIE'!H208</f>
        <v>0</v>
      </c>
      <c r="I211" s="1374">
        <f>[4]SPAS!H208+[4]CRESE!I208+'[4]HANDI+68 PRIMARIE'!I208</f>
        <v>0</v>
      </c>
      <c r="J211" s="1374">
        <f>[4]SPAS!I208+[4]CRESE!J208+'[4]HANDI+68 PRIMARIE'!J208</f>
        <v>0</v>
      </c>
      <c r="K211" s="1374">
        <f>[4]SPAS!J208+[4]CRESE!K208+'[4]HANDI+68 PRIMARIE'!K208</f>
        <v>0</v>
      </c>
      <c r="L211" s="1568">
        <f>[4]SPAS!K208+[4]CRESE!L208+'[4]HANDI+68 PRIMARIE'!L208</f>
        <v>0</v>
      </c>
    </row>
    <row r="212" spans="1:12" ht="24.95" customHeight="1">
      <c r="A212" s="1620" t="s">
        <v>1423</v>
      </c>
      <c r="B212" s="1621"/>
      <c r="C212" s="1622">
        <v>58</v>
      </c>
      <c r="D212" s="1577">
        <f>D217+D213+D253</f>
        <v>500</v>
      </c>
      <c r="E212" s="1577">
        <f>E217+E213+E253</f>
        <v>13500</v>
      </c>
      <c r="F212" s="1577">
        <f>F217+F213+F253</f>
        <v>500</v>
      </c>
      <c r="G212" s="1577">
        <f t="shared" ref="G212:L212" si="25">G217+G213+G253</f>
        <v>13500</v>
      </c>
      <c r="H212" s="1577">
        <f t="shared" si="25"/>
        <v>10034</v>
      </c>
      <c r="I212" s="1577">
        <f t="shared" si="25"/>
        <v>10034</v>
      </c>
      <c r="J212" s="1577">
        <f t="shared" si="25"/>
        <v>10034</v>
      </c>
      <c r="K212" s="1577">
        <f t="shared" si="25"/>
        <v>0</v>
      </c>
      <c r="L212" s="1578">
        <f t="shared" si="25"/>
        <v>6300</v>
      </c>
    </row>
    <row r="213" spans="1:12" ht="36" customHeight="1">
      <c r="A213" s="1623" t="s">
        <v>1223</v>
      </c>
      <c r="B213" s="1624"/>
      <c r="C213" s="1625" t="s">
        <v>1401</v>
      </c>
      <c r="D213" s="1626">
        <f>'[2]Prim+SPAS'!D216</f>
        <v>500</v>
      </c>
      <c r="E213" s="1626">
        <f>'[2]Prim+SPAS'!E216</f>
        <v>10500</v>
      </c>
      <c r="F213" s="1626">
        <f>'[2]Prim+SPAS'!F216</f>
        <v>500</v>
      </c>
      <c r="G213" s="1626">
        <f>'[2]Prim+SPAS'!G216</f>
        <v>10500</v>
      </c>
      <c r="H213" s="1626">
        <f>'[2]Prim+SPAS'!H216</f>
        <v>7928</v>
      </c>
      <c r="I213" s="1626">
        <f>'[2]Prim+SPAS'!I216</f>
        <v>7928</v>
      </c>
      <c r="J213" s="1626">
        <f>'[2]Prim+SPAS'!J216</f>
        <v>7928</v>
      </c>
      <c r="K213" s="1626">
        <f>'[2]Prim+SPAS'!K216</f>
        <v>0</v>
      </c>
      <c r="L213" s="1627">
        <f>'[2]Prim+SPAS'!L216</f>
        <v>1726</v>
      </c>
    </row>
    <row r="214" spans="1:12">
      <c r="A214" s="1628"/>
      <c r="B214" s="1629" t="s">
        <v>1225</v>
      </c>
      <c r="C214" s="1630" t="s">
        <v>1402</v>
      </c>
      <c r="D214" s="1631">
        <f>'[2]Prim+SPAS'!D217</f>
        <v>75</v>
      </c>
      <c r="E214" s="1631">
        <f>'[2]Prim+SPAS'!E217</f>
        <v>75</v>
      </c>
      <c r="F214" s="1631">
        <f>'[2]Prim+SPAS'!F217</f>
        <v>75</v>
      </c>
      <c r="G214" s="1631">
        <f>'[2]Prim+SPAS'!G217</f>
        <v>75</v>
      </c>
      <c r="H214" s="1631">
        <f>'[2]Prim+SPAS'!H217</f>
        <v>75</v>
      </c>
      <c r="I214" s="1631">
        <f>'[2]Prim+SPAS'!I217</f>
        <v>75</v>
      </c>
      <c r="J214" s="1631">
        <f>'[2]Prim+SPAS'!J217</f>
        <v>75</v>
      </c>
      <c r="K214" s="1631">
        <f>'[2]Prim+SPAS'!K217</f>
        <v>0</v>
      </c>
      <c r="L214" s="1632">
        <f>'[2]Prim+SPAS'!L217</f>
        <v>75</v>
      </c>
    </row>
    <row r="215" spans="1:12">
      <c r="A215" s="1628"/>
      <c r="B215" s="1629" t="s">
        <v>1227</v>
      </c>
      <c r="C215" s="1630" t="s">
        <v>1403</v>
      </c>
      <c r="D215" s="1631">
        <f>'[2]Prim+SPAS'!D218</f>
        <v>425</v>
      </c>
      <c r="E215" s="1631">
        <f>'[2]Prim+SPAS'!E218</f>
        <v>425</v>
      </c>
      <c r="F215" s="1631">
        <f>'[2]Prim+SPAS'!F218</f>
        <v>425</v>
      </c>
      <c r="G215" s="1631">
        <f>'[2]Prim+SPAS'!G218</f>
        <v>425</v>
      </c>
      <c r="H215" s="1631">
        <f>'[2]Prim+SPAS'!H218</f>
        <v>425</v>
      </c>
      <c r="I215" s="1631">
        <f>'[2]Prim+SPAS'!I218</f>
        <v>425</v>
      </c>
      <c r="J215" s="1631">
        <f>'[2]Prim+SPAS'!J218</f>
        <v>425</v>
      </c>
      <c r="K215" s="1631">
        <f>'[2]Prim+SPAS'!K218</f>
        <v>0</v>
      </c>
      <c r="L215" s="1632">
        <f>'[2]Prim+SPAS'!L218</f>
        <v>1651</v>
      </c>
    </row>
    <row r="216" spans="1:12">
      <c r="A216" s="1628"/>
      <c r="B216" s="1629" t="s">
        <v>1229</v>
      </c>
      <c r="C216" s="1630" t="s">
        <v>1404</v>
      </c>
      <c r="D216" s="1631">
        <f>'[2]Prim+SPAS'!D219</f>
        <v>0</v>
      </c>
      <c r="E216" s="1631">
        <f>'[2]Prim+SPAS'!E219</f>
        <v>10000</v>
      </c>
      <c r="F216" s="1631">
        <f>'[2]Prim+SPAS'!F219</f>
        <v>0</v>
      </c>
      <c r="G216" s="1631">
        <f>'[2]Prim+SPAS'!G219</f>
        <v>10000</v>
      </c>
      <c r="H216" s="1631">
        <f>'[2]Prim+SPAS'!H219</f>
        <v>7428</v>
      </c>
      <c r="I216" s="1631">
        <f>'[2]Prim+SPAS'!I219</f>
        <v>7428</v>
      </c>
      <c r="J216" s="1631">
        <f>'[2]Prim+SPAS'!J219</f>
        <v>7428</v>
      </c>
      <c r="K216" s="1631">
        <f>'[2]Prim+SPAS'!K219</f>
        <v>0</v>
      </c>
      <c r="L216" s="1632">
        <f>'[2]Prim+SPAS'!L219</f>
        <v>0</v>
      </c>
    </row>
    <row r="217" spans="1:12" ht="26.25" customHeight="1">
      <c r="A217" s="1623" t="s">
        <v>1231</v>
      </c>
      <c r="B217" s="1624"/>
      <c r="C217" s="1633" t="s">
        <v>1424</v>
      </c>
      <c r="D217" s="1626">
        <f>D218+D219+D220</f>
        <v>0</v>
      </c>
      <c r="E217" s="1626">
        <f>E218+E219+E220</f>
        <v>0</v>
      </c>
      <c r="F217" s="1626">
        <f>F218+F219+F220</f>
        <v>0</v>
      </c>
      <c r="G217" s="1626">
        <f t="shared" ref="G217:L217" si="26">G218+G219+G220</f>
        <v>0</v>
      </c>
      <c r="H217" s="1626">
        <f t="shared" si="26"/>
        <v>0</v>
      </c>
      <c r="I217" s="1626">
        <f t="shared" si="26"/>
        <v>0</v>
      </c>
      <c r="J217" s="1626">
        <f t="shared" si="26"/>
        <v>0</v>
      </c>
      <c r="K217" s="1626">
        <f t="shared" si="26"/>
        <v>0</v>
      </c>
      <c r="L217" s="1627">
        <f t="shared" si="26"/>
        <v>2468</v>
      </c>
    </row>
    <row r="218" spans="1:12">
      <c r="A218" s="951"/>
      <c r="B218" s="1262" t="s">
        <v>1225</v>
      </c>
      <c r="C218" s="1634" t="s">
        <v>1279</v>
      </c>
      <c r="D218" s="1631">
        <f>'[2]68-58Spas'!D216+[2]SPAS!D217</f>
        <v>0</v>
      </c>
      <c r="E218" s="1631">
        <f>'[2]68-58Spas'!E216+[2]SPAS!E217</f>
        <v>0</v>
      </c>
      <c r="F218" s="1631">
        <f>'[2]68-58Spas'!F216+[2]SPAS!F217</f>
        <v>0</v>
      </c>
      <c r="G218" s="1631">
        <f>'[2]68-58Spas'!G216+[2]SPAS!G217</f>
        <v>0</v>
      </c>
      <c r="H218" s="1631">
        <f>'[2]68-58Spas'!H216+[2]SPAS!H217</f>
        <v>0</v>
      </c>
      <c r="I218" s="1631">
        <f>'[2]68-58Spas'!I216+[2]SPAS!I217</f>
        <v>0</v>
      </c>
      <c r="J218" s="1631">
        <f>'[2]68-58Spas'!J216+[2]SPAS!J217</f>
        <v>0</v>
      </c>
      <c r="K218" s="1631">
        <f>'[2]68-58Spas'!K216+[2]SPAS!K217</f>
        <v>0</v>
      </c>
      <c r="L218" s="1632">
        <f>'[2]68-58Spas'!L216+[2]SPAS!L217</f>
        <v>540</v>
      </c>
    </row>
    <row r="219" spans="1:12">
      <c r="A219" s="951"/>
      <c r="B219" s="1262" t="s">
        <v>1227</v>
      </c>
      <c r="C219" s="1634" t="s">
        <v>1280</v>
      </c>
      <c r="D219" s="1631">
        <f>'[2]68-58Spas'!D217+[2]SPAS!D218</f>
        <v>0</v>
      </c>
      <c r="E219" s="1631">
        <f>'[2]68-58Spas'!E217+[2]SPAS!E218</f>
        <v>0</v>
      </c>
      <c r="F219" s="1631">
        <f>'[2]68-58Spas'!F217+[2]SPAS!F218</f>
        <v>0</v>
      </c>
      <c r="G219" s="1631">
        <f>'[2]68-58Spas'!G217+[2]SPAS!G218</f>
        <v>0</v>
      </c>
      <c r="H219" s="1631">
        <f>'[2]68-58Spas'!H217+[2]SPAS!H218</f>
        <v>0</v>
      </c>
      <c r="I219" s="1631">
        <f>'[2]68-58Spas'!I217+[2]SPAS!I218</f>
        <v>0</v>
      </c>
      <c r="J219" s="1631">
        <f>'[2]68-58Spas'!J217+[2]SPAS!J218</f>
        <v>0</v>
      </c>
      <c r="K219" s="1631">
        <f>'[2]68-58Spas'!K217+[2]SPAS!K218</f>
        <v>0</v>
      </c>
      <c r="L219" s="1632">
        <f>'[2]68-58Spas'!L217+[2]SPAS!L218+'[2]Prim+SPAS'!L222</f>
        <v>1928</v>
      </c>
    </row>
    <row r="220" spans="1:12" ht="32.25" hidden="1" customHeight="1">
      <c r="A220" s="951"/>
      <c r="B220" s="1262" t="s">
        <v>1229</v>
      </c>
      <c r="C220" s="1634" t="s">
        <v>1281</v>
      </c>
      <c r="D220" s="1631">
        <f>'[2]68-58Spas'!D218+[2]SPAS!D219</f>
        <v>0</v>
      </c>
      <c r="E220" s="1631">
        <f>'[2]68-58Spas'!E218+[2]SPAS!E219</f>
        <v>0</v>
      </c>
      <c r="F220" s="1631">
        <f>'[2]68-58Spas'!F218+[2]SPAS!F219</f>
        <v>0</v>
      </c>
      <c r="G220" s="1631">
        <f>'[2]68-58Spas'!G218+[2]SPAS!G219</f>
        <v>0</v>
      </c>
      <c r="H220" s="1631">
        <f>'[2]68-58Spas'!H218+[2]SPAS!H219</f>
        <v>0</v>
      </c>
      <c r="I220" s="1631">
        <f>'[2]68-58Spas'!I218+[2]SPAS!I219</f>
        <v>0</v>
      </c>
      <c r="J220" s="1631">
        <f>'[2]68-58Spas'!J218+[2]SPAS!J219</f>
        <v>0</v>
      </c>
      <c r="K220" s="1631">
        <f>'[2]68-58Spas'!K218+[2]SPAS!K219</f>
        <v>0</v>
      </c>
      <c r="L220" s="1632">
        <f>'[2]68-58Spas'!L218+[2]SPAS!L219+'[2]Prim+SPAS'!L223</f>
        <v>0</v>
      </c>
    </row>
    <row r="221" spans="1:12" ht="32.25" hidden="1" customHeight="1">
      <c r="A221" s="1635" t="s">
        <v>1235</v>
      </c>
      <c r="B221" s="1264"/>
      <c r="C221" s="1636" t="s">
        <v>1236</v>
      </c>
      <c r="D221" s="1265"/>
      <c r="E221" s="1265"/>
      <c r="F221" s="1637">
        <f>[4]SPAS!E218+[4]CRESE!F218+'[4]HANDI+68 PRIMARIE'!F218</f>
        <v>0</v>
      </c>
      <c r="G221" s="1637">
        <f>[4]SPAS!F218+[4]CRESE!G218+'[4]HANDI+68 PRIMARIE'!G218</f>
        <v>0</v>
      </c>
      <c r="H221" s="1637">
        <f>[4]SPAS!G218+[4]CRESE!H218+'[4]HANDI+68 PRIMARIE'!H218</f>
        <v>0</v>
      </c>
      <c r="I221" s="1637">
        <f>[4]SPAS!H218+[4]CRESE!I218+'[4]HANDI+68 PRIMARIE'!I218</f>
        <v>0</v>
      </c>
      <c r="J221" s="1637">
        <f>[4]SPAS!I218+[4]CRESE!J218+'[4]HANDI+68 PRIMARIE'!J218</f>
        <v>0</v>
      </c>
      <c r="K221" s="1637">
        <f>[4]SPAS!J218+[4]CRESE!K218+'[4]HANDI+68 PRIMARIE'!K218</f>
        <v>0</v>
      </c>
      <c r="L221" s="1632">
        <f>[4]SPAS!K218+[4]CRESE!L218+'[4]HANDI+68 PRIMARIE'!L218</f>
        <v>0</v>
      </c>
    </row>
    <row r="222" spans="1:12" ht="32.25" hidden="1" customHeight="1">
      <c r="A222" s="951"/>
      <c r="B222" s="1262" t="s">
        <v>1225</v>
      </c>
      <c r="C222" s="1634" t="s">
        <v>1237</v>
      </c>
      <c r="D222" s="1638"/>
      <c r="E222" s="1638"/>
      <c r="F222" s="1631">
        <f>[4]SPAS!E219+[4]CRESE!F219+'[4]HANDI+68 PRIMARIE'!F219</f>
        <v>0</v>
      </c>
      <c r="G222" s="1631">
        <f>[4]SPAS!F219+[4]CRESE!G219+'[4]HANDI+68 PRIMARIE'!G219</f>
        <v>0</v>
      </c>
      <c r="H222" s="1631">
        <f>[4]SPAS!G219+[4]CRESE!H219+'[4]HANDI+68 PRIMARIE'!H219</f>
        <v>0</v>
      </c>
      <c r="I222" s="1631">
        <f>[4]SPAS!H219+[4]CRESE!I219+'[4]HANDI+68 PRIMARIE'!I219</f>
        <v>0</v>
      </c>
      <c r="J222" s="1631">
        <f>[4]SPAS!I219+[4]CRESE!J219+'[4]HANDI+68 PRIMARIE'!J219</f>
        <v>0</v>
      </c>
      <c r="K222" s="1631">
        <f>[4]SPAS!J219+[4]CRESE!K219+'[4]HANDI+68 PRIMARIE'!K219</f>
        <v>0</v>
      </c>
      <c r="L222" s="1632">
        <f>[4]SPAS!K219+[4]CRESE!L219+'[4]HANDI+68 PRIMARIE'!L219</f>
        <v>0</v>
      </c>
    </row>
    <row r="223" spans="1:12" ht="32.25" hidden="1" customHeight="1">
      <c r="A223" s="951"/>
      <c r="B223" s="1262" t="s">
        <v>1227</v>
      </c>
      <c r="C223" s="1634" t="s">
        <v>1238</v>
      </c>
      <c r="D223" s="1638"/>
      <c r="E223" s="1638"/>
      <c r="F223" s="1631">
        <f>[4]SPAS!E220+[4]CRESE!F220+'[4]HANDI+68 PRIMARIE'!F220</f>
        <v>0</v>
      </c>
      <c r="G223" s="1631">
        <f>[4]SPAS!F220+[4]CRESE!G220+'[4]HANDI+68 PRIMARIE'!G220</f>
        <v>0</v>
      </c>
      <c r="H223" s="1631">
        <f>[4]SPAS!G220+[4]CRESE!H220+'[4]HANDI+68 PRIMARIE'!H220</f>
        <v>0</v>
      </c>
      <c r="I223" s="1631">
        <f>[4]SPAS!H220+[4]CRESE!I220+'[4]HANDI+68 PRIMARIE'!I220</f>
        <v>0</v>
      </c>
      <c r="J223" s="1631">
        <f>[4]SPAS!I220+[4]CRESE!J220+'[4]HANDI+68 PRIMARIE'!J220</f>
        <v>0</v>
      </c>
      <c r="K223" s="1631">
        <f>[4]SPAS!J220+[4]CRESE!K220+'[4]HANDI+68 PRIMARIE'!K220</f>
        <v>0</v>
      </c>
      <c r="L223" s="1632">
        <f>[4]SPAS!K220+[4]CRESE!L220+'[4]HANDI+68 PRIMARIE'!L220</f>
        <v>0</v>
      </c>
    </row>
    <row r="224" spans="1:12" ht="32.25" hidden="1" customHeight="1">
      <c r="A224" s="951"/>
      <c r="B224" s="1262" t="s">
        <v>1229</v>
      </c>
      <c r="C224" s="1634" t="s">
        <v>1239</v>
      </c>
      <c r="D224" s="1638"/>
      <c r="E224" s="1638"/>
      <c r="F224" s="1631">
        <f>[4]SPAS!E221+[4]CRESE!F221+'[4]HANDI+68 PRIMARIE'!F221</f>
        <v>0</v>
      </c>
      <c r="G224" s="1631">
        <f>[4]SPAS!F221+[4]CRESE!G221+'[4]HANDI+68 PRIMARIE'!G221</f>
        <v>0</v>
      </c>
      <c r="H224" s="1631">
        <f>[4]SPAS!G221+[4]CRESE!H221+'[4]HANDI+68 PRIMARIE'!H221</f>
        <v>0</v>
      </c>
      <c r="I224" s="1631">
        <f>[4]SPAS!H221+[4]CRESE!I221+'[4]HANDI+68 PRIMARIE'!I221</f>
        <v>0</v>
      </c>
      <c r="J224" s="1631">
        <f>[4]SPAS!I221+[4]CRESE!J221+'[4]HANDI+68 PRIMARIE'!J221</f>
        <v>0</v>
      </c>
      <c r="K224" s="1631">
        <f>[4]SPAS!J221+[4]CRESE!K221+'[4]HANDI+68 PRIMARIE'!K221</f>
        <v>0</v>
      </c>
      <c r="L224" s="1632">
        <f>[4]SPAS!K221+[4]CRESE!L221+'[4]HANDI+68 PRIMARIE'!L221</f>
        <v>0</v>
      </c>
    </row>
    <row r="225" spans="1:12" ht="32.25" hidden="1" customHeight="1">
      <c r="A225" s="1635" t="s">
        <v>1240</v>
      </c>
      <c r="B225" s="1264"/>
      <c r="C225" s="1636" t="s">
        <v>1241</v>
      </c>
      <c r="D225" s="1265"/>
      <c r="E225" s="1265"/>
      <c r="F225" s="1637">
        <f>[4]SPAS!E222+[4]CRESE!F222+'[4]HANDI+68 PRIMARIE'!F222</f>
        <v>0</v>
      </c>
      <c r="G225" s="1637">
        <f>[4]SPAS!F222+[4]CRESE!G222+'[4]HANDI+68 PRIMARIE'!G222</f>
        <v>0</v>
      </c>
      <c r="H225" s="1637">
        <f>[4]SPAS!G222+[4]CRESE!H222+'[4]HANDI+68 PRIMARIE'!H222</f>
        <v>0</v>
      </c>
      <c r="I225" s="1637">
        <f>[4]SPAS!H222+[4]CRESE!I222+'[4]HANDI+68 PRIMARIE'!I222</f>
        <v>0</v>
      </c>
      <c r="J225" s="1637">
        <f>[4]SPAS!I222+[4]CRESE!J222+'[4]HANDI+68 PRIMARIE'!J222</f>
        <v>0</v>
      </c>
      <c r="K225" s="1637">
        <f>[4]SPAS!J222+[4]CRESE!K222+'[4]HANDI+68 PRIMARIE'!K222</f>
        <v>0</v>
      </c>
      <c r="L225" s="1632">
        <f>[4]SPAS!K222+[4]CRESE!L222+'[4]HANDI+68 PRIMARIE'!L222</f>
        <v>0</v>
      </c>
    </row>
    <row r="226" spans="1:12" ht="32.25" hidden="1" customHeight="1">
      <c r="A226" s="951"/>
      <c r="B226" s="1262" t="s">
        <v>1225</v>
      </c>
      <c r="C226" s="1634" t="s">
        <v>1242</v>
      </c>
      <c r="D226" s="1638"/>
      <c r="E226" s="1638"/>
      <c r="F226" s="1631">
        <f>[4]SPAS!E223+[4]CRESE!F223+'[4]HANDI+68 PRIMARIE'!F223</f>
        <v>0</v>
      </c>
      <c r="G226" s="1631">
        <f>[4]SPAS!F223+[4]CRESE!G223+'[4]HANDI+68 PRIMARIE'!G223</f>
        <v>0</v>
      </c>
      <c r="H226" s="1631">
        <f>[4]SPAS!G223+[4]CRESE!H223+'[4]HANDI+68 PRIMARIE'!H223</f>
        <v>0</v>
      </c>
      <c r="I226" s="1631">
        <f>[4]SPAS!H223+[4]CRESE!I223+'[4]HANDI+68 PRIMARIE'!I223</f>
        <v>0</v>
      </c>
      <c r="J226" s="1631">
        <f>[4]SPAS!I223+[4]CRESE!J223+'[4]HANDI+68 PRIMARIE'!J223</f>
        <v>0</v>
      </c>
      <c r="K226" s="1631">
        <f>[4]SPAS!J223+[4]CRESE!K223+'[4]HANDI+68 PRIMARIE'!K223</f>
        <v>0</v>
      </c>
      <c r="L226" s="1632">
        <f>[4]SPAS!K223+[4]CRESE!L223+'[4]HANDI+68 PRIMARIE'!L223</f>
        <v>0</v>
      </c>
    </row>
    <row r="227" spans="1:12" ht="32.25" hidden="1" customHeight="1">
      <c r="A227" s="951"/>
      <c r="B227" s="1262" t="s">
        <v>1227</v>
      </c>
      <c r="C227" s="1634" t="s">
        <v>1243</v>
      </c>
      <c r="D227" s="1638"/>
      <c r="E227" s="1638"/>
      <c r="F227" s="1631">
        <f>[4]SPAS!E224+[4]CRESE!F224+'[4]HANDI+68 PRIMARIE'!F224</f>
        <v>0</v>
      </c>
      <c r="G227" s="1631">
        <f>[4]SPAS!F224+[4]CRESE!G224+'[4]HANDI+68 PRIMARIE'!G224</f>
        <v>0</v>
      </c>
      <c r="H227" s="1631">
        <f>[4]SPAS!G224+[4]CRESE!H224+'[4]HANDI+68 PRIMARIE'!H224</f>
        <v>0</v>
      </c>
      <c r="I227" s="1631">
        <f>[4]SPAS!H224+[4]CRESE!I224+'[4]HANDI+68 PRIMARIE'!I224</f>
        <v>0</v>
      </c>
      <c r="J227" s="1631">
        <f>[4]SPAS!I224+[4]CRESE!J224+'[4]HANDI+68 PRIMARIE'!J224</f>
        <v>0</v>
      </c>
      <c r="K227" s="1631">
        <f>[4]SPAS!J224+[4]CRESE!K224+'[4]HANDI+68 PRIMARIE'!K224</f>
        <v>0</v>
      </c>
      <c r="L227" s="1632">
        <f>[4]SPAS!K224+[4]CRESE!L224+'[4]HANDI+68 PRIMARIE'!L224</f>
        <v>0</v>
      </c>
    </row>
    <row r="228" spans="1:12" ht="32.25" hidden="1" customHeight="1">
      <c r="A228" s="951"/>
      <c r="B228" s="1262" t="s">
        <v>1229</v>
      </c>
      <c r="C228" s="1634" t="s">
        <v>1244</v>
      </c>
      <c r="D228" s="1638"/>
      <c r="E228" s="1638"/>
      <c r="F228" s="1631">
        <f>[4]SPAS!E225+[4]CRESE!F225+'[4]HANDI+68 PRIMARIE'!F225</f>
        <v>0</v>
      </c>
      <c r="G228" s="1631">
        <f>[4]SPAS!F225+[4]CRESE!G225+'[4]HANDI+68 PRIMARIE'!G225</f>
        <v>0</v>
      </c>
      <c r="H228" s="1631">
        <f>[4]SPAS!G225+[4]CRESE!H225+'[4]HANDI+68 PRIMARIE'!H225</f>
        <v>0</v>
      </c>
      <c r="I228" s="1631">
        <f>[4]SPAS!H225+[4]CRESE!I225+'[4]HANDI+68 PRIMARIE'!I225</f>
        <v>0</v>
      </c>
      <c r="J228" s="1631">
        <f>[4]SPAS!I225+[4]CRESE!J225+'[4]HANDI+68 PRIMARIE'!J225</f>
        <v>0</v>
      </c>
      <c r="K228" s="1631">
        <f>[4]SPAS!J225+[4]CRESE!K225+'[4]HANDI+68 PRIMARIE'!K225</f>
        <v>0</v>
      </c>
      <c r="L228" s="1632">
        <f>[4]SPAS!K225+[4]CRESE!L225+'[4]HANDI+68 PRIMARIE'!L225</f>
        <v>0</v>
      </c>
    </row>
    <row r="229" spans="1:12" ht="32.25" hidden="1" customHeight="1">
      <c r="A229" s="1635" t="s">
        <v>1245</v>
      </c>
      <c r="B229" s="1264"/>
      <c r="C229" s="1636" t="s">
        <v>1246</v>
      </c>
      <c r="D229" s="1265"/>
      <c r="E229" s="1265"/>
      <c r="F229" s="1637">
        <f>[4]SPAS!E226+[4]CRESE!F226+'[4]HANDI+68 PRIMARIE'!F226</f>
        <v>0</v>
      </c>
      <c r="G229" s="1637">
        <f>[4]SPAS!F226+[4]CRESE!G226+'[4]HANDI+68 PRIMARIE'!G226</f>
        <v>0</v>
      </c>
      <c r="H229" s="1637">
        <f>[4]SPAS!G226+[4]CRESE!H226+'[4]HANDI+68 PRIMARIE'!H226</f>
        <v>0</v>
      </c>
      <c r="I229" s="1637">
        <f>[4]SPAS!H226+[4]CRESE!I226+'[4]HANDI+68 PRIMARIE'!I226</f>
        <v>0</v>
      </c>
      <c r="J229" s="1637">
        <f>[4]SPAS!I226+[4]CRESE!J226+'[4]HANDI+68 PRIMARIE'!J226</f>
        <v>0</v>
      </c>
      <c r="K229" s="1637">
        <f>[4]SPAS!J226+[4]CRESE!K226+'[4]HANDI+68 PRIMARIE'!K226</f>
        <v>0</v>
      </c>
      <c r="L229" s="1632">
        <f>[4]SPAS!K226+[4]CRESE!L226+'[4]HANDI+68 PRIMARIE'!L226</f>
        <v>0</v>
      </c>
    </row>
    <row r="230" spans="1:12" ht="32.25" hidden="1" customHeight="1">
      <c r="A230" s="951"/>
      <c r="B230" s="1262" t="s">
        <v>1225</v>
      </c>
      <c r="C230" s="1634" t="s">
        <v>1247</v>
      </c>
      <c r="D230" s="1638"/>
      <c r="E230" s="1638"/>
      <c r="F230" s="1631">
        <f>[4]SPAS!E227+[4]CRESE!F227+'[4]HANDI+68 PRIMARIE'!F227</f>
        <v>0</v>
      </c>
      <c r="G230" s="1631">
        <f>[4]SPAS!F227+[4]CRESE!G227+'[4]HANDI+68 PRIMARIE'!G227</f>
        <v>0</v>
      </c>
      <c r="H230" s="1631">
        <f>[4]SPAS!G227+[4]CRESE!H227+'[4]HANDI+68 PRIMARIE'!H227</f>
        <v>0</v>
      </c>
      <c r="I230" s="1631">
        <f>[4]SPAS!H227+[4]CRESE!I227+'[4]HANDI+68 PRIMARIE'!I227</f>
        <v>0</v>
      </c>
      <c r="J230" s="1631">
        <f>[4]SPAS!I227+[4]CRESE!J227+'[4]HANDI+68 PRIMARIE'!J227</f>
        <v>0</v>
      </c>
      <c r="K230" s="1631">
        <f>[4]SPAS!J227+[4]CRESE!K227+'[4]HANDI+68 PRIMARIE'!K227</f>
        <v>0</v>
      </c>
      <c r="L230" s="1632">
        <f>[4]SPAS!K227+[4]CRESE!L227+'[4]HANDI+68 PRIMARIE'!L227</f>
        <v>0</v>
      </c>
    </row>
    <row r="231" spans="1:12" ht="32.25" hidden="1" customHeight="1">
      <c r="A231" s="951"/>
      <c r="B231" s="1262" t="s">
        <v>1227</v>
      </c>
      <c r="C231" s="1634" t="s">
        <v>1248</v>
      </c>
      <c r="D231" s="1638"/>
      <c r="E231" s="1638"/>
      <c r="F231" s="1631">
        <f>[4]SPAS!E228+[4]CRESE!F228+'[4]HANDI+68 PRIMARIE'!F228</f>
        <v>0</v>
      </c>
      <c r="G231" s="1631">
        <f>[4]SPAS!F228+[4]CRESE!G228+'[4]HANDI+68 PRIMARIE'!G228</f>
        <v>0</v>
      </c>
      <c r="H231" s="1631">
        <f>[4]SPAS!G228+[4]CRESE!H228+'[4]HANDI+68 PRIMARIE'!H228</f>
        <v>0</v>
      </c>
      <c r="I231" s="1631">
        <f>[4]SPAS!H228+[4]CRESE!I228+'[4]HANDI+68 PRIMARIE'!I228</f>
        <v>0</v>
      </c>
      <c r="J231" s="1631">
        <f>[4]SPAS!I228+[4]CRESE!J228+'[4]HANDI+68 PRIMARIE'!J228</f>
        <v>0</v>
      </c>
      <c r="K231" s="1631">
        <f>[4]SPAS!J228+[4]CRESE!K228+'[4]HANDI+68 PRIMARIE'!K228</f>
        <v>0</v>
      </c>
      <c r="L231" s="1632">
        <f>[4]SPAS!K228+[4]CRESE!L228+'[4]HANDI+68 PRIMARIE'!L228</f>
        <v>0</v>
      </c>
    </row>
    <row r="232" spans="1:12" ht="32.25" hidden="1" customHeight="1">
      <c r="A232" s="951"/>
      <c r="B232" s="1262" t="s">
        <v>1229</v>
      </c>
      <c r="C232" s="1634" t="s">
        <v>1249</v>
      </c>
      <c r="D232" s="1638"/>
      <c r="E232" s="1638"/>
      <c r="F232" s="1631">
        <f>[4]SPAS!E229+[4]CRESE!F229+'[4]HANDI+68 PRIMARIE'!F229</f>
        <v>0</v>
      </c>
      <c r="G232" s="1631">
        <f>[4]SPAS!F229+[4]CRESE!G229+'[4]HANDI+68 PRIMARIE'!G229</f>
        <v>0</v>
      </c>
      <c r="H232" s="1631">
        <f>[4]SPAS!G229+[4]CRESE!H229+'[4]HANDI+68 PRIMARIE'!H229</f>
        <v>0</v>
      </c>
      <c r="I232" s="1631">
        <f>[4]SPAS!H229+[4]CRESE!I229+'[4]HANDI+68 PRIMARIE'!I229</f>
        <v>0</v>
      </c>
      <c r="J232" s="1631">
        <f>[4]SPAS!I229+[4]CRESE!J229+'[4]HANDI+68 PRIMARIE'!J229</f>
        <v>0</v>
      </c>
      <c r="K232" s="1631">
        <f>[4]SPAS!J229+[4]CRESE!K229+'[4]HANDI+68 PRIMARIE'!K229</f>
        <v>0</v>
      </c>
      <c r="L232" s="1632">
        <f>[4]SPAS!K229+[4]CRESE!L229+'[4]HANDI+68 PRIMARIE'!L229</f>
        <v>0</v>
      </c>
    </row>
    <row r="233" spans="1:12" ht="32.25" hidden="1" customHeight="1">
      <c r="A233" s="1635" t="s">
        <v>1250</v>
      </c>
      <c r="B233" s="1264"/>
      <c r="C233" s="1636" t="s">
        <v>1251</v>
      </c>
      <c r="D233" s="1265"/>
      <c r="E233" s="1265"/>
      <c r="F233" s="1637">
        <f>[4]SPAS!E230+[4]CRESE!F230+'[4]HANDI+68 PRIMARIE'!F230</f>
        <v>0</v>
      </c>
      <c r="G233" s="1637">
        <f>[4]SPAS!F230+[4]CRESE!G230+'[4]HANDI+68 PRIMARIE'!G230</f>
        <v>0</v>
      </c>
      <c r="H233" s="1637">
        <f>[4]SPAS!G230+[4]CRESE!H230+'[4]HANDI+68 PRIMARIE'!H230</f>
        <v>0</v>
      </c>
      <c r="I233" s="1637">
        <f>[4]SPAS!H230+[4]CRESE!I230+'[4]HANDI+68 PRIMARIE'!I230</f>
        <v>0</v>
      </c>
      <c r="J233" s="1637">
        <f>[4]SPAS!I230+[4]CRESE!J230+'[4]HANDI+68 PRIMARIE'!J230</f>
        <v>0</v>
      </c>
      <c r="K233" s="1637">
        <f>[4]SPAS!J230+[4]CRESE!K230+'[4]HANDI+68 PRIMARIE'!K230</f>
        <v>0</v>
      </c>
      <c r="L233" s="1632">
        <f>[4]SPAS!K230+[4]CRESE!L230+'[4]HANDI+68 PRIMARIE'!L230</f>
        <v>0</v>
      </c>
    </row>
    <row r="234" spans="1:12" ht="32.25" hidden="1" customHeight="1">
      <c r="A234" s="951"/>
      <c r="B234" s="1262" t="s">
        <v>1225</v>
      </c>
      <c r="C234" s="1634" t="s">
        <v>1252</v>
      </c>
      <c r="D234" s="1638"/>
      <c r="E234" s="1638"/>
      <c r="F234" s="1631">
        <f>[4]SPAS!E231+[4]CRESE!F231+'[4]HANDI+68 PRIMARIE'!F231</f>
        <v>0</v>
      </c>
      <c r="G234" s="1631">
        <f>[4]SPAS!F231+[4]CRESE!G231+'[4]HANDI+68 PRIMARIE'!G231</f>
        <v>0</v>
      </c>
      <c r="H234" s="1631">
        <f>[4]SPAS!G231+[4]CRESE!H231+'[4]HANDI+68 PRIMARIE'!H231</f>
        <v>0</v>
      </c>
      <c r="I234" s="1631">
        <f>[4]SPAS!H231+[4]CRESE!I231+'[4]HANDI+68 PRIMARIE'!I231</f>
        <v>0</v>
      </c>
      <c r="J234" s="1631">
        <f>[4]SPAS!I231+[4]CRESE!J231+'[4]HANDI+68 PRIMARIE'!J231</f>
        <v>0</v>
      </c>
      <c r="K234" s="1631">
        <f>[4]SPAS!J231+[4]CRESE!K231+'[4]HANDI+68 PRIMARIE'!K231</f>
        <v>0</v>
      </c>
      <c r="L234" s="1632">
        <f>[4]SPAS!K231+[4]CRESE!L231+'[4]HANDI+68 PRIMARIE'!L231</f>
        <v>0</v>
      </c>
    </row>
    <row r="235" spans="1:12" ht="32.25" hidden="1" customHeight="1">
      <c r="A235" s="951"/>
      <c r="B235" s="1262" t="s">
        <v>1227</v>
      </c>
      <c r="C235" s="1634" t="s">
        <v>1253</v>
      </c>
      <c r="D235" s="1638"/>
      <c r="E235" s="1638"/>
      <c r="F235" s="1631">
        <f>[4]SPAS!E232+[4]CRESE!F232+'[4]HANDI+68 PRIMARIE'!F232</f>
        <v>0</v>
      </c>
      <c r="G235" s="1631">
        <f>[4]SPAS!F232+[4]CRESE!G232+'[4]HANDI+68 PRIMARIE'!G232</f>
        <v>0</v>
      </c>
      <c r="H235" s="1631">
        <f>[4]SPAS!G232+[4]CRESE!H232+'[4]HANDI+68 PRIMARIE'!H232</f>
        <v>0</v>
      </c>
      <c r="I235" s="1631">
        <f>[4]SPAS!H232+[4]CRESE!I232+'[4]HANDI+68 PRIMARIE'!I232</f>
        <v>0</v>
      </c>
      <c r="J235" s="1631">
        <f>[4]SPAS!I232+[4]CRESE!J232+'[4]HANDI+68 PRIMARIE'!J232</f>
        <v>0</v>
      </c>
      <c r="K235" s="1631">
        <f>[4]SPAS!J232+[4]CRESE!K232+'[4]HANDI+68 PRIMARIE'!K232</f>
        <v>0</v>
      </c>
      <c r="L235" s="1632">
        <f>[4]SPAS!K232+[4]CRESE!L232+'[4]HANDI+68 PRIMARIE'!L232</f>
        <v>0</v>
      </c>
    </row>
    <row r="236" spans="1:12" ht="32.25" hidden="1" customHeight="1">
      <c r="A236" s="951"/>
      <c r="B236" s="1262" t="s">
        <v>1229</v>
      </c>
      <c r="C236" s="1634" t="s">
        <v>1254</v>
      </c>
      <c r="D236" s="1638"/>
      <c r="E236" s="1638"/>
      <c r="F236" s="1631">
        <f>[4]SPAS!E233+[4]CRESE!F233+'[4]HANDI+68 PRIMARIE'!F233</f>
        <v>0</v>
      </c>
      <c r="G236" s="1631">
        <f>[4]SPAS!F233+[4]CRESE!G233+'[4]HANDI+68 PRIMARIE'!G233</f>
        <v>0</v>
      </c>
      <c r="H236" s="1631">
        <f>[4]SPAS!G233+[4]CRESE!H233+'[4]HANDI+68 PRIMARIE'!H233</f>
        <v>0</v>
      </c>
      <c r="I236" s="1631">
        <f>[4]SPAS!H233+[4]CRESE!I233+'[4]HANDI+68 PRIMARIE'!I233</f>
        <v>0</v>
      </c>
      <c r="J236" s="1631">
        <f>[4]SPAS!I233+[4]CRESE!J233+'[4]HANDI+68 PRIMARIE'!J233</f>
        <v>0</v>
      </c>
      <c r="K236" s="1631">
        <f>[4]SPAS!J233+[4]CRESE!K233+'[4]HANDI+68 PRIMARIE'!K233</f>
        <v>0</v>
      </c>
      <c r="L236" s="1632">
        <f>[4]SPAS!K233+[4]CRESE!L233+'[4]HANDI+68 PRIMARIE'!L233</f>
        <v>0</v>
      </c>
    </row>
    <row r="237" spans="1:12" ht="32.25" hidden="1" customHeight="1">
      <c r="A237" s="1635" t="s">
        <v>1255</v>
      </c>
      <c r="B237" s="1264"/>
      <c r="C237" s="1636" t="s">
        <v>1256</v>
      </c>
      <c r="D237" s="1265"/>
      <c r="E237" s="1265"/>
      <c r="F237" s="1637">
        <f>[4]SPAS!E234+[4]CRESE!F234+'[4]HANDI+68 PRIMARIE'!F234</f>
        <v>0</v>
      </c>
      <c r="G237" s="1637">
        <f>[4]SPAS!F234+[4]CRESE!G234+'[4]HANDI+68 PRIMARIE'!G234</f>
        <v>0</v>
      </c>
      <c r="H237" s="1637">
        <f>[4]SPAS!G234+[4]CRESE!H234+'[4]HANDI+68 PRIMARIE'!H234</f>
        <v>0</v>
      </c>
      <c r="I237" s="1637">
        <f>[4]SPAS!H234+[4]CRESE!I234+'[4]HANDI+68 PRIMARIE'!I234</f>
        <v>0</v>
      </c>
      <c r="J237" s="1637">
        <f>[4]SPAS!I234+[4]CRESE!J234+'[4]HANDI+68 PRIMARIE'!J234</f>
        <v>0</v>
      </c>
      <c r="K237" s="1637">
        <f>[4]SPAS!J234+[4]CRESE!K234+'[4]HANDI+68 PRIMARIE'!K234</f>
        <v>0</v>
      </c>
      <c r="L237" s="1632">
        <f>[4]SPAS!K234+[4]CRESE!L234+'[4]HANDI+68 PRIMARIE'!L234</f>
        <v>0</v>
      </c>
    </row>
    <row r="238" spans="1:12" ht="32.25" hidden="1" customHeight="1">
      <c r="A238" s="951"/>
      <c r="B238" s="1262" t="s">
        <v>1225</v>
      </c>
      <c r="C238" s="1634" t="s">
        <v>1257</v>
      </c>
      <c r="D238" s="1638"/>
      <c r="E238" s="1638"/>
      <c r="F238" s="1631">
        <f>[4]SPAS!E235+[4]CRESE!F235+'[4]HANDI+68 PRIMARIE'!F235</f>
        <v>0</v>
      </c>
      <c r="G238" s="1631">
        <f>[4]SPAS!F235+[4]CRESE!G235+'[4]HANDI+68 PRIMARIE'!G235</f>
        <v>0</v>
      </c>
      <c r="H238" s="1631">
        <f>[4]SPAS!G235+[4]CRESE!H235+'[4]HANDI+68 PRIMARIE'!H235</f>
        <v>0</v>
      </c>
      <c r="I238" s="1631">
        <f>[4]SPAS!H235+[4]CRESE!I235+'[4]HANDI+68 PRIMARIE'!I235</f>
        <v>0</v>
      </c>
      <c r="J238" s="1631">
        <f>[4]SPAS!I235+[4]CRESE!J235+'[4]HANDI+68 PRIMARIE'!J235</f>
        <v>0</v>
      </c>
      <c r="K238" s="1631">
        <f>[4]SPAS!J235+[4]CRESE!K235+'[4]HANDI+68 PRIMARIE'!K235</f>
        <v>0</v>
      </c>
      <c r="L238" s="1632">
        <f>[4]SPAS!K235+[4]CRESE!L235+'[4]HANDI+68 PRIMARIE'!L235</f>
        <v>0</v>
      </c>
    </row>
    <row r="239" spans="1:12" ht="32.25" hidden="1" customHeight="1">
      <c r="A239" s="951"/>
      <c r="B239" s="1262" t="s">
        <v>1227</v>
      </c>
      <c r="C239" s="1634" t="s">
        <v>1258</v>
      </c>
      <c r="D239" s="1638"/>
      <c r="E239" s="1638"/>
      <c r="F239" s="1631">
        <f>[4]SPAS!E236+[4]CRESE!F236+'[4]HANDI+68 PRIMARIE'!F236</f>
        <v>0</v>
      </c>
      <c r="G239" s="1631">
        <f>[4]SPAS!F236+[4]CRESE!G236+'[4]HANDI+68 PRIMARIE'!G236</f>
        <v>0</v>
      </c>
      <c r="H239" s="1631">
        <f>[4]SPAS!G236+[4]CRESE!H236+'[4]HANDI+68 PRIMARIE'!H236</f>
        <v>0</v>
      </c>
      <c r="I239" s="1631">
        <f>[4]SPAS!H236+[4]CRESE!I236+'[4]HANDI+68 PRIMARIE'!I236</f>
        <v>0</v>
      </c>
      <c r="J239" s="1631">
        <f>[4]SPAS!I236+[4]CRESE!J236+'[4]HANDI+68 PRIMARIE'!J236</f>
        <v>0</v>
      </c>
      <c r="K239" s="1631">
        <f>[4]SPAS!J236+[4]CRESE!K236+'[4]HANDI+68 PRIMARIE'!K236</f>
        <v>0</v>
      </c>
      <c r="L239" s="1632">
        <f>[4]SPAS!K236+[4]CRESE!L236+'[4]HANDI+68 PRIMARIE'!L236</f>
        <v>0</v>
      </c>
    </row>
    <row r="240" spans="1:12" ht="32.25" hidden="1" customHeight="1">
      <c r="A240" s="951"/>
      <c r="B240" s="1262" t="s">
        <v>1229</v>
      </c>
      <c r="C240" s="1634" t="s">
        <v>1259</v>
      </c>
      <c r="D240" s="1638"/>
      <c r="E240" s="1638"/>
      <c r="F240" s="1631">
        <f>[4]SPAS!E237+[4]CRESE!F237+'[4]HANDI+68 PRIMARIE'!F237</f>
        <v>0</v>
      </c>
      <c r="G240" s="1631">
        <f>[4]SPAS!F237+[4]CRESE!G237+'[4]HANDI+68 PRIMARIE'!G237</f>
        <v>0</v>
      </c>
      <c r="H240" s="1631">
        <f>[4]SPAS!G237+[4]CRESE!H237+'[4]HANDI+68 PRIMARIE'!H237</f>
        <v>0</v>
      </c>
      <c r="I240" s="1631">
        <f>[4]SPAS!H237+[4]CRESE!I237+'[4]HANDI+68 PRIMARIE'!I237</f>
        <v>0</v>
      </c>
      <c r="J240" s="1631">
        <f>[4]SPAS!I237+[4]CRESE!J237+'[4]HANDI+68 PRIMARIE'!J237</f>
        <v>0</v>
      </c>
      <c r="K240" s="1631">
        <f>[4]SPAS!J237+[4]CRESE!K237+'[4]HANDI+68 PRIMARIE'!K237</f>
        <v>0</v>
      </c>
      <c r="L240" s="1632">
        <f>[4]SPAS!K237+[4]CRESE!L237+'[4]HANDI+68 PRIMARIE'!L237</f>
        <v>0</v>
      </c>
    </row>
    <row r="241" spans="1:12" ht="32.25" hidden="1" customHeight="1">
      <c r="A241" s="1639" t="s">
        <v>1260</v>
      </c>
      <c r="B241" s="1098"/>
      <c r="C241" s="1636" t="s">
        <v>1261</v>
      </c>
      <c r="D241" s="1265"/>
      <c r="E241" s="1265"/>
      <c r="F241" s="1637">
        <f>[4]SPAS!E238+[4]CRESE!F238+'[4]HANDI+68 PRIMARIE'!F238</f>
        <v>0</v>
      </c>
      <c r="G241" s="1637">
        <f>[4]SPAS!F238+[4]CRESE!G238+'[4]HANDI+68 PRIMARIE'!G238</f>
        <v>0</v>
      </c>
      <c r="H241" s="1637">
        <f>[4]SPAS!G238+[4]CRESE!H238+'[4]HANDI+68 PRIMARIE'!H238</f>
        <v>0</v>
      </c>
      <c r="I241" s="1637">
        <f>[4]SPAS!H238+[4]CRESE!I238+'[4]HANDI+68 PRIMARIE'!I238</f>
        <v>0</v>
      </c>
      <c r="J241" s="1637">
        <f>[4]SPAS!I238+[4]CRESE!J238+'[4]HANDI+68 PRIMARIE'!J238</f>
        <v>0</v>
      </c>
      <c r="K241" s="1637">
        <f>[4]SPAS!J238+[4]CRESE!K238+'[4]HANDI+68 PRIMARIE'!K238</f>
        <v>0</v>
      </c>
      <c r="L241" s="1632">
        <f>[4]SPAS!K238+[4]CRESE!L238+'[4]HANDI+68 PRIMARIE'!L238</f>
        <v>0</v>
      </c>
    </row>
    <row r="242" spans="1:12" ht="32.25" hidden="1" customHeight="1">
      <c r="A242" s="1640"/>
      <c r="B242" s="1268" t="s">
        <v>1262</v>
      </c>
      <c r="C242" s="1641" t="s">
        <v>1263</v>
      </c>
      <c r="D242" s="1642"/>
      <c r="E242" s="1642"/>
      <c r="F242" s="1589">
        <f>[4]SPAS!E239+[4]CRESE!F239+'[4]HANDI+68 PRIMARIE'!F239</f>
        <v>0</v>
      </c>
      <c r="G242" s="1589">
        <f>[4]SPAS!F239+[4]CRESE!G239+'[4]HANDI+68 PRIMARIE'!G239</f>
        <v>0</v>
      </c>
      <c r="H242" s="1589">
        <f>[4]SPAS!G239+[4]CRESE!H239+'[4]HANDI+68 PRIMARIE'!H239</f>
        <v>0</v>
      </c>
      <c r="I242" s="1589">
        <f>[4]SPAS!H239+[4]CRESE!I239+'[4]HANDI+68 PRIMARIE'!I239</f>
        <v>0</v>
      </c>
      <c r="J242" s="1589">
        <f>[4]SPAS!I239+[4]CRESE!J239+'[4]HANDI+68 PRIMARIE'!J239</f>
        <v>0</v>
      </c>
      <c r="K242" s="1589">
        <f>[4]SPAS!J239+[4]CRESE!K239+'[4]HANDI+68 PRIMARIE'!K239</f>
        <v>0</v>
      </c>
      <c r="L242" s="1632">
        <f>[4]SPAS!K239+[4]CRESE!L239+'[4]HANDI+68 PRIMARIE'!L239</f>
        <v>0</v>
      </c>
    </row>
    <row r="243" spans="1:12" ht="32.25" hidden="1" customHeight="1">
      <c r="A243" s="1640"/>
      <c r="B243" s="1268" t="s">
        <v>1264</v>
      </c>
      <c r="C243" s="1641" t="s">
        <v>1265</v>
      </c>
      <c r="D243" s="1642"/>
      <c r="E243" s="1642"/>
      <c r="F243" s="1589">
        <f>[4]SPAS!E240+[4]CRESE!F240+'[4]HANDI+68 PRIMARIE'!F240</f>
        <v>0</v>
      </c>
      <c r="G243" s="1589">
        <f>[4]SPAS!F240+[4]CRESE!G240+'[4]HANDI+68 PRIMARIE'!G240</f>
        <v>0</v>
      </c>
      <c r="H243" s="1589">
        <f>[4]SPAS!G240+[4]CRESE!H240+'[4]HANDI+68 PRIMARIE'!H240</f>
        <v>0</v>
      </c>
      <c r="I243" s="1589">
        <f>[4]SPAS!H240+[4]CRESE!I240+'[4]HANDI+68 PRIMARIE'!I240</f>
        <v>0</v>
      </c>
      <c r="J243" s="1589">
        <f>[4]SPAS!I240+[4]CRESE!J240+'[4]HANDI+68 PRIMARIE'!J240</f>
        <v>0</v>
      </c>
      <c r="K243" s="1589">
        <f>[4]SPAS!J240+[4]CRESE!K240+'[4]HANDI+68 PRIMARIE'!K240</f>
        <v>0</v>
      </c>
      <c r="L243" s="1632">
        <f>[4]SPAS!K240+[4]CRESE!L240+'[4]HANDI+68 PRIMARIE'!L240</f>
        <v>0</v>
      </c>
    </row>
    <row r="244" spans="1:12" ht="32.25" hidden="1" customHeight="1">
      <c r="A244" s="1640"/>
      <c r="B244" s="1268" t="s">
        <v>1266</v>
      </c>
      <c r="C244" s="1641" t="s">
        <v>1267</v>
      </c>
      <c r="D244" s="1642"/>
      <c r="E244" s="1642"/>
      <c r="F244" s="1589">
        <f>[4]SPAS!E241+[4]CRESE!F241+'[4]HANDI+68 PRIMARIE'!F241</f>
        <v>0</v>
      </c>
      <c r="G244" s="1589">
        <f>[4]SPAS!F241+[4]CRESE!G241+'[4]HANDI+68 PRIMARIE'!G241</f>
        <v>0</v>
      </c>
      <c r="H244" s="1589">
        <f>[4]SPAS!G241+[4]CRESE!H241+'[4]HANDI+68 PRIMARIE'!H241</f>
        <v>0</v>
      </c>
      <c r="I244" s="1589">
        <f>[4]SPAS!H241+[4]CRESE!I241+'[4]HANDI+68 PRIMARIE'!I241</f>
        <v>0</v>
      </c>
      <c r="J244" s="1589">
        <f>[4]SPAS!I241+[4]CRESE!J241+'[4]HANDI+68 PRIMARIE'!J241</f>
        <v>0</v>
      </c>
      <c r="K244" s="1589">
        <f>[4]SPAS!J241+[4]CRESE!K241+'[4]HANDI+68 PRIMARIE'!K241</f>
        <v>0</v>
      </c>
      <c r="L244" s="1632">
        <f>[4]SPAS!K241+[4]CRESE!L241+'[4]HANDI+68 PRIMARIE'!L241</f>
        <v>0</v>
      </c>
    </row>
    <row r="245" spans="1:12" ht="32.25" hidden="1" customHeight="1">
      <c r="A245" s="1639" t="s">
        <v>1268</v>
      </c>
      <c r="B245" s="1098"/>
      <c r="C245" s="1636" t="s">
        <v>1269</v>
      </c>
      <c r="D245" s="1265"/>
      <c r="E245" s="1265"/>
      <c r="F245" s="1637">
        <f>[4]SPAS!E242+[4]CRESE!F242+'[4]HANDI+68 PRIMARIE'!F242</f>
        <v>0</v>
      </c>
      <c r="G245" s="1637">
        <f>[4]SPAS!F242+[4]CRESE!G242+'[4]HANDI+68 PRIMARIE'!G242</f>
        <v>0</v>
      </c>
      <c r="H245" s="1637">
        <f>[4]SPAS!G242+[4]CRESE!H242+'[4]HANDI+68 PRIMARIE'!H242</f>
        <v>0</v>
      </c>
      <c r="I245" s="1637">
        <f>[4]SPAS!H242+[4]CRESE!I242+'[4]HANDI+68 PRIMARIE'!I242</f>
        <v>0</v>
      </c>
      <c r="J245" s="1637">
        <f>[4]SPAS!I242+[4]CRESE!J242+'[4]HANDI+68 PRIMARIE'!J242</f>
        <v>0</v>
      </c>
      <c r="K245" s="1637">
        <f>[4]SPAS!J242+[4]CRESE!K242+'[4]HANDI+68 PRIMARIE'!K242</f>
        <v>0</v>
      </c>
      <c r="L245" s="1632">
        <f>[4]SPAS!K242+[4]CRESE!L242+'[4]HANDI+68 PRIMARIE'!L242</f>
        <v>0</v>
      </c>
    </row>
    <row r="246" spans="1:12" ht="32.25" hidden="1" customHeight="1">
      <c r="A246" s="1640"/>
      <c r="B246" s="1268" t="s">
        <v>1262</v>
      </c>
      <c r="C246" s="1641" t="s">
        <v>1270</v>
      </c>
      <c r="D246" s="1642"/>
      <c r="E246" s="1642"/>
      <c r="F246" s="1589">
        <f>[4]SPAS!E243+[4]CRESE!F243+'[4]HANDI+68 PRIMARIE'!F243</f>
        <v>0</v>
      </c>
      <c r="G246" s="1589">
        <f>[4]SPAS!F243+[4]CRESE!G243+'[4]HANDI+68 PRIMARIE'!G243</f>
        <v>0</v>
      </c>
      <c r="H246" s="1589">
        <f>[4]SPAS!G243+[4]CRESE!H243+'[4]HANDI+68 PRIMARIE'!H243</f>
        <v>0</v>
      </c>
      <c r="I246" s="1589">
        <f>[4]SPAS!H243+[4]CRESE!I243+'[4]HANDI+68 PRIMARIE'!I243</f>
        <v>0</v>
      </c>
      <c r="J246" s="1589">
        <f>[4]SPAS!I243+[4]CRESE!J243+'[4]HANDI+68 PRIMARIE'!J243</f>
        <v>0</v>
      </c>
      <c r="K246" s="1589">
        <f>[4]SPAS!J243+[4]CRESE!K243+'[4]HANDI+68 PRIMARIE'!K243</f>
        <v>0</v>
      </c>
      <c r="L246" s="1632">
        <f>[4]SPAS!K243+[4]CRESE!L243+'[4]HANDI+68 PRIMARIE'!L243</f>
        <v>0</v>
      </c>
    </row>
    <row r="247" spans="1:12" ht="32.25" hidden="1" customHeight="1">
      <c r="A247" s="1640"/>
      <c r="B247" s="1268" t="s">
        <v>1271</v>
      </c>
      <c r="C247" s="1641" t="s">
        <v>1272</v>
      </c>
      <c r="D247" s="1642"/>
      <c r="E247" s="1642"/>
      <c r="F247" s="1589">
        <f>[4]SPAS!E244+[4]CRESE!F244+'[4]HANDI+68 PRIMARIE'!F244</f>
        <v>0</v>
      </c>
      <c r="G247" s="1589">
        <f>[4]SPAS!F244+[4]CRESE!G244+'[4]HANDI+68 PRIMARIE'!G244</f>
        <v>0</v>
      </c>
      <c r="H247" s="1589">
        <f>[4]SPAS!G244+[4]CRESE!H244+'[4]HANDI+68 PRIMARIE'!H244</f>
        <v>0</v>
      </c>
      <c r="I247" s="1589">
        <f>[4]SPAS!H244+[4]CRESE!I244+'[4]HANDI+68 PRIMARIE'!I244</f>
        <v>0</v>
      </c>
      <c r="J247" s="1589">
        <f>[4]SPAS!I244+[4]CRESE!J244+'[4]HANDI+68 PRIMARIE'!J244</f>
        <v>0</v>
      </c>
      <c r="K247" s="1589">
        <f>[4]SPAS!J244+[4]CRESE!K244+'[4]HANDI+68 PRIMARIE'!K244</f>
        <v>0</v>
      </c>
      <c r="L247" s="1632">
        <f>[4]SPAS!K244+[4]CRESE!L244+'[4]HANDI+68 PRIMARIE'!L244</f>
        <v>0</v>
      </c>
    </row>
    <row r="248" spans="1:12" ht="32.25" hidden="1" customHeight="1">
      <c r="A248" s="1640"/>
      <c r="B248" s="1268" t="s">
        <v>1266</v>
      </c>
      <c r="C248" s="1641" t="s">
        <v>1273</v>
      </c>
      <c r="D248" s="1642"/>
      <c r="E248" s="1642"/>
      <c r="F248" s="1589">
        <f>[4]SPAS!E245+[4]CRESE!F245+'[4]HANDI+68 PRIMARIE'!F245</f>
        <v>0</v>
      </c>
      <c r="G248" s="1589">
        <f>[4]SPAS!F245+[4]CRESE!G245+'[4]HANDI+68 PRIMARIE'!G245</f>
        <v>0</v>
      </c>
      <c r="H248" s="1589">
        <f>[4]SPAS!G245+[4]CRESE!H245+'[4]HANDI+68 PRIMARIE'!H245</f>
        <v>0</v>
      </c>
      <c r="I248" s="1589">
        <f>[4]SPAS!H245+[4]CRESE!I245+'[4]HANDI+68 PRIMARIE'!I245</f>
        <v>0</v>
      </c>
      <c r="J248" s="1589">
        <f>[4]SPAS!I245+[4]CRESE!J245+'[4]HANDI+68 PRIMARIE'!J245</f>
        <v>0</v>
      </c>
      <c r="K248" s="1589">
        <f>[4]SPAS!J245+[4]CRESE!K245+'[4]HANDI+68 PRIMARIE'!K245</f>
        <v>0</v>
      </c>
      <c r="L248" s="1632">
        <f>[4]SPAS!K245+[4]CRESE!L245+'[4]HANDI+68 PRIMARIE'!L245</f>
        <v>0</v>
      </c>
    </row>
    <row r="249" spans="1:12" ht="32.25" hidden="1" customHeight="1">
      <c r="A249" s="1635" t="s">
        <v>1274</v>
      </c>
      <c r="B249" s="1264"/>
      <c r="C249" s="1636" t="s">
        <v>1275</v>
      </c>
      <c r="D249" s="1265"/>
      <c r="E249" s="1265"/>
      <c r="F249" s="1637">
        <f>[4]SPAS!E246+[4]CRESE!F246+'[4]HANDI+68 PRIMARIE'!F246</f>
        <v>0</v>
      </c>
      <c r="G249" s="1637">
        <f>[4]SPAS!F246+[4]CRESE!G246+'[4]HANDI+68 PRIMARIE'!G246</f>
        <v>0</v>
      </c>
      <c r="H249" s="1637">
        <f>[4]SPAS!G246+[4]CRESE!H246+'[4]HANDI+68 PRIMARIE'!H246</f>
        <v>0</v>
      </c>
      <c r="I249" s="1637">
        <f>[4]SPAS!H246+[4]CRESE!I246+'[4]HANDI+68 PRIMARIE'!I246</f>
        <v>0</v>
      </c>
      <c r="J249" s="1637">
        <f>[4]SPAS!I246+[4]CRESE!J246+'[4]HANDI+68 PRIMARIE'!J246</f>
        <v>0</v>
      </c>
      <c r="K249" s="1637">
        <f>[4]SPAS!J246+[4]CRESE!K246+'[4]HANDI+68 PRIMARIE'!K246</f>
        <v>0</v>
      </c>
      <c r="L249" s="1632">
        <f>[4]SPAS!K246+[4]CRESE!L246+'[4]HANDI+68 PRIMARIE'!L246</f>
        <v>0</v>
      </c>
    </row>
    <row r="250" spans="1:12" ht="32.25" hidden="1" customHeight="1">
      <c r="A250" s="1643"/>
      <c r="B250" s="1268" t="s">
        <v>1262</v>
      </c>
      <c r="C250" s="1641" t="s">
        <v>1276</v>
      </c>
      <c r="D250" s="1642"/>
      <c r="E250" s="1642"/>
      <c r="F250" s="1589">
        <f>[4]SPAS!E247+[4]CRESE!F247+'[4]HANDI+68 PRIMARIE'!F247</f>
        <v>0</v>
      </c>
      <c r="G250" s="1589">
        <f>[4]SPAS!F247+[4]CRESE!G247+'[4]HANDI+68 PRIMARIE'!G247</f>
        <v>0</v>
      </c>
      <c r="H250" s="1589">
        <f>[4]SPAS!G247+[4]CRESE!H247+'[4]HANDI+68 PRIMARIE'!H247</f>
        <v>0</v>
      </c>
      <c r="I250" s="1589">
        <f>[4]SPAS!H247+[4]CRESE!I247+'[4]HANDI+68 PRIMARIE'!I247</f>
        <v>0</v>
      </c>
      <c r="J250" s="1589">
        <f>[4]SPAS!I247+[4]CRESE!J247+'[4]HANDI+68 PRIMARIE'!J247</f>
        <v>0</v>
      </c>
      <c r="K250" s="1589">
        <f>[4]SPAS!J247+[4]CRESE!K247+'[4]HANDI+68 PRIMARIE'!K247</f>
        <v>0</v>
      </c>
      <c r="L250" s="1632">
        <f>[4]SPAS!K247+[4]CRESE!L247+'[4]HANDI+68 PRIMARIE'!L247</f>
        <v>0</v>
      </c>
    </row>
    <row r="251" spans="1:12" ht="32.25" hidden="1" customHeight="1">
      <c r="A251" s="1643"/>
      <c r="B251" s="1268" t="s">
        <v>1271</v>
      </c>
      <c r="C251" s="1641" t="s">
        <v>1277</v>
      </c>
      <c r="D251" s="1642"/>
      <c r="E251" s="1642"/>
      <c r="F251" s="1589">
        <f>[4]SPAS!E248+[4]CRESE!F248+'[4]HANDI+68 PRIMARIE'!F248</f>
        <v>0</v>
      </c>
      <c r="G251" s="1589">
        <f>[4]SPAS!F248+[4]CRESE!G248+'[4]HANDI+68 PRIMARIE'!G248</f>
        <v>0</v>
      </c>
      <c r="H251" s="1589">
        <f>[4]SPAS!G248+[4]CRESE!H248+'[4]HANDI+68 PRIMARIE'!H248</f>
        <v>0</v>
      </c>
      <c r="I251" s="1589">
        <f>[4]SPAS!H248+[4]CRESE!I248+'[4]HANDI+68 PRIMARIE'!I248</f>
        <v>0</v>
      </c>
      <c r="J251" s="1589">
        <f>[4]SPAS!I248+[4]CRESE!J248+'[4]HANDI+68 PRIMARIE'!J248</f>
        <v>0</v>
      </c>
      <c r="K251" s="1589">
        <f>[4]SPAS!J248+[4]CRESE!K248+'[4]HANDI+68 PRIMARIE'!K248</f>
        <v>0</v>
      </c>
      <c r="L251" s="1632">
        <f>[4]SPAS!K248+[4]CRESE!L248+'[4]HANDI+68 PRIMARIE'!L248</f>
        <v>0</v>
      </c>
    </row>
    <row r="252" spans="1:12" ht="32.25" hidden="1" customHeight="1">
      <c r="A252" s="1643"/>
      <c r="B252" s="1268" t="s">
        <v>1266</v>
      </c>
      <c r="C252" s="1641" t="s">
        <v>1278</v>
      </c>
      <c r="D252" s="1642"/>
      <c r="E252" s="1642"/>
      <c r="F252" s="1589">
        <f>[4]SPAS!E249+[4]CRESE!F249+'[4]HANDI+68 PRIMARIE'!F249</f>
        <v>0</v>
      </c>
      <c r="G252" s="1589">
        <f>[4]SPAS!F249+[4]CRESE!G249+'[4]HANDI+68 PRIMARIE'!G249</f>
        <v>0</v>
      </c>
      <c r="H252" s="1589">
        <f>[4]SPAS!G249+[4]CRESE!H249+'[4]HANDI+68 PRIMARIE'!H249</f>
        <v>0</v>
      </c>
      <c r="I252" s="1589">
        <f>[4]SPAS!H249+[4]CRESE!I249+'[4]HANDI+68 PRIMARIE'!I249</f>
        <v>0</v>
      </c>
      <c r="J252" s="1589">
        <f>[4]SPAS!I249+[4]CRESE!J249+'[4]HANDI+68 PRIMARIE'!J249</f>
        <v>0</v>
      </c>
      <c r="K252" s="1589">
        <f>[4]SPAS!J249+[4]CRESE!K249+'[4]HANDI+68 PRIMARIE'!K249</f>
        <v>0</v>
      </c>
      <c r="L252" s="1632">
        <f>[4]SPAS!K249+[4]CRESE!L249+'[4]HANDI+68 PRIMARIE'!L249</f>
        <v>0</v>
      </c>
    </row>
    <row r="253" spans="1:12" ht="32.25" customHeight="1">
      <c r="A253" s="1623" t="s">
        <v>1425</v>
      </c>
      <c r="B253" s="1624"/>
      <c r="C253" s="1633" t="s">
        <v>1426</v>
      </c>
      <c r="D253" s="1626">
        <f>D254+D255+D256</f>
        <v>0</v>
      </c>
      <c r="E253" s="1626">
        <f>E254+E255+E256</f>
        <v>3000</v>
      </c>
      <c r="F253" s="1626">
        <f>F254+F255+F256</f>
        <v>0</v>
      </c>
      <c r="G253" s="1626">
        <f t="shared" ref="G253:L253" si="27">G254+G255+G256</f>
        <v>3000</v>
      </c>
      <c r="H253" s="1626">
        <f t="shared" si="27"/>
        <v>2106</v>
      </c>
      <c r="I253" s="1626">
        <f t="shared" si="27"/>
        <v>2106</v>
      </c>
      <c r="J253" s="1626">
        <f t="shared" si="27"/>
        <v>2106</v>
      </c>
      <c r="K253" s="1626">
        <f t="shared" si="27"/>
        <v>0</v>
      </c>
      <c r="L253" s="1627">
        <f t="shared" si="27"/>
        <v>2106</v>
      </c>
    </row>
    <row r="254" spans="1:12" ht="15" customHeight="1">
      <c r="A254" s="1643"/>
      <c r="B254" s="1268" t="s">
        <v>1262</v>
      </c>
      <c r="C254" s="1641" t="s">
        <v>1427</v>
      </c>
      <c r="D254" s="1589">
        <f t="shared" ref="D254:E256" si="28">F254</f>
        <v>0</v>
      </c>
      <c r="E254" s="1589">
        <f t="shared" si="28"/>
        <v>500</v>
      </c>
      <c r="F254" s="1589">
        <f>'[2]68-58Spas'!F252</f>
        <v>0</v>
      </c>
      <c r="G254" s="1589">
        <f>'[2]68-58Spas'!G252</f>
        <v>500</v>
      </c>
      <c r="H254" s="1589">
        <f>'[2]68-58Spas'!H252</f>
        <v>316</v>
      </c>
      <c r="I254" s="1589">
        <f>'[2]68-58Spas'!I252</f>
        <v>316</v>
      </c>
      <c r="J254" s="1589">
        <f>'[2]68-58Spas'!J252</f>
        <v>316</v>
      </c>
      <c r="K254" s="1589">
        <f>'[2]68-58Spas'!K252</f>
        <v>0</v>
      </c>
      <c r="L254" s="1590">
        <f>'[2]68-58Spas'!L252</f>
        <v>316</v>
      </c>
    </row>
    <row r="255" spans="1:12" ht="15" customHeight="1">
      <c r="A255" s="1643"/>
      <c r="B255" s="1268" t="s">
        <v>1271</v>
      </c>
      <c r="C255" s="1641" t="s">
        <v>1428</v>
      </c>
      <c r="D255" s="1589">
        <f t="shared" si="28"/>
        <v>0</v>
      </c>
      <c r="E255" s="1589">
        <f t="shared" si="28"/>
        <v>2500</v>
      </c>
      <c r="F255" s="1589">
        <f>'[2]68-58Spas'!F253</f>
        <v>0</v>
      </c>
      <c r="G255" s="1589">
        <f>'[2]68-58Spas'!G253</f>
        <v>2500</v>
      </c>
      <c r="H255" s="1589">
        <f>'[2]68-58Spas'!H253</f>
        <v>1790</v>
      </c>
      <c r="I255" s="1589">
        <f>'[2]68-58Spas'!I253</f>
        <v>1790</v>
      </c>
      <c r="J255" s="1589">
        <f>'[2]68-58Spas'!J253</f>
        <v>1790</v>
      </c>
      <c r="K255" s="1589">
        <f>'[2]68-58Spas'!K253</f>
        <v>0</v>
      </c>
      <c r="L255" s="1590">
        <f>'[2]68-58Spas'!L253</f>
        <v>1790</v>
      </c>
    </row>
    <row r="256" spans="1:12" ht="32.25" hidden="1" customHeight="1">
      <c r="A256" s="1643"/>
      <c r="B256" s="1268" t="s">
        <v>1266</v>
      </c>
      <c r="C256" s="1641" t="s">
        <v>1429</v>
      </c>
      <c r="D256" s="1589">
        <f t="shared" si="28"/>
        <v>0</v>
      </c>
      <c r="E256" s="1589">
        <f t="shared" si="28"/>
        <v>0</v>
      </c>
      <c r="F256" s="1589">
        <f>'[2]68-58Spas'!F254</f>
        <v>0</v>
      </c>
      <c r="G256" s="1589">
        <f>'[2]68-58Spas'!G254</f>
        <v>0</v>
      </c>
      <c r="H256" s="1589">
        <f>'[2]68-58Spas'!H254</f>
        <v>0</v>
      </c>
      <c r="I256" s="1589">
        <f>'[2]68-58Spas'!I254</f>
        <v>0</v>
      </c>
      <c r="J256" s="1589">
        <f>'[2]68-58Spas'!J254</f>
        <v>0</v>
      </c>
      <c r="K256" s="1589">
        <f>'[2]68-58Spas'!K254</f>
        <v>0</v>
      </c>
      <c r="L256" s="1590">
        <f>'[2]68-58Spas'!L254</f>
        <v>0</v>
      </c>
    </row>
    <row r="257" spans="1:12" ht="32.25" customHeight="1">
      <c r="A257" s="1620" t="s">
        <v>1340</v>
      </c>
      <c r="B257" s="1621"/>
      <c r="C257" s="1622" t="s">
        <v>1283</v>
      </c>
      <c r="D257" s="1577">
        <f t="shared" ref="D257:L258" si="29">D258</f>
        <v>212400</v>
      </c>
      <c r="E257" s="1577">
        <f t="shared" si="29"/>
        <v>150700</v>
      </c>
      <c r="F257" s="1577">
        <f t="shared" si="29"/>
        <v>212400</v>
      </c>
      <c r="G257" s="1577">
        <f t="shared" si="29"/>
        <v>150700</v>
      </c>
      <c r="H257" s="1577">
        <f t="shared" si="29"/>
        <v>147557</v>
      </c>
      <c r="I257" s="1577">
        <f t="shared" si="29"/>
        <v>147557</v>
      </c>
      <c r="J257" s="1577">
        <f t="shared" si="29"/>
        <v>147557</v>
      </c>
      <c r="K257" s="1577">
        <f t="shared" si="29"/>
        <v>0</v>
      </c>
      <c r="L257" s="1578">
        <f t="shared" si="29"/>
        <v>132166</v>
      </c>
    </row>
    <row r="258" spans="1:12">
      <c r="A258" s="1525" t="s">
        <v>1341</v>
      </c>
      <c r="B258" s="1526"/>
      <c r="C258" s="1644">
        <v>71</v>
      </c>
      <c r="D258" s="1645">
        <f t="shared" si="29"/>
        <v>212400</v>
      </c>
      <c r="E258" s="1645">
        <f t="shared" si="29"/>
        <v>150700</v>
      </c>
      <c r="F258" s="1645">
        <f t="shared" si="29"/>
        <v>212400</v>
      </c>
      <c r="G258" s="1645">
        <f t="shared" si="29"/>
        <v>150700</v>
      </c>
      <c r="H258" s="1645">
        <f t="shared" si="29"/>
        <v>147557</v>
      </c>
      <c r="I258" s="1645">
        <f t="shared" si="29"/>
        <v>147557</v>
      </c>
      <c r="J258" s="1645">
        <f t="shared" si="29"/>
        <v>147557</v>
      </c>
      <c r="K258" s="1645">
        <f t="shared" si="29"/>
        <v>0</v>
      </c>
      <c r="L258" s="1646">
        <f t="shared" si="29"/>
        <v>132166</v>
      </c>
    </row>
    <row r="259" spans="1:12">
      <c r="A259" s="873" t="s">
        <v>1342</v>
      </c>
      <c r="B259" s="902"/>
      <c r="C259" s="1647" t="s">
        <v>1286</v>
      </c>
      <c r="D259" s="1379">
        <f>D260+D261+D262+D263</f>
        <v>212400</v>
      </c>
      <c r="E259" s="1379">
        <f>E260+E261+E262+E263</f>
        <v>150700</v>
      </c>
      <c r="F259" s="1379">
        <f t="shared" ref="F259:L259" si="30">F260+F261+F262+F263</f>
        <v>212400</v>
      </c>
      <c r="G259" s="1379">
        <f t="shared" si="30"/>
        <v>150700</v>
      </c>
      <c r="H259" s="1379">
        <f t="shared" si="30"/>
        <v>147557</v>
      </c>
      <c r="I259" s="1379">
        <f t="shared" si="30"/>
        <v>147557</v>
      </c>
      <c r="J259" s="1379">
        <f t="shared" si="30"/>
        <v>147557</v>
      </c>
      <c r="K259" s="1379">
        <f t="shared" si="30"/>
        <v>0</v>
      </c>
      <c r="L259" s="1573">
        <f t="shared" si="30"/>
        <v>132166</v>
      </c>
    </row>
    <row r="260" spans="1:12">
      <c r="A260" s="892"/>
      <c r="B260" s="893" t="s">
        <v>1287</v>
      </c>
      <c r="C260" s="1586" t="s">
        <v>1288</v>
      </c>
      <c r="D260" s="1374">
        <f t="shared" ref="D260:E263" si="31">F260</f>
        <v>0</v>
      </c>
      <c r="E260" s="1374">
        <f t="shared" si="31"/>
        <v>0</v>
      </c>
      <c r="F260" s="1374">
        <f>[2]SPAS!F259+[2]asistati!F259+'[2]Prim+SPAS'!F263</f>
        <v>0</v>
      </c>
      <c r="G260" s="1374">
        <f>[2]SPAS!G259+[2]asistati!G259+'[2]Prim+SPAS'!G263</f>
        <v>0</v>
      </c>
      <c r="H260" s="1374">
        <f>[2]SPAS!H259+[2]asistati!H259+'[2]Prim+SPAS'!H263</f>
        <v>0</v>
      </c>
      <c r="I260" s="1374">
        <f>[2]SPAS!I259+[2]asistati!I259+'[2]Prim+SPAS'!I263</f>
        <v>0</v>
      </c>
      <c r="J260" s="1374">
        <f>[2]SPAS!J259+[2]asistati!J259+'[2]Prim+SPAS'!J263</f>
        <v>0</v>
      </c>
      <c r="K260" s="1374">
        <f>[2]SPAS!K259+[2]asistati!K259+'[2]Prim+SPAS'!K263</f>
        <v>0</v>
      </c>
      <c r="L260" s="1568">
        <f>[2]SPAS!L259+[2]asistati!L259+'[2]Prim+SPAS'!L263</f>
        <v>0</v>
      </c>
    </row>
    <row r="261" spans="1:12">
      <c r="A261" s="998"/>
      <c r="B261" s="913" t="s">
        <v>1289</v>
      </c>
      <c r="C261" s="1586" t="s">
        <v>1290</v>
      </c>
      <c r="D261" s="1374">
        <f t="shared" si="31"/>
        <v>52400</v>
      </c>
      <c r="E261" s="1374">
        <f t="shared" si="31"/>
        <v>64900</v>
      </c>
      <c r="F261" s="1374">
        <f>[2]SPAS!F260+[2]asistati!F260+'[2]Prim+SPAS'!F264</f>
        <v>52400</v>
      </c>
      <c r="G261" s="1374">
        <f>[2]SPAS!G260+[2]asistati!G260+'[2]Prim+SPAS'!G264</f>
        <v>64900</v>
      </c>
      <c r="H261" s="1374">
        <f>[2]SPAS!H260+[2]asistati!H260+'[2]Prim+SPAS'!H264</f>
        <v>64859</v>
      </c>
      <c r="I261" s="1374">
        <f>[2]SPAS!I260+[2]asistati!I260+'[2]Prim+SPAS'!I264</f>
        <v>64859</v>
      </c>
      <c r="J261" s="1374">
        <f>[2]SPAS!J260+[2]asistati!J260+'[2]Prim+SPAS'!J264</f>
        <v>64859</v>
      </c>
      <c r="K261" s="1374">
        <f>[2]SPAS!K260+[2]asistati!K260+'[2]Prim+SPAS'!K264</f>
        <v>0</v>
      </c>
      <c r="L261" s="1568">
        <f>[2]SPAS!L260+[2]asistati!L260+'[2]Prim+SPAS'!L264</f>
        <v>12924</v>
      </c>
    </row>
    <row r="262" spans="1:12">
      <c r="A262" s="892"/>
      <c r="B262" s="879" t="s">
        <v>1291</v>
      </c>
      <c r="C262" s="1586" t="s">
        <v>1292</v>
      </c>
      <c r="D262" s="1374">
        <f t="shared" si="31"/>
        <v>0</v>
      </c>
      <c r="E262" s="1374">
        <f t="shared" si="31"/>
        <v>0</v>
      </c>
      <c r="F262" s="1374">
        <f>[2]SPAS!F261+[2]asistati!F261+'[2]Prim+SPAS'!F265</f>
        <v>0</v>
      </c>
      <c r="G262" s="1374">
        <f>[2]SPAS!G261+[2]asistati!G261+'[2]Prim+SPAS'!G265</f>
        <v>0</v>
      </c>
      <c r="H262" s="1374">
        <f>[2]SPAS!H261+[2]asistati!H261+'[2]Prim+SPAS'!H265</f>
        <v>0</v>
      </c>
      <c r="I262" s="1374">
        <f>[2]SPAS!I261+[2]asistati!I261+'[2]Prim+SPAS'!I265</f>
        <v>0</v>
      </c>
      <c r="J262" s="1374">
        <f>[2]SPAS!J261+[2]asistati!J261+'[2]Prim+SPAS'!J265</f>
        <v>0</v>
      </c>
      <c r="K262" s="1374">
        <f>[2]SPAS!K261+[2]asistati!K261+'[2]Prim+SPAS'!K265</f>
        <v>0</v>
      </c>
      <c r="L262" s="1568">
        <f>[2]SPAS!L261+[2]asistati!L261+'[2]Prim+SPAS'!L265</f>
        <v>38197</v>
      </c>
    </row>
    <row r="263" spans="1:12" ht="13.5" thickBot="1">
      <c r="A263" s="1000"/>
      <c r="B263" s="1001" t="s">
        <v>1293</v>
      </c>
      <c r="C263" s="1648" t="s">
        <v>1294</v>
      </c>
      <c r="D263" s="1385">
        <f t="shared" si="31"/>
        <v>160000</v>
      </c>
      <c r="E263" s="1385">
        <f t="shared" si="31"/>
        <v>85800</v>
      </c>
      <c r="F263" s="1385">
        <f>[2]SPAS!F262+[2]asistati!F262+'[2]Prim+SPAS'!F266</f>
        <v>160000</v>
      </c>
      <c r="G263" s="1385">
        <f>[2]SPAS!G262+[2]asistati!G262+'[2]Prim+SPAS'!G266</f>
        <v>85800</v>
      </c>
      <c r="H263" s="1385">
        <f>[2]SPAS!H262+[2]asistati!H262+'[2]Prim+SPAS'!H266</f>
        <v>82698</v>
      </c>
      <c r="I263" s="1385">
        <f>[2]SPAS!I262+[2]asistati!I262+'[2]Prim+SPAS'!I266</f>
        <v>82698</v>
      </c>
      <c r="J263" s="1385">
        <f>[2]SPAS!J262+[2]asistati!J262+'[2]Prim+SPAS'!J266</f>
        <v>82698</v>
      </c>
      <c r="K263" s="1385">
        <f>[2]SPAS!K262+[2]asistati!K262+'[2]Prim+SPAS'!K266</f>
        <v>0</v>
      </c>
      <c r="L263" s="1649">
        <f>[2]SPAS!L262+[2]asistati!L262+'[2]Prim+SPAS'!L266</f>
        <v>81045</v>
      </c>
    </row>
    <row r="264" spans="1:12" hidden="1">
      <c r="A264" s="1006" t="s">
        <v>1295</v>
      </c>
      <c r="B264" s="1006"/>
      <c r="C264" s="1007" t="s">
        <v>1296</v>
      </c>
      <c r="D264" s="1650">
        <f>D265</f>
        <v>0</v>
      </c>
      <c r="E264" s="1650"/>
      <c r="F264" s="1650">
        <f>F265</f>
        <v>0</v>
      </c>
      <c r="G264" s="1650">
        <f t="shared" ref="G264:L264" si="32">G265</f>
        <v>0</v>
      </c>
      <c r="H264" s="1650">
        <f t="shared" si="32"/>
        <v>0</v>
      </c>
      <c r="I264" s="1650">
        <f t="shared" si="32"/>
        <v>0</v>
      </c>
      <c r="J264" s="1650">
        <f t="shared" si="32"/>
        <v>0</v>
      </c>
      <c r="K264" s="1650">
        <f t="shared" si="32"/>
        <v>0</v>
      </c>
      <c r="L264" s="1650">
        <f t="shared" si="32"/>
        <v>0</v>
      </c>
    </row>
    <row r="265" spans="1:12" hidden="1">
      <c r="A265" s="1018"/>
      <c r="B265" s="879" t="s">
        <v>1297</v>
      </c>
      <c r="C265" s="930" t="s">
        <v>1298</v>
      </c>
      <c r="D265" s="1379">
        <v>0</v>
      </c>
      <c r="E265" s="1379">
        <f>G265</f>
        <v>0</v>
      </c>
      <c r="F265" s="1374">
        <v>0</v>
      </c>
      <c r="G265" s="1374">
        <v>0</v>
      </c>
      <c r="H265" s="1374">
        <v>0</v>
      </c>
      <c r="I265" s="1374">
        <v>0</v>
      </c>
      <c r="J265" s="1374">
        <v>0</v>
      </c>
      <c r="K265" s="1374">
        <v>0</v>
      </c>
      <c r="L265" s="1374">
        <v>0</v>
      </c>
    </row>
    <row r="266" spans="1:12" hidden="1">
      <c r="A266" s="874" t="s">
        <v>1299</v>
      </c>
      <c r="B266" s="894"/>
      <c r="C266" s="996" t="s">
        <v>1300</v>
      </c>
      <c r="D266" s="1613">
        <f>D267</f>
        <v>0</v>
      </c>
      <c r="E266" s="1613"/>
      <c r="F266" s="1613">
        <f>F267</f>
        <v>0</v>
      </c>
      <c r="G266" s="1613">
        <f t="shared" ref="G266:L266" si="33">G267</f>
        <v>0</v>
      </c>
      <c r="H266" s="1613">
        <f t="shared" si="33"/>
        <v>0</v>
      </c>
      <c r="I266" s="1613">
        <f t="shared" si="33"/>
        <v>0</v>
      </c>
      <c r="J266" s="1613">
        <f t="shared" si="33"/>
        <v>0</v>
      </c>
      <c r="K266" s="1613">
        <f t="shared" si="33"/>
        <v>0</v>
      </c>
      <c r="L266" s="1613">
        <f t="shared" si="33"/>
        <v>0</v>
      </c>
    </row>
    <row r="267" spans="1:12" hidden="1">
      <c r="A267" s="1018"/>
      <c r="B267" s="893"/>
      <c r="C267" s="880"/>
      <c r="D267" s="1379">
        <f>F267</f>
        <v>0</v>
      </c>
      <c r="E267" s="1379"/>
      <c r="F267" s="1374">
        <f>[4]SPAS!E264+[4]CRESE!F264+'[4]HANDI+68 PRIMARIE'!F264</f>
        <v>0</v>
      </c>
      <c r="G267" s="1374">
        <f>[4]SPAS!F264+[4]CRESE!G264+'[4]HANDI+68 PRIMARIE'!G264</f>
        <v>0</v>
      </c>
      <c r="H267" s="1374">
        <f>[4]SPAS!G264+[4]CRESE!H264+'[4]HANDI+68 PRIMARIE'!H264</f>
        <v>0</v>
      </c>
      <c r="I267" s="1374">
        <f>[4]SPAS!H264+[4]CRESE!I264+'[4]HANDI+68 PRIMARIE'!I264</f>
        <v>0</v>
      </c>
      <c r="J267" s="1374">
        <f>[4]SPAS!I264+[4]CRESE!J264+'[4]HANDI+68 PRIMARIE'!J264</f>
        <v>0</v>
      </c>
      <c r="K267" s="1374">
        <f>[4]SPAS!J264+[4]CRESE!K264+'[4]HANDI+68 PRIMARIE'!K264</f>
        <v>0</v>
      </c>
      <c r="L267" s="1374">
        <f>[4]SPAS!K264+[4]CRESE!L264+'[4]HANDI+68 PRIMARIE'!L264</f>
        <v>0</v>
      </c>
    </row>
    <row r="268" spans="1:12" hidden="1">
      <c r="A268" s="1651" t="s">
        <v>1301</v>
      </c>
      <c r="B268" s="894"/>
      <c r="C268" s="996">
        <v>72</v>
      </c>
      <c r="D268" s="1379">
        <f>D269</f>
        <v>0</v>
      </c>
      <c r="E268" s="1379"/>
      <c r="F268" s="1379">
        <f>F269</f>
        <v>0</v>
      </c>
      <c r="G268" s="1379">
        <f t="shared" ref="G268:L269" si="34">G269</f>
        <v>0</v>
      </c>
      <c r="H268" s="1379">
        <f t="shared" si="34"/>
        <v>0</v>
      </c>
      <c r="I268" s="1379">
        <f t="shared" si="34"/>
        <v>0</v>
      </c>
      <c r="J268" s="1379">
        <f t="shared" si="34"/>
        <v>0</v>
      </c>
      <c r="K268" s="1379">
        <f t="shared" si="34"/>
        <v>0</v>
      </c>
      <c r="L268" s="1379">
        <f t="shared" si="34"/>
        <v>0</v>
      </c>
    </row>
    <row r="269" spans="1:12" hidden="1">
      <c r="A269" s="1014" t="s">
        <v>1302</v>
      </c>
      <c r="B269" s="1014"/>
      <c r="C269" s="996" t="s">
        <v>1303</v>
      </c>
      <c r="D269" s="1613">
        <f>D270</f>
        <v>0</v>
      </c>
      <c r="E269" s="1613"/>
      <c r="F269" s="1613">
        <f>F270</f>
        <v>0</v>
      </c>
      <c r="G269" s="1613">
        <f t="shared" si="34"/>
        <v>0</v>
      </c>
      <c r="H269" s="1613">
        <f t="shared" si="34"/>
        <v>0</v>
      </c>
      <c r="I269" s="1613">
        <f t="shared" si="34"/>
        <v>0</v>
      </c>
      <c r="J269" s="1613">
        <f t="shared" si="34"/>
        <v>0</v>
      </c>
      <c r="K269" s="1613">
        <f t="shared" si="34"/>
        <v>0</v>
      </c>
      <c r="L269" s="1613">
        <f t="shared" si="34"/>
        <v>0</v>
      </c>
    </row>
    <row r="270" spans="1:12" hidden="1">
      <c r="A270" s="1015"/>
      <c r="B270" s="879" t="s">
        <v>1304</v>
      </c>
      <c r="C270" s="880" t="s">
        <v>1305</v>
      </c>
      <c r="D270" s="1379">
        <v>0</v>
      </c>
      <c r="E270" s="1379">
        <f>G270</f>
        <v>0</v>
      </c>
      <c r="F270" s="1374">
        <f>[4]SPAS!E267+[4]CRESE!F267+'[4]HANDI+68 PRIMARIE'!F267</f>
        <v>0</v>
      </c>
      <c r="G270" s="1374">
        <f>[4]SPAS!F267+[4]CRESE!G267+'[4]HANDI+68 PRIMARIE'!G267</f>
        <v>0</v>
      </c>
      <c r="H270" s="1374">
        <f>[4]SPAS!G267+[4]CRESE!H267+'[4]HANDI+68 PRIMARIE'!H267</f>
        <v>0</v>
      </c>
      <c r="I270" s="1374">
        <f>[4]SPAS!H267+[4]CRESE!I267+'[4]HANDI+68 PRIMARIE'!I267</f>
        <v>0</v>
      </c>
      <c r="J270" s="1374">
        <f>[4]SPAS!I267+[4]CRESE!J267+'[4]HANDI+68 PRIMARIE'!J267</f>
        <v>0</v>
      </c>
      <c r="K270" s="1374">
        <f>[4]SPAS!J267+[4]CRESE!K267+'[4]HANDI+68 PRIMARIE'!K267</f>
        <v>0</v>
      </c>
      <c r="L270" s="1374">
        <f>[4]SPAS!K267+[4]CRESE!L267+'[4]HANDI+68 PRIMARIE'!L267</f>
        <v>0</v>
      </c>
    </row>
    <row r="271" spans="1:12" hidden="1">
      <c r="A271" s="1015"/>
      <c r="B271" s="879"/>
      <c r="C271" s="880"/>
      <c r="D271" s="1379">
        <f>F271</f>
        <v>0</v>
      </c>
      <c r="E271" s="1379"/>
      <c r="F271" s="1374">
        <f>[4]SPAS!E268+[4]CRESE!F268+'[4]HANDI+68 PRIMARIE'!F268</f>
        <v>0</v>
      </c>
      <c r="G271" s="1374">
        <f>[4]SPAS!F268+[4]CRESE!G268+'[4]HANDI+68 PRIMARIE'!G268</f>
        <v>0</v>
      </c>
      <c r="H271" s="1374">
        <f>[4]SPAS!G268+[4]CRESE!H268+'[4]HANDI+68 PRIMARIE'!H268</f>
        <v>0</v>
      </c>
      <c r="I271" s="1374">
        <f>[4]SPAS!H268+[4]CRESE!I268+'[4]HANDI+68 PRIMARIE'!I268</f>
        <v>0</v>
      </c>
      <c r="J271" s="1374">
        <f>[4]SPAS!I268+[4]CRESE!J268+'[4]HANDI+68 PRIMARIE'!J268</f>
        <v>0</v>
      </c>
      <c r="K271" s="1374">
        <f>[4]SPAS!J268+[4]CRESE!K268+'[4]HANDI+68 PRIMARIE'!K268</f>
        <v>0</v>
      </c>
      <c r="L271" s="1374">
        <f>[4]SPAS!K268+[4]CRESE!L268+'[4]HANDI+68 PRIMARIE'!L268</f>
        <v>0</v>
      </c>
    </row>
    <row r="272" spans="1:12" hidden="1">
      <c r="A272" s="1016" t="s">
        <v>1306</v>
      </c>
      <c r="B272" s="1016"/>
      <c r="C272" s="1017">
        <v>75</v>
      </c>
      <c r="D272" s="1379">
        <f>F272</f>
        <v>0</v>
      </c>
      <c r="E272" s="1379"/>
      <c r="F272" s="1374">
        <f>[4]SPAS!E269+[4]CRESE!F269+'[4]HANDI+68 PRIMARIE'!F269</f>
        <v>0</v>
      </c>
      <c r="G272" s="939">
        <f>[4]SPAS!F269+[4]CRESE!G269+'[4]HANDI+68 PRIMARIE'!G269</f>
        <v>0</v>
      </c>
      <c r="H272" s="939">
        <f>[4]SPAS!G269+[4]CRESE!H269+'[4]HANDI+68 PRIMARIE'!H269</f>
        <v>0</v>
      </c>
      <c r="I272" s="939">
        <f>[4]SPAS!H269+[4]CRESE!I269+'[4]HANDI+68 PRIMARIE'!I269</f>
        <v>0</v>
      </c>
      <c r="J272" s="939">
        <f>[4]SPAS!I269+[4]CRESE!J269+'[4]HANDI+68 PRIMARIE'!J269</f>
        <v>0</v>
      </c>
      <c r="K272" s="939">
        <f>[4]SPAS!J269+[4]CRESE!K269+'[4]HANDI+68 PRIMARIE'!K269</f>
        <v>0</v>
      </c>
      <c r="L272" s="939">
        <f>[4]SPAS!K269+[4]CRESE!L269+'[4]HANDI+68 PRIMARIE'!L269</f>
        <v>0</v>
      </c>
    </row>
    <row r="273" spans="1:12" hidden="1">
      <c r="A273" s="1015"/>
      <c r="B273" s="1015"/>
      <c r="C273" s="957"/>
      <c r="D273" s="1603"/>
      <c r="E273" s="1603"/>
      <c r="F273" s="1374">
        <f>[4]SPAS!E270+[4]CRESE!F270+'[4]HANDI+68 PRIMARIE'!F270</f>
        <v>0</v>
      </c>
      <c r="G273" s="897">
        <f>[4]SPAS!F270+[4]CRESE!G270+'[4]HANDI+68 PRIMARIE'!G270</f>
        <v>0</v>
      </c>
      <c r="H273" s="897">
        <f>[4]SPAS!G270+[4]CRESE!H270+'[4]HANDI+68 PRIMARIE'!H270</f>
        <v>0</v>
      </c>
      <c r="I273" s="897">
        <f>[4]SPAS!H270+[4]CRESE!I270+'[4]HANDI+68 PRIMARIE'!I270</f>
        <v>0</v>
      </c>
      <c r="J273" s="897">
        <f>[4]SPAS!I270+[4]CRESE!J270+'[4]HANDI+68 PRIMARIE'!J270</f>
        <v>0</v>
      </c>
      <c r="K273" s="897">
        <f>[4]SPAS!J270+[4]CRESE!K270+'[4]HANDI+68 PRIMARIE'!K270</f>
        <v>0</v>
      </c>
      <c r="L273" s="897">
        <f>[4]SPAS!K270+[4]CRESE!L270+'[4]HANDI+68 PRIMARIE'!L270</f>
        <v>0</v>
      </c>
    </row>
    <row r="274" spans="1:12" hidden="1">
      <c r="A274" s="1159" t="s">
        <v>1174</v>
      </c>
      <c r="B274" s="1159"/>
      <c r="C274" s="954" t="s">
        <v>1175</v>
      </c>
      <c r="D274" s="954"/>
      <c r="E274" s="954"/>
      <c r="F274" s="1378">
        <f>[4]SPAS!E271+[4]CRESE!F271+'[4]HANDI+68 PRIMARIE'!F271</f>
        <v>0</v>
      </c>
      <c r="G274" s="1378">
        <f>[4]SPAS!F271+[4]CRESE!G271+'[4]HANDI+68 PRIMARIE'!G271</f>
        <v>0</v>
      </c>
      <c r="H274" s="1378">
        <f>[4]SPAS!G271+[4]CRESE!H271+'[4]HANDI+68 PRIMARIE'!H271</f>
        <v>0</v>
      </c>
      <c r="I274" s="1378">
        <f>[4]SPAS!H271+[4]CRESE!I271+'[4]HANDI+68 PRIMARIE'!I271</f>
        <v>0</v>
      </c>
      <c r="J274" s="1378">
        <f>[4]SPAS!I271+[4]CRESE!J271+'[4]HANDI+68 PRIMARIE'!J271</f>
        <v>0</v>
      </c>
      <c r="K274" s="1378">
        <f>[4]SPAS!J271+[4]CRESE!K271+'[4]HANDI+68 PRIMARIE'!K271</f>
        <v>0</v>
      </c>
      <c r="L274" s="1378">
        <f>[4]SPAS!K271+[4]CRESE!L271+'[4]HANDI+68 PRIMARIE'!L271</f>
        <v>0</v>
      </c>
    </row>
    <row r="275" spans="1:12" hidden="1">
      <c r="A275" s="1018" t="s">
        <v>1176</v>
      </c>
      <c r="B275" s="879"/>
      <c r="C275" s="941" t="s">
        <v>1178</v>
      </c>
      <c r="D275" s="941"/>
      <c r="E275" s="941"/>
      <c r="F275" s="1374" t="s">
        <v>1420</v>
      </c>
      <c r="G275" s="1374">
        <f>[4]SPAS!F272+[4]CRESE!G272+'[4]HANDI+68 PRIMARIE'!G272</f>
        <v>0</v>
      </c>
      <c r="H275" s="1374">
        <f>[4]SPAS!G272+[4]CRESE!H272+'[4]HANDI+68 PRIMARIE'!H272</f>
        <v>0</v>
      </c>
      <c r="I275" s="1374">
        <f>[4]SPAS!H272+[4]CRESE!I272+'[4]HANDI+68 PRIMARIE'!I272</f>
        <v>0</v>
      </c>
      <c r="J275" s="1374">
        <f>[4]SPAS!I272+[4]CRESE!J272+'[4]HANDI+68 PRIMARIE'!J272</f>
        <v>0</v>
      </c>
      <c r="K275" s="1374">
        <f>[4]SPAS!J272+[4]CRESE!K272+'[4]HANDI+68 PRIMARIE'!K272</f>
        <v>0</v>
      </c>
      <c r="L275" s="1374">
        <f>[4]SPAS!K272+[4]CRESE!L272+'[4]HANDI+68 PRIMARIE'!L272</f>
        <v>0</v>
      </c>
    </row>
    <row r="276" spans="1:12" hidden="1">
      <c r="A276" s="1019"/>
      <c r="B276" s="1020"/>
      <c r="C276" s="957"/>
      <c r="D276" s="1603"/>
      <c r="E276" s="1603"/>
      <c r="F276" s="897"/>
      <c r="G276" s="897"/>
      <c r="H276" s="897"/>
      <c r="I276" s="897"/>
      <c r="J276" s="897"/>
      <c r="K276" s="897"/>
      <c r="L276" s="897"/>
    </row>
    <row r="277" spans="1:12" ht="15" hidden="1">
      <c r="D277" s="1410"/>
      <c r="E277" s="1410"/>
      <c r="F277" s="1410"/>
      <c r="G277" s="1410"/>
      <c r="H277" s="1410"/>
      <c r="I277" s="1410"/>
      <c r="J277" s="1410"/>
      <c r="K277" s="1410"/>
      <c r="L277" s="1410"/>
    </row>
    <row r="278" spans="1:12" ht="15">
      <c r="A278" s="851"/>
      <c r="B278" s="852"/>
      <c r="D278" s="1410"/>
      <c r="E278" s="1410"/>
      <c r="F278" s="1410"/>
      <c r="G278" s="1410"/>
      <c r="H278" s="1410"/>
      <c r="I278" s="1410"/>
      <c r="J278" s="1410"/>
      <c r="K278" s="1410"/>
      <c r="L278" s="1410"/>
    </row>
    <row r="279" spans="1:12">
      <c r="A279" s="658"/>
      <c r="B279" s="659" t="s">
        <v>835</v>
      </c>
      <c r="C279" s="658"/>
      <c r="D279" s="658"/>
      <c r="E279" s="658"/>
      <c r="F279" s="658" t="s">
        <v>509</v>
      </c>
      <c r="G279" s="658"/>
      <c r="H279" s="658"/>
      <c r="I279" s="658"/>
      <c r="J279" s="658" t="s">
        <v>510</v>
      </c>
      <c r="K279" s="658"/>
    </row>
    <row r="280" spans="1:12">
      <c r="A280" s="1070" t="s">
        <v>511</v>
      </c>
      <c r="B280" s="1070"/>
      <c r="C280" s="658"/>
      <c r="D280" s="658"/>
      <c r="E280" s="658"/>
      <c r="F280" s="658" t="s">
        <v>512</v>
      </c>
      <c r="G280" s="658"/>
      <c r="H280" s="661"/>
      <c r="I280" s="658"/>
      <c r="J280" s="658" t="s">
        <v>513</v>
      </c>
      <c r="K280" s="658"/>
    </row>
    <row r="281" spans="1:12">
      <c r="A281" s="1093"/>
      <c r="B281" s="1093"/>
    </row>
    <row r="282" spans="1:12">
      <c r="A282" s="1093"/>
      <c r="B282" s="1093"/>
    </row>
  </sheetData>
  <mergeCells count="40">
    <mergeCell ref="A274:B274"/>
    <mergeCell ref="A280:B280"/>
    <mergeCell ref="A281:B281"/>
    <mergeCell ref="A282:B282"/>
    <mergeCell ref="A237:B237"/>
    <mergeCell ref="A241:B241"/>
    <mergeCell ref="A245:B245"/>
    <mergeCell ref="A249:B249"/>
    <mergeCell ref="A253:B253"/>
    <mergeCell ref="A257:B257"/>
    <mergeCell ref="A213:B213"/>
    <mergeCell ref="A217:B217"/>
    <mergeCell ref="A221:B221"/>
    <mergeCell ref="A225:B225"/>
    <mergeCell ref="A229:B229"/>
    <mergeCell ref="A233:B233"/>
    <mergeCell ref="A169:B169"/>
    <mergeCell ref="A182:B182"/>
    <mergeCell ref="A186:B186"/>
    <mergeCell ref="A187:B187"/>
    <mergeCell ref="A199:B199"/>
    <mergeCell ref="A212:B212"/>
    <mergeCell ref="A96:B96"/>
    <mergeCell ref="A131:B131"/>
    <mergeCell ref="A132:B132"/>
    <mergeCell ref="A156:B156"/>
    <mergeCell ref="A159:B159"/>
    <mergeCell ref="A160:B160"/>
    <mergeCell ref="A11:B11"/>
    <mergeCell ref="A12:B12"/>
    <mergeCell ref="A50:B50"/>
    <mergeCell ref="A78:B78"/>
    <mergeCell ref="A79:B79"/>
    <mergeCell ref="A87:B87"/>
    <mergeCell ref="C2:L2"/>
    <mergeCell ref="B5:K5"/>
    <mergeCell ref="B6:K6"/>
    <mergeCell ref="A8:B8"/>
    <mergeCell ref="A9:B9"/>
    <mergeCell ref="A10:B10"/>
  </mergeCells>
  <pageMargins left="0.68" right="0.15748031496062992" top="0.54" bottom="0.49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venituri 2023</vt:lpstr>
      <vt:lpstr>cheltuieli 2023</vt:lpstr>
      <vt:lpstr>51</vt:lpstr>
      <vt:lpstr>54</vt:lpstr>
      <vt:lpstr>55</vt:lpstr>
      <vt:lpstr>61</vt:lpstr>
      <vt:lpstr>66</vt:lpstr>
      <vt:lpstr>67</vt:lpstr>
      <vt:lpstr>68</vt:lpstr>
      <vt:lpstr>70</vt:lpstr>
      <vt:lpstr>74</vt:lpstr>
      <vt:lpstr>83</vt:lpstr>
      <vt:lpstr>84</vt:lpstr>
      <vt:lpstr>'cheltuieli 2023'!Print_Area</vt:lpstr>
      <vt:lpstr>'venituri 2023'!Print_Area</vt:lpstr>
      <vt:lpstr>'venituri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Florica Moga</cp:lastModifiedBy>
  <cp:lastPrinted>2024-05-13T10:05:40Z</cp:lastPrinted>
  <dcterms:created xsi:type="dcterms:W3CDTF">2024-04-10T08:06:31Z</dcterms:created>
  <dcterms:modified xsi:type="dcterms:W3CDTF">2024-06-12T10:50:54Z</dcterms:modified>
</cp:coreProperties>
</file>