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aprilie consiliu 2022" sheetId="1" r:id="rId1"/>
  </sheets>
  <definedNames>
    <definedName name="_xlnm.Print_Area" localSheetId="0">'rectif aprilie consiliu 2022'!$A$1:$T$206</definedName>
  </definedNames>
  <calcPr fullCalcOnLoad="1"/>
</workbook>
</file>

<file path=xl/sharedStrings.xml><?xml version="1.0" encoding="utf-8"?>
<sst xmlns="http://schemas.openxmlformats.org/spreadsheetml/2006/main" count="198" uniqueCount="141">
  <si>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</si>
  <si>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</si>
  <si>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</si>
  <si>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</si>
  <si>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</si>
  <si>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</si>
  <si>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</si>
  <si>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</si>
  <si>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</si>
  <si>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</si>
  <si>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</si>
  <si>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</si>
  <si>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</si>
  <si>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</si>
  <si>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</si>
  <si>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</si>
  <si>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</si>
  <si>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</si>
  <si>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</si>
  <si>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</si>
  <si>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</si>
  <si>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</si>
  <si>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</si>
  <si>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</si>
  <si>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</si>
  <si>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</si>
  <si>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</si>
  <si>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</si>
  <si>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</si>
  <si>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</si>
  <si>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</si>
  <si>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</si>
  <si>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</si>
  <si>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</si>
  <si>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</si>
  <si>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</si>
  <si>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</si>
  <si>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</si>
  <si>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</si>
  <si>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</si>
  <si>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</si>
  <si>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</si>
  <si>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</si>
  <si>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</si>
  <si>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</si>
  <si>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</si>
  <si>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</si>
  <si>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</si>
  <si>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</si>
  <si>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</si>
  <si>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</si>
  <si>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</si>
  <si>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</si>
  <si>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</si>
  <si>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</si>
  <si>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</si>
  <si>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</si>
  <si>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</si>
  <si>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</si>
  <si>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</si>
  <si>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</si>
  <si>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</si>
  <si>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</si>
  <si>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</si>
  <si>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</si>
  <si>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</si>
  <si>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</si>
  <si>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</si>
  <si>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</si>
  <si>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</si>
  <si>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</si>
  <si>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</si>
  <si>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</si>
  <si>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</si>
  <si>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</si>
  <si>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</si>
  <si>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</si>
  <si>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</si>
  <si>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</si>
  <si>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</si>
  <si>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</si>
  <si>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</si>
  <si>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</si>
  <si>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</si>
  <si>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</si>
  <si>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</si>
  <si>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</si>
  <si>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</si>
  <si>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</si>
  <si>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</si>
  <si>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</si>
  <si>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</si>
  <si>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</si>
  <si>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</si>
  <si>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</si>
  <si>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</si>
  <si>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</si>
  <si>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</si>
  <si>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</si>
  <si>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</si>
  <si>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</si>
  <si>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</si>
  <si>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</si>
  <si>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</si>
  <si>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</si>
  <si>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</si>
  <si>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</si>
  <si>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</si>
  <si>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</si>
  <si>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</si>
  <si>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</si>
  <si>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</si>
  <si>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</si>
  <si>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</si>
  <si>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</si>
  <si>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</si>
  <si>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</si>
  <si>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</si>
  <si>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</si>
  <si>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</si>
  <si>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</si>
  <si>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</si>
  <si>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</si>
  <si>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</si>
  <si>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</si>
  <si>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</si>
  <si>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</si>
  <si>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</si>
  <si>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</si>
  <si>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</si>
  <si>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</si>
  <si>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</si>
  <si>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</si>
  <si>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</si>
  <si>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% </t>
  </si>
  <si>
    <t>Subventii fond mediu</t>
  </si>
  <si>
    <t xml:space="preserve">                                                                                                                                                             SATU MARE PE ANUL 2022 - SECŢIUNEA DE DEZVOLTARE</t>
  </si>
  <si>
    <t>REALIZARI LA 31.03.2022</t>
  </si>
  <si>
    <t>ANEXA NR 1.1 LA HCL NR. 127/19.04.2022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</si>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</sst>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90">
      <selection activeCell="H200" sqref="H200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7.00390625" style="153" customWidth="1"/>
    <col min="9" max="9" width="0.289062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136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6" ht="12.75" customHeight="1" thickBot="1">
      <c r="B5" s="19"/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  <c r="P5" s="23" t="s">
        <v>138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133</v>
      </c>
      <c r="H6" s="110" t="s">
        <v>137</v>
      </c>
      <c r="I6" s="112" t="s">
        <v>66</v>
      </c>
      <c r="J6" s="111" t="s">
        <v>64</v>
      </c>
      <c r="K6" s="113" t="s">
        <v>134</v>
      </c>
      <c r="L6" s="28" t="s">
        <v>97</v>
      </c>
      <c r="M6" s="112" t="s">
        <v>111</v>
      </c>
      <c r="N6" s="111" t="s">
        <v>87</v>
      </c>
      <c r="O6" s="114" t="s">
        <v>97</v>
      </c>
      <c r="P6" s="28" t="s">
        <v>112</v>
      </c>
      <c r="Q6" s="131" t="s">
        <v>122</v>
      </c>
      <c r="R6" s="115" t="s">
        <v>123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58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15923591</v>
      </c>
      <c r="H40" s="120">
        <v>8513362</v>
      </c>
      <c r="I40" s="15"/>
      <c r="J40" s="5">
        <f t="shared" si="3"/>
        <v>15923591</v>
      </c>
      <c r="K40" s="30">
        <f aca="true" t="shared" si="4" ref="K40:K66">H40/G40</f>
        <v>0.5346383237298672</v>
      </c>
      <c r="L40" s="5"/>
      <c r="M40" s="5">
        <v>36627760</v>
      </c>
      <c r="N40" s="15"/>
      <c r="O40" s="15"/>
      <c r="P40" s="6">
        <f aca="true" t="shared" si="5" ref="P40:P68">G40+L40</f>
        <v>15923591</v>
      </c>
      <c r="Q40" s="146">
        <f>P40/H40</f>
        <v>1.870423341565882</v>
      </c>
      <c r="R40" s="6">
        <f>P40-H40</f>
        <v>7410229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37091664</v>
      </c>
      <c r="H41" s="104">
        <v>0</v>
      </c>
      <c r="I41" s="15"/>
      <c r="J41" s="5">
        <f t="shared" si="3"/>
        <v>37091664</v>
      </c>
      <c r="K41" s="30">
        <f t="shared" si="4"/>
        <v>0</v>
      </c>
      <c r="L41" s="5"/>
      <c r="M41" s="5">
        <f>1600000+2306733+530216</f>
        <v>4436949</v>
      </c>
      <c r="N41" s="15"/>
      <c r="O41" s="15"/>
      <c r="P41" s="6">
        <f t="shared" si="5"/>
        <v>37091664</v>
      </c>
      <c r="Q41" s="146" t="e">
        <f aca="true" t="shared" si="6" ref="Q41:Q66">P41/H41</f>
        <v>#DIV/0!</v>
      </c>
      <c r="R41" s="6">
        <f aca="true" t="shared" si="7" ref="R41:R70">P41-H41</f>
        <v>37091664</v>
      </c>
    </row>
    <row r="42" spans="2:18" ht="33" customHeight="1" hidden="1">
      <c r="B42" s="33" t="s">
        <v>95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91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96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103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93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99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100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92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/>
      <c r="H48" s="6">
        <v>38460</v>
      </c>
      <c r="I48" s="6"/>
      <c r="J48" s="6">
        <f t="shared" si="3"/>
        <v>0</v>
      </c>
      <c r="K48" s="30"/>
      <c r="L48" s="5">
        <f>H48-G48</f>
        <v>38460</v>
      </c>
      <c r="M48" s="5">
        <v>1398</v>
      </c>
      <c r="N48" s="5"/>
      <c r="O48" s="5"/>
      <c r="P48" s="6">
        <f t="shared" si="5"/>
        <v>38460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94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/>
      <c r="H49" s="6">
        <v>85136</v>
      </c>
      <c r="I49" s="6"/>
      <c r="J49" s="6">
        <f t="shared" si="3"/>
        <v>0</v>
      </c>
      <c r="K49" s="30"/>
      <c r="L49" s="5">
        <f>H49-G49</f>
        <v>85136</v>
      </c>
      <c r="M49" s="5">
        <v>211924</v>
      </c>
      <c r="N49" s="5"/>
      <c r="O49" s="5"/>
      <c r="P49" s="6">
        <f t="shared" si="5"/>
        <v>85136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/>
      <c r="H50" s="6">
        <v>2061</v>
      </c>
      <c r="I50" s="6"/>
      <c r="J50" s="6">
        <f t="shared" si="3"/>
        <v>0</v>
      </c>
      <c r="K50" s="30"/>
      <c r="L50" s="5">
        <f>H50-G50</f>
        <v>2061</v>
      </c>
      <c r="M50" s="5">
        <v>0</v>
      </c>
      <c r="N50" s="5"/>
      <c r="O50" s="5"/>
      <c r="P50" s="6">
        <f t="shared" si="5"/>
        <v>2061</v>
      </c>
      <c r="Q50" s="146">
        <f t="shared" si="6"/>
        <v>1</v>
      </c>
      <c r="R50" s="6">
        <f t="shared" si="7"/>
        <v>0</v>
      </c>
      <c r="V50" s="155"/>
    </row>
    <row r="51" spans="2:18" ht="15.75">
      <c r="B51" s="34" t="s">
        <v>118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1220000</v>
      </c>
      <c r="H51" s="6"/>
      <c r="I51" s="6"/>
      <c r="J51" s="6">
        <f t="shared" si="3"/>
        <v>1220000</v>
      </c>
      <c r="K51" s="30">
        <f t="shared" si="4"/>
        <v>0</v>
      </c>
      <c r="L51" s="5">
        <v>420000</v>
      </c>
      <c r="M51" s="5"/>
      <c r="N51" s="5"/>
      <c r="O51" s="5"/>
      <c r="P51" s="6">
        <f t="shared" si="5"/>
        <v>1640000</v>
      </c>
      <c r="Q51" s="146" t="e">
        <f t="shared" si="6"/>
        <v>#DIV/0!</v>
      </c>
      <c r="R51" s="6">
        <f t="shared" si="7"/>
        <v>1640000</v>
      </c>
    </row>
    <row r="52" spans="2:18" ht="15.75">
      <c r="B52" s="34" t="s">
        <v>119</v>
      </c>
      <c r="C52" s="31">
        <v>200000</v>
      </c>
      <c r="D52" s="31">
        <v>4018</v>
      </c>
      <c r="E52" s="31">
        <f>D52/C52*100</f>
        <v>2.009</v>
      </c>
      <c r="F52" s="31"/>
      <c r="G52" s="5">
        <v>572890</v>
      </c>
      <c r="H52" s="6">
        <v>336199</v>
      </c>
      <c r="I52" s="6"/>
      <c r="J52" s="6">
        <f t="shared" si="3"/>
        <v>572890</v>
      </c>
      <c r="K52" s="30">
        <f t="shared" si="4"/>
        <v>0.5868473878056869</v>
      </c>
      <c r="L52" s="5"/>
      <c r="M52" s="5"/>
      <c r="N52" s="5"/>
      <c r="O52" s="5"/>
      <c r="P52" s="6">
        <f t="shared" si="5"/>
        <v>572890</v>
      </c>
      <c r="Q52" s="146">
        <f t="shared" si="6"/>
        <v>1.7040205354566789</v>
      </c>
      <c r="R52" s="6">
        <f t="shared" si="7"/>
        <v>236691</v>
      </c>
    </row>
    <row r="53" spans="2:18" ht="15.75">
      <c r="B53" s="34" t="s">
        <v>116</v>
      </c>
      <c r="C53" s="31"/>
      <c r="D53" s="31"/>
      <c r="E53" s="31"/>
      <c r="F53" s="31"/>
      <c r="G53" s="5"/>
      <c r="H53" s="6"/>
      <c r="I53" s="6"/>
      <c r="J53" s="6">
        <f t="shared" si="3"/>
        <v>0</v>
      </c>
      <c r="K53" s="30"/>
      <c r="L53" s="5"/>
      <c r="M53" s="5">
        <v>0</v>
      </c>
      <c r="N53" s="5"/>
      <c r="O53" s="5"/>
      <c r="P53" s="6">
        <f t="shared" si="5"/>
        <v>0</v>
      </c>
      <c r="Q53" s="146" t="e">
        <f t="shared" si="6"/>
        <v>#DIV/0!</v>
      </c>
      <c r="R53" s="6">
        <f t="shared" si="7"/>
        <v>0</v>
      </c>
    </row>
    <row r="54" spans="2:18" ht="0.75" customHeight="1">
      <c r="B54" s="33" t="s">
        <v>104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/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127</v>
      </c>
      <c r="C55" s="31"/>
      <c r="D55" s="31"/>
      <c r="E55" s="31"/>
      <c r="F55" s="31"/>
      <c r="G55" s="5"/>
      <c r="H55" s="6">
        <v>331</v>
      </c>
      <c r="I55" s="6"/>
      <c r="J55" s="6">
        <f t="shared" si="3"/>
        <v>0</v>
      </c>
      <c r="K55" s="30"/>
      <c r="L55" s="5">
        <v>331</v>
      </c>
      <c r="M55" s="5"/>
      <c r="N55" s="5"/>
      <c r="O55" s="5"/>
      <c r="P55" s="6">
        <f t="shared" si="5"/>
        <v>331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101</v>
      </c>
      <c r="C56" s="31"/>
      <c r="D56" s="31"/>
      <c r="E56" s="31"/>
      <c r="F56" s="31"/>
      <c r="G56" s="5">
        <v>107266186</v>
      </c>
      <c r="H56" s="120">
        <v>19348548</v>
      </c>
      <c r="I56" s="6"/>
      <c r="J56" s="6">
        <f t="shared" si="3"/>
        <v>107266186</v>
      </c>
      <c r="K56" s="30">
        <f t="shared" si="4"/>
        <v>0.18037881947252232</v>
      </c>
      <c r="L56" s="5"/>
      <c r="M56" s="5">
        <v>14549529</v>
      </c>
      <c r="N56" s="5"/>
      <c r="O56" s="5"/>
      <c r="P56" s="6">
        <f t="shared" si="5"/>
        <v>107266186</v>
      </c>
      <c r="Q56" s="146"/>
      <c r="R56" s="6">
        <f t="shared" si="7"/>
        <v>87917638</v>
      </c>
    </row>
    <row r="57" spans="2:18" ht="15.75" hidden="1">
      <c r="B57" s="33" t="s">
        <v>127</v>
      </c>
      <c r="C57" s="31"/>
      <c r="D57" s="31"/>
      <c r="E57" s="31"/>
      <c r="F57" s="31"/>
      <c r="G57" s="6"/>
      <c r="H57" s="6"/>
      <c r="I57" s="6"/>
      <c r="J57" s="6">
        <f t="shared" si="3"/>
        <v>0</v>
      </c>
      <c r="K57" s="30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124</v>
      </c>
      <c r="C58" s="31"/>
      <c r="D58" s="31"/>
      <c r="E58" s="31"/>
      <c r="F58" s="31"/>
      <c r="G58" s="120"/>
      <c r="H58" s="120">
        <v>2394182</v>
      </c>
      <c r="I58" s="6"/>
      <c r="J58" s="6">
        <f t="shared" si="3"/>
        <v>0</v>
      </c>
      <c r="K58" s="30"/>
      <c r="L58" s="5">
        <v>3916630</v>
      </c>
      <c r="M58" s="6">
        <v>0</v>
      </c>
      <c r="N58" s="5"/>
      <c r="O58" s="5"/>
      <c r="P58" s="6">
        <f t="shared" si="5"/>
        <v>3916630</v>
      </c>
      <c r="Q58" s="146">
        <f t="shared" si="6"/>
        <v>1.6358948484283986</v>
      </c>
      <c r="R58" s="6">
        <f t="shared" si="7"/>
        <v>1522448</v>
      </c>
    </row>
    <row r="59" spans="2:18" ht="15.75">
      <c r="B59" s="123" t="s">
        <v>90</v>
      </c>
      <c r="C59" s="31"/>
      <c r="D59" s="31"/>
      <c r="E59" s="31"/>
      <c r="F59" s="31"/>
      <c r="G59" s="6"/>
      <c r="H59" s="6">
        <v>35411</v>
      </c>
      <c r="I59" s="6"/>
      <c r="J59" s="6"/>
      <c r="K59" s="30"/>
      <c r="L59" s="5">
        <v>35411</v>
      </c>
      <c r="M59" s="6">
        <v>0</v>
      </c>
      <c r="N59" s="5"/>
      <c r="O59" s="5"/>
      <c r="P59" s="6">
        <f t="shared" si="5"/>
        <v>35411</v>
      </c>
      <c r="Q59" s="146"/>
      <c r="R59" s="6">
        <f t="shared" si="7"/>
        <v>0</v>
      </c>
    </row>
    <row r="60" spans="2:18" ht="15.75">
      <c r="B60" s="33" t="s">
        <v>135</v>
      </c>
      <c r="C60" s="31"/>
      <c r="D60" s="31"/>
      <c r="E60" s="31"/>
      <c r="F60" s="31"/>
      <c r="G60" s="6">
        <v>950000</v>
      </c>
      <c r="H60" s="104">
        <v>33883</v>
      </c>
      <c r="I60" s="104"/>
      <c r="J60" s="104">
        <f aca="true" t="shared" si="8" ref="J60:J68">G60+I60</f>
        <v>950000</v>
      </c>
      <c r="K60" s="30">
        <f t="shared" si="4"/>
        <v>0.035666315789473685</v>
      </c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916117</v>
      </c>
    </row>
    <row r="61" spans="2:18" ht="15.75">
      <c r="B61" s="34" t="s">
        <v>129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3837500</v>
      </c>
      <c r="H61" s="6"/>
      <c r="I61" s="6"/>
      <c r="J61" s="6">
        <f t="shared" si="8"/>
        <v>3837500</v>
      </c>
      <c r="K61" s="30">
        <f t="shared" si="4"/>
        <v>0</v>
      </c>
      <c r="L61" s="5"/>
      <c r="M61" s="30"/>
      <c r="N61" s="5"/>
      <c r="O61" s="5"/>
      <c r="P61" s="6">
        <f t="shared" si="5"/>
        <v>3837500</v>
      </c>
      <c r="Q61" s="146"/>
      <c r="R61" s="6">
        <f t="shared" si="7"/>
        <v>3837500</v>
      </c>
    </row>
    <row r="62" spans="2:18" ht="15.75">
      <c r="B62" s="33" t="s">
        <v>130</v>
      </c>
      <c r="C62" s="31">
        <v>1060000</v>
      </c>
      <c r="D62" s="31">
        <v>0</v>
      </c>
      <c r="E62" s="31">
        <f>D62/C62*100</f>
        <v>0</v>
      </c>
      <c r="F62" s="31"/>
      <c r="G62" s="6">
        <v>173686</v>
      </c>
      <c r="H62" s="6"/>
      <c r="I62" s="6"/>
      <c r="J62" s="6">
        <f t="shared" si="8"/>
        <v>173686</v>
      </c>
      <c r="K62" s="30">
        <f t="shared" si="4"/>
        <v>0</v>
      </c>
      <c r="L62" s="5"/>
      <c r="M62" s="35"/>
      <c r="N62" s="15"/>
      <c r="O62" s="15"/>
      <c r="P62" s="6">
        <f t="shared" si="5"/>
        <v>173686</v>
      </c>
      <c r="Q62" s="146"/>
      <c r="R62" s="6">
        <f t="shared" si="7"/>
        <v>173686</v>
      </c>
    </row>
    <row r="63" spans="2:18" ht="15.75">
      <c r="B63" s="34" t="s">
        <v>131</v>
      </c>
      <c r="C63" s="31">
        <v>163000</v>
      </c>
      <c r="D63" s="31">
        <v>163000</v>
      </c>
      <c r="E63" s="31">
        <f>D63/C63*100</f>
        <v>100</v>
      </c>
      <c r="F63" s="31"/>
      <c r="G63" s="6"/>
      <c r="H63" s="6">
        <v>354382</v>
      </c>
      <c r="I63" s="6"/>
      <c r="J63" s="6">
        <f t="shared" si="8"/>
        <v>0</v>
      </c>
      <c r="K63" s="30"/>
      <c r="L63" s="5">
        <v>360000</v>
      </c>
      <c r="M63" s="6"/>
      <c r="N63" s="15"/>
      <c r="O63" s="15"/>
      <c r="P63" s="6">
        <f t="shared" si="5"/>
        <v>360000</v>
      </c>
      <c r="Q63" s="146"/>
      <c r="R63" s="6">
        <f t="shared" si="7"/>
        <v>5618</v>
      </c>
    </row>
    <row r="64" spans="2:18" ht="0.75" customHeight="1">
      <c r="B64" s="33" t="s">
        <v>128</v>
      </c>
      <c r="C64" s="31"/>
      <c r="D64" s="31"/>
      <c r="E64" s="31"/>
      <c r="F64" s="31"/>
      <c r="G64" s="6"/>
      <c r="H64" s="7"/>
      <c r="I64" s="6"/>
      <c r="J64" s="6">
        <f t="shared" si="8"/>
        <v>0</v>
      </c>
      <c r="K64" s="30"/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125</v>
      </c>
      <c r="C65" s="31"/>
      <c r="D65" s="31"/>
      <c r="E65" s="31"/>
      <c r="F65" s="31"/>
      <c r="G65" s="6"/>
      <c r="H65" s="7">
        <v>138022</v>
      </c>
      <c r="I65" s="6"/>
      <c r="J65" s="6">
        <f t="shared" si="8"/>
        <v>0</v>
      </c>
      <c r="K65" s="30"/>
      <c r="L65" s="5">
        <v>150000</v>
      </c>
      <c r="M65" s="6"/>
      <c r="N65" s="15"/>
      <c r="O65" s="15"/>
      <c r="P65" s="6">
        <f t="shared" si="5"/>
        <v>150000</v>
      </c>
      <c r="Q65" s="146">
        <f t="shared" si="6"/>
        <v>1.0867832664357855</v>
      </c>
      <c r="R65" s="6">
        <f t="shared" si="7"/>
        <v>11978</v>
      </c>
    </row>
    <row r="66" spans="2:18" ht="15.75">
      <c r="B66" s="34" t="s">
        <v>117</v>
      </c>
      <c r="C66" s="31"/>
      <c r="D66" s="31"/>
      <c r="E66" s="31"/>
      <c r="F66" s="31"/>
      <c r="G66" s="6">
        <v>44950240</v>
      </c>
      <c r="H66" s="6"/>
      <c r="I66" s="6"/>
      <c r="J66" s="6">
        <f t="shared" si="8"/>
        <v>44950240</v>
      </c>
      <c r="K66" s="30">
        <f t="shared" si="4"/>
        <v>0</v>
      </c>
      <c r="L66" s="5">
        <f>686586+561252</f>
        <v>1247838</v>
      </c>
      <c r="M66" s="6"/>
      <c r="N66" s="15"/>
      <c r="O66" s="15"/>
      <c r="P66" s="6">
        <f t="shared" si="5"/>
        <v>46198078</v>
      </c>
      <c r="Q66" s="146" t="e">
        <f t="shared" si="6"/>
        <v>#DIV/0!</v>
      </c>
      <c r="R66" s="6">
        <f t="shared" si="7"/>
        <v>46198078</v>
      </c>
    </row>
    <row r="67" spans="2:18" ht="15.75">
      <c r="B67" s="125" t="s">
        <v>126</v>
      </c>
      <c r="C67" s="31">
        <v>757000</v>
      </c>
      <c r="D67" s="31">
        <v>0</v>
      </c>
      <c r="E67" s="31">
        <f>D67/C67*100</f>
        <v>0</v>
      </c>
      <c r="F67" s="31"/>
      <c r="G67" s="6"/>
      <c r="H67" s="6"/>
      <c r="I67" s="6"/>
      <c r="J67" s="6">
        <f t="shared" si="8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120</v>
      </c>
      <c r="C68" s="31"/>
      <c r="D68" s="31"/>
      <c r="E68" s="31"/>
      <c r="F68" s="31"/>
      <c r="G68" s="6">
        <v>14009555</v>
      </c>
      <c r="H68" s="6"/>
      <c r="I68" s="6"/>
      <c r="J68" s="6">
        <f t="shared" si="8"/>
        <v>14009555</v>
      </c>
      <c r="K68" s="35">
        <f>H68/G68</f>
        <v>0</v>
      </c>
      <c r="L68" s="5"/>
      <c r="M68" s="6">
        <v>0</v>
      </c>
      <c r="N68" s="15"/>
      <c r="O68" s="15"/>
      <c r="P68" s="6">
        <f t="shared" si="5"/>
        <v>14009555</v>
      </c>
      <c r="Q68" s="146" t="e">
        <f>P68/H68</f>
        <v>#DIV/0!</v>
      </c>
      <c r="R68" s="37">
        <f t="shared" si="7"/>
        <v>14009555</v>
      </c>
      <c r="T68" s="153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225995312</v>
      </c>
      <c r="H69" s="41">
        <f>SUM(H40:H68)</f>
        <v>31279977</v>
      </c>
      <c r="I69" s="41">
        <f>SUM(I40:I62)</f>
        <v>0</v>
      </c>
      <c r="J69" s="41">
        <f>SUM(J40:J62)</f>
        <v>167035517</v>
      </c>
      <c r="K69" s="135">
        <f>H69/G69</f>
        <v>0.1384098489618227</v>
      </c>
      <c r="L69" s="45">
        <f>SUM(L40:L68)</f>
        <v>6255867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232251179</v>
      </c>
      <c r="Q69" s="132">
        <f>P69/H69</f>
        <v>7.424915274074531</v>
      </c>
      <c r="R69" s="126">
        <f t="shared" si="7"/>
        <v>200971202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53015255</v>
      </c>
      <c r="H70" s="45">
        <f>H40+H41+H48+H49+H50+H59+H67</f>
        <v>8674430</v>
      </c>
      <c r="I70" s="128">
        <f>I40+I41+I48+I49+I50</f>
        <v>0</v>
      </c>
      <c r="J70" s="128">
        <f>J40+J41+J48+J49+J50</f>
        <v>53015255</v>
      </c>
      <c r="K70" s="136">
        <f>H70/G70</f>
        <v>0.16362139538893097</v>
      </c>
      <c r="L70" s="129">
        <f>L40+L41+L48+L49+L50+L59+L67</f>
        <v>161068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53176323</v>
      </c>
      <c r="Q70" s="132">
        <f>P70/H70</f>
        <v>6.130238298078376</v>
      </c>
      <c r="R70" s="126">
        <f t="shared" si="7"/>
        <v>44501893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133</v>
      </c>
      <c r="H71" s="110" t="s">
        <v>137</v>
      </c>
      <c r="I71" s="112" t="s">
        <v>66</v>
      </c>
      <c r="J71" s="111" t="s">
        <v>64</v>
      </c>
      <c r="K71" s="113" t="s">
        <v>134</v>
      </c>
      <c r="L71" s="28" t="s">
        <v>97</v>
      </c>
      <c r="M71" s="112" t="s">
        <v>111</v>
      </c>
      <c r="N71" s="111" t="s">
        <v>87</v>
      </c>
      <c r="O71" s="114" t="s">
        <v>97</v>
      </c>
      <c r="P71" s="28" t="s">
        <v>112</v>
      </c>
      <c r="Q71" s="133" t="s">
        <v>122</v>
      </c>
      <c r="R71" s="127" t="s">
        <v>123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2450000</v>
      </c>
      <c r="H72" s="130">
        <f>H73+H74+H75+H76</f>
        <v>324727</v>
      </c>
      <c r="I72" s="13">
        <f>I73+I74+I75</f>
        <v>0</v>
      </c>
      <c r="J72" s="13">
        <f aca="true" t="shared" si="9" ref="J72:J88">G72+I72</f>
        <v>2450000</v>
      </c>
      <c r="K72" s="53">
        <f>H72/G72</f>
        <v>0.13254163265306124</v>
      </c>
      <c r="L72" s="116">
        <f>L75+L76</f>
        <v>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2450000</v>
      </c>
      <c r="Q72" s="147">
        <f>P72/H72</f>
        <v>7.544799169764141</v>
      </c>
      <c r="R72" s="116">
        <f>P72-H72</f>
        <v>2125273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9"/>
        <v>0</v>
      </c>
      <c r="K73" s="35">
        <f>H76/G76</f>
        <v>0.336304347826087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10" ref="P73:P136">G73+L73</f>
        <v>0</v>
      </c>
      <c r="Q73" s="148" t="e">
        <f aca="true" t="shared" si="11" ref="Q73:Q136">P73/H73</f>
        <v>#DIV/0!</v>
      </c>
      <c r="R73" s="124">
        <f aca="true" t="shared" si="12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9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10"/>
        <v>0</v>
      </c>
      <c r="Q74" s="148" t="e">
        <f t="shared" si="11"/>
        <v>#DIV/0!</v>
      </c>
      <c r="R74" s="124">
        <f t="shared" si="12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1530000</v>
      </c>
      <c r="H75" s="12">
        <v>15327</v>
      </c>
      <c r="I75" s="6"/>
      <c r="J75" s="17"/>
      <c r="K75" s="35">
        <f>H75/G75</f>
        <v>0.010017647058823529</v>
      </c>
      <c r="L75" s="6"/>
      <c r="M75" s="6"/>
      <c r="N75" s="6"/>
      <c r="O75" s="15"/>
      <c r="P75" s="120">
        <f t="shared" si="10"/>
        <v>1530000</v>
      </c>
      <c r="Q75" s="149">
        <f>P76/H75</f>
        <v>60.02479284922033</v>
      </c>
      <c r="R75" s="120">
        <f>P76-H75</f>
        <v>904673</v>
      </c>
    </row>
    <row r="76" spans="2:18" ht="15.75">
      <c r="B76" s="54" t="s">
        <v>106</v>
      </c>
      <c r="C76" s="17"/>
      <c r="D76" s="17">
        <v>-11292</v>
      </c>
      <c r="E76" s="55"/>
      <c r="F76" s="31"/>
      <c r="G76" s="15">
        <v>920000</v>
      </c>
      <c r="H76" s="12">
        <v>309400</v>
      </c>
      <c r="I76" s="6"/>
      <c r="J76" s="17">
        <f t="shared" si="9"/>
        <v>920000</v>
      </c>
      <c r="K76" s="35">
        <f>H76/G76</f>
        <v>0.336304347826087</v>
      </c>
      <c r="L76" s="120"/>
      <c r="M76" s="119">
        <f>H76/G76</f>
        <v>0.336304347826087</v>
      </c>
      <c r="N76" s="120">
        <f>G76+L76</f>
        <v>920000</v>
      </c>
      <c r="O76" s="122"/>
      <c r="P76" s="120">
        <f t="shared" si="10"/>
        <v>920000</v>
      </c>
      <c r="Q76" s="149">
        <f>P77/H76</f>
        <v>0</v>
      </c>
      <c r="R76" s="120"/>
    </row>
    <row r="77" spans="2:18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9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10"/>
        <v>0</v>
      </c>
      <c r="Q77" s="150"/>
      <c r="R77" s="116">
        <f t="shared" si="12"/>
        <v>0</v>
      </c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9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10"/>
        <v>0</v>
      </c>
      <c r="Q78" s="150" t="e">
        <f t="shared" si="11"/>
        <v>#DIV/0!</v>
      </c>
      <c r="R78" s="116">
        <f t="shared" si="12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9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10"/>
        <v>0</v>
      </c>
      <c r="Q79" s="150" t="e">
        <f t="shared" si="11"/>
        <v>#DIV/0!</v>
      </c>
      <c r="R79" s="116">
        <f t="shared" si="12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9"/>
        <v>0</v>
      </c>
      <c r="K80" s="32"/>
      <c r="L80" s="6"/>
      <c r="M80" s="35">
        <v>0</v>
      </c>
      <c r="N80" s="15"/>
      <c r="O80" s="15"/>
      <c r="P80" s="120">
        <f t="shared" si="10"/>
        <v>0</v>
      </c>
      <c r="Q80" s="151"/>
      <c r="R80" s="117">
        <f t="shared" si="12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9"/>
        <v>0</v>
      </c>
      <c r="K81" s="32" t="e">
        <f aca="true" t="shared" si="13" ref="K81:K103">H81/G81</f>
        <v>#DIV/0!</v>
      </c>
      <c r="L81" s="52"/>
      <c r="M81" s="53" t="e">
        <f aca="true" t="shared" si="14" ref="M81:M88">H81/G81</f>
        <v>#DIV/0!</v>
      </c>
      <c r="N81" s="57">
        <f aca="true" t="shared" si="15" ref="N81:N88">G81+L81</f>
        <v>0</v>
      </c>
      <c r="O81" s="57"/>
      <c r="P81" s="124">
        <f t="shared" si="10"/>
        <v>0</v>
      </c>
      <c r="Q81" s="150" t="e">
        <f t="shared" si="11"/>
        <v>#DIV/0!</v>
      </c>
      <c r="R81" s="116">
        <f t="shared" si="12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9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124">
        <f t="shared" si="10"/>
        <v>0</v>
      </c>
      <c r="Q82" s="150" t="e">
        <f t="shared" si="11"/>
        <v>#DIV/0!</v>
      </c>
      <c r="R82" s="116">
        <f t="shared" si="12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9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124">
        <f t="shared" si="10"/>
        <v>0</v>
      </c>
      <c r="Q83" s="150" t="e">
        <f t="shared" si="11"/>
        <v>#DIV/0!</v>
      </c>
      <c r="R83" s="116">
        <f t="shared" si="12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9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124">
        <f t="shared" si="10"/>
        <v>0</v>
      </c>
      <c r="Q84" s="150" t="e">
        <f t="shared" si="11"/>
        <v>#DIV/0!</v>
      </c>
      <c r="R84" s="116">
        <f t="shared" si="12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9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124">
        <f t="shared" si="10"/>
        <v>0</v>
      </c>
      <c r="Q85" s="150" t="e">
        <f t="shared" si="11"/>
        <v>#DIV/0!</v>
      </c>
      <c r="R85" s="116">
        <f t="shared" si="12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9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124">
        <f t="shared" si="10"/>
        <v>0</v>
      </c>
      <c r="Q86" s="150" t="e">
        <f t="shared" si="11"/>
        <v>#DIV/0!</v>
      </c>
      <c r="R86" s="116">
        <f t="shared" si="12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9"/>
        <v>0</v>
      </c>
      <c r="K87" s="32" t="e">
        <f t="shared" si="13"/>
        <v>#DIV/0!</v>
      </c>
      <c r="L87" s="52"/>
      <c r="M87" s="53" t="e">
        <f t="shared" si="14"/>
        <v>#DIV/0!</v>
      </c>
      <c r="N87" s="57">
        <f t="shared" si="15"/>
        <v>0</v>
      </c>
      <c r="O87" s="57"/>
      <c r="P87" s="124">
        <f t="shared" si="10"/>
        <v>0</v>
      </c>
      <c r="Q87" s="150" t="e">
        <f t="shared" si="11"/>
        <v>#DIV/0!</v>
      </c>
      <c r="R87" s="116">
        <f t="shared" si="12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9"/>
        <v>0</v>
      </c>
      <c r="K88" s="32" t="e">
        <f t="shared" si="13"/>
        <v>#DIV/0!</v>
      </c>
      <c r="L88" s="52"/>
      <c r="M88" s="53" t="e">
        <f t="shared" si="14"/>
        <v>#DIV/0!</v>
      </c>
      <c r="N88" s="57">
        <f t="shared" si="15"/>
        <v>0</v>
      </c>
      <c r="O88" s="57"/>
      <c r="P88" s="124">
        <f t="shared" si="10"/>
        <v>0</v>
      </c>
      <c r="Q88" s="150" t="e">
        <f t="shared" si="11"/>
        <v>#DIV/0!</v>
      </c>
      <c r="R88" s="116">
        <f t="shared" si="12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573200</v>
      </c>
      <c r="H89" s="9">
        <f>H90+H91+H94+H95</f>
        <v>183530</v>
      </c>
      <c r="I89" s="9">
        <f>I90+I91+I94+I95</f>
        <v>0</v>
      </c>
      <c r="J89" s="9">
        <f>J90+J91+J94+J95</f>
        <v>573200</v>
      </c>
      <c r="K89" s="63">
        <f t="shared" si="13"/>
        <v>0.3201849267271458</v>
      </c>
      <c r="L89" s="52">
        <f>L94+L95</f>
        <v>18000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10"/>
        <v>591200</v>
      </c>
      <c r="Q89" s="150">
        <f t="shared" si="11"/>
        <v>3.2212717266931836</v>
      </c>
      <c r="R89" s="124">
        <f t="shared" si="12"/>
        <v>407670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6" ref="J90:J95">G90+I90</f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10"/>
        <v>0</v>
      </c>
      <c r="Q90" s="150" t="e">
        <f t="shared" si="11"/>
        <v>#DIV/0!</v>
      </c>
      <c r="R90" s="116">
        <f t="shared" si="12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10"/>
        <v>0</v>
      </c>
      <c r="Q91" s="150" t="e">
        <f t="shared" si="11"/>
        <v>#DIV/0!</v>
      </c>
      <c r="R91" s="116">
        <f t="shared" si="12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6"/>
        <v>0</v>
      </c>
      <c r="K92" s="32" t="e">
        <f t="shared" si="13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10"/>
        <v>0</v>
      </c>
      <c r="Q92" s="150" t="e">
        <f t="shared" si="11"/>
        <v>#DIV/0!</v>
      </c>
      <c r="R92" s="116">
        <f t="shared" si="12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6"/>
        <v>0</v>
      </c>
      <c r="K93" s="32" t="e">
        <f t="shared" si="13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10"/>
        <v>0</v>
      </c>
      <c r="Q93" s="150" t="e">
        <f t="shared" si="11"/>
        <v>#DIV/0!</v>
      </c>
      <c r="R93" s="116">
        <f t="shared" si="12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340200</v>
      </c>
      <c r="H94" s="10"/>
      <c r="I94" s="15"/>
      <c r="J94" s="10">
        <f t="shared" si="16"/>
        <v>340200</v>
      </c>
      <c r="K94" s="32">
        <f t="shared" si="13"/>
        <v>0</v>
      </c>
      <c r="L94" s="6">
        <v>18000</v>
      </c>
      <c r="M94" s="6">
        <v>227500</v>
      </c>
      <c r="N94" s="15"/>
      <c r="O94" s="15"/>
      <c r="P94" s="120">
        <f t="shared" si="10"/>
        <v>358200</v>
      </c>
      <c r="Q94" s="151" t="e">
        <f t="shared" si="11"/>
        <v>#DIV/0!</v>
      </c>
      <c r="R94" s="117">
        <f t="shared" si="12"/>
        <v>358200</v>
      </c>
      <c r="T94" s="153"/>
    </row>
    <row r="95" spans="2:18" ht="15.75">
      <c r="B95" s="54" t="s">
        <v>106</v>
      </c>
      <c r="C95" s="17"/>
      <c r="D95" s="17">
        <v>-906</v>
      </c>
      <c r="E95" s="55"/>
      <c r="F95" s="31"/>
      <c r="G95" s="6">
        <v>233000</v>
      </c>
      <c r="H95" s="12">
        <v>183530</v>
      </c>
      <c r="I95" s="6"/>
      <c r="J95" s="17">
        <f t="shared" si="16"/>
        <v>233000</v>
      </c>
      <c r="K95" s="32">
        <f t="shared" si="13"/>
        <v>0.7876824034334764</v>
      </c>
      <c r="L95" s="120"/>
      <c r="M95" s="119"/>
      <c r="N95" s="122"/>
      <c r="O95" s="122"/>
      <c r="P95" s="120">
        <f t="shared" si="10"/>
        <v>233000</v>
      </c>
      <c r="Q95" s="151"/>
      <c r="R95" s="117">
        <f t="shared" si="12"/>
        <v>49470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</f>
        <v>16799305</v>
      </c>
      <c r="H96" s="13">
        <f>H97+H98+H99+H100+H101+H102+H108+H103+H109</f>
        <v>53917</v>
      </c>
      <c r="I96" s="13">
        <f>I97+I98+I99+I101+I102+I108+I103</f>
        <v>0</v>
      </c>
      <c r="J96" s="13">
        <f>J97+J98+J99+J100+J101+J102+J108+J103</f>
        <v>0</v>
      </c>
      <c r="K96" s="63">
        <f t="shared" si="13"/>
        <v>0.0032094780111439135</v>
      </c>
      <c r="L96" s="52">
        <f>L101+L103</f>
        <v>1360826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 t="shared" si="10"/>
        <v>18160131</v>
      </c>
      <c r="Q96" s="150">
        <f t="shared" si="11"/>
        <v>336.81642153680656</v>
      </c>
      <c r="R96" s="116">
        <f t="shared" si="12"/>
        <v>18106214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3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10"/>
        <v>0</v>
      </c>
      <c r="Q97" s="150" t="e">
        <f t="shared" si="11"/>
        <v>#DIV/0!</v>
      </c>
      <c r="R97" s="116">
        <f t="shared" si="12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3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10"/>
        <v>0</v>
      </c>
      <c r="Q98" s="150" t="e">
        <f t="shared" si="11"/>
        <v>#DIV/0!</v>
      </c>
      <c r="R98" s="116">
        <f t="shared" si="12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3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10"/>
        <v>0</v>
      </c>
      <c r="Q99" s="150" t="e">
        <f t="shared" si="11"/>
        <v>#DIV/0!</v>
      </c>
      <c r="R99" s="116">
        <f t="shared" si="12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3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10"/>
        <v>0</v>
      </c>
      <c r="Q100" s="150" t="e">
        <f t="shared" si="11"/>
        <v>#DIV/0!</v>
      </c>
      <c r="R100" s="116">
        <f t="shared" si="12"/>
        <v>0</v>
      </c>
    </row>
    <row r="101" spans="2:18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10997000</v>
      </c>
      <c r="H101" s="10">
        <v>92112</v>
      </c>
      <c r="I101" s="15"/>
      <c r="J101" s="10"/>
      <c r="K101" s="32">
        <f t="shared" si="13"/>
        <v>0.008376102573429117</v>
      </c>
      <c r="L101" s="6">
        <v>112988</v>
      </c>
      <c r="M101" s="6"/>
      <c r="N101" s="15"/>
      <c r="O101" s="15"/>
      <c r="P101" s="120">
        <f t="shared" si="10"/>
        <v>11109988</v>
      </c>
      <c r="Q101" s="151">
        <f t="shared" si="11"/>
        <v>120.61390481153379</v>
      </c>
      <c r="R101" s="120">
        <f t="shared" si="12"/>
        <v>11017876</v>
      </c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3"/>
        <v>#DIV/0!</v>
      </c>
      <c r="L102" s="6"/>
      <c r="M102" s="35"/>
      <c r="N102" s="15"/>
      <c r="O102" s="15"/>
      <c r="P102" s="120">
        <f t="shared" si="10"/>
        <v>0</v>
      </c>
      <c r="Q102" s="151" t="e">
        <f t="shared" si="11"/>
        <v>#DIV/0!</v>
      </c>
      <c r="R102" s="117">
        <f t="shared" si="12"/>
        <v>0</v>
      </c>
    </row>
    <row r="103" spans="2:18" ht="15.75">
      <c r="B103" s="54" t="s">
        <v>106</v>
      </c>
      <c r="C103" s="17"/>
      <c r="D103" s="17"/>
      <c r="E103" s="55"/>
      <c r="F103" s="31"/>
      <c r="G103" s="6">
        <v>5802305</v>
      </c>
      <c r="H103" s="15"/>
      <c r="I103" s="15"/>
      <c r="J103" s="15"/>
      <c r="K103" s="32">
        <f t="shared" si="13"/>
        <v>0</v>
      </c>
      <c r="L103" s="6">
        <f>686586+561252</f>
        <v>1247838</v>
      </c>
      <c r="M103" s="6"/>
      <c r="N103" s="15"/>
      <c r="O103" s="15"/>
      <c r="P103" s="120">
        <f t="shared" si="10"/>
        <v>7050143</v>
      </c>
      <c r="Q103" s="151" t="e">
        <f t="shared" si="11"/>
        <v>#DIV/0!</v>
      </c>
      <c r="R103" s="117">
        <f t="shared" si="12"/>
        <v>7050143</v>
      </c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/>
      <c r="L104" s="6"/>
      <c r="M104" s="35"/>
      <c r="N104" s="15"/>
      <c r="O104" s="15"/>
      <c r="P104" s="124">
        <f t="shared" si="10"/>
        <v>0</v>
      </c>
      <c r="Q104" s="151" t="e">
        <f t="shared" si="11"/>
        <v>#DIV/0!</v>
      </c>
      <c r="R104" s="117">
        <f t="shared" si="12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/>
      <c r="L105" s="6"/>
      <c r="M105" s="35"/>
      <c r="N105" s="15"/>
      <c r="O105" s="15"/>
      <c r="P105" s="124">
        <f t="shared" si="10"/>
        <v>0</v>
      </c>
      <c r="Q105" s="151" t="e">
        <f t="shared" si="11"/>
        <v>#DIV/0!</v>
      </c>
      <c r="R105" s="117">
        <f t="shared" si="12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/>
      <c r="L106" s="6"/>
      <c r="M106" s="35"/>
      <c r="N106" s="15"/>
      <c r="O106" s="15"/>
      <c r="P106" s="124">
        <f t="shared" si="10"/>
        <v>0</v>
      </c>
      <c r="Q106" s="151" t="e">
        <f t="shared" si="11"/>
        <v>#DIV/0!</v>
      </c>
      <c r="R106" s="117">
        <f t="shared" si="12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/>
      <c r="L107" s="6"/>
      <c r="M107" s="35"/>
      <c r="N107" s="15"/>
      <c r="O107" s="15"/>
      <c r="P107" s="124">
        <f t="shared" si="10"/>
        <v>0</v>
      </c>
      <c r="Q107" s="151" t="e">
        <f t="shared" si="11"/>
        <v>#DIV/0!</v>
      </c>
      <c r="R107" s="117">
        <f t="shared" si="12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24">
        <f t="shared" si="10"/>
        <v>0</v>
      </c>
      <c r="Q108" s="151" t="e">
        <f t="shared" si="11"/>
        <v>#DIV/0!</v>
      </c>
      <c r="R108" s="117">
        <f t="shared" si="12"/>
        <v>0</v>
      </c>
    </row>
    <row r="109" spans="2:18" ht="15.75">
      <c r="B109" s="54" t="s">
        <v>37</v>
      </c>
      <c r="C109" s="17"/>
      <c r="D109" s="17"/>
      <c r="E109" s="55"/>
      <c r="F109" s="31"/>
      <c r="G109" s="6"/>
      <c r="H109" s="8">
        <v>-38195</v>
      </c>
      <c r="I109" s="15"/>
      <c r="J109" s="10"/>
      <c r="K109" s="32"/>
      <c r="L109" s="6"/>
      <c r="M109" s="35"/>
      <c r="N109" s="15"/>
      <c r="O109" s="15"/>
      <c r="P109" s="120">
        <f t="shared" si="10"/>
        <v>0</v>
      </c>
      <c r="Q109" s="151"/>
      <c r="R109" s="117">
        <f t="shared" si="12"/>
        <v>38195</v>
      </c>
    </row>
    <row r="110" spans="2:18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392000</v>
      </c>
      <c r="H110" s="9">
        <f>H111+H112+H114+H113</f>
        <v>391999.99</v>
      </c>
      <c r="I110" s="9">
        <f>I111+I112+I114</f>
        <v>0</v>
      </c>
      <c r="J110" s="9">
        <f>G110+I110</f>
        <v>392000</v>
      </c>
      <c r="K110" s="63">
        <f>H110/G110</f>
        <v>0.9999999744897959</v>
      </c>
      <c r="L110" s="52">
        <f>L113+L114+L115</f>
        <v>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10"/>
        <v>392000</v>
      </c>
      <c r="Q110" s="150">
        <f t="shared" si="11"/>
        <v>1.0000000255102048</v>
      </c>
      <c r="R110" s="116">
        <f t="shared" si="12"/>
        <v>0.010000000009313226</v>
      </c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 aca="true" t="shared" si="17" ref="K111:K174">H111/G111</f>
        <v>#DIV/0!</v>
      </c>
      <c r="L111" s="52"/>
      <c r="M111" s="53"/>
      <c r="N111" s="57">
        <f>G111+L111</f>
        <v>0</v>
      </c>
      <c r="O111" s="57"/>
      <c r="P111" s="124">
        <f t="shared" si="10"/>
        <v>0</v>
      </c>
      <c r="Q111" s="150" t="e">
        <f t="shared" si="11"/>
        <v>#DIV/0!</v>
      </c>
      <c r="R111" s="116">
        <f t="shared" si="12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 t="shared" si="17"/>
        <v>#DIV/0!</v>
      </c>
      <c r="L112" s="52"/>
      <c r="M112" s="53"/>
      <c r="N112" s="57">
        <f>G112+L112</f>
        <v>0</v>
      </c>
      <c r="O112" s="57"/>
      <c r="P112" s="124">
        <f t="shared" si="10"/>
        <v>0</v>
      </c>
      <c r="Q112" s="150" t="e">
        <f t="shared" si="11"/>
        <v>#DIV/0!</v>
      </c>
      <c r="R112" s="116">
        <f t="shared" si="12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/>
      <c r="H113" s="10"/>
      <c r="I113" s="15"/>
      <c r="J113" s="10"/>
      <c r="K113" s="138"/>
      <c r="L113" s="6"/>
      <c r="M113" s="6"/>
      <c r="N113" s="15"/>
      <c r="O113" s="15"/>
      <c r="P113" s="120">
        <f t="shared" si="10"/>
        <v>0</v>
      </c>
      <c r="Q113" s="151"/>
      <c r="R113" s="117">
        <f t="shared" si="12"/>
        <v>0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>
        <v>392000</v>
      </c>
      <c r="H114" s="10">
        <v>391999.99</v>
      </c>
      <c r="I114" s="15"/>
      <c r="J114" s="10"/>
      <c r="K114" s="138"/>
      <c r="L114" s="6"/>
      <c r="M114" s="6"/>
      <c r="N114" s="15"/>
      <c r="O114" s="15"/>
      <c r="P114" s="120">
        <f t="shared" si="10"/>
        <v>392000</v>
      </c>
      <c r="Q114" s="151">
        <f t="shared" si="11"/>
        <v>1.0000000255102048</v>
      </c>
      <c r="R114" s="117">
        <f t="shared" si="12"/>
        <v>0.010000000009313226</v>
      </c>
    </row>
    <row r="115" spans="2:18" ht="15.75">
      <c r="B115" s="54" t="s">
        <v>106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38"/>
      <c r="L115" s="6"/>
      <c r="M115" s="6"/>
      <c r="N115" s="15"/>
      <c r="O115" s="15"/>
      <c r="P115" s="120">
        <f t="shared" si="10"/>
        <v>0</v>
      </c>
      <c r="Q115" s="151"/>
      <c r="R115" s="117">
        <f t="shared" si="12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t="shared" si="17"/>
        <v>#DIV/0!</v>
      </c>
      <c r="L116" s="52"/>
      <c r="M116" s="52"/>
      <c r="N116" s="57">
        <f>G116+L116</f>
        <v>0</v>
      </c>
      <c r="O116" s="57"/>
      <c r="P116" s="124">
        <f t="shared" si="10"/>
        <v>0</v>
      </c>
      <c r="Q116" s="150" t="e">
        <f t="shared" si="11"/>
        <v>#DIV/0!</v>
      </c>
      <c r="R116" s="116">
        <f t="shared" si="12"/>
        <v>0</v>
      </c>
    </row>
    <row r="117" spans="2:18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15384150</v>
      </c>
      <c r="H117" s="9">
        <f>H118+H123+H126+H128+H131+H130+H129</f>
        <v>189207</v>
      </c>
      <c r="I117" s="9">
        <f>I118+I123+I126+I128+I131</f>
        <v>0</v>
      </c>
      <c r="J117" s="9">
        <f>J118+J123+J126+J128+J131</f>
        <v>0</v>
      </c>
      <c r="K117" s="63">
        <f t="shared" si="17"/>
        <v>0.012298827039517946</v>
      </c>
      <c r="L117" s="52">
        <f>L128+L129+L130</f>
        <v>386000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 t="shared" si="10"/>
        <v>15770150</v>
      </c>
      <c r="Q117" s="150">
        <f t="shared" si="11"/>
        <v>83.34866046182223</v>
      </c>
      <c r="R117" s="116">
        <f t="shared" si="12"/>
        <v>15580943</v>
      </c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7"/>
        <v>#DIV/0!</v>
      </c>
      <c r="L118" s="52"/>
      <c r="M118" s="52" t="e">
        <f aca="true" t="shared" si="18" ref="M118:M125">H118/G118</f>
        <v>#DIV/0!</v>
      </c>
      <c r="N118" s="57">
        <f aca="true" t="shared" si="19" ref="N118:N125">G118+L118</f>
        <v>0</v>
      </c>
      <c r="O118" s="57"/>
      <c r="P118" s="124">
        <f t="shared" si="10"/>
        <v>0</v>
      </c>
      <c r="Q118" s="150" t="e">
        <f t="shared" si="11"/>
        <v>#DIV/0!</v>
      </c>
      <c r="R118" s="116">
        <f t="shared" si="12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20" ref="J119:J126">G119+I119</f>
        <v>0</v>
      </c>
      <c r="K119" s="63" t="e">
        <f t="shared" si="17"/>
        <v>#DIV/0!</v>
      </c>
      <c r="L119" s="52"/>
      <c r="M119" s="52" t="e">
        <f t="shared" si="18"/>
        <v>#DIV/0!</v>
      </c>
      <c r="N119" s="57">
        <f t="shared" si="19"/>
        <v>0</v>
      </c>
      <c r="O119" s="57"/>
      <c r="P119" s="124">
        <f t="shared" si="10"/>
        <v>0</v>
      </c>
      <c r="Q119" s="150" t="e">
        <f t="shared" si="11"/>
        <v>#DIV/0!</v>
      </c>
      <c r="R119" s="116">
        <f t="shared" si="12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20"/>
        <v>0</v>
      </c>
      <c r="K120" s="63" t="e">
        <f t="shared" si="17"/>
        <v>#DIV/0!</v>
      </c>
      <c r="L120" s="52"/>
      <c r="M120" s="52" t="e">
        <f t="shared" si="18"/>
        <v>#DIV/0!</v>
      </c>
      <c r="N120" s="57">
        <f t="shared" si="19"/>
        <v>0</v>
      </c>
      <c r="O120" s="57"/>
      <c r="P120" s="124">
        <f t="shared" si="10"/>
        <v>0</v>
      </c>
      <c r="Q120" s="150" t="e">
        <f t="shared" si="11"/>
        <v>#DIV/0!</v>
      </c>
      <c r="R120" s="116">
        <f t="shared" si="12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20"/>
        <v>0</v>
      </c>
      <c r="K121" s="63" t="e">
        <f t="shared" si="17"/>
        <v>#DIV/0!</v>
      </c>
      <c r="L121" s="52"/>
      <c r="M121" s="52" t="e">
        <f t="shared" si="18"/>
        <v>#DIV/0!</v>
      </c>
      <c r="N121" s="57">
        <f t="shared" si="19"/>
        <v>0</v>
      </c>
      <c r="O121" s="57"/>
      <c r="P121" s="124">
        <f t="shared" si="10"/>
        <v>0</v>
      </c>
      <c r="Q121" s="150" t="e">
        <f t="shared" si="11"/>
        <v>#DIV/0!</v>
      </c>
      <c r="R121" s="116">
        <f t="shared" si="12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20"/>
        <v>0</v>
      </c>
      <c r="K122" s="63" t="e">
        <f t="shared" si="17"/>
        <v>#DIV/0!</v>
      </c>
      <c r="L122" s="52"/>
      <c r="M122" s="52" t="e">
        <f t="shared" si="18"/>
        <v>#DIV/0!</v>
      </c>
      <c r="N122" s="57">
        <f t="shared" si="19"/>
        <v>0</v>
      </c>
      <c r="O122" s="57"/>
      <c r="P122" s="124">
        <f t="shared" si="10"/>
        <v>0</v>
      </c>
      <c r="Q122" s="150" t="e">
        <f t="shared" si="11"/>
        <v>#DIV/0!</v>
      </c>
      <c r="R122" s="116">
        <f t="shared" si="12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20"/>
        <v>0</v>
      </c>
      <c r="K123" s="63" t="e">
        <f t="shared" si="17"/>
        <v>#DIV/0!</v>
      </c>
      <c r="L123" s="52"/>
      <c r="M123" s="52" t="e">
        <f t="shared" si="18"/>
        <v>#DIV/0!</v>
      </c>
      <c r="N123" s="57">
        <f t="shared" si="19"/>
        <v>0</v>
      </c>
      <c r="O123" s="57"/>
      <c r="P123" s="124">
        <f t="shared" si="10"/>
        <v>0</v>
      </c>
      <c r="Q123" s="150" t="e">
        <f t="shared" si="11"/>
        <v>#DIV/0!</v>
      </c>
      <c r="R123" s="116">
        <f t="shared" si="12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20"/>
        <v>0</v>
      </c>
      <c r="K124" s="63" t="e">
        <f t="shared" si="17"/>
        <v>#DIV/0!</v>
      </c>
      <c r="L124" s="52"/>
      <c r="M124" s="52" t="e">
        <f t="shared" si="18"/>
        <v>#DIV/0!</v>
      </c>
      <c r="N124" s="57">
        <f t="shared" si="19"/>
        <v>0</v>
      </c>
      <c r="O124" s="57"/>
      <c r="P124" s="124">
        <f t="shared" si="10"/>
        <v>0</v>
      </c>
      <c r="Q124" s="150" t="e">
        <f t="shared" si="11"/>
        <v>#DIV/0!</v>
      </c>
      <c r="R124" s="116">
        <f t="shared" si="12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20"/>
        <v>0</v>
      </c>
      <c r="K125" s="63" t="e">
        <f t="shared" si="17"/>
        <v>#DIV/0!</v>
      </c>
      <c r="L125" s="52"/>
      <c r="M125" s="52" t="e">
        <f t="shared" si="18"/>
        <v>#DIV/0!</v>
      </c>
      <c r="N125" s="57">
        <f t="shared" si="19"/>
        <v>0</v>
      </c>
      <c r="O125" s="57"/>
      <c r="P125" s="124">
        <f t="shared" si="10"/>
        <v>0</v>
      </c>
      <c r="Q125" s="150" t="e">
        <f t="shared" si="11"/>
        <v>#DIV/0!</v>
      </c>
      <c r="R125" s="116">
        <f t="shared" si="12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20"/>
        <v>0</v>
      </c>
      <c r="K126" s="63" t="e">
        <f t="shared" si="17"/>
        <v>#DIV/0!</v>
      </c>
      <c r="L126" s="52"/>
      <c r="M126" s="6"/>
      <c r="N126" s="15"/>
      <c r="O126" s="15"/>
      <c r="P126" s="124">
        <f t="shared" si="10"/>
        <v>0</v>
      </c>
      <c r="Q126" s="150" t="e">
        <f t="shared" si="11"/>
        <v>#DIV/0!</v>
      </c>
      <c r="R126" s="116">
        <f t="shared" si="12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7"/>
        <v>#DIV/0!</v>
      </c>
      <c r="L127" s="52"/>
      <c r="M127" s="6" t="e">
        <f>H127/G127</f>
        <v>#DIV/0!</v>
      </c>
      <c r="N127" s="15"/>
      <c r="O127" s="15"/>
      <c r="P127" s="124">
        <f t="shared" si="10"/>
        <v>0</v>
      </c>
      <c r="Q127" s="150" t="e">
        <f t="shared" si="11"/>
        <v>#DIV/0!</v>
      </c>
      <c r="R127" s="116">
        <f t="shared" si="12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1561200</v>
      </c>
      <c r="H128" s="10">
        <v>9520</v>
      </c>
      <c r="I128" s="15"/>
      <c r="J128" s="10"/>
      <c r="K128" s="138">
        <f t="shared" si="17"/>
        <v>0.006097873430694338</v>
      </c>
      <c r="L128" s="6">
        <v>386000</v>
      </c>
      <c r="M128" s="6"/>
      <c r="N128" s="15"/>
      <c r="O128" s="15"/>
      <c r="P128" s="120">
        <f t="shared" si="10"/>
        <v>1947200</v>
      </c>
      <c r="Q128" s="151">
        <f t="shared" si="11"/>
        <v>204.53781512605042</v>
      </c>
      <c r="R128" s="117">
        <f t="shared" si="12"/>
        <v>1937680</v>
      </c>
    </row>
    <row r="129" spans="2:20" ht="15.75">
      <c r="B129" s="54" t="s">
        <v>102</v>
      </c>
      <c r="C129" s="17"/>
      <c r="D129" s="17"/>
      <c r="E129" s="55"/>
      <c r="F129" s="31"/>
      <c r="G129" s="6">
        <v>209000</v>
      </c>
      <c r="H129" s="10">
        <v>149000</v>
      </c>
      <c r="I129" s="15"/>
      <c r="J129" s="10"/>
      <c r="K129" s="138"/>
      <c r="L129" s="6"/>
      <c r="M129" s="6"/>
      <c r="N129" s="15"/>
      <c r="O129" s="15"/>
      <c r="P129" s="120">
        <f t="shared" si="10"/>
        <v>209000</v>
      </c>
      <c r="Q129" s="151"/>
      <c r="R129" s="117">
        <f t="shared" si="12"/>
        <v>60000</v>
      </c>
      <c r="S129" s="153"/>
      <c r="T129" s="153"/>
    </row>
    <row r="130" spans="2:18" ht="15.75">
      <c r="B130" s="54" t="s">
        <v>106</v>
      </c>
      <c r="C130" s="17"/>
      <c r="D130" s="17"/>
      <c r="E130" s="55"/>
      <c r="F130" s="31"/>
      <c r="G130" s="6">
        <v>13613950</v>
      </c>
      <c r="H130" s="10">
        <v>30687</v>
      </c>
      <c r="I130" s="15"/>
      <c r="J130" s="10"/>
      <c r="K130" s="138">
        <f t="shared" si="17"/>
        <v>0.002254084964319687</v>
      </c>
      <c r="L130" s="6"/>
      <c r="M130" s="6"/>
      <c r="N130" s="15"/>
      <c r="O130" s="15"/>
      <c r="P130" s="120">
        <f t="shared" si="10"/>
        <v>13613950</v>
      </c>
      <c r="Q130" s="151">
        <f t="shared" si="11"/>
        <v>443.63900022810964</v>
      </c>
      <c r="R130" s="117">
        <f t="shared" si="12"/>
        <v>13583263</v>
      </c>
    </row>
    <row r="131" spans="2:18" ht="0.75" customHeight="1">
      <c r="B131" s="54" t="s">
        <v>37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63" t="e">
        <f t="shared" si="17"/>
        <v>#DIV/0!</v>
      </c>
      <c r="L131" s="6"/>
      <c r="M131" s="6"/>
      <c r="N131" s="15">
        <f>G131+L131</f>
        <v>0</v>
      </c>
      <c r="O131" s="15"/>
      <c r="P131" s="124">
        <f t="shared" si="10"/>
        <v>0</v>
      </c>
      <c r="Q131" s="151"/>
      <c r="R131" s="117">
        <f t="shared" si="12"/>
        <v>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1" ref="E132:E141">D132/C132*100</f>
        <v>#REF!</v>
      </c>
      <c r="F132" s="13" t="e">
        <f>F133+F137+F146+F156+F141+F155</f>
        <v>#REF!</v>
      </c>
      <c r="G132" s="52">
        <f>G155+G156+G157</f>
        <v>3548600</v>
      </c>
      <c r="H132" s="52">
        <f>H155+H156+H157</f>
        <v>125869</v>
      </c>
      <c r="I132" s="9">
        <f>I133+I137+I141+I146+I154+I155+I156</f>
        <v>0</v>
      </c>
      <c r="J132" s="9">
        <f>J133+J137+J141+J146+J154+J155+J156</f>
        <v>3406600</v>
      </c>
      <c r="K132" s="63">
        <f t="shared" si="17"/>
        <v>0.03547004452460125</v>
      </c>
      <c r="L132" s="52">
        <f>L155+L156</f>
        <v>419000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10"/>
        <v>3967600</v>
      </c>
      <c r="Q132" s="150">
        <f t="shared" si="11"/>
        <v>31.521661409878526</v>
      </c>
      <c r="R132" s="116">
        <f t="shared" si="12"/>
        <v>3841731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1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7"/>
        <v>#DIV/0!</v>
      </c>
      <c r="L133" s="52"/>
      <c r="M133" s="52"/>
      <c r="N133" s="57">
        <f aca="true" t="shared" si="22" ref="N133:N154">G133+L133</f>
        <v>0</v>
      </c>
      <c r="O133" s="57"/>
      <c r="P133" s="124">
        <f t="shared" si="10"/>
        <v>0</v>
      </c>
      <c r="Q133" s="150" t="e">
        <f t="shared" si="11"/>
        <v>#DIV/0!</v>
      </c>
      <c r="R133" s="116">
        <f t="shared" si="12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1"/>
        <v>0</v>
      </c>
      <c r="F134" s="31"/>
      <c r="G134" s="6"/>
      <c r="H134" s="17"/>
      <c r="I134" s="6"/>
      <c r="J134" s="10">
        <f aca="true" t="shared" si="23" ref="J134:J155">G134+I134</f>
        <v>0</v>
      </c>
      <c r="K134" s="63" t="e">
        <f t="shared" si="17"/>
        <v>#DIV/0!</v>
      </c>
      <c r="L134" s="52"/>
      <c r="M134" s="52"/>
      <c r="N134" s="57">
        <f t="shared" si="22"/>
        <v>0</v>
      </c>
      <c r="O134" s="57"/>
      <c r="P134" s="124">
        <f t="shared" si="10"/>
        <v>0</v>
      </c>
      <c r="Q134" s="150" t="e">
        <f t="shared" si="11"/>
        <v>#DIV/0!</v>
      </c>
      <c r="R134" s="116">
        <f t="shared" si="12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1"/>
        <v>0</v>
      </c>
      <c r="F135" s="31">
        <v>740000</v>
      </c>
      <c r="G135" s="6"/>
      <c r="H135" s="8"/>
      <c r="I135" s="15"/>
      <c r="J135" s="10">
        <f t="shared" si="23"/>
        <v>0</v>
      </c>
      <c r="K135" s="63" t="e">
        <f t="shared" si="17"/>
        <v>#DIV/0!</v>
      </c>
      <c r="L135" s="52"/>
      <c r="M135" s="52"/>
      <c r="N135" s="57">
        <f t="shared" si="22"/>
        <v>0</v>
      </c>
      <c r="O135" s="57"/>
      <c r="P135" s="124">
        <f t="shared" si="10"/>
        <v>0</v>
      </c>
      <c r="Q135" s="150" t="e">
        <f t="shared" si="11"/>
        <v>#DIV/0!</v>
      </c>
      <c r="R135" s="116">
        <f t="shared" si="12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1"/>
        <v>0</v>
      </c>
      <c r="F136" s="31"/>
      <c r="G136" s="6"/>
      <c r="H136" s="8"/>
      <c r="I136" s="15"/>
      <c r="J136" s="10">
        <f t="shared" si="23"/>
        <v>0</v>
      </c>
      <c r="K136" s="63" t="e">
        <f t="shared" si="17"/>
        <v>#DIV/0!</v>
      </c>
      <c r="L136" s="52"/>
      <c r="M136" s="52"/>
      <c r="N136" s="57">
        <f t="shared" si="22"/>
        <v>0</v>
      </c>
      <c r="O136" s="57"/>
      <c r="P136" s="124">
        <f t="shared" si="10"/>
        <v>0</v>
      </c>
      <c r="Q136" s="150" t="e">
        <f t="shared" si="11"/>
        <v>#DIV/0!</v>
      </c>
      <c r="R136" s="116">
        <f t="shared" si="12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1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3"/>
        <v>0</v>
      </c>
      <c r="K137" s="63" t="e">
        <f t="shared" si="17"/>
        <v>#DIV/0!</v>
      </c>
      <c r="L137" s="52"/>
      <c r="M137" s="52"/>
      <c r="N137" s="57">
        <f t="shared" si="22"/>
        <v>0</v>
      </c>
      <c r="O137" s="57"/>
      <c r="P137" s="124">
        <f aca="true" t="shared" si="24" ref="P137:P191">G137+L137</f>
        <v>0</v>
      </c>
      <c r="Q137" s="150" t="e">
        <f aca="true" t="shared" si="25" ref="Q137:Q193">P137/H137</f>
        <v>#DIV/0!</v>
      </c>
      <c r="R137" s="116">
        <f aca="true" t="shared" si="26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1"/>
        <v>0</v>
      </c>
      <c r="F138" s="31">
        <v>-50000</v>
      </c>
      <c r="G138" s="6"/>
      <c r="H138" s="12"/>
      <c r="I138" s="6"/>
      <c r="J138" s="17">
        <f t="shared" si="23"/>
        <v>0</v>
      </c>
      <c r="K138" s="63" t="e">
        <f t="shared" si="17"/>
        <v>#DIV/0!</v>
      </c>
      <c r="L138" s="52"/>
      <c r="M138" s="52"/>
      <c r="N138" s="57">
        <f t="shared" si="22"/>
        <v>0</v>
      </c>
      <c r="O138" s="57"/>
      <c r="P138" s="124">
        <f t="shared" si="24"/>
        <v>0</v>
      </c>
      <c r="Q138" s="150" t="e">
        <f t="shared" si="25"/>
        <v>#DIV/0!</v>
      </c>
      <c r="R138" s="116">
        <f t="shared" si="26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1"/>
        <v>0</v>
      </c>
      <c r="F139" s="31">
        <v>-50000</v>
      </c>
      <c r="G139" s="6"/>
      <c r="H139" s="12"/>
      <c r="I139" s="6"/>
      <c r="J139" s="17">
        <f t="shared" si="23"/>
        <v>0</v>
      </c>
      <c r="K139" s="63" t="e">
        <f t="shared" si="17"/>
        <v>#DIV/0!</v>
      </c>
      <c r="L139" s="52"/>
      <c r="M139" s="52"/>
      <c r="N139" s="57">
        <f t="shared" si="22"/>
        <v>0</v>
      </c>
      <c r="O139" s="57"/>
      <c r="P139" s="124">
        <f t="shared" si="24"/>
        <v>0</v>
      </c>
      <c r="Q139" s="150" t="e">
        <f t="shared" si="25"/>
        <v>#DIV/0!</v>
      </c>
      <c r="R139" s="116">
        <f t="shared" si="26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1"/>
        <v>0</v>
      </c>
      <c r="F140" s="31"/>
      <c r="G140" s="6"/>
      <c r="H140" s="12"/>
      <c r="I140" s="6"/>
      <c r="J140" s="17">
        <f t="shared" si="23"/>
        <v>0</v>
      </c>
      <c r="K140" s="63" t="e">
        <f t="shared" si="17"/>
        <v>#DIV/0!</v>
      </c>
      <c r="L140" s="52"/>
      <c r="M140" s="52"/>
      <c r="N140" s="57">
        <f t="shared" si="22"/>
        <v>0</v>
      </c>
      <c r="O140" s="57"/>
      <c r="P140" s="124">
        <f t="shared" si="24"/>
        <v>0</v>
      </c>
      <c r="Q140" s="150" t="e">
        <f t="shared" si="25"/>
        <v>#DIV/0!</v>
      </c>
      <c r="R140" s="116">
        <f t="shared" si="26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1"/>
        <v>56.937030537030545</v>
      </c>
      <c r="F141" s="18"/>
      <c r="G141" s="67"/>
      <c r="H141" s="18"/>
      <c r="I141" s="70">
        <f>I142+I143+I145+I144</f>
        <v>0</v>
      </c>
      <c r="J141" s="71">
        <f t="shared" si="23"/>
        <v>0</v>
      </c>
      <c r="K141" s="63" t="e">
        <f t="shared" si="17"/>
        <v>#DIV/0!</v>
      </c>
      <c r="L141" s="52"/>
      <c r="M141" s="52"/>
      <c r="N141" s="57">
        <f t="shared" si="22"/>
        <v>0</v>
      </c>
      <c r="O141" s="57"/>
      <c r="P141" s="124">
        <f t="shared" si="24"/>
        <v>0</v>
      </c>
      <c r="Q141" s="150" t="e">
        <f t="shared" si="25"/>
        <v>#DIV/0!</v>
      </c>
      <c r="R141" s="116">
        <f t="shared" si="26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3"/>
        <v>0</v>
      </c>
      <c r="K142" s="63" t="e">
        <f t="shared" si="17"/>
        <v>#DIV/0!</v>
      </c>
      <c r="L142" s="52"/>
      <c r="M142" s="52"/>
      <c r="N142" s="57">
        <f t="shared" si="22"/>
        <v>0</v>
      </c>
      <c r="O142" s="57"/>
      <c r="P142" s="124">
        <f t="shared" si="24"/>
        <v>0</v>
      </c>
      <c r="Q142" s="150" t="e">
        <f t="shared" si="25"/>
        <v>#DIV/0!</v>
      </c>
      <c r="R142" s="116">
        <f t="shared" si="26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3"/>
        <v>0</v>
      </c>
      <c r="K143" s="63" t="e">
        <f t="shared" si="17"/>
        <v>#DIV/0!</v>
      </c>
      <c r="L143" s="52"/>
      <c r="M143" s="52"/>
      <c r="N143" s="57">
        <f t="shared" si="22"/>
        <v>0</v>
      </c>
      <c r="O143" s="57"/>
      <c r="P143" s="124">
        <f t="shared" si="24"/>
        <v>0</v>
      </c>
      <c r="Q143" s="150" t="e">
        <f t="shared" si="25"/>
        <v>#DIV/0!</v>
      </c>
      <c r="R143" s="116">
        <f t="shared" si="26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3"/>
        <v>0</v>
      </c>
      <c r="K144" s="63" t="e">
        <f t="shared" si="17"/>
        <v>#DIV/0!</v>
      </c>
      <c r="L144" s="52"/>
      <c r="M144" s="52"/>
      <c r="N144" s="57">
        <f t="shared" si="22"/>
        <v>0</v>
      </c>
      <c r="O144" s="57"/>
      <c r="P144" s="124">
        <f t="shared" si="24"/>
        <v>0</v>
      </c>
      <c r="Q144" s="150" t="e">
        <f t="shared" si="25"/>
        <v>#DIV/0!</v>
      </c>
      <c r="R144" s="116">
        <f t="shared" si="26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3"/>
        <v>0</v>
      </c>
      <c r="K145" s="63" t="e">
        <f t="shared" si="17"/>
        <v>#DIV/0!</v>
      </c>
      <c r="L145" s="52"/>
      <c r="M145" s="52"/>
      <c r="N145" s="57">
        <f t="shared" si="22"/>
        <v>0</v>
      </c>
      <c r="O145" s="57"/>
      <c r="P145" s="124">
        <f t="shared" si="24"/>
        <v>0</v>
      </c>
      <c r="Q145" s="150" t="e">
        <f t="shared" si="25"/>
        <v>#DIV/0!</v>
      </c>
      <c r="R145" s="116">
        <f t="shared" si="26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3"/>
        <v>0</v>
      </c>
      <c r="K146" s="63" t="e">
        <f t="shared" si="17"/>
        <v>#DIV/0!</v>
      </c>
      <c r="L146" s="52"/>
      <c r="M146" s="52"/>
      <c r="N146" s="57">
        <f t="shared" si="22"/>
        <v>0</v>
      </c>
      <c r="O146" s="57"/>
      <c r="P146" s="124">
        <f t="shared" si="24"/>
        <v>0</v>
      </c>
      <c r="Q146" s="150" t="e">
        <f t="shared" si="25"/>
        <v>#DIV/0!</v>
      </c>
      <c r="R146" s="116">
        <f t="shared" si="26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3"/>
        <v>0</v>
      </c>
      <c r="K147" s="63" t="e">
        <f t="shared" si="17"/>
        <v>#DIV/0!</v>
      </c>
      <c r="L147" s="52"/>
      <c r="M147" s="52"/>
      <c r="N147" s="57">
        <f t="shared" si="22"/>
        <v>0</v>
      </c>
      <c r="O147" s="57"/>
      <c r="P147" s="124">
        <f t="shared" si="24"/>
        <v>0</v>
      </c>
      <c r="Q147" s="150" t="e">
        <f t="shared" si="25"/>
        <v>#DIV/0!</v>
      </c>
      <c r="R147" s="116">
        <f t="shared" si="26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3"/>
        <v>0</v>
      </c>
      <c r="K148" s="63" t="e">
        <f t="shared" si="17"/>
        <v>#DIV/0!</v>
      </c>
      <c r="L148" s="52"/>
      <c r="M148" s="52"/>
      <c r="N148" s="57">
        <f t="shared" si="22"/>
        <v>0</v>
      </c>
      <c r="O148" s="57"/>
      <c r="P148" s="124">
        <f t="shared" si="24"/>
        <v>0</v>
      </c>
      <c r="Q148" s="150" t="e">
        <f t="shared" si="25"/>
        <v>#DIV/0!</v>
      </c>
      <c r="R148" s="116">
        <f t="shared" si="26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3"/>
        <v>0</v>
      </c>
      <c r="K149" s="63" t="e">
        <f t="shared" si="17"/>
        <v>#DIV/0!</v>
      </c>
      <c r="L149" s="52"/>
      <c r="M149" s="52"/>
      <c r="N149" s="57">
        <f t="shared" si="22"/>
        <v>0</v>
      </c>
      <c r="O149" s="57"/>
      <c r="P149" s="124">
        <f t="shared" si="24"/>
        <v>0</v>
      </c>
      <c r="Q149" s="150" t="e">
        <f t="shared" si="25"/>
        <v>#DIV/0!</v>
      </c>
      <c r="R149" s="116">
        <f t="shared" si="26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3"/>
        <v>0</v>
      </c>
      <c r="K150" s="63" t="e">
        <f t="shared" si="17"/>
        <v>#DIV/0!</v>
      </c>
      <c r="L150" s="52"/>
      <c r="M150" s="52"/>
      <c r="N150" s="57">
        <f t="shared" si="22"/>
        <v>0</v>
      </c>
      <c r="O150" s="57"/>
      <c r="P150" s="124">
        <f t="shared" si="24"/>
        <v>0</v>
      </c>
      <c r="Q150" s="150" t="e">
        <f t="shared" si="25"/>
        <v>#DIV/0!</v>
      </c>
      <c r="R150" s="116">
        <f t="shared" si="26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3"/>
        <v>0</v>
      </c>
      <c r="K151" s="63" t="e">
        <f t="shared" si="17"/>
        <v>#DIV/0!</v>
      </c>
      <c r="L151" s="52"/>
      <c r="M151" s="52"/>
      <c r="N151" s="57">
        <f t="shared" si="22"/>
        <v>0</v>
      </c>
      <c r="O151" s="57"/>
      <c r="P151" s="124">
        <f t="shared" si="24"/>
        <v>0</v>
      </c>
      <c r="Q151" s="150" t="e">
        <f t="shared" si="25"/>
        <v>#DIV/0!</v>
      </c>
      <c r="R151" s="116">
        <f t="shared" si="26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3"/>
        <v>0</v>
      </c>
      <c r="K152" s="63" t="e">
        <f t="shared" si="17"/>
        <v>#DIV/0!</v>
      </c>
      <c r="L152" s="52"/>
      <c r="M152" s="52"/>
      <c r="N152" s="57">
        <f t="shared" si="22"/>
        <v>0</v>
      </c>
      <c r="O152" s="57"/>
      <c r="P152" s="124">
        <f t="shared" si="24"/>
        <v>0</v>
      </c>
      <c r="Q152" s="150" t="e">
        <f t="shared" si="25"/>
        <v>#DIV/0!</v>
      </c>
      <c r="R152" s="116">
        <f t="shared" si="26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3"/>
        <v>0</v>
      </c>
      <c r="K153" s="63" t="e">
        <f t="shared" si="17"/>
        <v>#DIV/0!</v>
      </c>
      <c r="L153" s="52"/>
      <c r="M153" s="52"/>
      <c r="N153" s="57">
        <f t="shared" si="22"/>
        <v>0</v>
      </c>
      <c r="O153" s="57"/>
      <c r="P153" s="124">
        <f t="shared" si="24"/>
        <v>0</v>
      </c>
      <c r="Q153" s="150" t="e">
        <f t="shared" si="25"/>
        <v>#DIV/0!</v>
      </c>
      <c r="R153" s="116">
        <f t="shared" si="26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3"/>
        <v>0</v>
      </c>
      <c r="K154" s="63" t="e">
        <f t="shared" si="17"/>
        <v>#DIV/0!</v>
      </c>
      <c r="L154" s="52"/>
      <c r="M154" s="52"/>
      <c r="N154" s="57">
        <f t="shared" si="22"/>
        <v>0</v>
      </c>
      <c r="O154" s="57"/>
      <c r="P154" s="124">
        <f t="shared" si="24"/>
        <v>0</v>
      </c>
      <c r="Q154" s="150" t="e">
        <f t="shared" si="25"/>
        <v>#DIV/0!</v>
      </c>
      <c r="R154" s="116">
        <f t="shared" si="26"/>
        <v>0</v>
      </c>
    </row>
    <row r="155" spans="2:18" ht="15.75">
      <c r="B155" s="54" t="s">
        <v>106</v>
      </c>
      <c r="C155" s="75">
        <v>0</v>
      </c>
      <c r="D155" s="75">
        <v>-27652</v>
      </c>
      <c r="E155" s="79"/>
      <c r="F155" s="80"/>
      <c r="G155" s="6">
        <v>3406600</v>
      </c>
      <c r="H155" s="10">
        <v>125869</v>
      </c>
      <c r="I155" s="15"/>
      <c r="J155" s="10">
        <f t="shared" si="23"/>
        <v>3406600</v>
      </c>
      <c r="K155" s="138">
        <f t="shared" si="17"/>
        <v>0.03694857042212176</v>
      </c>
      <c r="L155" s="6">
        <v>420000</v>
      </c>
      <c r="M155" s="6"/>
      <c r="N155" s="15"/>
      <c r="O155" s="15"/>
      <c r="P155" s="120">
        <f t="shared" si="24"/>
        <v>3826600</v>
      </c>
      <c r="Q155" s="151">
        <f t="shared" si="25"/>
        <v>30.401449125678283</v>
      </c>
      <c r="R155" s="117">
        <f t="shared" si="26"/>
        <v>3700731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142000</v>
      </c>
      <c r="H156" s="10"/>
      <c r="I156" s="15"/>
      <c r="J156" s="10"/>
      <c r="K156" s="138">
        <f t="shared" si="17"/>
        <v>0</v>
      </c>
      <c r="L156" s="6">
        <v>-1000</v>
      </c>
      <c r="M156" s="6"/>
      <c r="N156" s="15"/>
      <c r="O156" s="15"/>
      <c r="P156" s="120">
        <f t="shared" si="24"/>
        <v>141000</v>
      </c>
      <c r="Q156" s="151" t="e">
        <f t="shared" si="25"/>
        <v>#DIV/0!</v>
      </c>
      <c r="R156" s="117">
        <f t="shared" si="26"/>
        <v>141000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7"/>
        <v>#DIV/0!</v>
      </c>
      <c r="L157" s="6"/>
      <c r="M157" s="6"/>
      <c r="N157" s="15"/>
      <c r="O157" s="15"/>
      <c r="P157" s="124">
        <f t="shared" si="24"/>
        <v>0</v>
      </c>
      <c r="Q157" s="151"/>
      <c r="R157" s="117">
        <f t="shared" si="26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36452192</v>
      </c>
      <c r="H158" s="52">
        <f>H159+H160+H166+H167+H168+H171+H172+H173+H169+H170+H177</f>
        <v>754580</v>
      </c>
      <c r="I158" s="9"/>
      <c r="J158" s="9"/>
      <c r="K158" s="63">
        <f t="shared" si="17"/>
        <v>0.02070053839286263</v>
      </c>
      <c r="L158" s="52">
        <f>L166+L171+L177</f>
        <v>3720081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4"/>
        <v>40172273</v>
      </c>
      <c r="Q158" s="150">
        <f t="shared" si="25"/>
        <v>53.2379244082801</v>
      </c>
      <c r="R158" s="116">
        <f t="shared" si="26"/>
        <v>39417693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7"/>
        <v>#DIV/0!</v>
      </c>
      <c r="L159" s="52"/>
      <c r="M159" s="52"/>
      <c r="N159" s="57">
        <f aca="true" t="shared" si="27" ref="N159:N165">G159+L159</f>
        <v>0</v>
      </c>
      <c r="O159" s="57"/>
      <c r="P159" s="124">
        <f t="shared" si="24"/>
        <v>0</v>
      </c>
      <c r="Q159" s="150" t="e">
        <f t="shared" si="25"/>
        <v>#DIV/0!</v>
      </c>
      <c r="R159" s="116">
        <f t="shared" si="26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8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7"/>
        <v>#DIV/0!</v>
      </c>
      <c r="L160" s="52"/>
      <c r="M160" s="52"/>
      <c r="N160" s="57">
        <f t="shared" si="27"/>
        <v>0</v>
      </c>
      <c r="O160" s="57"/>
      <c r="P160" s="124">
        <f t="shared" si="24"/>
        <v>0</v>
      </c>
      <c r="Q160" s="150" t="e">
        <f t="shared" si="25"/>
        <v>#DIV/0!</v>
      </c>
      <c r="R160" s="116">
        <f t="shared" si="26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8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7"/>
        <v>#DIV/0!</v>
      </c>
      <c r="L161" s="52"/>
      <c r="M161" s="52"/>
      <c r="N161" s="57">
        <f t="shared" si="27"/>
        <v>0</v>
      </c>
      <c r="O161" s="57"/>
      <c r="P161" s="124">
        <f t="shared" si="24"/>
        <v>0</v>
      </c>
      <c r="Q161" s="150" t="e">
        <f t="shared" si="25"/>
        <v>#DIV/0!</v>
      </c>
      <c r="R161" s="116">
        <f t="shared" si="26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8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7"/>
        <v>#DIV/0!</v>
      </c>
      <c r="L162" s="52"/>
      <c r="M162" s="52"/>
      <c r="N162" s="57">
        <f t="shared" si="27"/>
        <v>0</v>
      </c>
      <c r="O162" s="57"/>
      <c r="P162" s="124">
        <f t="shared" si="24"/>
        <v>0</v>
      </c>
      <c r="Q162" s="150" t="e">
        <f t="shared" si="25"/>
        <v>#DIV/0!</v>
      </c>
      <c r="R162" s="116">
        <f t="shared" si="26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8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7"/>
        <v>#DIV/0!</v>
      </c>
      <c r="L163" s="52"/>
      <c r="M163" s="52"/>
      <c r="N163" s="57">
        <f t="shared" si="27"/>
        <v>0</v>
      </c>
      <c r="O163" s="57"/>
      <c r="P163" s="124">
        <f t="shared" si="24"/>
        <v>0</v>
      </c>
      <c r="Q163" s="150" t="e">
        <f t="shared" si="25"/>
        <v>#DIV/0!</v>
      </c>
      <c r="R163" s="116">
        <f t="shared" si="26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8"/>
        <v>0</v>
      </c>
      <c r="F164" s="31"/>
      <c r="G164" s="6"/>
      <c r="H164" s="8"/>
      <c r="I164" s="15"/>
      <c r="J164" s="10">
        <f>G164+I164</f>
        <v>0</v>
      </c>
      <c r="K164" s="63" t="e">
        <f t="shared" si="17"/>
        <v>#DIV/0!</v>
      </c>
      <c r="L164" s="52"/>
      <c r="M164" s="52"/>
      <c r="N164" s="57">
        <f t="shared" si="27"/>
        <v>0</v>
      </c>
      <c r="O164" s="57"/>
      <c r="P164" s="124">
        <f t="shared" si="24"/>
        <v>0</v>
      </c>
      <c r="Q164" s="150" t="e">
        <f t="shared" si="25"/>
        <v>#DIV/0!</v>
      </c>
      <c r="R164" s="116">
        <f t="shared" si="26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8"/>
        <v>0</v>
      </c>
      <c r="F165" s="31"/>
      <c r="G165" s="6"/>
      <c r="H165" s="8"/>
      <c r="I165" s="15"/>
      <c r="J165" s="10">
        <f>G165+I165</f>
        <v>0</v>
      </c>
      <c r="K165" s="63" t="e">
        <f t="shared" si="17"/>
        <v>#DIV/0!</v>
      </c>
      <c r="L165" s="52"/>
      <c r="M165" s="52"/>
      <c r="N165" s="57">
        <f t="shared" si="27"/>
        <v>0</v>
      </c>
      <c r="O165" s="57"/>
      <c r="P165" s="124">
        <f t="shared" si="24"/>
        <v>0</v>
      </c>
      <c r="Q165" s="150" t="e">
        <f t="shared" si="25"/>
        <v>#DIV/0!</v>
      </c>
      <c r="R165" s="116">
        <f t="shared" si="26"/>
        <v>0</v>
      </c>
    </row>
    <row r="166" spans="2:18" ht="15.75" customHeight="1">
      <c r="B166" s="1" t="s">
        <v>114</v>
      </c>
      <c r="C166" s="17">
        <v>115000</v>
      </c>
      <c r="D166" s="17">
        <v>23413</v>
      </c>
      <c r="E166" s="55">
        <f t="shared" si="28"/>
        <v>20.359130434782607</v>
      </c>
      <c r="F166" s="31"/>
      <c r="G166" s="6">
        <v>20288073</v>
      </c>
      <c r="H166" s="10">
        <v>549550</v>
      </c>
      <c r="I166" s="15"/>
      <c r="J166" s="10"/>
      <c r="K166" s="138">
        <f t="shared" si="17"/>
        <v>0.027087343386432018</v>
      </c>
      <c r="L166" s="6"/>
      <c r="M166" s="6"/>
      <c r="N166" s="15"/>
      <c r="O166" s="15"/>
      <c r="P166" s="120">
        <f t="shared" si="24"/>
        <v>20288073</v>
      </c>
      <c r="Q166" s="151">
        <f t="shared" si="25"/>
        <v>36.91761077245019</v>
      </c>
      <c r="R166" s="117">
        <f t="shared" si="26"/>
        <v>19738523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7"/>
        <v>#DIV/0!</v>
      </c>
      <c r="L167" s="6"/>
      <c r="M167" s="6"/>
      <c r="N167" s="15"/>
      <c r="O167" s="15"/>
      <c r="P167" s="120">
        <f t="shared" si="24"/>
        <v>0</v>
      </c>
      <c r="Q167" s="151" t="e">
        <f t="shared" si="25"/>
        <v>#DIV/0!</v>
      </c>
      <c r="R167" s="117">
        <f t="shared" si="26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7"/>
        <v>#DIV/0!</v>
      </c>
      <c r="L168" s="6"/>
      <c r="M168" s="6"/>
      <c r="N168" s="15"/>
      <c r="O168" s="15"/>
      <c r="P168" s="120">
        <f t="shared" si="24"/>
        <v>0</v>
      </c>
      <c r="Q168" s="151" t="e">
        <f t="shared" si="25"/>
        <v>#DIV/0!</v>
      </c>
      <c r="R168" s="117">
        <f t="shared" si="26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7"/>
        <v>#DIV/0!</v>
      </c>
      <c r="L169" s="6"/>
      <c r="M169" s="6"/>
      <c r="N169" s="15"/>
      <c r="O169" s="15"/>
      <c r="P169" s="120">
        <f t="shared" si="24"/>
        <v>0</v>
      </c>
      <c r="Q169" s="151" t="e">
        <f t="shared" si="25"/>
        <v>#DIV/0!</v>
      </c>
      <c r="R169" s="117">
        <f t="shared" si="26"/>
        <v>0</v>
      </c>
    </row>
    <row r="170" spans="2:18" ht="0.75" customHeight="1">
      <c r="B170" s="1" t="s">
        <v>115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7"/>
        <v>#DIV/0!</v>
      </c>
      <c r="L170" s="6"/>
      <c r="M170" s="6"/>
      <c r="N170" s="15"/>
      <c r="O170" s="15"/>
      <c r="P170" s="120">
        <f t="shared" si="24"/>
        <v>0</v>
      </c>
      <c r="Q170" s="151"/>
      <c r="R170" s="117">
        <f t="shared" si="26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16164119</v>
      </c>
      <c r="H171" s="10">
        <v>205030</v>
      </c>
      <c r="I171" s="15"/>
      <c r="J171" s="10"/>
      <c r="K171" s="138">
        <f t="shared" si="17"/>
        <v>0.012684266924785694</v>
      </c>
      <c r="L171" s="6">
        <v>3720081</v>
      </c>
      <c r="M171" s="6"/>
      <c r="N171" s="15"/>
      <c r="O171" s="15"/>
      <c r="P171" s="120">
        <f t="shared" si="24"/>
        <v>19884200</v>
      </c>
      <c r="Q171" s="151">
        <f t="shared" si="25"/>
        <v>96.98190508706043</v>
      </c>
      <c r="R171" s="117">
        <f t="shared" si="26"/>
        <v>19679170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7"/>
        <v>#DIV/0!</v>
      </c>
      <c r="L172" s="52"/>
      <c r="M172" s="52"/>
      <c r="N172" s="57">
        <f aca="true" t="shared" si="29" ref="N172:N177">G172+L172</f>
        <v>0</v>
      </c>
      <c r="O172" s="57"/>
      <c r="P172" s="124">
        <f t="shared" si="24"/>
        <v>0</v>
      </c>
      <c r="Q172" s="150" t="e">
        <f t="shared" si="25"/>
        <v>#DIV/0!</v>
      </c>
      <c r="R172" s="116">
        <f t="shared" si="26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7"/>
        <v>#DIV/0!</v>
      </c>
      <c r="L173" s="52"/>
      <c r="M173" s="52"/>
      <c r="N173" s="15">
        <f t="shared" si="29"/>
        <v>0</v>
      </c>
      <c r="O173" s="15"/>
      <c r="P173" s="124">
        <f t="shared" si="24"/>
        <v>0</v>
      </c>
      <c r="Q173" s="150" t="e">
        <f t="shared" si="25"/>
        <v>#DIV/0!</v>
      </c>
      <c r="R173" s="116">
        <f t="shared" si="26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7"/>
        <v>#DIV/0!</v>
      </c>
      <c r="L174" s="52"/>
      <c r="M174" s="52"/>
      <c r="N174" s="57">
        <f t="shared" si="29"/>
        <v>0</v>
      </c>
      <c r="O174" s="57"/>
      <c r="P174" s="124">
        <f t="shared" si="24"/>
        <v>0</v>
      </c>
      <c r="Q174" s="150" t="e">
        <f t="shared" si="25"/>
        <v>#DIV/0!</v>
      </c>
      <c r="R174" s="116">
        <f t="shared" si="26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30" ref="K175:K192">H175/G175</f>
        <v>#DIV/0!</v>
      </c>
      <c r="L175" s="52"/>
      <c r="M175" s="52"/>
      <c r="N175" s="57">
        <f t="shared" si="29"/>
        <v>0</v>
      </c>
      <c r="O175" s="57"/>
      <c r="P175" s="124">
        <f t="shared" si="24"/>
        <v>0</v>
      </c>
      <c r="Q175" s="150" t="e">
        <f t="shared" si="25"/>
        <v>#DIV/0!</v>
      </c>
      <c r="R175" s="116">
        <f t="shared" si="26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30"/>
        <v>#DIV/0!</v>
      </c>
      <c r="L176" s="52"/>
      <c r="M176" s="52"/>
      <c r="N176" s="15">
        <f t="shared" si="29"/>
        <v>0</v>
      </c>
      <c r="O176" s="15"/>
      <c r="P176" s="124">
        <f t="shared" si="24"/>
        <v>0</v>
      </c>
      <c r="Q176" s="150" t="e">
        <f t="shared" si="25"/>
        <v>#DIV/0!</v>
      </c>
      <c r="R176" s="116">
        <f t="shared" si="26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/>
      <c r="I177" s="6"/>
      <c r="J177" s="17">
        <f>G177+I177</f>
        <v>0</v>
      </c>
      <c r="K177" s="138"/>
      <c r="L177" s="120"/>
      <c r="M177" s="120"/>
      <c r="N177" s="122">
        <f t="shared" si="29"/>
        <v>0</v>
      </c>
      <c r="O177" s="122"/>
      <c r="P177" s="120">
        <f t="shared" si="24"/>
        <v>0</v>
      </c>
      <c r="Q177" s="151" t="e">
        <f t="shared" si="25"/>
        <v>#DIV/0!</v>
      </c>
      <c r="R177" s="117">
        <f t="shared" si="26"/>
        <v>0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4"/>
        <v>0</v>
      </c>
      <c r="Q178" s="150"/>
      <c r="R178" s="116">
        <f t="shared" si="26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4"/>
        <v>0</v>
      </c>
      <c r="Q179" s="151"/>
      <c r="R179" s="117">
        <f t="shared" si="26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1" ref="E180:E188">D180/C180*100</f>
        <v>68.98924213267051</v>
      </c>
      <c r="F180" s="13">
        <f>F181+F182+F183+F188</f>
        <v>-1512100</v>
      </c>
      <c r="G180" s="52">
        <f>G187+G188+G191+G192</f>
        <v>150395865</v>
      </c>
      <c r="H180" s="13">
        <f>H181+H182+H183+H188+H189+H187+H192+H191</f>
        <v>7690455</v>
      </c>
      <c r="I180" s="13">
        <f>I181+I182+I183+I188+I189</f>
        <v>0</v>
      </c>
      <c r="J180" s="13">
        <f>J181+J182+J183+J188+J189</f>
        <v>0</v>
      </c>
      <c r="K180" s="63">
        <f t="shared" si="30"/>
        <v>0.051134750280534644</v>
      </c>
      <c r="L180" s="52">
        <f>L187+L188+L189+L191</f>
        <v>351960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 t="shared" si="24"/>
        <v>150747825</v>
      </c>
      <c r="Q180" s="150">
        <f t="shared" si="25"/>
        <v>19.601938376858065</v>
      </c>
      <c r="R180" s="116">
        <f t="shared" si="26"/>
        <v>143057370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1"/>
        <v>85.24691428571428</v>
      </c>
      <c r="F181" s="31"/>
      <c r="G181" s="6"/>
      <c r="H181" s="12"/>
      <c r="I181" s="6"/>
      <c r="J181" s="17">
        <f aca="true" t="shared" si="32" ref="J181:J187">G181+I181</f>
        <v>0</v>
      </c>
      <c r="K181" s="63" t="e">
        <f t="shared" si="30"/>
        <v>#DIV/0!</v>
      </c>
      <c r="L181" s="52" t="e">
        <f aca="true" t="shared" si="33" ref="L181:L186">H181/G181</f>
        <v>#DIV/0!</v>
      </c>
      <c r="M181" s="52"/>
      <c r="N181" s="57" t="e">
        <f aca="true" t="shared" si="34" ref="N181:N186">G181+L181</f>
        <v>#DIV/0!</v>
      </c>
      <c r="O181" s="57"/>
      <c r="P181" s="124" t="e">
        <f t="shared" si="24"/>
        <v>#DIV/0!</v>
      </c>
      <c r="Q181" s="150" t="e">
        <f t="shared" si="25"/>
        <v>#DIV/0!</v>
      </c>
      <c r="R181" s="116" t="e">
        <f t="shared" si="26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1"/>
        <v>84.93608695652173</v>
      </c>
      <c r="F182" s="31">
        <v>100000</v>
      </c>
      <c r="G182" s="6"/>
      <c r="H182" s="12"/>
      <c r="I182" s="6"/>
      <c r="J182" s="17">
        <f t="shared" si="32"/>
        <v>0</v>
      </c>
      <c r="K182" s="63" t="e">
        <f t="shared" si="30"/>
        <v>#DIV/0!</v>
      </c>
      <c r="L182" s="52" t="e">
        <f t="shared" si="33"/>
        <v>#DIV/0!</v>
      </c>
      <c r="M182" s="52"/>
      <c r="N182" s="57" t="e">
        <f t="shared" si="34"/>
        <v>#DIV/0!</v>
      </c>
      <c r="O182" s="57"/>
      <c r="P182" s="124" t="e">
        <f t="shared" si="24"/>
        <v>#DIV/0!</v>
      </c>
      <c r="Q182" s="150" t="e">
        <f t="shared" si="25"/>
        <v>#DIV/0!</v>
      </c>
      <c r="R182" s="116" t="e">
        <f t="shared" si="26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1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2"/>
        <v>0</v>
      </c>
      <c r="K183" s="63" t="e">
        <f t="shared" si="30"/>
        <v>#DIV/0!</v>
      </c>
      <c r="L183" s="52" t="e">
        <f t="shared" si="33"/>
        <v>#DIV/0!</v>
      </c>
      <c r="M183" s="52"/>
      <c r="N183" s="57" t="e">
        <f t="shared" si="34"/>
        <v>#DIV/0!</v>
      </c>
      <c r="O183" s="57"/>
      <c r="P183" s="124" t="e">
        <f t="shared" si="24"/>
        <v>#DIV/0!</v>
      </c>
      <c r="Q183" s="150" t="e">
        <f t="shared" si="25"/>
        <v>#DIV/0!</v>
      </c>
      <c r="R183" s="116" t="e">
        <f t="shared" si="26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1"/>
        <v>0</v>
      </c>
      <c r="F184" s="36"/>
      <c r="G184" s="6"/>
      <c r="H184" s="8"/>
      <c r="I184" s="15"/>
      <c r="J184" s="10">
        <f t="shared" si="32"/>
        <v>0</v>
      </c>
      <c r="K184" s="63" t="e">
        <f t="shared" si="30"/>
        <v>#DIV/0!</v>
      </c>
      <c r="L184" s="52" t="e">
        <f t="shared" si="33"/>
        <v>#DIV/0!</v>
      </c>
      <c r="M184" s="52"/>
      <c r="N184" s="57" t="e">
        <f t="shared" si="34"/>
        <v>#DIV/0!</v>
      </c>
      <c r="O184" s="57"/>
      <c r="P184" s="124" t="e">
        <f t="shared" si="24"/>
        <v>#DIV/0!</v>
      </c>
      <c r="Q184" s="150" t="e">
        <f t="shared" si="25"/>
        <v>#DIV/0!</v>
      </c>
      <c r="R184" s="116" t="e">
        <f t="shared" si="26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1"/>
        <v>0</v>
      </c>
      <c r="F185" s="39"/>
      <c r="G185" s="6"/>
      <c r="H185" s="8"/>
      <c r="I185" s="15"/>
      <c r="J185" s="10">
        <f t="shared" si="32"/>
        <v>0</v>
      </c>
      <c r="K185" s="63" t="e">
        <f t="shared" si="30"/>
        <v>#DIV/0!</v>
      </c>
      <c r="L185" s="52" t="e">
        <f t="shared" si="33"/>
        <v>#DIV/0!</v>
      </c>
      <c r="M185" s="52"/>
      <c r="N185" s="57" t="e">
        <f t="shared" si="34"/>
        <v>#DIV/0!</v>
      </c>
      <c r="O185" s="57"/>
      <c r="P185" s="124" t="e">
        <f t="shared" si="24"/>
        <v>#DIV/0!</v>
      </c>
      <c r="Q185" s="150" t="e">
        <f t="shared" si="25"/>
        <v>#DIV/0!</v>
      </c>
      <c r="R185" s="116" t="e">
        <f t="shared" si="26"/>
        <v>#DIV/0!</v>
      </c>
    </row>
    <row r="186" spans="2:18" ht="15.75" hidden="1">
      <c r="B186" s="3"/>
      <c r="C186" s="2">
        <v>0</v>
      </c>
      <c r="D186" s="2"/>
      <c r="E186" s="86" t="e">
        <f t="shared" si="31"/>
        <v>#DIV/0!</v>
      </c>
      <c r="G186" s="37"/>
      <c r="H186" s="20"/>
      <c r="I186" s="87"/>
      <c r="J186" s="88">
        <f t="shared" si="32"/>
        <v>0</v>
      </c>
      <c r="K186" s="63" t="e">
        <f t="shared" si="30"/>
        <v>#DIV/0!</v>
      </c>
      <c r="L186" s="52" t="e">
        <f t="shared" si="33"/>
        <v>#DIV/0!</v>
      </c>
      <c r="M186" s="52"/>
      <c r="N186" s="89" t="e">
        <f t="shared" si="34"/>
        <v>#DIV/0!</v>
      </c>
      <c r="O186" s="89"/>
      <c r="P186" s="124" t="e">
        <f t="shared" si="24"/>
        <v>#DIV/0!</v>
      </c>
      <c r="Q186" s="150" t="e">
        <f t="shared" si="25"/>
        <v>#DIV/0!</v>
      </c>
      <c r="R186" s="116" t="e">
        <f t="shared" si="26"/>
        <v>#DIV/0!</v>
      </c>
    </row>
    <row r="187" spans="2:18" ht="15.75">
      <c r="B187" s="54" t="s">
        <v>106</v>
      </c>
      <c r="C187" s="90">
        <v>0</v>
      </c>
      <c r="D187" s="90"/>
      <c r="E187" s="55" t="e">
        <f t="shared" si="31"/>
        <v>#DIV/0!</v>
      </c>
      <c r="F187" s="144"/>
      <c r="G187" s="6">
        <v>14302365</v>
      </c>
      <c r="H187" s="17"/>
      <c r="I187" s="6"/>
      <c r="J187" s="17">
        <f t="shared" si="32"/>
        <v>14302365</v>
      </c>
      <c r="K187" s="138">
        <f t="shared" si="30"/>
        <v>0</v>
      </c>
      <c r="L187" s="6"/>
      <c r="M187" s="6"/>
      <c r="N187" s="15"/>
      <c r="O187" s="15"/>
      <c r="P187" s="120">
        <f t="shared" si="24"/>
        <v>14302365</v>
      </c>
      <c r="Q187" s="151" t="e">
        <f t="shared" si="25"/>
        <v>#DIV/0!</v>
      </c>
      <c r="R187" s="117">
        <f t="shared" si="26"/>
        <v>14302365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1"/>
        <v>57.90109089327083</v>
      </c>
      <c r="F188" s="31">
        <f>-80000-335100+85000</f>
        <v>-330100</v>
      </c>
      <c r="G188" s="6">
        <v>136093500</v>
      </c>
      <c r="H188" s="10">
        <v>7690455</v>
      </c>
      <c r="I188" s="15"/>
      <c r="J188" s="10"/>
      <c r="K188" s="138">
        <f t="shared" si="30"/>
        <v>0.056508613563469236</v>
      </c>
      <c r="L188" s="6">
        <v>351960</v>
      </c>
      <c r="M188" s="6"/>
      <c r="N188" s="15"/>
      <c r="O188" s="15"/>
      <c r="P188" s="120">
        <f t="shared" si="24"/>
        <v>136445460</v>
      </c>
      <c r="Q188" s="151">
        <f t="shared" si="25"/>
        <v>17.7421830047767</v>
      </c>
      <c r="R188" s="117">
        <f t="shared" si="26"/>
        <v>128755005</v>
      </c>
    </row>
    <row r="189" spans="2:20" ht="15.75">
      <c r="B189" s="54" t="s">
        <v>37</v>
      </c>
      <c r="C189" s="17"/>
      <c r="D189" s="17">
        <v>-7345</v>
      </c>
      <c r="E189" s="55"/>
      <c r="F189" s="31"/>
      <c r="G189" s="6"/>
      <c r="H189" s="17"/>
      <c r="I189" s="6"/>
      <c r="J189" s="10"/>
      <c r="K189" s="138"/>
      <c r="L189" s="6"/>
      <c r="M189" s="6"/>
      <c r="N189" s="15"/>
      <c r="O189" s="15"/>
      <c r="P189" s="120">
        <f t="shared" si="24"/>
        <v>0</v>
      </c>
      <c r="Q189" s="151" t="e">
        <f t="shared" si="25"/>
        <v>#DIV/0!</v>
      </c>
      <c r="R189" s="117">
        <f t="shared" si="26"/>
        <v>0</v>
      </c>
      <c r="T189" s="153"/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4"/>
        <v>0</v>
      </c>
      <c r="Q190" s="151" t="e">
        <f t="shared" si="25"/>
        <v>#DIV/0!</v>
      </c>
      <c r="R190" s="117">
        <f t="shared" si="26"/>
        <v>0</v>
      </c>
    </row>
    <row r="191" spans="2:18" ht="15.75">
      <c r="B191" s="92" t="s">
        <v>98</v>
      </c>
      <c r="C191" s="84"/>
      <c r="D191" s="84"/>
      <c r="E191" s="86"/>
      <c r="F191" s="36"/>
      <c r="G191" s="37"/>
      <c r="H191" s="84"/>
      <c r="I191" s="37"/>
      <c r="J191" s="84"/>
      <c r="K191" s="138"/>
      <c r="L191" s="6"/>
      <c r="M191" s="37"/>
      <c r="N191" s="87"/>
      <c r="O191" s="87"/>
      <c r="P191" s="120">
        <f t="shared" si="24"/>
        <v>0</v>
      </c>
      <c r="Q191" s="151"/>
      <c r="R191" s="117">
        <f t="shared" si="26"/>
        <v>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30"/>
        <v>#DIV/0!</v>
      </c>
      <c r="L192" s="37"/>
      <c r="M192" s="37"/>
      <c r="N192" s="37"/>
      <c r="O192" s="87"/>
      <c r="P192" s="37"/>
      <c r="Q192" s="152"/>
      <c r="R192" s="118">
        <f t="shared" si="26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225995312</v>
      </c>
      <c r="H193" s="103">
        <f>H72+H77+H89+H96+H110+H117+H132+H158+H180+H178</f>
        <v>9714284.99</v>
      </c>
      <c r="I193" s="103">
        <f aca="true" t="shared" si="35" ref="I193:P193">I72+I77+I82+I89+I96+I110+I117+I132+I158+I174+I180+I178</f>
        <v>0</v>
      </c>
      <c r="J193" s="103">
        <f t="shared" si="35"/>
        <v>6821800</v>
      </c>
      <c r="K193" s="137">
        <f>H193/G193</f>
        <v>0.04298445354477088</v>
      </c>
      <c r="L193" s="41">
        <f>L72+L77+L89+L96+L110+L117+L132+L158+L178+L180</f>
        <v>6255867</v>
      </c>
      <c r="M193" s="41" t="e">
        <f t="shared" si="35"/>
        <v>#DIV/0!</v>
      </c>
      <c r="N193" s="41">
        <f t="shared" si="35"/>
        <v>0</v>
      </c>
      <c r="O193" s="41">
        <f t="shared" si="35"/>
        <v>0</v>
      </c>
      <c r="P193" s="41">
        <f t="shared" si="35"/>
        <v>232251179</v>
      </c>
      <c r="Q193" s="134">
        <f t="shared" si="25"/>
        <v>23.90821138550929</v>
      </c>
      <c r="R193" s="121">
        <f t="shared" si="26"/>
        <v>222536894.01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113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132</v>
      </c>
      <c r="C197" s="23"/>
      <c r="D197" s="96"/>
      <c r="E197" s="96"/>
      <c r="F197" s="97"/>
      <c r="G197" s="4"/>
      <c r="M197" s="4" t="s">
        <v>105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7:16" ht="12.75">
      <c r="G199" s="141"/>
      <c r="H199" s="156"/>
      <c r="I199" s="141"/>
      <c r="J199" s="141" t="s">
        <v>107</v>
      </c>
      <c r="K199" s="141"/>
      <c r="L199" s="141"/>
      <c r="M199" s="141"/>
      <c r="N199" s="141" t="s">
        <v>108</v>
      </c>
      <c r="O199" s="156"/>
      <c r="P199" s="153"/>
    </row>
    <row r="200" spans="2:15" ht="12.75">
      <c r="B200" s="141" t="s">
        <v>139</v>
      </c>
      <c r="G200" s="141"/>
      <c r="H200" s="156" t="s">
        <v>140</v>
      </c>
      <c r="I200" s="141"/>
      <c r="J200" s="141" t="s">
        <v>109</v>
      </c>
      <c r="K200" s="141"/>
      <c r="L200" s="141"/>
      <c r="M200" s="141"/>
      <c r="N200" s="141" t="s">
        <v>110</v>
      </c>
      <c r="O200" s="156"/>
    </row>
    <row r="201" ht="15.75">
      <c r="P201" s="153"/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160213717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5" s="156" customFormat="1" ht="15.75" hidden="1">
      <c r="B209" s="93"/>
      <c r="C209" s="94"/>
      <c r="D209" s="94"/>
      <c r="E209" s="94"/>
      <c r="F209" s="141"/>
      <c r="G209" s="2"/>
      <c r="H209" s="2"/>
      <c r="I209" s="2"/>
      <c r="J209" s="2"/>
      <c r="L209" s="153"/>
      <c r="M209" s="153"/>
      <c r="N209" s="4"/>
      <c r="O209" s="4"/>
    </row>
    <row r="210" spans="2:15" s="156" customFormat="1" ht="15.75" hidden="1">
      <c r="B210" s="93"/>
      <c r="C210" s="94"/>
      <c r="D210" s="94"/>
      <c r="E210" s="94"/>
      <c r="F210" s="141"/>
      <c r="G210" s="2"/>
      <c r="H210" s="2"/>
      <c r="I210" s="2"/>
      <c r="J210" s="2"/>
      <c r="L210" s="153"/>
      <c r="M210" s="153"/>
      <c r="N210" s="4"/>
      <c r="O210" s="4"/>
    </row>
    <row r="211" spans="2:15" s="156" customFormat="1" ht="15.75" hidden="1">
      <c r="B211" s="93"/>
      <c r="C211" s="94"/>
      <c r="D211" s="94"/>
      <c r="E211" s="94"/>
      <c r="F211" s="141"/>
      <c r="G211" s="2"/>
      <c r="H211" s="2"/>
      <c r="I211" s="2"/>
      <c r="J211" s="2"/>
      <c r="L211" s="153"/>
      <c r="M211" s="153"/>
      <c r="N211" s="4"/>
      <c r="O211" s="4"/>
    </row>
    <row r="212" spans="2:15" s="156" customFormat="1" ht="15.75">
      <c r="B212" s="3"/>
      <c r="C212" s="94"/>
      <c r="D212" s="94"/>
      <c r="E212" s="94"/>
      <c r="F212" s="153"/>
      <c r="G212" s="2"/>
      <c r="H212" s="2"/>
      <c r="I212" s="2"/>
      <c r="J212" s="2"/>
      <c r="L212" s="153"/>
      <c r="M212" s="153"/>
      <c r="N212" s="4"/>
      <c r="O212" s="4"/>
    </row>
    <row r="213" spans="2:15" s="156" customFormat="1" ht="15.75" hidden="1">
      <c r="B213" s="3"/>
      <c r="C213" s="94"/>
      <c r="D213" s="94"/>
      <c r="E213" s="94"/>
      <c r="F213" s="141"/>
      <c r="G213" s="2"/>
      <c r="H213" s="2"/>
      <c r="I213" s="2"/>
      <c r="J213" s="2"/>
      <c r="L213" s="153"/>
      <c r="M213" s="153"/>
      <c r="N213" s="4"/>
      <c r="O213" s="4"/>
    </row>
    <row r="214" spans="2:15" s="156" customFormat="1" ht="15.75" hidden="1">
      <c r="B214" s="99"/>
      <c r="C214" s="94"/>
      <c r="D214" s="94"/>
      <c r="E214" s="94"/>
      <c r="F214" s="141"/>
      <c r="G214" s="2"/>
      <c r="H214" s="2"/>
      <c r="I214" s="2"/>
      <c r="J214" s="2"/>
      <c r="L214" s="153"/>
      <c r="M214" s="153"/>
      <c r="N214" s="4"/>
      <c r="O214" s="4"/>
    </row>
    <row r="215" spans="2:15" s="156" customFormat="1" ht="15.75" hidden="1">
      <c r="B215" s="93"/>
      <c r="C215" s="94"/>
      <c r="D215" s="94"/>
      <c r="E215" s="94"/>
      <c r="F215" s="141"/>
      <c r="G215" s="2"/>
      <c r="H215" s="2"/>
      <c r="I215" s="2"/>
      <c r="J215" s="2"/>
      <c r="L215" s="153"/>
      <c r="M215" s="153"/>
      <c r="N215" s="4"/>
      <c r="O215" s="4"/>
    </row>
    <row r="216" spans="2:15" s="156" customFormat="1" ht="15.75" hidden="1">
      <c r="B216" s="93"/>
      <c r="C216" s="94"/>
      <c r="D216" s="94"/>
      <c r="E216" s="94"/>
      <c r="F216" s="141"/>
      <c r="G216" s="2"/>
      <c r="H216" s="2"/>
      <c r="I216" s="2"/>
      <c r="J216" s="2"/>
      <c r="L216" s="153"/>
      <c r="M216" s="153"/>
      <c r="N216" s="4"/>
      <c r="O216" s="4"/>
    </row>
    <row r="220" spans="2:15" s="156" customFormat="1" ht="15.75">
      <c r="B220" s="93"/>
      <c r="C220" s="94"/>
      <c r="D220" s="94"/>
      <c r="E220" s="94"/>
      <c r="F220" s="141"/>
      <c r="G220" s="2"/>
      <c r="H220" s="2"/>
      <c r="I220" s="2"/>
      <c r="J220" s="2"/>
      <c r="L220" s="153"/>
      <c r="M220" s="153"/>
      <c r="N220" s="4"/>
      <c r="O220" s="4"/>
    </row>
    <row r="221" spans="2:15" s="156" customFormat="1" ht="15.75">
      <c r="B221" s="93"/>
      <c r="C221" s="94"/>
      <c r="D221" s="94"/>
      <c r="E221" s="94"/>
      <c r="F221" s="141"/>
      <c r="G221" s="2"/>
      <c r="H221" s="2"/>
      <c r="I221" s="2"/>
      <c r="J221" s="2"/>
      <c r="L221" s="153"/>
      <c r="M221" s="153"/>
      <c r="N221" s="4"/>
      <c r="O221" s="4"/>
    </row>
    <row r="222" spans="2:15" s="156" customFormat="1" ht="15.75" hidden="1">
      <c r="B222" s="93"/>
      <c r="C222" s="94"/>
      <c r="D222" s="94"/>
      <c r="E222" s="94"/>
      <c r="F222" s="141"/>
      <c r="G222" s="2"/>
      <c r="H222" s="2"/>
      <c r="I222" s="2"/>
      <c r="J222" s="2"/>
      <c r="L222" s="153"/>
      <c r="M222" s="153"/>
      <c r="N222" s="4"/>
      <c r="O222" s="4"/>
    </row>
    <row r="223" spans="2:15" s="156" customFormat="1" ht="15.75" hidden="1">
      <c r="B223" s="93"/>
      <c r="C223" s="94"/>
      <c r="D223" s="94"/>
      <c r="E223" s="94"/>
      <c r="F223" s="141"/>
      <c r="G223" s="2"/>
      <c r="H223" s="2"/>
      <c r="I223" s="2"/>
      <c r="J223" s="2"/>
      <c r="L223" s="153"/>
      <c r="M223" s="153"/>
      <c r="N223" s="4"/>
      <c r="O223" s="4"/>
    </row>
    <row r="224" spans="2:15" s="156" customFormat="1" ht="15.75" hidden="1">
      <c r="B224" s="93"/>
      <c r="C224" s="94"/>
      <c r="D224" s="94"/>
      <c r="E224" s="94"/>
      <c r="F224" s="141"/>
      <c r="G224" s="2"/>
      <c r="H224" s="2"/>
      <c r="I224" s="2"/>
      <c r="J224" s="2"/>
      <c r="L224" s="153"/>
      <c r="M224" s="153"/>
      <c r="N224" s="4"/>
      <c r="O224" s="4"/>
    </row>
    <row r="225" spans="2:15" s="156" customFormat="1" ht="15.75">
      <c r="B225" s="93"/>
      <c r="C225" s="94"/>
      <c r="D225" s="94"/>
      <c r="E225" s="94"/>
      <c r="F225" s="141"/>
      <c r="G225" s="2"/>
      <c r="H225" s="2"/>
      <c r="I225" s="2"/>
      <c r="J225" s="2"/>
      <c r="L225" s="153"/>
      <c r="M225" s="153"/>
      <c r="N225" s="4"/>
      <c r="O225" s="4"/>
    </row>
    <row r="226" spans="2:15" s="156" customFormat="1" ht="15.75">
      <c r="B226" s="93"/>
      <c r="C226" s="94"/>
      <c r="D226" s="94"/>
      <c r="E226" s="94"/>
      <c r="F226" s="141"/>
      <c r="G226" s="2"/>
      <c r="H226" s="2"/>
      <c r="I226" s="2"/>
      <c r="J226" s="2"/>
      <c r="L226" s="153"/>
      <c r="M226" s="153"/>
      <c r="N226" s="4"/>
      <c r="O226" s="4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Mariana Husar</cp:lastModifiedBy>
  <cp:lastPrinted>2022-04-08T09:25:12Z</cp:lastPrinted>
  <dcterms:created xsi:type="dcterms:W3CDTF">2007-06-25T06:06:27Z</dcterms:created>
  <dcterms:modified xsi:type="dcterms:W3CDTF">2022-04-29T07:20:16Z</dcterms:modified>
  <cp:category/>
  <cp:version/>
  <cp:contentType/>
  <cp:contentStatus/>
</cp:coreProperties>
</file>