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mai 2022" sheetId="1" r:id="rId1"/>
  </sheets>
  <definedNames>
    <definedName name="_xlnm.Print_Area" localSheetId="0">'rectif mai 2022'!$A$1:$T$206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<sst xmlns="http://schemas.openxmlformats.org/spreadsheetml/2006/main" count="198" uniqueCount="141">
  <si>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</si>
  <si>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</si>
  <si>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</si>
  <si>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</si>
  <si>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</si>
  <si>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</si>
  <si>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</si>
  <si>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</si>
  <si>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</si>
  <si>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</si>
  <si>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</si>
  <si>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</si>
  <si>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</si>
  <si>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</si>
  <si>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</si>
  <si>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</si>
  <si>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</si>
  <si>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</si>
  <si>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</si>
  <si>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</si>
  <si>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</si>
  <si>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</si>
  <si>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</si>
  <si>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</si>
  <si>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</si>
  <si>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</si>
  <si>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</si>
  <si>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</si>
  <si>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</si>
  <si>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</si>
  <si>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</si>
  <si>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</si>
  <si>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</si>
  <si>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</si>
  <si>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</si>
  <si>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</si>
  <si>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</si>
  <si>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</si>
  <si>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</si>
  <si>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</si>
  <si>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</si>
  <si>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</si>
  <si>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</si>
  <si>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</si>
  <si>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</si>
  <si>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</si>
  <si>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</si>
  <si>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</si>
  <si>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</si>
  <si>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</si>
  <si>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</si>
  <si>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</si>
  <si>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</si>
  <si>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</si>
  <si>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</si>
  <si>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</si>
  <si>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</si>
  <si>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</si>
  <si>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</si>
  <si>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</si>
  <si>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</si>
  <si>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</si>
  <si>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</si>
  <si>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</si>
  <si>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</si>
  <si>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</si>
  <si>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</si>
  <si>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</si>
  <si>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</si>
  <si>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</si>
  <si>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</si>
  <si>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</si>
  <si>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</si>
  <si>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</si>
  <si>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</si>
  <si>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</si>
  <si>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</si>
  <si>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</si>
  <si>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</si>
  <si>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</si>
  <si>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</si>
  <si>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</si>
  <si>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</si>
  <si>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</si>
  <si>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</si>
  <si>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</si>
  <si>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</si>
  <si>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</si>
  <si>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</si>
  <si>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</si>
  <si>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</si>
  <si>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</si>
  <si>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</si>
  <si>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</si>
  <si>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</si>
  <si>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</si>
  <si>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</si>
  <si>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</si>
  <si>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</si>
  <si>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</si>
  <si>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</si>
  <si>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</si>
  <si>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</si>
  <si>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</si>
  <si>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</si>
  <si>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</si>
  <si>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</si>
  <si>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</si>
  <si>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</si>
  <si>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</si>
  <si>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</si>
  <si>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</si>
  <si>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</si>
  <si>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</si>
  <si>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</si>
  <si>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</si>
  <si>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</si>
  <si>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</si>
  <si>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</si>
  <si>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</si>
  <si>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</si>
  <si>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</si>
  <si>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</si>
  <si>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</si>
  <si>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</si>
  <si>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</si>
  <si>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</si>
  <si>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</si>
  <si>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</si>
  <si>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</si>
  <si>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</si>
  <si>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</si>
  <si>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</si>
  <si>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</si>
  <si>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</si>
  <si>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</si>
  <si>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</si>
  <si>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16.05.2022</t>
  </si>
  <si>
    <t>Președinte de ședință</t>
  </si>
  <si>
    <t>Secretar general</t>
  </si>
  <si>
    <t>ANEXA NR 1.1 la HCL nr. 167/26.05.2022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</si>
</sst>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0" applyNumberFormat="1" applyFont="1" applyFill="1" applyBorder="1" applyAlignment="1">
      <alignment horizontal="right"/>
      <protection/>
    </xf>
    <xf numFmtId="3" fontId="2" fillId="33" borderId="12" xfId="50" applyNumberFormat="1" applyFont="1" applyFill="1" applyBorder="1" applyAlignment="1">
      <alignment horizontal="right"/>
      <protection/>
    </xf>
    <xf numFmtId="3" fontId="2" fillId="0" borderId="12" xfId="50" applyNumberFormat="1" applyFont="1" applyBorder="1" applyAlignment="1">
      <alignment horizontal="right"/>
      <protection/>
    </xf>
    <xf numFmtId="3" fontId="2" fillId="34" borderId="12" xfId="50" applyNumberFormat="1" applyFont="1" applyFill="1" applyBorder="1" applyAlignment="1">
      <alignment horizontal="right"/>
      <protection/>
    </xf>
    <xf numFmtId="3" fontId="2" fillId="32" borderId="10" xfId="50" applyNumberFormat="1" applyFont="1" applyFill="1" applyBorder="1" applyAlignment="1">
      <alignment horizontal="right"/>
      <protection/>
    </xf>
    <xf numFmtId="3" fontId="2" fillId="33" borderId="10" xfId="50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0" applyNumberFormat="1" applyFont="1" applyFill="1" applyBorder="1" applyAlignment="1">
      <alignment horizontal="right"/>
      <protection/>
    </xf>
    <xf numFmtId="3" fontId="2" fillId="0" borderId="10" xfId="50" applyNumberFormat="1" applyFont="1" applyBorder="1" applyAlignment="1">
      <alignment horizontal="right"/>
      <protection/>
    </xf>
    <xf numFmtId="3" fontId="7" fillId="34" borderId="10" xfId="50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0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0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0" applyFont="1" applyFill="1" applyBorder="1" applyAlignment="1">
      <alignment horizontal="center"/>
      <protection/>
    </xf>
    <xf numFmtId="0" fontId="2" fillId="35" borderId="15" xfId="50" applyFont="1" applyFill="1" applyBorder="1" applyAlignment="1">
      <alignment horizontal="center"/>
      <protection/>
    </xf>
    <xf numFmtId="0" fontId="2" fillId="35" borderId="16" xfId="50" applyFont="1" applyFill="1" applyBorder="1" applyAlignment="1">
      <alignment horizontal="center" wrapText="1"/>
      <protection/>
    </xf>
    <xf numFmtId="0" fontId="2" fillId="35" borderId="17" xfId="50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0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0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0" applyFont="1" applyBorder="1" applyAlignment="1">
      <alignment wrapText="1"/>
      <protection/>
    </xf>
    <xf numFmtId="0" fontId="6" fillId="0" borderId="10" xfId="50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0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0" applyNumberFormat="1" applyFont="1" applyFill="1" applyBorder="1" applyAlignment="1">
      <alignment horizontal="right"/>
      <protection/>
    </xf>
    <xf numFmtId="3" fontId="3" fillId="35" borderId="16" xfId="50" applyNumberFormat="1" applyFont="1" applyFill="1" applyBorder="1" applyAlignment="1">
      <alignment horizontal="right"/>
      <protection/>
    </xf>
    <xf numFmtId="3" fontId="3" fillId="35" borderId="17" xfId="50" applyNumberFormat="1" applyFont="1" applyFill="1" applyBorder="1" applyAlignment="1">
      <alignment horizontal="right"/>
      <protection/>
    </xf>
    <xf numFmtId="3" fontId="3" fillId="35" borderId="14" xfId="50" applyNumberFormat="1" applyFont="1" applyFill="1" applyBorder="1" applyAlignment="1">
      <alignment horizontal="right"/>
      <protection/>
    </xf>
    <xf numFmtId="3" fontId="3" fillId="35" borderId="20" xfId="50" applyNumberFormat="1" applyFont="1" applyFill="1" applyBorder="1" applyAlignment="1">
      <alignment horizontal="right"/>
      <protection/>
    </xf>
    <xf numFmtId="3" fontId="3" fillId="35" borderId="21" xfId="50" applyNumberFormat="1" applyFont="1" applyFill="1" applyBorder="1" applyAlignment="1">
      <alignment horizontal="right"/>
      <protection/>
    </xf>
    <xf numFmtId="3" fontId="3" fillId="35" borderId="22" xfId="50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0" applyFont="1" applyFill="1" applyBorder="1" applyAlignment="1">
      <alignment horizontal="center"/>
      <protection/>
    </xf>
    <xf numFmtId="0" fontId="2" fillId="35" borderId="23" xfId="50" applyFont="1" applyFill="1" applyBorder="1" applyAlignment="1">
      <alignment horizontal="center"/>
      <protection/>
    </xf>
    <xf numFmtId="0" fontId="2" fillId="35" borderId="10" xfId="50" applyFont="1" applyFill="1" applyBorder="1" applyAlignment="1">
      <alignment horizontal="center" wrapText="1"/>
      <protection/>
    </xf>
    <xf numFmtId="0" fontId="2" fillId="35" borderId="10" xfId="50" applyFont="1" applyFill="1" applyBorder="1" applyAlignment="1">
      <alignment horizontal="center"/>
      <protection/>
    </xf>
    <xf numFmtId="0" fontId="2" fillId="33" borderId="18" xfId="50" applyFont="1" applyFill="1" applyBorder="1" applyAlignment="1">
      <alignment horizontal="center"/>
      <protection/>
    </xf>
    <xf numFmtId="4" fontId="2" fillId="33" borderId="10" xfId="50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0" applyFont="1" applyBorder="1">
      <alignment/>
      <protection/>
    </xf>
    <xf numFmtId="4" fontId="2" fillId="0" borderId="10" xfId="50" applyNumberFormat="1" applyFont="1" applyBorder="1" applyAlignment="1">
      <alignment horizontal="right"/>
      <protection/>
    </xf>
    <xf numFmtId="0" fontId="2" fillId="33" borderId="10" xfId="50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0" applyFont="1" applyFill="1" applyBorder="1" applyAlignment="1">
      <alignment horizontal="center" wrapText="1"/>
      <protection/>
    </xf>
    <xf numFmtId="3" fontId="7" fillId="0" borderId="10" xfId="50" applyNumberFormat="1" applyFont="1" applyBorder="1" applyAlignment="1">
      <alignment horizontal="right"/>
      <protection/>
    </xf>
    <xf numFmtId="4" fontId="7" fillId="0" borderId="10" xfId="50" applyNumberFormat="1" applyFont="1" applyBorder="1" applyAlignment="1">
      <alignment horizontal="right"/>
      <protection/>
    </xf>
    <xf numFmtId="3" fontId="8" fillId="0" borderId="10" xfId="50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0" applyFont="1" applyFill="1" applyBorder="1">
      <alignment/>
      <protection/>
    </xf>
    <xf numFmtId="4" fontId="7" fillId="34" borderId="10" xfId="50" applyNumberFormat="1" applyFont="1" applyFill="1" applyBorder="1" applyAlignment="1">
      <alignment horizontal="right"/>
      <protection/>
    </xf>
    <xf numFmtId="3" fontId="8" fillId="34" borderId="10" xfId="50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0" applyFont="1" applyFill="1" applyBorder="1">
      <alignment/>
      <protection/>
    </xf>
    <xf numFmtId="4" fontId="2" fillId="34" borderId="10" xfId="50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0" applyNumberFormat="1" applyFont="1" applyFill="1" applyBorder="1" applyAlignment="1">
      <alignment horizontal="right"/>
      <protection/>
    </xf>
    <xf numFmtId="0" fontId="9" fillId="0" borderId="10" xfId="50" applyFont="1" applyBorder="1">
      <alignment/>
      <protection/>
    </xf>
    <xf numFmtId="3" fontId="10" fillId="0" borderId="10" xfId="50" applyNumberFormat="1" applyFont="1" applyBorder="1" applyAlignment="1">
      <alignment horizontal="right"/>
      <protection/>
    </xf>
    <xf numFmtId="3" fontId="9" fillId="0" borderId="10" xfId="50" applyNumberFormat="1" applyFont="1" applyBorder="1" applyAlignment="1">
      <alignment horizontal="right"/>
      <protection/>
    </xf>
    <xf numFmtId="3" fontId="10" fillId="32" borderId="10" xfId="50" applyNumberFormat="1" applyFont="1" applyFill="1" applyBorder="1" applyAlignment="1">
      <alignment horizontal="right"/>
      <protection/>
    </xf>
    <xf numFmtId="0" fontId="9" fillId="34" borderId="10" xfId="50" applyFont="1" applyFill="1" applyBorder="1">
      <alignment/>
      <protection/>
    </xf>
    <xf numFmtId="3" fontId="10" fillId="34" borderId="10" xfId="50" applyNumberFormat="1" applyFont="1" applyFill="1" applyBorder="1" applyAlignment="1">
      <alignment horizontal="right"/>
      <protection/>
    </xf>
    <xf numFmtId="3" fontId="9" fillId="34" borderId="10" xfId="50" applyNumberFormat="1" applyFont="1" applyFill="1" applyBorder="1" applyAlignment="1">
      <alignment horizontal="right"/>
      <protection/>
    </xf>
    <xf numFmtId="4" fontId="2" fillId="32" borderId="10" xfId="50" applyNumberFormat="1" applyFont="1" applyFill="1" applyBorder="1" applyAlignment="1">
      <alignment horizontal="right"/>
      <protection/>
    </xf>
    <xf numFmtId="3" fontId="9" fillId="32" borderId="10" xfId="50" applyNumberFormat="1" applyFont="1" applyFill="1" applyBorder="1" applyAlignment="1">
      <alignment horizontal="right"/>
      <protection/>
    </xf>
    <xf numFmtId="0" fontId="1" fillId="34" borderId="10" xfId="50" applyFont="1" applyFill="1" applyBorder="1">
      <alignment/>
      <protection/>
    </xf>
    <xf numFmtId="3" fontId="1" fillId="34" borderId="10" xfId="50" applyNumberFormat="1" applyFont="1" applyFill="1" applyBorder="1" applyAlignment="1">
      <alignment horizontal="right"/>
      <protection/>
    </xf>
    <xf numFmtId="0" fontId="1" fillId="0" borderId="19" xfId="50" applyFont="1" applyBorder="1">
      <alignment/>
      <protection/>
    </xf>
    <xf numFmtId="3" fontId="2" fillId="0" borderId="19" xfId="50" applyNumberFormat="1" applyFont="1" applyBorder="1" applyAlignment="1">
      <alignment horizontal="right"/>
      <protection/>
    </xf>
    <xf numFmtId="0" fontId="3" fillId="35" borderId="24" xfId="50" applyFont="1" applyFill="1" applyBorder="1">
      <alignment/>
      <protection/>
    </xf>
    <xf numFmtId="4" fontId="2" fillId="0" borderId="19" xfId="50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0" applyNumberFormat="1" applyFont="1" applyFill="1" applyBorder="1" applyAlignment="1">
      <alignment horizontal="right"/>
      <protection/>
    </xf>
    <xf numFmtId="0" fontId="1" fillId="0" borderId="19" xfId="50" applyFont="1" applyBorder="1" applyAlignment="1">
      <alignment wrapText="1"/>
      <protection/>
    </xf>
    <xf numFmtId="0" fontId="1" fillId="0" borderId="0" xfId="50" applyFont="1">
      <alignment/>
      <protection/>
    </xf>
    <xf numFmtId="3" fontId="1" fillId="0" borderId="0" xfId="50" applyNumberFormat="1" applyFont="1" applyAlignment="1">
      <alignment horizontal="right"/>
      <protection/>
    </xf>
    <xf numFmtId="0" fontId="2" fillId="0" borderId="0" xfId="50" applyFont="1">
      <alignment/>
      <protection/>
    </xf>
    <xf numFmtId="3" fontId="2" fillId="0" borderId="0" xfId="50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0" applyFont="1" applyAlignment="1">
      <alignment wrapText="1"/>
      <protection/>
    </xf>
    <xf numFmtId="0" fontId="3" fillId="35" borderId="24" xfId="50" applyFont="1" applyFill="1" applyBorder="1" applyAlignment="1">
      <alignment horizontal="center"/>
      <protection/>
    </xf>
    <xf numFmtId="3" fontId="3" fillId="35" borderId="25" xfId="50" applyNumberFormat="1" applyFont="1" applyFill="1" applyBorder="1" applyAlignment="1">
      <alignment horizontal="right"/>
      <protection/>
    </xf>
    <xf numFmtId="4" fontId="11" fillId="35" borderId="14" xfId="50" applyNumberFormat="1" applyFont="1" applyFill="1" applyBorder="1" applyAlignment="1">
      <alignment horizontal="right"/>
      <protection/>
    </xf>
    <xf numFmtId="3" fontId="3" fillId="35" borderId="26" xfId="50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0" applyFont="1" applyAlignment="1">
      <alignment horizontal="center"/>
      <protection/>
    </xf>
    <xf numFmtId="3" fontId="3" fillId="0" borderId="0" xfId="50" applyNumberFormat="1" applyFont="1" applyAlignment="1">
      <alignment horizontal="right"/>
      <protection/>
    </xf>
    <xf numFmtId="4" fontId="11" fillId="0" borderId="0" xfId="50" applyNumberFormat="1" applyFont="1" applyAlignment="1">
      <alignment horizontal="right"/>
      <protection/>
    </xf>
    <xf numFmtId="4" fontId="3" fillId="0" borderId="0" xfId="50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0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0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0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0" applyNumberFormat="1" applyFont="1" applyFill="1" applyBorder="1" applyAlignment="1">
      <alignment horizontal="right"/>
      <protection/>
    </xf>
    <xf numFmtId="3" fontId="2" fillId="33" borderId="18" xfId="50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0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0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0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0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P5" sqref="P5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136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140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9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15696250</v>
      </c>
      <c r="I40" s="15"/>
      <c r="J40" s="5">
        <f t="shared" si="3"/>
        <v>15923591</v>
      </c>
      <c r="K40" s="30">
        <f aca="true" t="shared" si="4" ref="K40:K66">H40/G40</f>
        <v>0.9857230068267893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1.0144837779724456</v>
      </c>
      <c r="R40" s="6">
        <f>P40-H40</f>
        <v>227341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37091664</v>
      </c>
      <c r="H41" s="104">
        <v>527805</v>
      </c>
      <c r="I41" s="15"/>
      <c r="J41" s="5">
        <f t="shared" si="3"/>
        <v>37091664</v>
      </c>
      <c r="K41" s="30">
        <f t="shared" si="4"/>
        <v>0.014229747147499233</v>
      </c>
      <c r="L41" s="5">
        <v>7200000</v>
      </c>
      <c r="M41" s="5">
        <f>1600000+2306733+530216</f>
        <v>4436949</v>
      </c>
      <c r="N41" s="15"/>
      <c r="O41" s="15"/>
      <c r="P41" s="6">
        <f t="shared" si="5"/>
        <v>44291664</v>
      </c>
      <c r="Q41" s="146">
        <f aca="true" t="shared" si="6" ref="Q41:Q66">P41/H41</f>
        <v>83.9167192429022</v>
      </c>
      <c r="R41" s="6">
        <f aca="true" t="shared" si="7" ref="R41:R70">P41-H41</f>
        <v>43763859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38460</v>
      </c>
      <c r="H48" s="6">
        <v>49959</v>
      </c>
      <c r="I48" s="6"/>
      <c r="J48" s="6">
        <f t="shared" si="3"/>
        <v>38460</v>
      </c>
      <c r="K48" s="30">
        <f t="shared" si="4"/>
        <v>1.2989859594383775</v>
      </c>
      <c r="L48" s="5">
        <f>H48-G48</f>
        <v>11499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85136</v>
      </c>
      <c r="H49" s="6">
        <v>249886</v>
      </c>
      <c r="I49" s="6"/>
      <c r="J49" s="6">
        <f t="shared" si="3"/>
        <v>85136</v>
      </c>
      <c r="K49" s="30">
        <f t="shared" si="4"/>
        <v>2.935139071603082</v>
      </c>
      <c r="L49" s="5">
        <f>H49-G49</f>
        <v>164750</v>
      </c>
      <c r="M49" s="5">
        <v>211924</v>
      </c>
      <c r="N49" s="5"/>
      <c r="O49" s="5"/>
      <c r="P49" s="6">
        <f t="shared" si="5"/>
        <v>249886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2061</v>
      </c>
      <c r="H50" s="6">
        <v>3227</v>
      </c>
      <c r="I50" s="6"/>
      <c r="J50" s="6">
        <f t="shared" si="3"/>
        <v>2061</v>
      </c>
      <c r="K50" s="30">
        <f t="shared" si="4"/>
        <v>1.5657447840853955</v>
      </c>
      <c r="L50" s="5">
        <f>H50-G50</f>
        <v>1166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1640000</v>
      </c>
      <c r="H51" s="6">
        <v>0</v>
      </c>
      <c r="I51" s="6"/>
      <c r="J51" s="6">
        <f t="shared" si="3"/>
        <v>1640000</v>
      </c>
      <c r="K51" s="30">
        <f t="shared" si="4"/>
        <v>0</v>
      </c>
      <c r="L51" s="5"/>
      <c r="M51" s="5"/>
      <c r="N51" s="5"/>
      <c r="O51" s="5"/>
      <c r="P51" s="6">
        <f t="shared" si="5"/>
        <v>1640000</v>
      </c>
      <c r="Q51" s="146" t="e">
        <f t="shared" si="6"/>
        <v>#DIV/0!</v>
      </c>
      <c r="R51" s="6">
        <f t="shared" si="7"/>
        <v>1640000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/>
      <c r="H53" s="6">
        <v>164000</v>
      </c>
      <c r="I53" s="6"/>
      <c r="J53" s="6">
        <f t="shared" si="3"/>
        <v>0</v>
      </c>
      <c r="K53" s="30"/>
      <c r="L53" s="5">
        <v>164000</v>
      </c>
      <c r="M53" s="5">
        <v>0</v>
      </c>
      <c r="N53" s="5"/>
      <c r="O53" s="5"/>
      <c r="P53" s="6">
        <f t="shared" si="5"/>
        <v>164000</v>
      </c>
      <c r="Q53" s="146">
        <f t="shared" si="6"/>
        <v>1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331</v>
      </c>
      <c r="H55" s="6">
        <v>337</v>
      </c>
      <c r="I55" s="6"/>
      <c r="J55" s="6">
        <f t="shared" si="3"/>
        <v>331</v>
      </c>
      <c r="K55" s="30">
        <f t="shared" si="4"/>
        <v>1.0181268882175227</v>
      </c>
      <c r="L55" s="5">
        <v>6</v>
      </c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107266186</v>
      </c>
      <c r="H56" s="120">
        <v>24189631</v>
      </c>
      <c r="I56" s="6"/>
      <c r="J56" s="6">
        <f t="shared" si="3"/>
        <v>107266186</v>
      </c>
      <c r="K56" s="30">
        <f t="shared" si="4"/>
        <v>0.22551031132961136</v>
      </c>
      <c r="L56" s="5">
        <v>832830</v>
      </c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83909385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3916630</v>
      </c>
      <c r="H58" s="120">
        <v>2765735</v>
      </c>
      <c r="I58" s="6"/>
      <c r="J58" s="6">
        <f t="shared" si="3"/>
        <v>3916630</v>
      </c>
      <c r="K58" s="30">
        <f t="shared" si="4"/>
        <v>0.7061517171650118</v>
      </c>
      <c r="L58" s="5"/>
      <c r="M58" s="6">
        <v>0</v>
      </c>
      <c r="N58" s="5"/>
      <c r="O58" s="5"/>
      <c r="P58" s="6">
        <f t="shared" si="5"/>
        <v>3916630</v>
      </c>
      <c r="Q58" s="146">
        <f t="shared" si="6"/>
        <v>1.416126273847639</v>
      </c>
      <c r="R58" s="6">
        <f t="shared" si="7"/>
        <v>1150895</v>
      </c>
    </row>
    <row r="59" spans="2:18" ht="15.75">
      <c r="B59" s="123" t="s">
        <v>90</v>
      </c>
      <c r="C59" s="31"/>
      <c r="D59" s="31"/>
      <c r="E59" s="31"/>
      <c r="F59" s="31"/>
      <c r="G59" s="6">
        <v>35411</v>
      </c>
      <c r="H59" s="6">
        <v>209727</v>
      </c>
      <c r="I59" s="6"/>
      <c r="J59" s="6">
        <f t="shared" si="3"/>
        <v>35411</v>
      </c>
      <c r="K59" s="30">
        <f t="shared" si="4"/>
        <v>5.92265115359634</v>
      </c>
      <c r="L59" s="5">
        <f>175000-411</f>
        <v>174589</v>
      </c>
      <c r="M59" s="6">
        <v>0</v>
      </c>
      <c r="N59" s="5"/>
      <c r="O59" s="5"/>
      <c r="P59" s="6">
        <f t="shared" si="5"/>
        <v>210000</v>
      </c>
      <c r="Q59" s="146"/>
      <c r="R59" s="6">
        <f t="shared" si="7"/>
        <v>273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aca="true" t="shared" si="8" ref="J60:J68">G60+I60</f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8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8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8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138022</v>
      </c>
      <c r="I65" s="6"/>
      <c r="J65" s="6">
        <f t="shared" si="8"/>
        <v>150000</v>
      </c>
      <c r="K65" s="30">
        <f t="shared" si="4"/>
        <v>0.9201466666666667</v>
      </c>
      <c r="L65" s="5"/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46198078</v>
      </c>
      <c r="H66" s="6">
        <v>0</v>
      </c>
      <c r="I66" s="6"/>
      <c r="J66" s="6">
        <f t="shared" si="8"/>
        <v>46198078</v>
      </c>
      <c r="K66" s="30">
        <f t="shared" si="4"/>
        <v>0</v>
      </c>
      <c r="L66" s="5"/>
      <c r="M66" s="6"/>
      <c r="N66" s="15"/>
      <c r="O66" s="15"/>
      <c r="P66" s="6">
        <f t="shared" si="5"/>
        <v>46198078</v>
      </c>
      <c r="Q66" s="146" t="e">
        <f t="shared" si="6"/>
        <v>#DIV/0!</v>
      </c>
      <c r="R66" s="6">
        <f t="shared" si="7"/>
        <v>46198078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8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232251179</v>
      </c>
      <c r="H69" s="41">
        <f>SUM(H40:H68)</f>
        <v>47148427</v>
      </c>
      <c r="I69" s="41">
        <f>SUM(I40:I62)</f>
        <v>0</v>
      </c>
      <c r="J69" s="41">
        <f>SUM(J40:J62)</f>
        <v>171533546</v>
      </c>
      <c r="K69" s="135">
        <f>H69/G69</f>
        <v>0.20300619012142884</v>
      </c>
      <c r="L69" s="45">
        <f>SUM(L40:L68)</f>
        <v>8548840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240800019</v>
      </c>
      <c r="Q69" s="132">
        <f>P69/H69</f>
        <v>5.1072757740146875</v>
      </c>
      <c r="R69" s="126">
        <f t="shared" si="7"/>
        <v>193651592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53176323</v>
      </c>
      <c r="H70" s="45">
        <f>H40+H41+H48+H49+H50+H59+H67</f>
        <v>16736854</v>
      </c>
      <c r="I70" s="128">
        <f>I40+I41+I48+I49+I50</f>
        <v>0</v>
      </c>
      <c r="J70" s="128">
        <f>J40+J41+J48+J49+J50</f>
        <v>53140912</v>
      </c>
      <c r="K70" s="136">
        <f>H70/G70</f>
        <v>0.31474259700130075</v>
      </c>
      <c r="L70" s="129">
        <f>L40+L41+L48+L49+L50+L59+L67</f>
        <v>7552004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60728327</v>
      </c>
      <c r="Q70" s="132">
        <f>P70/H70</f>
        <v>3.628419474771065</v>
      </c>
      <c r="R70" s="126">
        <f t="shared" si="7"/>
        <v>43991473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970864</v>
      </c>
      <c r="I72" s="13">
        <f>I73+I74+I75</f>
        <v>0</v>
      </c>
      <c r="J72" s="13">
        <f aca="true" t="shared" si="9" ref="J72:J88">G72+I72</f>
        <v>2450000</v>
      </c>
      <c r="K72" s="53">
        <f>H72/G72</f>
        <v>0.39627102040816325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2.5235254371364064</v>
      </c>
      <c r="R72" s="116">
        <f>P72-H72</f>
        <v>1479136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/>
      <c r="M75" s="6"/>
      <c r="N75" s="6"/>
      <c r="O75" s="15"/>
      <c r="P75" s="120">
        <f t="shared" si="10"/>
        <v>1530000</v>
      </c>
      <c r="Q75" s="149">
        <f>P76/H75</f>
        <v>1.3908542263826904</v>
      </c>
      <c r="R75" s="120">
        <f>P76-H75</f>
        <v>258536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9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10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591200</v>
      </c>
      <c r="H89" s="9">
        <f>H90+H91+H94+H95</f>
        <v>183530</v>
      </c>
      <c r="I89" s="9">
        <f>I90+I91+I94+I95</f>
        <v>0</v>
      </c>
      <c r="J89" s="9">
        <f>J90+J91+J94+J95</f>
        <v>591200</v>
      </c>
      <c r="K89" s="63">
        <f t="shared" si="13"/>
        <v>0.310436400541272</v>
      </c>
      <c r="L89" s="52">
        <f>L94+L95</f>
        <v>102000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693200</v>
      </c>
      <c r="Q89" s="150">
        <f t="shared" si="11"/>
        <v>3.7770391761564865</v>
      </c>
      <c r="R89" s="124">
        <f t="shared" si="12"/>
        <v>509670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358200</v>
      </c>
      <c r="H94" s="10"/>
      <c r="I94" s="15"/>
      <c r="J94" s="10">
        <f t="shared" si="16"/>
        <v>358200</v>
      </c>
      <c r="K94" s="32">
        <f t="shared" si="13"/>
        <v>0</v>
      </c>
      <c r="L94" s="6">
        <v>102000</v>
      </c>
      <c r="M94" s="6">
        <v>227500</v>
      </c>
      <c r="N94" s="15"/>
      <c r="O94" s="15"/>
      <c r="P94" s="120">
        <f t="shared" si="10"/>
        <v>460200</v>
      </c>
      <c r="Q94" s="151" t="e">
        <f t="shared" si="11"/>
        <v>#DIV/0!</v>
      </c>
      <c r="R94" s="117">
        <f t="shared" si="12"/>
        <v>460200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6"/>
        <v>233000</v>
      </c>
      <c r="K95" s="32">
        <f t="shared" si="13"/>
        <v>0.7876824034334764</v>
      </c>
      <c r="L95" s="120"/>
      <c r="M95" s="119"/>
      <c r="N95" s="122"/>
      <c r="O95" s="122"/>
      <c r="P95" s="120">
        <f t="shared" si="10"/>
        <v>233000</v>
      </c>
      <c r="Q95" s="151"/>
      <c r="R95" s="117">
        <f t="shared" si="12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18160131</v>
      </c>
      <c r="H96" s="13">
        <f>H97+H98+H99+H100+H101+H102+H108+H103+H109</f>
        <v>959845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0.05285451960671429</v>
      </c>
      <c r="L96" s="52">
        <f>L101+L103</f>
        <v>260000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18420131</v>
      </c>
      <c r="Q96" s="150">
        <f t="shared" si="11"/>
        <v>19.190734962415807</v>
      </c>
      <c r="R96" s="116">
        <f t="shared" si="12"/>
        <v>17460286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11109988</v>
      </c>
      <c r="H101" s="10">
        <v>187935</v>
      </c>
      <c r="I101" s="15"/>
      <c r="J101" s="10"/>
      <c r="K101" s="32">
        <f t="shared" si="13"/>
        <v>0.016915859855114155</v>
      </c>
      <c r="L101" s="6">
        <v>260000</v>
      </c>
      <c r="M101" s="6"/>
      <c r="N101" s="15"/>
      <c r="O101" s="15"/>
      <c r="P101" s="120">
        <f t="shared" si="10"/>
        <v>11369988</v>
      </c>
      <c r="Q101" s="151">
        <f t="shared" si="11"/>
        <v>60.499576981403145</v>
      </c>
      <c r="R101" s="120">
        <f t="shared" si="12"/>
        <v>11182053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7050143</v>
      </c>
      <c r="H103" s="15">
        <v>810105</v>
      </c>
      <c r="I103" s="15"/>
      <c r="J103" s="15"/>
      <c r="K103" s="32">
        <f t="shared" si="13"/>
        <v>0.11490617991720167</v>
      </c>
      <c r="L103" s="6"/>
      <c r="M103" s="6"/>
      <c r="N103" s="15"/>
      <c r="O103" s="15"/>
      <c r="P103" s="120">
        <f t="shared" si="10"/>
        <v>7050143</v>
      </c>
      <c r="Q103" s="151">
        <f t="shared" si="11"/>
        <v>8.702752112380495</v>
      </c>
      <c r="R103" s="117">
        <f t="shared" si="12"/>
        <v>6240038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10"/>
        <v>0</v>
      </c>
      <c r="Q109" s="151"/>
      <c r="R109" s="117">
        <f t="shared" si="12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392000</v>
      </c>
      <c r="Q110" s="150">
        <f t="shared" si="11"/>
        <v>1.0000000255102048</v>
      </c>
      <c r="R110" s="116">
        <f t="shared" si="12"/>
        <v>0.010000000009313226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10"/>
        <v>0</v>
      </c>
      <c r="Q113" s="151"/>
      <c r="R113" s="117">
        <f t="shared" si="12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>
        <f t="shared" si="11"/>
        <v>1.0000000255102048</v>
      </c>
      <c r="R114" s="117">
        <f t="shared" si="12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15770150</v>
      </c>
      <c r="H117" s="9">
        <f>H118+H123+H126+H128+H131+H130+H129</f>
        <v>204091</v>
      </c>
      <c r="I117" s="9">
        <f>I118+I123+I126+I128+I131</f>
        <v>0</v>
      </c>
      <c r="J117" s="9">
        <f>J118+J123+J126+J128+J131</f>
        <v>0</v>
      </c>
      <c r="K117" s="63">
        <f t="shared" si="17"/>
        <v>0.012941601696876694</v>
      </c>
      <c r="L117" s="52">
        <f>L128+L129+L130</f>
        <v>285000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16055150</v>
      </c>
      <c r="Q117" s="150">
        <f t="shared" si="11"/>
        <v>78.66662420194913</v>
      </c>
      <c r="R117" s="116">
        <f t="shared" si="12"/>
        <v>15851059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1947200</v>
      </c>
      <c r="H128" s="10">
        <v>24404</v>
      </c>
      <c r="I128" s="15"/>
      <c r="J128" s="10"/>
      <c r="K128" s="138">
        <f t="shared" si="17"/>
        <v>0.012532867707477403</v>
      </c>
      <c r="L128" s="6">
        <v>285000</v>
      </c>
      <c r="M128" s="6"/>
      <c r="N128" s="15"/>
      <c r="O128" s="15"/>
      <c r="P128" s="120">
        <f t="shared" si="10"/>
        <v>2232200</v>
      </c>
      <c r="Q128" s="151">
        <f t="shared" si="11"/>
        <v>91.46861170299951</v>
      </c>
      <c r="R128" s="117">
        <f t="shared" si="12"/>
        <v>2207796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10"/>
        <v>209000</v>
      </c>
      <c r="Q129" s="151"/>
      <c r="R129" s="117">
        <f t="shared" si="12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30687</v>
      </c>
      <c r="I130" s="15"/>
      <c r="J130" s="10"/>
      <c r="K130" s="138">
        <f t="shared" si="17"/>
        <v>0.002254084964319687</v>
      </c>
      <c r="L130" s="6"/>
      <c r="M130" s="6"/>
      <c r="N130" s="15"/>
      <c r="O130" s="15"/>
      <c r="P130" s="120">
        <f t="shared" si="10"/>
        <v>13613950</v>
      </c>
      <c r="Q130" s="151">
        <f t="shared" si="11"/>
        <v>443.63900022810964</v>
      </c>
      <c r="R130" s="117">
        <f t="shared" si="12"/>
        <v>13583263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3156137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7"/>
        <v>0.7954776187115636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3967600</v>
      </c>
      <c r="Q132" s="150">
        <f t="shared" si="11"/>
        <v>1.2571063930368043</v>
      </c>
      <c r="R132" s="116">
        <f t="shared" si="12"/>
        <v>811463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3088931</v>
      </c>
      <c r="I155" s="15"/>
      <c r="J155" s="10">
        <f t="shared" si="23"/>
        <v>3826600</v>
      </c>
      <c r="K155" s="138">
        <f t="shared" si="17"/>
        <v>0.8072259969685883</v>
      </c>
      <c r="L155" s="6"/>
      <c r="M155" s="6"/>
      <c r="N155" s="15"/>
      <c r="O155" s="15"/>
      <c r="P155" s="120">
        <f t="shared" si="24"/>
        <v>3826600</v>
      </c>
      <c r="Q155" s="151">
        <f t="shared" si="25"/>
        <v>1.238810449310781</v>
      </c>
      <c r="R155" s="117">
        <f t="shared" si="26"/>
        <v>737669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67206</v>
      </c>
      <c r="I156" s="15"/>
      <c r="J156" s="10"/>
      <c r="K156" s="138">
        <f t="shared" si="17"/>
        <v>0.4766382978723404</v>
      </c>
      <c r="L156" s="6"/>
      <c r="M156" s="6"/>
      <c r="N156" s="15"/>
      <c r="O156" s="15"/>
      <c r="P156" s="120">
        <f t="shared" si="24"/>
        <v>141000</v>
      </c>
      <c r="Q156" s="151">
        <f t="shared" si="25"/>
        <v>2.0980269618784035</v>
      </c>
      <c r="R156" s="117">
        <f t="shared" si="26"/>
        <v>73794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40172273</v>
      </c>
      <c r="H158" s="52">
        <f>H159+H160+H166+H167+H168+H171+H172+H173+H169+H170+H177</f>
        <v>7357938</v>
      </c>
      <c r="I158" s="9"/>
      <c r="J158" s="9"/>
      <c r="K158" s="63">
        <f t="shared" si="17"/>
        <v>0.18315961359716937</v>
      </c>
      <c r="L158" s="52">
        <f>L166+L171+L177</f>
        <v>7654500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47826773</v>
      </c>
      <c r="Q158" s="150">
        <f t="shared" si="25"/>
        <v>6.500023919744907</v>
      </c>
      <c r="R158" s="116">
        <f t="shared" si="26"/>
        <v>40468835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20288073</v>
      </c>
      <c r="H166" s="10">
        <v>4731116</v>
      </c>
      <c r="I166" s="15"/>
      <c r="J166" s="10"/>
      <c r="K166" s="138">
        <f t="shared" si="17"/>
        <v>0.23319691328003403</v>
      </c>
      <c r="L166" s="6">
        <v>-1000</v>
      </c>
      <c r="M166" s="6"/>
      <c r="N166" s="15"/>
      <c r="O166" s="15"/>
      <c r="P166" s="120">
        <f t="shared" si="24"/>
        <v>20287073</v>
      </c>
      <c r="Q166" s="151">
        <f t="shared" si="25"/>
        <v>4.288010059360202</v>
      </c>
      <c r="R166" s="117">
        <f t="shared" si="26"/>
        <v>15555957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19884200</v>
      </c>
      <c r="H171" s="10">
        <v>2626822</v>
      </c>
      <c r="I171" s="15"/>
      <c r="J171" s="10"/>
      <c r="K171" s="138">
        <f t="shared" si="17"/>
        <v>0.1321059937035435</v>
      </c>
      <c r="L171" s="6">
        <f>455500+7200000</f>
        <v>7655500</v>
      </c>
      <c r="M171" s="6"/>
      <c r="N171" s="15"/>
      <c r="O171" s="15"/>
      <c r="P171" s="120">
        <f t="shared" si="24"/>
        <v>27539700</v>
      </c>
      <c r="Q171" s="151">
        <f t="shared" si="25"/>
        <v>10.484037365303017</v>
      </c>
      <c r="R171" s="117">
        <f t="shared" si="26"/>
        <v>24912878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 t="e">
        <f t="shared" si="25"/>
        <v>#DIV/0!</v>
      </c>
      <c r="R177" s="117">
        <f t="shared" si="26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150747825</v>
      </c>
      <c r="H180" s="13">
        <f>H181+H182+H183+H188+H189+H187+H192+H191</f>
        <v>13949030</v>
      </c>
      <c r="I180" s="13">
        <f>I181+I182+I183+I188+I189</f>
        <v>0</v>
      </c>
      <c r="J180" s="13">
        <f>J181+J182+J183+J188+J189</f>
        <v>0</v>
      </c>
      <c r="K180" s="63">
        <f t="shared" si="30"/>
        <v>0.09253221398053338</v>
      </c>
      <c r="L180" s="52">
        <f>L187+L188+L189+L191</f>
        <v>247340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150995165</v>
      </c>
      <c r="Q180" s="150">
        <f t="shared" si="25"/>
        <v>10.824778855590676</v>
      </c>
      <c r="R180" s="116">
        <f t="shared" si="26"/>
        <v>137046135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14302365</v>
      </c>
      <c r="H187" s="17"/>
      <c r="I187" s="6"/>
      <c r="J187" s="17">
        <f t="shared" si="32"/>
        <v>14302365</v>
      </c>
      <c r="K187" s="138">
        <f t="shared" si="30"/>
        <v>0</v>
      </c>
      <c r="L187" s="6"/>
      <c r="M187" s="6"/>
      <c r="N187" s="15"/>
      <c r="O187" s="15"/>
      <c r="P187" s="120">
        <f t="shared" si="24"/>
        <v>14302365</v>
      </c>
      <c r="Q187" s="151" t="e">
        <f t="shared" si="25"/>
        <v>#DIV/0!</v>
      </c>
      <c r="R187" s="117">
        <f t="shared" si="26"/>
        <v>14302365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136445460</v>
      </c>
      <c r="H188" s="10">
        <v>13949030</v>
      </c>
      <c r="I188" s="15"/>
      <c r="J188" s="10"/>
      <c r="K188" s="138">
        <f t="shared" si="30"/>
        <v>0.10223154365121419</v>
      </c>
      <c r="L188" s="6">
        <v>247340</v>
      </c>
      <c r="M188" s="6"/>
      <c r="N188" s="15"/>
      <c r="O188" s="15"/>
      <c r="P188" s="120">
        <f t="shared" si="24"/>
        <v>136692800</v>
      </c>
      <c r="Q188" s="151">
        <f t="shared" si="25"/>
        <v>9.799448420427801</v>
      </c>
      <c r="R188" s="117">
        <f t="shared" si="26"/>
        <v>122743770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 t="e">
        <f t="shared" si="25"/>
        <v>#DIV/0!</v>
      </c>
      <c r="R189" s="117">
        <f t="shared" si="26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0</v>
      </c>
      <c r="Q191" s="151"/>
      <c r="R191" s="117">
        <f t="shared" si="26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232251179</v>
      </c>
      <c r="H193" s="103">
        <f>H72+H77+H89+H96+H110+H117+H132+H158+H180+H178</f>
        <v>27173434.990000002</v>
      </c>
      <c r="I193" s="103">
        <f aca="true" t="shared" si="35" ref="I193:P193">I72+I77+I82+I89+I96+I110+I117+I132+I158+I174+I180+I178</f>
        <v>0</v>
      </c>
      <c r="J193" s="103">
        <f t="shared" si="35"/>
        <v>7259800</v>
      </c>
      <c r="K193" s="137">
        <f>H193/G193</f>
        <v>0.1170002025694776</v>
      </c>
      <c r="L193" s="41">
        <f>L72+L77+L89+L96+L110+L117+L132+L158+L178+L180</f>
        <v>8548840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240800019</v>
      </c>
      <c r="Q193" s="134">
        <f t="shared" si="25"/>
        <v>8.861596595668377</v>
      </c>
      <c r="R193" s="121">
        <f t="shared" si="26"/>
        <v>213626584.01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2:16" ht="12.75">
      <c r="B199" s="141" t="s">
        <v>138</v>
      </c>
      <c r="G199" s="141" t="s">
        <v>139</v>
      </c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164273746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user</cp:lastModifiedBy>
  <cp:lastPrinted>2022-05-17T11:12:41Z</cp:lastPrinted>
  <dcterms:created xsi:type="dcterms:W3CDTF">2007-06-25T06:06:27Z</dcterms:created>
  <dcterms:modified xsi:type="dcterms:W3CDTF">2022-05-27T14:14:38Z</dcterms:modified>
  <cp:category/>
  <cp:version/>
  <cp:contentType/>
  <cp:contentStatus/>
</cp:coreProperties>
</file>