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ectif iunie 2022" sheetId="1" r:id="rId1"/>
  </sheets>
  <definedNames>
    <definedName name="_xlnm.Print_Area" localSheetId="0">'rectif iunie 2022'!$A$1:$T$206</definedName>
  </definedNames>
  <calcPr fullCalcOnLoad="1"/>
</workbook>
</file>

<file path=xl/sharedStrings.xml><?xml version="1.0" encoding="utf-8"?>
<sst xmlns="http://schemas.openxmlformats.org/spreadsheetml/2006/main" count="199" uniqueCount="141">
  <si>
    <t xml:space="preserve">Venituri </t>
  </si>
  <si>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</si>
  <si>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</si>
  <si>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</si>
  <si>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</si>
  <si>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</si>
  <si>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</si>
  <si>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</si>
  <si>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</si>
  <si>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</si>
  <si>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</si>
  <si>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</si>
  <si>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</si>
  <si>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</si>
  <si>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54  Alte servicii publice generale</t>
  </si>
  <si>
    <t>Transferuri</t>
  </si>
  <si>
    <t>Subventii</t>
  </si>
  <si>
    <t>Transferuri catre institutii publice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</si>
  <si>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</si>
  <si>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</si>
  <si>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</si>
  <si>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</si>
  <si>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 xml:space="preserve">                          SPAS</t>
  </si>
  <si>
    <t xml:space="preserve">                          Insotitori handicapati</t>
  </si>
  <si>
    <t>Cheltuieli materiale din care:</t>
  </si>
  <si>
    <t xml:space="preserve">                         Crese</t>
  </si>
  <si>
    <t>Ajutoare sociale din care:</t>
  </si>
  <si>
    <t xml:space="preserve">                        SPAS</t>
  </si>
  <si>
    <t xml:space="preserve">                       Crese</t>
  </si>
  <si>
    <t xml:space="preserve">                       Locaterm</t>
  </si>
  <si>
    <t>Cap. 55 Tranzactii privind datoria publica 
si imprumuturi</t>
  </si>
  <si>
    <t>Cap.56 Transferuri cu caracter general</t>
  </si>
  <si>
    <t>CAS persoane beneficiare ajutor social</t>
  </si>
  <si>
    <t>Influente +/-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</si>
  <si>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</si>
  <si>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</si>
  <si>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</si>
  <si>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</si>
  <si>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Buget initial</t>
  </si>
  <si>
    <t xml:space="preserve">  * prima casatorie -200 eur</t>
  </si>
  <si>
    <t>Procent de realizare</t>
  </si>
  <si>
    <t>Realizari la 
08.10.2009</t>
  </si>
  <si>
    <t>Realizari la 
20.10. 2009</t>
  </si>
  <si>
    <t>CHELTUIELI</t>
  </si>
  <si>
    <t>Transferuri (55)</t>
  </si>
  <si>
    <t>Transferuri catre institutii publice, din care</t>
  </si>
  <si>
    <t>Casa de Cultura G.M.Zamfirescu</t>
  </si>
  <si>
    <t>Club Sportiv Municipal</t>
  </si>
  <si>
    <t>Cheltuieli materiale, din care</t>
  </si>
  <si>
    <t>Zone Verzi</t>
  </si>
  <si>
    <t>Actiuni culturale organizate de Primaria SM</t>
  </si>
  <si>
    <t>Transf. pt. sustinerea chelt. de capital la spitale</t>
  </si>
  <si>
    <t>Cheltuieli materiale, din care:</t>
  </si>
  <si>
    <t>Politia Comunitara</t>
  </si>
  <si>
    <t>Inspectorat Situatii Urgenta</t>
  </si>
  <si>
    <t>Cap. 61 Ordine publica si siguranta
 nationala</t>
  </si>
  <si>
    <t>Cap. 70 Locuinte, servicii si 
dezvoltare publica</t>
  </si>
  <si>
    <t>Alte transferuri, din care</t>
  </si>
  <si>
    <t>Directia ptr Prot Copil(contributie 25%)</t>
  </si>
  <si>
    <t>transferuri SPAS</t>
  </si>
  <si>
    <t>transferuri Primaria SM (Caritas, Cr.Rosie, etc)</t>
  </si>
  <si>
    <t>*ajutoare urgenta (prin HCL)</t>
  </si>
  <si>
    <t xml:space="preserve"> * plata c/v expert local romi</t>
  </si>
  <si>
    <t>Dobanzi aferente datoriei publice</t>
  </si>
  <si>
    <t xml:space="preserve">BUGET RECTIFICAT  2010 
</t>
  </si>
  <si>
    <t xml:space="preserve"> transferuri plata c/v expert local romi (56.02)</t>
  </si>
  <si>
    <t>INFL
 +/-</t>
  </si>
  <si>
    <t>Cheltuieli de personal-Pol.Com.</t>
  </si>
  <si>
    <t>Rambursari imprumuturi ISPA</t>
  </si>
  <si>
    <t xml:space="preserve">Cap. 87 </t>
  </si>
  <si>
    <t>Ajutoare sociale pentru corn si lapte si fructe</t>
  </si>
  <si>
    <t>FEN (2%+13%)</t>
  </si>
  <si>
    <t>Contributie UE 85%</t>
  </si>
  <si>
    <t xml:space="preserve">TVA + CH. Neeligibile </t>
  </si>
  <si>
    <t>Teatrul de Nord Satu Mare</t>
  </si>
  <si>
    <t>Filarmonica de Stat Dinu Lipatti Satu Mare</t>
  </si>
  <si>
    <t>proiecte FEN SPAS</t>
  </si>
  <si>
    <t>*ajutor social indemnizaţii asistenţi persoane cu hand</t>
  </si>
  <si>
    <t xml:space="preserve">sume FSE Liceul Bratianu </t>
  </si>
  <si>
    <t>Împrumuturi acordate</t>
  </si>
  <si>
    <t>Venituri proprii</t>
  </si>
  <si>
    <t>Varsaminte din sectiunea de functionare</t>
  </si>
  <si>
    <t>Fond de rulment</t>
  </si>
  <si>
    <t>fen 56</t>
  </si>
  <si>
    <t>PROIECTUL BUGETULUI LOCAL DE VENITURI ŞI CHELTUIELI AL MUNICIPIULUI</t>
  </si>
  <si>
    <t>Alte transferuri curente interne</t>
  </si>
  <si>
    <t>Cap. 74 Protecţia mediului</t>
  </si>
  <si>
    <t>INFLUENTE +/-</t>
  </si>
  <si>
    <t>Capital social</t>
  </si>
  <si>
    <t xml:space="preserve">                ŞEF SERVICIU BUGET </t>
  </si>
  <si>
    <t>venituri de la asociatii de proprietari</t>
  </si>
  <si>
    <t>Sume primite in contul platilor efectuate din anii 
anteriori 
FEN postaderare 45.01.02</t>
  </si>
  <si>
    <t>Venituri din vinzari locuinte din fd. de stat-390300-</t>
  </si>
  <si>
    <t>Subventii de la bugetul de stat catre bugetele locale 
(cofinantare 13% + TVA) 422000</t>
  </si>
  <si>
    <t>Venituri din vinz. unor bunuri apartinind domeniului privat
-390700-</t>
  </si>
  <si>
    <t>Sume primite in contul platilor efectuate in anul curent 
FEN postaderare 45.01.01</t>
  </si>
  <si>
    <t>Fondul european de dezvoltare regionala- 
prefinanţare 45,01,03</t>
  </si>
  <si>
    <t>INFLUENTE+/-</t>
  </si>
  <si>
    <t>Transferuri pt. investitii in transportul in comun</t>
  </si>
  <si>
    <t>sume primite in cadrul mecanismului de plata</t>
  </si>
  <si>
    <t>sume primite de administratiile locale</t>
  </si>
  <si>
    <t>Program national de dezvoltare locala 4265</t>
  </si>
  <si>
    <t>Transferuri pentru cheltuieli de capital</t>
  </si>
  <si>
    <t xml:space="preserve"> </t>
  </si>
  <si>
    <t>fond social european 45.02.02</t>
  </si>
  <si>
    <t xml:space="preserve">                 EC. BORBEI TEREZIA</t>
  </si>
  <si>
    <t>FEN  58.02</t>
  </si>
  <si>
    <t>Secretar cu atribuții delegate</t>
  </si>
  <si>
    <t xml:space="preserve">            Secretar cu atribuții delegate</t>
  </si>
  <si>
    <t>Mihaela Racolța</t>
  </si>
  <si>
    <t xml:space="preserve">            Mihaela Racolța</t>
  </si>
  <si>
    <t>BUGET 2018</t>
  </si>
  <si>
    <t>BUGET RECTIFICAT</t>
  </si>
  <si>
    <t xml:space="preserve">                      PRIMAR                                       DIRECTOR EXECUTIV                              SEF SERVICIU BUGET</t>
  </si>
  <si>
    <t>Transferuri pt. proiecte FEN postaderare 58</t>
  </si>
  <si>
    <t>Transferuri pt. proiecte FEN postaderare 56</t>
  </si>
  <si>
    <t>prefinantare 480203</t>
  </si>
  <si>
    <t>Sume primite in contul platilor din an curent 480101</t>
  </si>
  <si>
    <t>Fond Social European -48020201-an curent</t>
  </si>
  <si>
    <t>Fond Social European -48020202-ani precedenti</t>
  </si>
  <si>
    <t>Sume primite in contul platilor din anii precedenti
 480102</t>
  </si>
  <si>
    <t>Venituri din valorificarea unor bunuri ale institutiilor publice-390100-</t>
  </si>
  <si>
    <t>% 2021
 fata de realizat 2020</t>
  </si>
  <si>
    <t>diferente 2021 fata 
de realizat 2020</t>
  </si>
  <si>
    <t>subventii de la bugetul de stat 4269</t>
  </si>
  <si>
    <t>prefinantare 480103</t>
  </si>
  <si>
    <t>Alte venituri pentru finantare</t>
  </si>
  <si>
    <t>PUG</t>
  </si>
  <si>
    <t>Subventii de la alte administratii</t>
  </si>
  <si>
    <t>Sume primite in contul platilor din an curent 481201</t>
  </si>
  <si>
    <t>Sume primite in contul platilor din anii precedenti 481202</t>
  </si>
  <si>
    <t>prefinantare 481203</t>
  </si>
  <si>
    <t xml:space="preserve">         KERESKÉNYI GÁBOR                                 LUCIA URSU                                             BORBEI TEREZIA</t>
  </si>
  <si>
    <t xml:space="preserve">BUGET INITIAL </t>
  </si>
  <si>
    <t xml:space="preserve">% </t>
  </si>
  <si>
    <t>Subventii fond mediu</t>
  </si>
  <si>
    <t xml:space="preserve">                                                                                                                                                             SATU MARE PE ANUL 2022 - SECŢIUNEA DE DEZVOLTARE</t>
  </si>
  <si>
    <t>REALIZARI LA 07.06.2022</t>
  </si>
  <si>
    <t>Președinte de ședință,</t>
  </si>
  <si>
    <t>Secretar general,</t>
  </si>
  <si>
    <t>ANEXA NR 1.1 LA HCL NR. 194/17.06.2022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</si>
</sst>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_-* #,##0\ _R_O_N_-;\-* #,##0\ _R_O_N_-;_-* &quot;-&quot;\ _R_O_N_-;_-@_-"/>
    <numFmt numFmtId="171" formatCode="_-* #,##0.00\ _R_O_N_-;\-* #,##0.00\ _R_O_N_-;_-* &quot;-&quot;??\ _R_O_N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;\-#,##0\ "/>
  </numFmts>
  <fonts count="46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4F4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2" fillId="26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32" borderId="10" xfId="0" applyNumberFormat="1" applyFont="1" applyFill="1" applyBorder="1" applyAlignment="1">
      <alignment/>
    </xf>
    <xf numFmtId="3" fontId="2" fillId="32" borderId="12" xfId="57" applyNumberFormat="1" applyFont="1" applyFill="1" applyBorder="1" applyAlignment="1">
      <alignment horizontal="right"/>
      <protection/>
    </xf>
    <xf numFmtId="3" fontId="2" fillId="33" borderId="12" xfId="57" applyNumberFormat="1" applyFont="1" applyFill="1" applyBorder="1" applyAlignment="1">
      <alignment horizontal="right"/>
      <protection/>
    </xf>
    <xf numFmtId="3" fontId="2" fillId="0" borderId="12" xfId="57" applyNumberFormat="1" applyFont="1" applyBorder="1" applyAlignment="1">
      <alignment horizontal="right"/>
      <protection/>
    </xf>
    <xf numFmtId="3" fontId="2" fillId="34" borderId="12" xfId="57" applyNumberFormat="1" applyFont="1" applyFill="1" applyBorder="1" applyAlignment="1">
      <alignment horizontal="right"/>
      <protection/>
    </xf>
    <xf numFmtId="3" fontId="2" fillId="32" borderId="10" xfId="57" applyNumberFormat="1" applyFont="1" applyFill="1" applyBorder="1" applyAlignment="1">
      <alignment horizontal="right"/>
      <protection/>
    </xf>
    <xf numFmtId="3" fontId="2" fillId="33" borderId="10" xfId="57" applyNumberFormat="1" applyFont="1" applyFill="1" applyBorder="1" applyAlignment="1">
      <alignment horizontal="right"/>
      <protection/>
    </xf>
    <xf numFmtId="3" fontId="2" fillId="34" borderId="12" xfId="0" applyNumberFormat="1" applyFont="1" applyFill="1" applyBorder="1" applyAlignment="1">
      <alignment/>
    </xf>
    <xf numFmtId="3" fontId="2" fillId="0" borderId="12" xfId="0" applyNumberFormat="1" applyFont="1" applyBorder="1" applyAlignment="1">
      <alignment/>
    </xf>
    <xf numFmtId="3" fontId="7" fillId="34" borderId="12" xfId="57" applyNumberFormat="1" applyFont="1" applyFill="1" applyBorder="1" applyAlignment="1">
      <alignment horizontal="right"/>
      <protection/>
    </xf>
    <xf numFmtId="3" fontId="2" fillId="0" borderId="10" xfId="57" applyNumberFormat="1" applyFont="1" applyBorder="1" applyAlignment="1">
      <alignment horizontal="right"/>
      <protection/>
    </xf>
    <xf numFmtId="3" fontId="7" fillId="34" borderId="10" xfId="57" applyNumberFormat="1" applyFont="1" applyFill="1" applyBorder="1" applyAlignment="1">
      <alignment horizontal="right"/>
      <protection/>
    </xf>
    <xf numFmtId="3" fontId="6" fillId="0" borderId="0" xfId="0" applyNumberFormat="1" applyFont="1" applyAlignment="1">
      <alignment horizontal="center"/>
    </xf>
    <xf numFmtId="3" fontId="2" fillId="32" borderId="13" xfId="57" applyNumberFormat="1" applyFont="1" applyFill="1" applyBorder="1" applyAlignment="1">
      <alignment horizontal="right"/>
      <protection/>
    </xf>
    <xf numFmtId="3" fontId="2" fillId="0" borderId="0" xfId="0" applyNumberFormat="1" applyFont="1" applyAlignment="1">
      <alignment horizontal="center"/>
    </xf>
    <xf numFmtId="0" fontId="2" fillId="0" borderId="0" xfId="57" applyFont="1" applyAlignment="1">
      <alignment horizontal="center"/>
      <protection/>
    </xf>
    <xf numFmtId="0" fontId="6" fillId="0" borderId="0" xfId="0" applyFont="1" applyAlignment="1">
      <alignment/>
    </xf>
    <xf numFmtId="0" fontId="3" fillId="35" borderId="14" xfId="57" applyFont="1" applyFill="1" applyBorder="1" applyAlignment="1">
      <alignment horizontal="center"/>
      <protection/>
    </xf>
    <xf numFmtId="0" fontId="2" fillId="35" borderId="15" xfId="57" applyFont="1" applyFill="1" applyBorder="1" applyAlignment="1">
      <alignment horizontal="center"/>
      <protection/>
    </xf>
    <xf numFmtId="0" fontId="2" fillId="35" borderId="16" xfId="57" applyFont="1" applyFill="1" applyBorder="1" applyAlignment="1">
      <alignment horizontal="center" wrapText="1"/>
      <protection/>
    </xf>
    <xf numFmtId="0" fontId="2" fillId="35" borderId="17" xfId="57" applyFont="1" applyFill="1" applyBorder="1" applyAlignment="1">
      <alignment horizontal="center"/>
      <protection/>
    </xf>
    <xf numFmtId="3" fontId="2" fillId="35" borderId="14" xfId="0" applyNumberFormat="1" applyFont="1" applyFill="1" applyBorder="1" applyAlignment="1">
      <alignment horizontal="center" wrapText="1"/>
    </xf>
    <xf numFmtId="3" fontId="1" fillId="0" borderId="18" xfId="57" applyNumberFormat="1" applyFont="1" applyBorder="1" applyAlignment="1">
      <alignment horizontal="right"/>
      <protection/>
    </xf>
    <xf numFmtId="4" fontId="2" fillId="0" borderId="11" xfId="0" applyNumberFormat="1" applyFont="1" applyBorder="1" applyAlignment="1">
      <alignment/>
    </xf>
    <xf numFmtId="3" fontId="1" fillId="0" borderId="10" xfId="57" applyNumberFormat="1" applyFont="1" applyBorder="1" applyAlignment="1">
      <alignment horizontal="right"/>
      <protection/>
    </xf>
    <xf numFmtId="4" fontId="2" fillId="0" borderId="12" xfId="0" applyNumberFormat="1" applyFont="1" applyBorder="1" applyAlignment="1">
      <alignment/>
    </xf>
    <xf numFmtId="0" fontId="6" fillId="0" borderId="10" xfId="57" applyFont="1" applyBorder="1" applyAlignment="1">
      <alignment wrapText="1"/>
      <protection/>
    </xf>
    <xf numFmtId="0" fontId="6" fillId="0" borderId="10" xfId="57" applyFont="1" applyBorder="1">
      <alignment/>
      <protection/>
    </xf>
    <xf numFmtId="4" fontId="2" fillId="0" borderId="10" xfId="0" applyNumberFormat="1" applyFont="1" applyBorder="1" applyAlignment="1">
      <alignment/>
    </xf>
    <xf numFmtId="3" fontId="1" fillId="0" borderId="19" xfId="57" applyNumberFormat="1" applyFont="1" applyBorder="1" applyAlignment="1">
      <alignment horizontal="right"/>
      <protection/>
    </xf>
    <xf numFmtId="3" fontId="2" fillId="0" borderId="19" xfId="0" applyNumberFormat="1" applyFont="1" applyBorder="1" applyAlignment="1">
      <alignment/>
    </xf>
    <xf numFmtId="3" fontId="3" fillId="35" borderId="15" xfId="57" applyNumberFormat="1" applyFont="1" applyFill="1" applyBorder="1" applyAlignment="1">
      <alignment horizontal="right"/>
      <protection/>
    </xf>
    <xf numFmtId="3" fontId="3" fillId="35" borderId="16" xfId="57" applyNumberFormat="1" applyFont="1" applyFill="1" applyBorder="1" applyAlignment="1">
      <alignment horizontal="right"/>
      <protection/>
    </xf>
    <xf numFmtId="3" fontId="3" fillId="35" borderId="17" xfId="57" applyNumberFormat="1" applyFont="1" applyFill="1" applyBorder="1" applyAlignment="1">
      <alignment horizontal="right"/>
      <protection/>
    </xf>
    <xf numFmtId="3" fontId="3" fillId="35" borderId="14" xfId="57" applyNumberFormat="1" applyFont="1" applyFill="1" applyBorder="1" applyAlignment="1">
      <alignment horizontal="right"/>
      <protection/>
    </xf>
    <xf numFmtId="3" fontId="3" fillId="35" borderId="20" xfId="57" applyNumberFormat="1" applyFont="1" applyFill="1" applyBorder="1" applyAlignment="1">
      <alignment horizontal="right"/>
      <protection/>
    </xf>
    <xf numFmtId="3" fontId="3" fillId="35" borderId="21" xfId="57" applyNumberFormat="1" applyFont="1" applyFill="1" applyBorder="1" applyAlignment="1">
      <alignment horizontal="right"/>
      <protection/>
    </xf>
    <xf numFmtId="3" fontId="3" fillId="35" borderId="22" xfId="57" applyNumberFormat="1" applyFont="1" applyFill="1" applyBorder="1" applyAlignment="1">
      <alignment horizontal="right"/>
      <protection/>
    </xf>
    <xf numFmtId="3" fontId="3" fillId="35" borderId="14" xfId="0" applyNumberFormat="1" applyFont="1" applyFill="1" applyBorder="1" applyAlignment="1">
      <alignment/>
    </xf>
    <xf numFmtId="0" fontId="2" fillId="35" borderId="14" xfId="57" applyFont="1" applyFill="1" applyBorder="1" applyAlignment="1">
      <alignment horizontal="center"/>
      <protection/>
    </xf>
    <xf numFmtId="0" fontId="2" fillId="35" borderId="23" xfId="57" applyFont="1" applyFill="1" applyBorder="1" applyAlignment="1">
      <alignment horizontal="center"/>
      <protection/>
    </xf>
    <xf numFmtId="0" fontId="2" fillId="35" borderId="10" xfId="57" applyFont="1" applyFill="1" applyBorder="1" applyAlignment="1">
      <alignment horizontal="center" wrapText="1"/>
      <protection/>
    </xf>
    <xf numFmtId="0" fontId="2" fillId="35" borderId="10" xfId="57" applyFont="1" applyFill="1" applyBorder="1" applyAlignment="1">
      <alignment horizontal="center"/>
      <protection/>
    </xf>
    <xf numFmtId="0" fontId="2" fillId="33" borderId="18" xfId="57" applyFont="1" applyFill="1" applyBorder="1" applyAlignment="1">
      <alignment horizontal="center"/>
      <protection/>
    </xf>
    <xf numFmtId="4" fontId="2" fillId="33" borderId="10" xfId="57" applyNumberFormat="1" applyFont="1" applyFill="1" applyBorder="1" applyAlignment="1">
      <alignment horizontal="right"/>
      <protection/>
    </xf>
    <xf numFmtId="3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" fillId="0" borderId="10" xfId="57" applyFont="1" applyBorder="1">
      <alignment/>
      <protection/>
    </xf>
    <xf numFmtId="4" fontId="2" fillId="0" borderId="10" xfId="57" applyNumberFormat="1" applyFont="1" applyBorder="1" applyAlignment="1">
      <alignment horizontal="right"/>
      <protection/>
    </xf>
    <xf numFmtId="0" fontId="2" fillId="33" borderId="10" xfId="57" applyFont="1" applyFill="1" applyBorder="1" applyAlignment="1">
      <alignment horizontal="center"/>
      <protection/>
    </xf>
    <xf numFmtId="3" fontId="2" fillId="33" borderId="12" xfId="0" applyNumberFormat="1" applyFont="1" applyFill="1" applyBorder="1" applyAlignment="1">
      <alignment/>
    </xf>
    <xf numFmtId="0" fontId="2" fillId="33" borderId="10" xfId="57" applyFont="1" applyFill="1" applyBorder="1" applyAlignment="1">
      <alignment horizontal="center" wrapText="1"/>
      <protection/>
    </xf>
    <xf numFmtId="3" fontId="7" fillId="0" borderId="10" xfId="57" applyNumberFormat="1" applyFont="1" applyBorder="1" applyAlignment="1">
      <alignment horizontal="right"/>
      <protection/>
    </xf>
    <xf numFmtId="4" fontId="7" fillId="0" borderId="10" xfId="57" applyNumberFormat="1" applyFont="1" applyBorder="1" applyAlignment="1">
      <alignment horizontal="right"/>
      <protection/>
    </xf>
    <xf numFmtId="3" fontId="8" fillId="0" borderId="10" xfId="57" applyNumberFormat="1" applyFont="1" applyBorder="1" applyAlignment="1">
      <alignment horizontal="right"/>
      <protection/>
    </xf>
    <xf numFmtId="3" fontId="7" fillId="0" borderId="12" xfId="0" applyNumberFormat="1" applyFont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8" fillId="34" borderId="10" xfId="57" applyFont="1" applyFill="1" applyBorder="1">
      <alignment/>
      <protection/>
    </xf>
    <xf numFmtId="4" fontId="7" fillId="34" borderId="10" xfId="57" applyNumberFormat="1" applyFont="1" applyFill="1" applyBorder="1" applyAlignment="1">
      <alignment horizontal="right"/>
      <protection/>
    </xf>
    <xf numFmtId="3" fontId="8" fillId="34" borderId="10" xfId="57" applyNumberFormat="1" applyFont="1" applyFill="1" applyBorder="1" applyAlignment="1">
      <alignment horizontal="right"/>
      <protection/>
    </xf>
    <xf numFmtId="3" fontId="2" fillId="34" borderId="10" xfId="0" applyNumberFormat="1" applyFont="1" applyFill="1" applyBorder="1" applyAlignment="1">
      <alignment/>
    </xf>
    <xf numFmtId="0" fontId="7" fillId="34" borderId="10" xfId="57" applyFont="1" applyFill="1" applyBorder="1">
      <alignment/>
      <protection/>
    </xf>
    <xf numFmtId="4" fontId="2" fillId="34" borderId="10" xfId="57" applyNumberFormat="1" applyFont="1" applyFill="1" applyBorder="1" applyAlignment="1">
      <alignment horizontal="right"/>
      <protection/>
    </xf>
    <xf numFmtId="3" fontId="7" fillId="34" borderId="10" xfId="0" applyNumberFormat="1" applyFont="1" applyFill="1" applyBorder="1" applyAlignment="1">
      <alignment/>
    </xf>
    <xf numFmtId="3" fontId="2" fillId="34" borderId="10" xfId="57" applyNumberFormat="1" applyFont="1" applyFill="1" applyBorder="1" applyAlignment="1">
      <alignment horizontal="right"/>
      <protection/>
    </xf>
    <xf numFmtId="0" fontId="9" fillId="0" borderId="10" xfId="57" applyFont="1" applyBorder="1">
      <alignment/>
      <protection/>
    </xf>
    <xf numFmtId="3" fontId="10" fillId="0" borderId="10" xfId="57" applyNumberFormat="1" applyFont="1" applyBorder="1" applyAlignment="1">
      <alignment horizontal="right"/>
      <protection/>
    </xf>
    <xf numFmtId="3" fontId="9" fillId="0" borderId="10" xfId="57" applyNumberFormat="1" applyFont="1" applyBorder="1" applyAlignment="1">
      <alignment horizontal="right"/>
      <protection/>
    </xf>
    <xf numFmtId="3" fontId="10" fillId="32" borderId="10" xfId="57" applyNumberFormat="1" applyFont="1" applyFill="1" applyBorder="1" applyAlignment="1">
      <alignment horizontal="right"/>
      <protection/>
    </xf>
    <xf numFmtId="0" fontId="9" fillId="34" borderId="10" xfId="57" applyFont="1" applyFill="1" applyBorder="1">
      <alignment/>
      <protection/>
    </xf>
    <xf numFmtId="3" fontId="10" fillId="34" borderId="10" xfId="57" applyNumberFormat="1" applyFont="1" applyFill="1" applyBorder="1" applyAlignment="1">
      <alignment horizontal="right"/>
      <protection/>
    </xf>
    <xf numFmtId="3" fontId="9" fillId="34" borderId="10" xfId="57" applyNumberFormat="1" applyFont="1" applyFill="1" applyBorder="1" applyAlignment="1">
      <alignment horizontal="right"/>
      <protection/>
    </xf>
    <xf numFmtId="4" fontId="2" fillId="32" borderId="10" xfId="57" applyNumberFormat="1" applyFont="1" applyFill="1" applyBorder="1" applyAlignment="1">
      <alignment horizontal="right"/>
      <protection/>
    </xf>
    <xf numFmtId="3" fontId="9" fillId="32" borderId="10" xfId="57" applyNumberFormat="1" applyFont="1" applyFill="1" applyBorder="1" applyAlignment="1">
      <alignment horizontal="right"/>
      <protection/>
    </xf>
    <xf numFmtId="0" fontId="1" fillId="34" borderId="10" xfId="57" applyFont="1" applyFill="1" applyBorder="1">
      <alignment/>
      <protection/>
    </xf>
    <xf numFmtId="3" fontId="1" fillId="34" borderId="10" xfId="57" applyNumberFormat="1" applyFont="1" applyFill="1" applyBorder="1" applyAlignment="1">
      <alignment horizontal="right"/>
      <protection/>
    </xf>
    <xf numFmtId="0" fontId="1" fillId="0" borderId="19" xfId="57" applyFont="1" applyBorder="1">
      <alignment/>
      <protection/>
    </xf>
    <xf numFmtId="3" fontId="2" fillId="0" borderId="19" xfId="57" applyNumberFormat="1" applyFont="1" applyBorder="1" applyAlignment="1">
      <alignment horizontal="right"/>
      <protection/>
    </xf>
    <xf numFmtId="0" fontId="3" fillId="35" borderId="24" xfId="57" applyFont="1" applyFill="1" applyBorder="1">
      <alignment/>
      <protection/>
    </xf>
    <xf numFmtId="4" fontId="2" fillId="0" borderId="19" xfId="57" applyNumberFormat="1" applyFont="1" applyBorder="1" applyAlignment="1">
      <alignment horizontal="right"/>
      <protection/>
    </xf>
    <xf numFmtId="3" fontId="2" fillId="0" borderId="13" xfId="0" applyNumberFormat="1" applyFont="1" applyBorder="1" applyAlignment="1">
      <alignment/>
    </xf>
    <xf numFmtId="3" fontId="2" fillId="0" borderId="13" xfId="57" applyNumberFormat="1" applyFont="1" applyBorder="1" applyAlignment="1">
      <alignment horizontal="right"/>
      <protection/>
    </xf>
    <xf numFmtId="3" fontId="2" fillId="33" borderId="13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33" borderId="10" xfId="57" applyNumberFormat="1" applyFont="1" applyFill="1" applyBorder="1" applyAlignment="1">
      <alignment horizontal="right"/>
      <protection/>
    </xf>
    <xf numFmtId="0" fontId="1" fillId="0" borderId="19" xfId="57" applyFont="1" applyBorder="1" applyAlignment="1">
      <alignment wrapText="1"/>
      <protection/>
    </xf>
    <xf numFmtId="0" fontId="1" fillId="0" borderId="0" xfId="57" applyFont="1">
      <alignment/>
      <protection/>
    </xf>
    <xf numFmtId="3" fontId="1" fillId="0" borderId="0" xfId="57" applyNumberFormat="1" applyFont="1" applyAlignment="1">
      <alignment horizontal="right"/>
      <protection/>
    </xf>
    <xf numFmtId="0" fontId="2" fillId="0" borderId="0" xfId="57" applyFont="1">
      <alignment/>
      <protection/>
    </xf>
    <xf numFmtId="3" fontId="2" fillId="0" borderId="0" xfId="57" applyNumberFormat="1" applyFont="1" applyAlignment="1">
      <alignment horizontal="right"/>
      <protection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1" fillId="0" borderId="0" xfId="57" applyFont="1" applyAlignment="1">
      <alignment wrapText="1"/>
      <protection/>
    </xf>
    <xf numFmtId="0" fontId="3" fillId="35" borderId="24" xfId="57" applyFont="1" applyFill="1" applyBorder="1" applyAlignment="1">
      <alignment horizontal="center"/>
      <protection/>
    </xf>
    <xf numFmtId="3" fontId="3" fillId="35" borderId="25" xfId="57" applyNumberFormat="1" applyFont="1" applyFill="1" applyBorder="1" applyAlignment="1">
      <alignment horizontal="right"/>
      <protection/>
    </xf>
    <xf numFmtId="4" fontId="11" fillId="35" borderId="14" xfId="57" applyNumberFormat="1" applyFont="1" applyFill="1" applyBorder="1" applyAlignment="1">
      <alignment horizontal="right"/>
      <protection/>
    </xf>
    <xf numFmtId="3" fontId="3" fillId="35" borderId="26" xfId="57" applyNumberFormat="1" applyFont="1" applyFill="1" applyBorder="1" applyAlignment="1">
      <alignment horizontal="right"/>
      <protection/>
    </xf>
    <xf numFmtId="3" fontId="2" fillId="0" borderId="18" xfId="0" applyNumberFormat="1" applyFont="1" applyBorder="1" applyAlignment="1">
      <alignment/>
    </xf>
    <xf numFmtId="0" fontId="3" fillId="0" borderId="0" xfId="57" applyFont="1" applyAlignment="1">
      <alignment horizontal="center"/>
      <protection/>
    </xf>
    <xf numFmtId="3" fontId="3" fillId="0" borderId="0" xfId="57" applyNumberFormat="1" applyFont="1" applyAlignment="1">
      <alignment horizontal="right"/>
      <protection/>
    </xf>
    <xf numFmtId="4" fontId="11" fillId="0" borderId="0" xfId="57" applyNumberFormat="1" applyFont="1" applyAlignment="1">
      <alignment horizontal="right"/>
      <protection/>
    </xf>
    <xf numFmtId="4" fontId="3" fillId="0" borderId="0" xfId="57" applyNumberFormat="1" applyFont="1" applyAlignment="1">
      <alignment horizontal="right"/>
      <protection/>
    </xf>
    <xf numFmtId="3" fontId="3" fillId="0" borderId="0" xfId="0" applyNumberFormat="1" applyFont="1" applyAlignment="1">
      <alignment/>
    </xf>
    <xf numFmtId="3" fontId="2" fillId="35" borderId="14" xfId="57" applyNumberFormat="1" applyFont="1" applyFill="1" applyBorder="1" applyAlignment="1">
      <alignment horizontal="center" wrapText="1"/>
      <protection/>
    </xf>
    <xf numFmtId="3" fontId="2" fillId="35" borderId="16" xfId="0" applyNumberFormat="1" applyFont="1" applyFill="1" applyBorder="1" applyAlignment="1">
      <alignment horizontal="center" wrapText="1"/>
    </xf>
    <xf numFmtId="3" fontId="2" fillId="35" borderId="15" xfId="0" applyNumberFormat="1" applyFont="1" applyFill="1" applyBorder="1" applyAlignment="1">
      <alignment horizontal="center" wrapText="1"/>
    </xf>
    <xf numFmtId="4" fontId="2" fillId="35" borderId="17" xfId="0" applyNumberFormat="1" applyFont="1" applyFill="1" applyBorder="1" applyAlignment="1">
      <alignment horizontal="center" wrapText="1"/>
    </xf>
    <xf numFmtId="3" fontId="2" fillId="35" borderId="17" xfId="0" applyNumberFormat="1" applyFont="1" applyFill="1" applyBorder="1" applyAlignment="1">
      <alignment horizontal="center" wrapText="1"/>
    </xf>
    <xf numFmtId="0" fontId="2" fillId="36" borderId="14" xfId="0" applyFont="1" applyFill="1" applyBorder="1" applyAlignment="1">
      <alignment wrapText="1"/>
    </xf>
    <xf numFmtId="3" fontId="2" fillId="37" borderId="18" xfId="0" applyNumberFormat="1" applyFont="1" applyFill="1" applyBorder="1" applyAlignment="1">
      <alignment/>
    </xf>
    <xf numFmtId="3" fontId="2" fillId="38" borderId="18" xfId="0" applyNumberFormat="1" applyFont="1" applyFill="1" applyBorder="1" applyAlignment="1">
      <alignment/>
    </xf>
    <xf numFmtId="3" fontId="2" fillId="38" borderId="27" xfId="0" applyNumberFormat="1" applyFont="1" applyFill="1" applyBorder="1" applyAlignment="1">
      <alignment/>
    </xf>
    <xf numFmtId="4" fontId="2" fillId="38" borderId="10" xfId="0" applyNumberFormat="1" applyFont="1" applyFill="1" applyBorder="1" applyAlignment="1">
      <alignment/>
    </xf>
    <xf numFmtId="3" fontId="2" fillId="38" borderId="10" xfId="0" applyNumberFormat="1" applyFont="1" applyFill="1" applyBorder="1" applyAlignment="1">
      <alignment/>
    </xf>
    <xf numFmtId="3" fontId="3" fillId="36" borderId="14" xfId="0" applyNumberFormat="1" applyFont="1" applyFill="1" applyBorder="1" applyAlignment="1">
      <alignment/>
    </xf>
    <xf numFmtId="3" fontId="2" fillId="38" borderId="12" xfId="0" applyNumberFormat="1" applyFont="1" applyFill="1" applyBorder="1" applyAlignment="1">
      <alignment/>
    </xf>
    <xf numFmtId="0" fontId="0" fillId="0" borderId="10" xfId="57" applyFont="1" applyBorder="1" applyAlignment="1">
      <alignment wrapText="1"/>
      <protection/>
    </xf>
    <xf numFmtId="3" fontId="2" fillId="37" borderId="10" xfId="0" applyNumberFormat="1" applyFont="1" applyFill="1" applyBorder="1" applyAlignment="1">
      <alignment/>
    </xf>
    <xf numFmtId="0" fontId="0" fillId="0" borderId="10" xfId="57" applyFont="1" applyBorder="1">
      <alignment/>
      <protection/>
    </xf>
    <xf numFmtId="3" fontId="3" fillId="39" borderId="14" xfId="0" applyNumberFormat="1" applyFont="1" applyFill="1" applyBorder="1" applyAlignment="1">
      <alignment/>
    </xf>
    <xf numFmtId="0" fontId="2" fillId="39" borderId="14" xfId="0" applyFont="1" applyFill="1" applyBorder="1" applyAlignment="1">
      <alignment wrapText="1"/>
    </xf>
    <xf numFmtId="3" fontId="3" fillId="35" borderId="28" xfId="0" applyNumberFormat="1" applyFont="1" applyFill="1" applyBorder="1" applyAlignment="1">
      <alignment/>
    </xf>
    <xf numFmtId="3" fontId="3" fillId="39" borderId="14" xfId="57" applyNumberFormat="1" applyFont="1" applyFill="1" applyBorder="1" applyAlignment="1">
      <alignment horizontal="right"/>
      <protection/>
    </xf>
    <xf numFmtId="3" fontId="2" fillId="33" borderId="18" xfId="57" applyNumberFormat="1" applyFont="1" applyFill="1" applyBorder="1" applyAlignment="1">
      <alignment horizontal="right"/>
      <protection/>
    </xf>
    <xf numFmtId="3" fontId="2" fillId="35" borderId="29" xfId="0" applyNumberFormat="1" applyFont="1" applyFill="1" applyBorder="1" applyAlignment="1">
      <alignment horizontal="center" wrapText="1"/>
    </xf>
    <xf numFmtId="4" fontId="3" fillId="39" borderId="29" xfId="0" applyNumberFormat="1" applyFont="1" applyFill="1" applyBorder="1" applyAlignment="1">
      <alignment/>
    </xf>
    <xf numFmtId="3" fontId="2" fillId="39" borderId="29" xfId="0" applyNumberFormat="1" applyFont="1" applyFill="1" applyBorder="1" applyAlignment="1">
      <alignment horizontal="center" wrapText="1"/>
    </xf>
    <xf numFmtId="4" fontId="3" fillId="36" borderId="29" xfId="0" applyNumberFormat="1" applyFont="1" applyFill="1" applyBorder="1" applyAlignment="1">
      <alignment/>
    </xf>
    <xf numFmtId="4" fontId="3" fillId="35" borderId="14" xfId="57" applyNumberFormat="1" applyFont="1" applyFill="1" applyBorder="1" applyAlignment="1">
      <alignment horizontal="right"/>
      <protection/>
    </xf>
    <xf numFmtId="4" fontId="3" fillId="35" borderId="28" xfId="0" applyNumberFormat="1" applyFont="1" applyFill="1" applyBorder="1" applyAlignment="1">
      <alignment/>
    </xf>
    <xf numFmtId="4" fontId="3" fillId="35" borderId="26" xfId="57" applyNumberFormat="1" applyFont="1" applyFill="1" applyBorder="1" applyAlignment="1">
      <alignment horizontal="right"/>
      <protection/>
    </xf>
    <xf numFmtId="4" fontId="2" fillId="38" borderId="12" xfId="0" applyNumberFormat="1" applyFont="1" applyFill="1" applyBorder="1" applyAlignment="1">
      <alignment/>
    </xf>
    <xf numFmtId="3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8" xfId="57" applyFont="1" applyBorder="1" applyAlignment="1">
      <alignment horizontal="left"/>
      <protection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57" applyFont="1" applyBorder="1" applyAlignment="1">
      <alignment horizontal="left"/>
      <protection/>
    </xf>
    <xf numFmtId="4" fontId="2" fillId="0" borderId="30" xfId="0" applyNumberFormat="1" applyFont="1" applyBorder="1" applyAlignment="1">
      <alignment/>
    </xf>
    <xf numFmtId="4" fontId="2" fillId="33" borderId="31" xfId="0" applyNumberFormat="1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8" borderId="23" xfId="0" applyNumberFormat="1" applyFont="1" applyFill="1" applyBorder="1" applyAlignment="1">
      <alignment/>
    </xf>
    <xf numFmtId="4" fontId="2" fillId="33" borderId="30" xfId="0" applyNumberFormat="1" applyFont="1" applyFill="1" applyBorder="1" applyAlignment="1">
      <alignment/>
    </xf>
    <xf numFmtId="4" fontId="2" fillId="38" borderId="30" xfId="0" applyNumberFormat="1" applyFont="1" applyFill="1" applyBorder="1" applyAlignment="1">
      <alignment/>
    </xf>
    <xf numFmtId="4" fontId="2" fillId="38" borderId="32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226"/>
  <sheetViews>
    <sheetView tabSelected="1" zoomScalePageLayoutView="0" workbookViewId="0" topLeftCell="B1">
      <selection activeCell="P6" sqref="P6"/>
    </sheetView>
  </sheetViews>
  <sheetFormatPr defaultColWidth="9.140625" defaultRowHeight="12.75"/>
  <cols>
    <col min="1" max="1" width="2.28125" style="141" hidden="1" customWidth="1"/>
    <col min="2" max="2" width="62.421875" style="141" customWidth="1"/>
    <col min="3" max="4" width="18.7109375" style="141" hidden="1" customWidth="1"/>
    <col min="5" max="5" width="2.00390625" style="141" hidden="1" customWidth="1"/>
    <col min="6" max="6" width="0.13671875" style="141" customWidth="1"/>
    <col min="7" max="7" width="22.421875" style="153" customWidth="1"/>
    <col min="8" max="8" width="17.00390625" style="153" customWidth="1"/>
    <col min="9" max="9" width="0.2890625" style="153" hidden="1" customWidth="1"/>
    <col min="10" max="10" width="19.7109375" style="153" hidden="1" customWidth="1"/>
    <col min="11" max="11" width="10.00390625" style="156" customWidth="1"/>
    <col min="12" max="12" width="18.7109375" style="153" customWidth="1"/>
    <col min="13" max="13" width="0.2890625" style="153" hidden="1" customWidth="1"/>
    <col min="14" max="14" width="0.2890625" style="4" hidden="1" customWidth="1"/>
    <col min="15" max="15" width="1.7109375" style="4" hidden="1" customWidth="1"/>
    <col min="16" max="16" width="19.57421875" style="141" customWidth="1"/>
    <col min="17" max="17" width="0.13671875" style="141" hidden="1" customWidth="1"/>
    <col min="18" max="18" width="18.7109375" style="141" hidden="1" customWidth="1"/>
    <col min="19" max="19" width="10.140625" style="141" bestFit="1" customWidth="1"/>
    <col min="20" max="20" width="11.140625" style="141" bestFit="1" customWidth="1"/>
    <col min="21" max="21" width="14.57421875" style="141" customWidth="1"/>
    <col min="22" max="16384" width="9.140625" style="141" customWidth="1"/>
  </cols>
  <sheetData>
    <row r="2" spans="2:15" ht="15.75" customHeight="1">
      <c r="B2" s="154"/>
      <c r="C2" s="154"/>
      <c r="D2" s="154"/>
      <c r="E2" s="154"/>
      <c r="F2" s="154"/>
      <c r="G2" s="19" t="s">
        <v>84</v>
      </c>
      <c r="H2" s="19"/>
      <c r="I2" s="19"/>
      <c r="J2" s="19"/>
      <c r="K2" s="140"/>
      <c r="L2" s="139"/>
      <c r="M2" s="139"/>
      <c r="N2" s="21"/>
      <c r="O2" s="21"/>
    </row>
    <row r="3" spans="2:15" ht="12" customHeight="1">
      <c r="B3" s="19" t="s">
        <v>136</v>
      </c>
      <c r="C3" s="22"/>
      <c r="D3" s="22"/>
      <c r="E3" s="22"/>
      <c r="F3" s="22"/>
      <c r="G3" s="139"/>
      <c r="H3" s="19"/>
      <c r="I3" s="19"/>
      <c r="J3" s="19"/>
      <c r="K3" s="140"/>
      <c r="L3" s="139"/>
      <c r="M3" s="139"/>
      <c r="N3" s="21"/>
      <c r="O3" s="21"/>
    </row>
    <row r="4" spans="2:15" ht="12" customHeight="1">
      <c r="B4" s="19"/>
      <c r="C4" s="22"/>
      <c r="D4" s="22"/>
      <c r="E4" s="22"/>
      <c r="F4" s="22"/>
      <c r="G4" s="139"/>
      <c r="H4" s="19"/>
      <c r="I4" s="19"/>
      <c r="J4" s="19"/>
      <c r="K4" s="140"/>
      <c r="L4" s="139"/>
      <c r="M4" s="139"/>
      <c r="N4" s="21"/>
      <c r="O4" s="21"/>
    </row>
    <row r="5" spans="2:16" ht="12.75" customHeight="1" thickBot="1">
      <c r="B5" s="19"/>
      <c r="C5" s="22"/>
      <c r="D5" s="22"/>
      <c r="E5" s="22"/>
      <c r="F5" s="22"/>
      <c r="G5" s="139"/>
      <c r="H5" s="19"/>
      <c r="I5" s="19"/>
      <c r="J5" s="19"/>
      <c r="K5" s="140"/>
      <c r="L5" s="139"/>
      <c r="M5" s="139"/>
      <c r="N5" s="21"/>
      <c r="O5" s="21"/>
      <c r="P5" s="23" t="s">
        <v>140</v>
      </c>
    </row>
    <row r="6" spans="2:18" ht="70.5" customHeight="1" thickBot="1">
      <c r="B6" s="24" t="s">
        <v>0</v>
      </c>
      <c r="C6" s="25" t="s">
        <v>38</v>
      </c>
      <c r="D6" s="26" t="s">
        <v>42</v>
      </c>
      <c r="E6" s="26" t="s">
        <v>40</v>
      </c>
      <c r="F6" s="27" t="s">
        <v>33</v>
      </c>
      <c r="G6" s="28" t="s">
        <v>133</v>
      </c>
      <c r="H6" s="110" t="s">
        <v>137</v>
      </c>
      <c r="I6" s="112" t="s">
        <v>66</v>
      </c>
      <c r="J6" s="111" t="s">
        <v>64</v>
      </c>
      <c r="K6" s="113" t="s">
        <v>134</v>
      </c>
      <c r="L6" s="28" t="s">
        <v>97</v>
      </c>
      <c r="M6" s="112" t="s">
        <v>111</v>
      </c>
      <c r="N6" s="111" t="s">
        <v>87</v>
      </c>
      <c r="O6" s="114" t="s">
        <v>97</v>
      </c>
      <c r="P6" s="28" t="s">
        <v>112</v>
      </c>
      <c r="Q6" s="131" t="s">
        <v>122</v>
      </c>
      <c r="R6" s="115" t="s">
        <v>123</v>
      </c>
    </row>
    <row r="7" spans="2:16" ht="15.75" hidden="1">
      <c r="B7" s="142"/>
      <c r="C7" s="29">
        <v>50000</v>
      </c>
      <c r="D7" s="29">
        <v>3667</v>
      </c>
      <c r="E7" s="29">
        <f>D7/C7*100</f>
        <v>7.3340000000000005</v>
      </c>
      <c r="F7" s="29">
        <v>-30000</v>
      </c>
      <c r="G7" s="5">
        <v>0</v>
      </c>
      <c r="H7" s="5">
        <v>0</v>
      </c>
      <c r="I7" s="5"/>
      <c r="J7" s="5">
        <f aca="true" t="shared" si="0" ref="J7:J32">G7+I7</f>
        <v>0</v>
      </c>
      <c r="K7" s="30"/>
      <c r="L7" s="5"/>
      <c r="M7" s="5"/>
      <c r="N7" s="5">
        <v>0</v>
      </c>
      <c r="O7" s="5"/>
      <c r="P7" s="143"/>
    </row>
    <row r="8" spans="2:16" ht="15.75" hidden="1">
      <c r="B8" s="142"/>
      <c r="C8" s="29"/>
      <c r="D8" s="29"/>
      <c r="E8" s="29"/>
      <c r="F8" s="29"/>
      <c r="G8" s="5">
        <v>0</v>
      </c>
      <c r="H8" s="5">
        <v>0</v>
      </c>
      <c r="I8" s="5"/>
      <c r="J8" s="5">
        <f t="shared" si="0"/>
        <v>0</v>
      </c>
      <c r="K8" s="30"/>
      <c r="L8" s="5"/>
      <c r="M8" s="5"/>
      <c r="N8" s="5">
        <v>0</v>
      </c>
      <c r="O8" s="5"/>
      <c r="P8" s="144"/>
    </row>
    <row r="9" spans="2:16" ht="15.75" hidden="1">
      <c r="B9" s="145"/>
      <c r="C9" s="31">
        <v>267000</v>
      </c>
      <c r="D9" s="31">
        <v>101958</v>
      </c>
      <c r="E9" s="31">
        <f>D9/C9*100</f>
        <v>38.18651685393258</v>
      </c>
      <c r="F9" s="31">
        <v>62000</v>
      </c>
      <c r="G9" s="5">
        <v>0</v>
      </c>
      <c r="H9" s="5">
        <v>0</v>
      </c>
      <c r="I9" s="6"/>
      <c r="J9" s="5">
        <f t="shared" si="0"/>
        <v>0</v>
      </c>
      <c r="K9" s="30"/>
      <c r="L9" s="5"/>
      <c r="M9" s="5"/>
      <c r="N9" s="5">
        <v>0</v>
      </c>
      <c r="O9" s="5"/>
      <c r="P9" s="144"/>
    </row>
    <row r="10" spans="2:16" ht="15.75" hidden="1">
      <c r="B10" s="125"/>
      <c r="C10" s="31"/>
      <c r="D10" s="31"/>
      <c r="E10" s="31"/>
      <c r="F10" s="31"/>
      <c r="G10" s="5">
        <v>0</v>
      </c>
      <c r="H10" s="5">
        <v>0</v>
      </c>
      <c r="I10" s="15"/>
      <c r="J10" s="5">
        <f t="shared" si="0"/>
        <v>0</v>
      </c>
      <c r="K10" s="30"/>
      <c r="L10" s="5"/>
      <c r="M10" s="5"/>
      <c r="N10" s="5">
        <v>0</v>
      </c>
      <c r="O10" s="5"/>
      <c r="P10" s="144"/>
    </row>
    <row r="11" spans="2:16" ht="15.75" hidden="1">
      <c r="B11" s="145"/>
      <c r="C11" s="31">
        <v>59200000</v>
      </c>
      <c r="D11" s="31">
        <v>47244563</v>
      </c>
      <c r="E11" s="31">
        <f>D11/C11*100</f>
        <v>79.80500506756756</v>
      </c>
      <c r="F11" s="31"/>
      <c r="G11" s="5">
        <v>0</v>
      </c>
      <c r="H11" s="5">
        <v>0</v>
      </c>
      <c r="I11" s="15"/>
      <c r="J11" s="5">
        <f t="shared" si="0"/>
        <v>0</v>
      </c>
      <c r="K11" s="30"/>
      <c r="L11" s="5"/>
      <c r="M11" s="5"/>
      <c r="N11" s="5">
        <v>0</v>
      </c>
      <c r="O11" s="5"/>
      <c r="P11" s="144"/>
    </row>
    <row r="12" spans="2:16" ht="15.75" hidden="1">
      <c r="B12" s="145"/>
      <c r="C12" s="31">
        <v>2000000</v>
      </c>
      <c r="D12" s="31">
        <v>1335001</v>
      </c>
      <c r="E12" s="31">
        <f>D12/C12*100</f>
        <v>66.75005</v>
      </c>
      <c r="F12" s="31">
        <v>-400000</v>
      </c>
      <c r="G12" s="5">
        <v>0</v>
      </c>
      <c r="H12" s="5">
        <v>0</v>
      </c>
      <c r="I12" s="15"/>
      <c r="J12" s="5">
        <f t="shared" si="0"/>
        <v>0</v>
      </c>
      <c r="K12" s="30"/>
      <c r="L12" s="5"/>
      <c r="M12" s="5"/>
      <c r="N12" s="5">
        <v>0</v>
      </c>
      <c r="O12" s="5"/>
      <c r="P12" s="144"/>
    </row>
    <row r="13" spans="2:16" ht="15.75" hidden="1">
      <c r="B13" s="145"/>
      <c r="C13" s="31">
        <v>3050000</v>
      </c>
      <c r="D13" s="31">
        <v>2169612</v>
      </c>
      <c r="E13" s="31">
        <f>D13/C13*100</f>
        <v>71.13481967213114</v>
      </c>
      <c r="F13" s="31">
        <v>-250000</v>
      </c>
      <c r="G13" s="5">
        <v>0</v>
      </c>
      <c r="H13" s="5">
        <v>0</v>
      </c>
      <c r="I13" s="15"/>
      <c r="J13" s="5">
        <f t="shared" si="0"/>
        <v>0</v>
      </c>
      <c r="K13" s="30"/>
      <c r="L13" s="5"/>
      <c r="M13" s="5"/>
      <c r="N13" s="5">
        <v>0</v>
      </c>
      <c r="O13" s="5"/>
      <c r="P13" s="144"/>
    </row>
    <row r="14" spans="2:16" ht="15.75" hidden="1">
      <c r="B14" s="145"/>
      <c r="C14" s="31"/>
      <c r="D14" s="31"/>
      <c r="E14" s="31"/>
      <c r="F14" s="31"/>
      <c r="G14" s="5">
        <v>0</v>
      </c>
      <c r="H14" s="5">
        <v>0</v>
      </c>
      <c r="I14" s="15"/>
      <c r="J14" s="5">
        <f t="shared" si="0"/>
        <v>0</v>
      </c>
      <c r="K14" s="30"/>
      <c r="L14" s="5"/>
      <c r="M14" s="5"/>
      <c r="N14" s="5">
        <v>0</v>
      </c>
      <c r="O14" s="5"/>
      <c r="P14" s="144"/>
    </row>
    <row r="15" spans="2:16" ht="15.75" hidden="1">
      <c r="B15" s="145"/>
      <c r="C15" s="31"/>
      <c r="D15" s="31"/>
      <c r="E15" s="31"/>
      <c r="F15" s="31"/>
      <c r="G15" s="5">
        <v>0</v>
      </c>
      <c r="H15" s="5">
        <v>0</v>
      </c>
      <c r="I15" s="15"/>
      <c r="J15" s="5">
        <f t="shared" si="0"/>
        <v>0</v>
      </c>
      <c r="K15" s="30"/>
      <c r="L15" s="5"/>
      <c r="M15" s="5"/>
      <c r="N15" s="5">
        <v>0</v>
      </c>
      <c r="O15" s="5"/>
      <c r="P15" s="144"/>
    </row>
    <row r="16" spans="2:16" ht="15.75" hidden="1">
      <c r="B16" s="145"/>
      <c r="C16" s="31"/>
      <c r="D16" s="31"/>
      <c r="E16" s="31"/>
      <c r="F16" s="31"/>
      <c r="G16" s="5">
        <v>0</v>
      </c>
      <c r="H16" s="5">
        <v>0</v>
      </c>
      <c r="I16" s="15"/>
      <c r="J16" s="5">
        <f t="shared" si="0"/>
        <v>0</v>
      </c>
      <c r="K16" s="30"/>
      <c r="L16" s="5"/>
      <c r="M16" s="5"/>
      <c r="N16" s="5">
        <v>0</v>
      </c>
      <c r="O16" s="5"/>
      <c r="P16" s="144"/>
    </row>
    <row r="17" spans="2:16" ht="15.75" hidden="1">
      <c r="B17" s="145"/>
      <c r="C17" s="31"/>
      <c r="D17" s="31"/>
      <c r="E17" s="31"/>
      <c r="F17" s="31"/>
      <c r="G17" s="5">
        <v>0</v>
      </c>
      <c r="H17" s="5">
        <v>0</v>
      </c>
      <c r="I17" s="15"/>
      <c r="J17" s="5">
        <f t="shared" si="0"/>
        <v>0</v>
      </c>
      <c r="K17" s="30"/>
      <c r="L17" s="5"/>
      <c r="M17" s="5"/>
      <c r="N17" s="5">
        <v>0</v>
      </c>
      <c r="O17" s="5"/>
      <c r="P17" s="144"/>
    </row>
    <row r="18" spans="2:16" ht="15.75" hidden="1">
      <c r="B18" s="145"/>
      <c r="C18" s="31">
        <v>1000000</v>
      </c>
      <c r="D18" s="31">
        <v>762795</v>
      </c>
      <c r="E18" s="31">
        <f>D18/C18*100</f>
        <v>76.2795</v>
      </c>
      <c r="F18" s="31">
        <v>50000</v>
      </c>
      <c r="G18" s="5">
        <v>0</v>
      </c>
      <c r="H18" s="5">
        <v>0</v>
      </c>
      <c r="I18" s="15"/>
      <c r="J18" s="5">
        <f t="shared" si="0"/>
        <v>0</v>
      </c>
      <c r="K18" s="30"/>
      <c r="L18" s="5"/>
      <c r="M18" s="5"/>
      <c r="N18" s="5">
        <v>0</v>
      </c>
      <c r="O18" s="5"/>
      <c r="P18" s="144"/>
    </row>
    <row r="19" spans="2:16" ht="15.75" hidden="1">
      <c r="B19" s="125"/>
      <c r="C19" s="31">
        <v>22000</v>
      </c>
      <c r="D19" s="31">
        <v>15805</v>
      </c>
      <c r="E19" s="31">
        <f>D19/C19*100</f>
        <v>71.8409090909091</v>
      </c>
      <c r="F19" s="31">
        <v>-2000</v>
      </c>
      <c r="G19" s="5">
        <v>0</v>
      </c>
      <c r="H19" s="5">
        <v>0</v>
      </c>
      <c r="I19" s="15"/>
      <c r="J19" s="5">
        <f t="shared" si="0"/>
        <v>0</v>
      </c>
      <c r="K19" s="30"/>
      <c r="L19" s="5"/>
      <c r="M19" s="5"/>
      <c r="N19" s="5">
        <v>0</v>
      </c>
      <c r="O19" s="5"/>
      <c r="P19" s="144"/>
    </row>
    <row r="20" spans="2:16" ht="15.75" hidden="1">
      <c r="B20" s="125"/>
      <c r="C20" s="31">
        <v>260000</v>
      </c>
      <c r="D20" s="31">
        <v>165823</v>
      </c>
      <c r="E20" s="31">
        <f>D20/C20*100</f>
        <v>63.778076923076924</v>
      </c>
      <c r="F20" s="31">
        <v>-60000</v>
      </c>
      <c r="G20" s="5">
        <v>0</v>
      </c>
      <c r="H20" s="5">
        <v>0</v>
      </c>
      <c r="I20" s="15"/>
      <c r="J20" s="5">
        <f t="shared" si="0"/>
        <v>0</v>
      </c>
      <c r="K20" s="30"/>
      <c r="L20" s="5"/>
      <c r="M20" s="5"/>
      <c r="N20" s="5">
        <v>0</v>
      </c>
      <c r="O20" s="5"/>
      <c r="P20" s="144"/>
    </row>
    <row r="21" spans="2:16" ht="15.75" hidden="1">
      <c r="B21" s="125"/>
      <c r="C21" s="31">
        <v>4850000</v>
      </c>
      <c r="D21" s="31">
        <v>3843239</v>
      </c>
      <c r="E21" s="31">
        <f>D21/C21*100</f>
        <v>79.2420412371134</v>
      </c>
      <c r="F21" s="31">
        <f>-450000-7100-43300</f>
        <v>-500400</v>
      </c>
      <c r="G21" s="5">
        <v>0</v>
      </c>
      <c r="H21" s="5">
        <v>0</v>
      </c>
      <c r="I21" s="15"/>
      <c r="J21" s="5">
        <f t="shared" si="0"/>
        <v>0</v>
      </c>
      <c r="K21" s="30"/>
      <c r="L21" s="5"/>
      <c r="M21" s="5"/>
      <c r="N21" s="5">
        <v>0</v>
      </c>
      <c r="O21" s="5"/>
      <c r="P21" s="144"/>
    </row>
    <row r="22" spans="2:16" ht="1.5" customHeight="1" hidden="1">
      <c r="B22" s="125"/>
      <c r="C22" s="31"/>
      <c r="D22" s="31"/>
      <c r="E22" s="31"/>
      <c r="F22" s="31"/>
      <c r="G22" s="5">
        <v>0</v>
      </c>
      <c r="H22" s="5">
        <v>0</v>
      </c>
      <c r="I22" s="15"/>
      <c r="J22" s="5">
        <f t="shared" si="0"/>
        <v>0</v>
      </c>
      <c r="K22" s="30"/>
      <c r="L22" s="5"/>
      <c r="M22" s="5"/>
      <c r="N22" s="5">
        <v>0</v>
      </c>
      <c r="O22" s="5"/>
      <c r="P22" s="144"/>
    </row>
    <row r="23" spans="2:16" ht="15.75" hidden="1">
      <c r="B23" s="125"/>
      <c r="C23" s="31">
        <v>0</v>
      </c>
      <c r="D23" s="31">
        <v>0</v>
      </c>
      <c r="E23" s="31"/>
      <c r="F23" s="31"/>
      <c r="G23" s="5">
        <v>0</v>
      </c>
      <c r="H23" s="5">
        <v>0</v>
      </c>
      <c r="I23" s="15"/>
      <c r="J23" s="5">
        <f t="shared" si="0"/>
        <v>0</v>
      </c>
      <c r="K23" s="30"/>
      <c r="L23" s="5"/>
      <c r="M23" s="5"/>
      <c r="N23" s="5">
        <v>0</v>
      </c>
      <c r="O23" s="5"/>
      <c r="P23" s="144"/>
    </row>
    <row r="24" spans="2:16" ht="15.75" hidden="1">
      <c r="B24" s="125"/>
      <c r="C24" s="31">
        <v>5936000</v>
      </c>
      <c r="D24" s="31">
        <v>3242619</v>
      </c>
      <c r="E24" s="31">
        <f>D24/C24*100</f>
        <v>54.62633086253369</v>
      </c>
      <c r="F24" s="31"/>
      <c r="G24" s="5">
        <v>0</v>
      </c>
      <c r="H24" s="5">
        <v>0</v>
      </c>
      <c r="I24" s="15"/>
      <c r="J24" s="5">
        <f t="shared" si="0"/>
        <v>0</v>
      </c>
      <c r="K24" s="30"/>
      <c r="L24" s="5"/>
      <c r="M24" s="5"/>
      <c r="N24" s="5">
        <v>0</v>
      </c>
      <c r="O24" s="5"/>
      <c r="P24" s="144"/>
    </row>
    <row r="25" spans="2:16" ht="15.75" hidden="1">
      <c r="B25" s="125"/>
      <c r="C25" s="31"/>
      <c r="D25" s="31"/>
      <c r="E25" s="31"/>
      <c r="F25" s="31"/>
      <c r="G25" s="5">
        <v>0</v>
      </c>
      <c r="H25" s="5">
        <v>0</v>
      </c>
      <c r="I25" s="15"/>
      <c r="J25" s="5">
        <f t="shared" si="0"/>
        <v>0</v>
      </c>
      <c r="K25" s="30"/>
      <c r="L25" s="5"/>
      <c r="M25" s="5"/>
      <c r="N25" s="5">
        <v>0</v>
      </c>
      <c r="O25" s="5"/>
      <c r="P25" s="144"/>
    </row>
    <row r="26" spans="2:16" ht="15.75" hidden="1">
      <c r="B26" s="125"/>
      <c r="C26" s="31"/>
      <c r="D26" s="31"/>
      <c r="E26" s="31"/>
      <c r="F26" s="31"/>
      <c r="G26" s="5">
        <v>0</v>
      </c>
      <c r="H26" s="5">
        <v>0</v>
      </c>
      <c r="I26" s="15"/>
      <c r="J26" s="5">
        <f t="shared" si="0"/>
        <v>0</v>
      </c>
      <c r="K26" s="30"/>
      <c r="L26" s="5"/>
      <c r="M26" s="5"/>
      <c r="N26" s="5">
        <v>0</v>
      </c>
      <c r="O26" s="5"/>
      <c r="P26" s="144"/>
    </row>
    <row r="27" spans="2:16" ht="15.75" hidden="1">
      <c r="B27" s="125"/>
      <c r="C27" s="31">
        <v>20000</v>
      </c>
      <c r="D27" s="31">
        <v>11942</v>
      </c>
      <c r="E27" s="31">
        <f aca="true" t="shared" si="1" ref="E27:E32">D27/C27*100</f>
        <v>59.709999999999994</v>
      </c>
      <c r="F27" s="31"/>
      <c r="G27" s="5">
        <v>0</v>
      </c>
      <c r="H27" s="5">
        <v>0</v>
      </c>
      <c r="I27" s="15"/>
      <c r="J27" s="5">
        <f t="shared" si="0"/>
        <v>0</v>
      </c>
      <c r="K27" s="30"/>
      <c r="L27" s="5"/>
      <c r="M27" s="5"/>
      <c r="N27" s="5">
        <v>0</v>
      </c>
      <c r="O27" s="5"/>
      <c r="P27" s="144"/>
    </row>
    <row r="28" spans="2:16" ht="15.75" hidden="1">
      <c r="B28" s="144"/>
      <c r="C28" s="31">
        <v>500</v>
      </c>
      <c r="D28" s="31">
        <v>560</v>
      </c>
      <c r="E28" s="31">
        <f t="shared" si="1"/>
        <v>112.00000000000001</v>
      </c>
      <c r="F28" s="31">
        <v>150</v>
      </c>
      <c r="G28" s="5">
        <v>0</v>
      </c>
      <c r="H28" s="5">
        <v>0</v>
      </c>
      <c r="I28" s="15"/>
      <c r="J28" s="5">
        <f t="shared" si="0"/>
        <v>0</v>
      </c>
      <c r="K28" s="30"/>
      <c r="L28" s="5"/>
      <c r="M28" s="5"/>
      <c r="N28" s="5">
        <v>0</v>
      </c>
      <c r="O28" s="5"/>
      <c r="P28" s="144"/>
    </row>
    <row r="29" spans="2:16" ht="15.75" hidden="1">
      <c r="B29" s="144"/>
      <c r="C29" s="31">
        <v>70000</v>
      </c>
      <c r="D29" s="31">
        <v>193321</v>
      </c>
      <c r="E29" s="31">
        <f t="shared" si="1"/>
        <v>276.17285714285714</v>
      </c>
      <c r="F29" s="31">
        <v>180000</v>
      </c>
      <c r="G29" s="5">
        <v>0</v>
      </c>
      <c r="H29" s="5">
        <v>0</v>
      </c>
      <c r="I29" s="6"/>
      <c r="J29" s="6">
        <f t="shared" si="0"/>
        <v>0</v>
      </c>
      <c r="K29" s="32"/>
      <c r="L29" s="5"/>
      <c r="M29" s="5"/>
      <c r="N29" s="5">
        <v>0</v>
      </c>
      <c r="O29" s="5"/>
      <c r="P29" s="144"/>
    </row>
    <row r="30" spans="2:16" ht="15.75" hidden="1">
      <c r="B30" s="144"/>
      <c r="C30" s="31">
        <v>80000</v>
      </c>
      <c r="D30" s="31">
        <v>0</v>
      </c>
      <c r="E30" s="31">
        <f t="shared" si="1"/>
        <v>0</v>
      </c>
      <c r="F30" s="31">
        <v>1547000</v>
      </c>
      <c r="G30" s="5">
        <v>0</v>
      </c>
      <c r="H30" s="5">
        <v>0</v>
      </c>
      <c r="I30" s="7"/>
      <c r="J30" s="7">
        <f t="shared" si="0"/>
        <v>0</v>
      </c>
      <c r="K30" s="32"/>
      <c r="L30" s="5"/>
      <c r="M30" s="5"/>
      <c r="N30" s="5">
        <v>0</v>
      </c>
      <c r="O30" s="5"/>
      <c r="P30" s="144"/>
    </row>
    <row r="31" spans="2:16" ht="15.75" hidden="1">
      <c r="B31" s="144"/>
      <c r="C31" s="31">
        <v>100000</v>
      </c>
      <c r="D31" s="31">
        <v>52521</v>
      </c>
      <c r="E31" s="31">
        <f t="shared" si="1"/>
        <v>52.520999999999994</v>
      </c>
      <c r="F31" s="31"/>
      <c r="G31" s="5">
        <v>0</v>
      </c>
      <c r="H31" s="5">
        <v>0</v>
      </c>
      <c r="I31" s="6"/>
      <c r="J31" s="6">
        <f t="shared" si="0"/>
        <v>0</v>
      </c>
      <c r="K31" s="32"/>
      <c r="L31" s="5"/>
      <c r="M31" s="5"/>
      <c r="N31" s="5">
        <v>0</v>
      </c>
      <c r="O31" s="5"/>
      <c r="P31" s="144"/>
    </row>
    <row r="32" spans="2:16" ht="15.75" hidden="1">
      <c r="B32" s="125"/>
      <c r="C32" s="31">
        <v>300000</v>
      </c>
      <c r="D32" s="31">
        <v>164710</v>
      </c>
      <c r="E32" s="31">
        <f t="shared" si="1"/>
        <v>54.903333333333336</v>
      </c>
      <c r="F32" s="31"/>
      <c r="G32" s="5">
        <v>0</v>
      </c>
      <c r="H32" s="5">
        <v>0</v>
      </c>
      <c r="I32" s="6"/>
      <c r="J32" s="6">
        <f t="shared" si="0"/>
        <v>0</v>
      </c>
      <c r="K32" s="32"/>
      <c r="L32" s="5"/>
      <c r="M32" s="5"/>
      <c r="N32" s="5">
        <v>0</v>
      </c>
      <c r="O32" s="5"/>
      <c r="P32" s="144"/>
    </row>
    <row r="33" spans="2:16" ht="15.75" hidden="1">
      <c r="B33" s="125"/>
      <c r="C33" s="31">
        <v>2000</v>
      </c>
      <c r="D33" s="31">
        <v>0</v>
      </c>
      <c r="E33" s="31"/>
      <c r="F33" s="31">
        <v>-1900</v>
      </c>
      <c r="G33" s="5">
        <v>0</v>
      </c>
      <c r="H33" s="5">
        <v>0</v>
      </c>
      <c r="I33" s="15"/>
      <c r="J33" s="5"/>
      <c r="K33" s="32"/>
      <c r="L33" s="5"/>
      <c r="M33" s="5"/>
      <c r="N33" s="5">
        <v>0</v>
      </c>
      <c r="O33" s="5"/>
      <c r="P33" s="144"/>
    </row>
    <row r="34" spans="2:16" ht="15.75" hidden="1">
      <c r="B34" s="125"/>
      <c r="C34" s="31">
        <v>900000</v>
      </c>
      <c r="D34" s="31">
        <v>533905</v>
      </c>
      <c r="E34" s="31">
        <f aca="true" t="shared" si="2" ref="E34:E42">D34/C34*100</f>
        <v>59.32277777777778</v>
      </c>
      <c r="F34" s="31">
        <v>-200000</v>
      </c>
      <c r="G34" s="5">
        <v>0</v>
      </c>
      <c r="H34" s="5">
        <v>0</v>
      </c>
      <c r="I34" s="15"/>
      <c r="J34" s="5">
        <f aca="true" t="shared" si="3" ref="J34:J68">G34+I34</f>
        <v>0</v>
      </c>
      <c r="K34" s="30"/>
      <c r="L34" s="5"/>
      <c r="M34" s="5"/>
      <c r="N34" s="5">
        <v>0</v>
      </c>
      <c r="O34" s="5"/>
      <c r="P34" s="144"/>
    </row>
    <row r="35" spans="2:16" ht="15.75" hidden="1">
      <c r="B35" s="125"/>
      <c r="C35" s="31">
        <v>150000</v>
      </c>
      <c r="D35" s="31">
        <v>82190</v>
      </c>
      <c r="E35" s="31">
        <f t="shared" si="2"/>
        <v>54.79333333333334</v>
      </c>
      <c r="F35" s="31">
        <v>-50000</v>
      </c>
      <c r="G35" s="5">
        <v>0</v>
      </c>
      <c r="H35" s="5">
        <v>0</v>
      </c>
      <c r="I35" s="15"/>
      <c r="J35" s="5">
        <f t="shared" si="3"/>
        <v>0</v>
      </c>
      <c r="K35" s="30"/>
      <c r="L35" s="5"/>
      <c r="M35" s="5"/>
      <c r="N35" s="5">
        <v>0</v>
      </c>
      <c r="O35" s="5"/>
      <c r="P35" s="144"/>
    </row>
    <row r="36" spans="2:16" ht="15.75" hidden="1">
      <c r="B36" s="125"/>
      <c r="C36" s="31">
        <v>3000000</v>
      </c>
      <c r="D36" s="31">
        <v>2014596</v>
      </c>
      <c r="E36" s="31">
        <f t="shared" si="2"/>
        <v>67.1532</v>
      </c>
      <c r="F36" s="31">
        <f>-500000-60000</f>
        <v>-560000</v>
      </c>
      <c r="G36" s="5">
        <v>0</v>
      </c>
      <c r="H36" s="5">
        <v>0</v>
      </c>
      <c r="I36" s="15"/>
      <c r="J36" s="5">
        <f t="shared" si="3"/>
        <v>0</v>
      </c>
      <c r="K36" s="30"/>
      <c r="L36" s="5"/>
      <c r="M36" s="5"/>
      <c r="N36" s="5">
        <v>0</v>
      </c>
      <c r="O36" s="5"/>
      <c r="P36" s="144"/>
    </row>
    <row r="37" spans="2:16" ht="15.75" hidden="1">
      <c r="B37" s="125"/>
      <c r="C37" s="31">
        <v>45000</v>
      </c>
      <c r="D37" s="31">
        <v>24289</v>
      </c>
      <c r="E37" s="31">
        <f t="shared" si="2"/>
        <v>53.97555555555555</v>
      </c>
      <c r="F37" s="31"/>
      <c r="G37" s="5">
        <v>0</v>
      </c>
      <c r="H37" s="5">
        <v>0</v>
      </c>
      <c r="I37" s="15"/>
      <c r="J37" s="5">
        <f t="shared" si="3"/>
        <v>0</v>
      </c>
      <c r="K37" s="30"/>
      <c r="L37" s="5"/>
      <c r="M37" s="5"/>
      <c r="N37" s="5">
        <v>0</v>
      </c>
      <c r="O37" s="5"/>
      <c r="P37" s="144"/>
    </row>
    <row r="38" spans="2:16" ht="15.75" hidden="1">
      <c r="B38" s="125"/>
      <c r="C38" s="31">
        <v>3000</v>
      </c>
      <c r="D38" s="31">
        <v>1490</v>
      </c>
      <c r="E38" s="31">
        <f t="shared" si="2"/>
        <v>49.666666666666664</v>
      </c>
      <c r="F38" s="31">
        <v>-1000</v>
      </c>
      <c r="G38" s="5">
        <v>0</v>
      </c>
      <c r="H38" s="5">
        <v>0</v>
      </c>
      <c r="I38" s="15"/>
      <c r="J38" s="5">
        <f t="shared" si="3"/>
        <v>0</v>
      </c>
      <c r="K38" s="30"/>
      <c r="L38" s="5"/>
      <c r="M38" s="5"/>
      <c r="N38" s="5">
        <v>0</v>
      </c>
      <c r="O38" s="5"/>
      <c r="P38" s="144"/>
    </row>
    <row r="39" spans="2:16" ht="15.75" hidden="1">
      <c r="B39" s="125"/>
      <c r="C39" s="31">
        <v>25000</v>
      </c>
      <c r="D39" s="31">
        <v>1069</v>
      </c>
      <c r="E39" s="31">
        <f t="shared" si="2"/>
        <v>4.276</v>
      </c>
      <c r="F39" s="31">
        <v>-23000</v>
      </c>
      <c r="G39" s="5">
        <v>0</v>
      </c>
      <c r="H39" s="5">
        <v>0</v>
      </c>
      <c r="I39" s="15"/>
      <c r="J39" s="5">
        <f t="shared" si="3"/>
        <v>0</v>
      </c>
      <c r="K39" s="30"/>
      <c r="L39" s="5"/>
      <c r="M39" s="5"/>
      <c r="N39" s="5">
        <v>0</v>
      </c>
      <c r="O39" s="5"/>
      <c r="P39" s="144"/>
    </row>
    <row r="40" spans="2:18" ht="15.75">
      <c r="B40" s="123" t="s">
        <v>82</v>
      </c>
      <c r="C40" s="31">
        <v>1800000</v>
      </c>
      <c r="D40" s="31">
        <v>1474954</v>
      </c>
      <c r="E40" s="31">
        <f t="shared" si="2"/>
        <v>81.9418888888889</v>
      </c>
      <c r="F40" s="31"/>
      <c r="G40" s="5">
        <v>15923591</v>
      </c>
      <c r="H40" s="120">
        <v>15696250</v>
      </c>
      <c r="I40" s="15"/>
      <c r="J40" s="5">
        <f t="shared" si="3"/>
        <v>15923591</v>
      </c>
      <c r="K40" s="30">
        <f aca="true" t="shared" si="4" ref="K40:K66">H40/G40</f>
        <v>0.9857230068267893</v>
      </c>
      <c r="L40" s="5"/>
      <c r="M40" s="5">
        <v>36627760</v>
      </c>
      <c r="N40" s="15"/>
      <c r="O40" s="15"/>
      <c r="P40" s="6">
        <f aca="true" t="shared" si="5" ref="P40:P68">G40+L40</f>
        <v>15923591</v>
      </c>
      <c r="Q40" s="146">
        <f>P40/H40</f>
        <v>1.0144837779724456</v>
      </c>
      <c r="R40" s="6">
        <f>P40-H40</f>
        <v>227341</v>
      </c>
    </row>
    <row r="41" spans="2:18" ht="14.25" customHeight="1">
      <c r="B41" s="125" t="s">
        <v>81</v>
      </c>
      <c r="C41" s="31">
        <v>15000</v>
      </c>
      <c r="D41" s="31">
        <v>8462</v>
      </c>
      <c r="E41" s="31">
        <f t="shared" si="2"/>
        <v>56.41333333333334</v>
      </c>
      <c r="F41" s="31"/>
      <c r="G41" s="5">
        <v>44291664</v>
      </c>
      <c r="H41" s="104">
        <v>1213846</v>
      </c>
      <c r="I41" s="15"/>
      <c r="J41" s="5">
        <f t="shared" si="3"/>
        <v>44291664</v>
      </c>
      <c r="K41" s="30">
        <f t="shared" si="4"/>
        <v>0.027405743888962945</v>
      </c>
      <c r="L41" s="5">
        <f>685000+19431+29823</f>
        <v>734254</v>
      </c>
      <c r="M41" s="5">
        <f>1600000+2306733+530216</f>
        <v>4436949</v>
      </c>
      <c r="N41" s="15"/>
      <c r="O41" s="15"/>
      <c r="P41" s="6">
        <f t="shared" si="5"/>
        <v>45025918</v>
      </c>
      <c r="Q41" s="146">
        <f aca="true" t="shared" si="6" ref="Q41:Q66">P41/H41</f>
        <v>37.09360001186312</v>
      </c>
      <c r="R41" s="6">
        <f aca="true" t="shared" si="7" ref="R41:R70">P41-H41</f>
        <v>43812072</v>
      </c>
    </row>
    <row r="42" spans="2:18" ht="33" customHeight="1" hidden="1">
      <c r="B42" s="33" t="s">
        <v>95</v>
      </c>
      <c r="C42" s="31">
        <v>2000</v>
      </c>
      <c r="D42" s="31">
        <v>1820</v>
      </c>
      <c r="E42" s="31">
        <f t="shared" si="2"/>
        <v>91</v>
      </c>
      <c r="F42" s="31"/>
      <c r="G42" s="5"/>
      <c r="H42" s="104"/>
      <c r="I42" s="15"/>
      <c r="J42" s="5">
        <f t="shared" si="3"/>
        <v>0</v>
      </c>
      <c r="K42" s="30" t="e">
        <f t="shared" si="4"/>
        <v>#DIV/0!</v>
      </c>
      <c r="L42" s="5"/>
      <c r="M42" s="5"/>
      <c r="N42" s="5"/>
      <c r="O42" s="5"/>
      <c r="P42" s="6">
        <f t="shared" si="5"/>
        <v>0</v>
      </c>
      <c r="Q42" s="146" t="e">
        <f t="shared" si="6"/>
        <v>#DIV/0!</v>
      </c>
      <c r="R42" s="6">
        <f t="shared" si="7"/>
        <v>0</v>
      </c>
    </row>
    <row r="43" spans="2:18" ht="0.75" customHeight="1" hidden="1">
      <c r="B43" s="33" t="s">
        <v>91</v>
      </c>
      <c r="C43" s="31"/>
      <c r="D43" s="31"/>
      <c r="E43" s="31"/>
      <c r="F43" s="31"/>
      <c r="G43" s="5"/>
      <c r="H43" s="6"/>
      <c r="I43" s="15"/>
      <c r="J43" s="5">
        <f t="shared" si="3"/>
        <v>0</v>
      </c>
      <c r="K43" s="30" t="e">
        <f t="shared" si="4"/>
        <v>#DIV/0!</v>
      </c>
      <c r="L43" s="5"/>
      <c r="M43" s="5">
        <v>0</v>
      </c>
      <c r="N43" s="5"/>
      <c r="O43" s="5"/>
      <c r="P43" s="6">
        <f t="shared" si="5"/>
        <v>0</v>
      </c>
      <c r="Q43" s="146" t="e">
        <f t="shared" si="6"/>
        <v>#DIV/0!</v>
      </c>
      <c r="R43" s="6">
        <f t="shared" si="7"/>
        <v>0</v>
      </c>
    </row>
    <row r="44" spans="2:18" ht="26.25" hidden="1">
      <c r="B44" s="33" t="s">
        <v>96</v>
      </c>
      <c r="C44" s="31"/>
      <c r="D44" s="31"/>
      <c r="E44" s="31"/>
      <c r="F44" s="31"/>
      <c r="G44" s="5"/>
      <c r="H44" s="6"/>
      <c r="I44" s="6"/>
      <c r="J44" s="6">
        <f t="shared" si="3"/>
        <v>0</v>
      </c>
      <c r="K44" s="30" t="e">
        <f t="shared" si="4"/>
        <v>#DIV/0!</v>
      </c>
      <c r="L44" s="5"/>
      <c r="M44" s="5" t="s">
        <v>103</v>
      </c>
      <c r="N44" s="5"/>
      <c r="O44" s="5"/>
      <c r="P44" s="6">
        <f t="shared" si="5"/>
        <v>0</v>
      </c>
      <c r="Q44" s="146" t="e">
        <f t="shared" si="6"/>
        <v>#DIV/0!</v>
      </c>
      <c r="R44" s="6">
        <f t="shared" si="7"/>
        <v>0</v>
      </c>
    </row>
    <row r="45" spans="2:18" ht="25.5" customHeight="1" hidden="1">
      <c r="B45" s="33" t="s">
        <v>93</v>
      </c>
      <c r="C45" s="31"/>
      <c r="D45" s="31"/>
      <c r="E45" s="31"/>
      <c r="F45" s="31"/>
      <c r="G45" s="5"/>
      <c r="H45" s="6"/>
      <c r="I45" s="6"/>
      <c r="J45" s="6">
        <f t="shared" si="3"/>
        <v>0</v>
      </c>
      <c r="K45" s="30" t="e">
        <f t="shared" si="4"/>
        <v>#DIV/0!</v>
      </c>
      <c r="L45" s="5"/>
      <c r="M45" s="5">
        <v>0</v>
      </c>
      <c r="N45" s="5"/>
      <c r="O45" s="5"/>
      <c r="P45" s="6">
        <f t="shared" si="5"/>
        <v>0</v>
      </c>
      <c r="Q45" s="146" t="e">
        <f t="shared" si="6"/>
        <v>#DIV/0!</v>
      </c>
      <c r="R45" s="6">
        <f t="shared" si="7"/>
        <v>0</v>
      </c>
    </row>
    <row r="46" spans="2:18" ht="1.5" customHeight="1" hidden="1">
      <c r="B46" s="33" t="s">
        <v>99</v>
      </c>
      <c r="C46" s="31"/>
      <c r="D46" s="31"/>
      <c r="E46" s="31"/>
      <c r="F46" s="31"/>
      <c r="G46" s="5"/>
      <c r="H46" s="6"/>
      <c r="I46" s="6"/>
      <c r="J46" s="6">
        <f t="shared" si="3"/>
        <v>0</v>
      </c>
      <c r="K46" s="30" t="e">
        <f t="shared" si="4"/>
        <v>#DIV/0!</v>
      </c>
      <c r="L46" s="5"/>
      <c r="M46" s="5"/>
      <c r="N46" s="5"/>
      <c r="O46" s="5"/>
      <c r="P46" s="6">
        <f t="shared" si="5"/>
        <v>0</v>
      </c>
      <c r="Q46" s="146" t="e">
        <f t="shared" si="6"/>
        <v>#DIV/0!</v>
      </c>
      <c r="R46" s="6">
        <f t="shared" si="7"/>
        <v>0</v>
      </c>
    </row>
    <row r="47" spans="2:18" ht="15.75" hidden="1">
      <c r="B47" s="33" t="s">
        <v>100</v>
      </c>
      <c r="C47" s="31"/>
      <c r="D47" s="31"/>
      <c r="E47" s="31"/>
      <c r="F47" s="31"/>
      <c r="G47" s="5"/>
      <c r="H47" s="6"/>
      <c r="I47" s="6"/>
      <c r="J47" s="6">
        <f t="shared" si="3"/>
        <v>0</v>
      </c>
      <c r="K47" s="30" t="e">
        <f t="shared" si="4"/>
        <v>#DIV/0!</v>
      </c>
      <c r="L47" s="5"/>
      <c r="M47" s="5"/>
      <c r="N47" s="5"/>
      <c r="O47" s="5"/>
      <c r="P47" s="6">
        <f t="shared" si="5"/>
        <v>0</v>
      </c>
      <c r="Q47" s="146" t="e">
        <f t="shared" si="6"/>
        <v>#DIV/0!</v>
      </c>
      <c r="R47" s="6">
        <f t="shared" si="7"/>
        <v>0</v>
      </c>
    </row>
    <row r="48" spans="2:18" ht="15.75">
      <c r="B48" s="125" t="s">
        <v>92</v>
      </c>
      <c r="C48" s="31">
        <v>100000</v>
      </c>
      <c r="D48" s="31">
        <v>45015</v>
      </c>
      <c r="E48" s="31">
        <f>D48/C48*100</f>
        <v>45.015</v>
      </c>
      <c r="F48" s="31">
        <v>-30000</v>
      </c>
      <c r="G48" s="5">
        <v>49959</v>
      </c>
      <c r="H48" s="6">
        <v>49959</v>
      </c>
      <c r="I48" s="6"/>
      <c r="J48" s="6">
        <f t="shared" si="3"/>
        <v>49959</v>
      </c>
      <c r="K48" s="30">
        <f t="shared" si="4"/>
        <v>1</v>
      </c>
      <c r="L48" s="5">
        <f>H48-G48</f>
        <v>0</v>
      </c>
      <c r="M48" s="5">
        <v>1398</v>
      </c>
      <c r="N48" s="5"/>
      <c r="O48" s="5"/>
      <c r="P48" s="6">
        <f t="shared" si="5"/>
        <v>49959</v>
      </c>
      <c r="Q48" s="146">
        <f t="shared" si="6"/>
        <v>1</v>
      </c>
      <c r="R48" s="6">
        <f t="shared" si="7"/>
        <v>0</v>
      </c>
    </row>
    <row r="49" spans="2:18" ht="30.75" customHeight="1">
      <c r="B49" s="123" t="s">
        <v>94</v>
      </c>
      <c r="C49" s="31">
        <v>6997080</v>
      </c>
      <c r="D49" s="31">
        <v>4400101</v>
      </c>
      <c r="E49" s="31">
        <f>D49/C49*100</f>
        <v>62.884817666798156</v>
      </c>
      <c r="F49" s="31">
        <v>2051240</v>
      </c>
      <c r="G49" s="5">
        <v>249886</v>
      </c>
      <c r="H49" s="6">
        <v>311437</v>
      </c>
      <c r="I49" s="6"/>
      <c r="J49" s="6">
        <f t="shared" si="3"/>
        <v>249886</v>
      </c>
      <c r="K49" s="30">
        <f t="shared" si="4"/>
        <v>1.2463163202420304</v>
      </c>
      <c r="L49" s="5">
        <f>H49-G49</f>
        <v>61551</v>
      </c>
      <c r="M49" s="5">
        <v>211924</v>
      </c>
      <c r="N49" s="5"/>
      <c r="O49" s="5"/>
      <c r="P49" s="6">
        <f t="shared" si="5"/>
        <v>311437</v>
      </c>
      <c r="Q49" s="146">
        <f t="shared" si="6"/>
        <v>1</v>
      </c>
      <c r="R49" s="6">
        <f t="shared" si="7"/>
        <v>0</v>
      </c>
    </row>
    <row r="50" spans="2:22" ht="27.75" customHeight="1">
      <c r="B50" s="123" t="s">
        <v>121</v>
      </c>
      <c r="C50" s="31">
        <v>50000</v>
      </c>
      <c r="D50" s="31">
        <v>18279</v>
      </c>
      <c r="E50" s="31">
        <f>D50/C50*100</f>
        <v>36.558</v>
      </c>
      <c r="F50" s="31">
        <v>-20000</v>
      </c>
      <c r="G50" s="5">
        <v>3227</v>
      </c>
      <c r="H50" s="6">
        <v>3227</v>
      </c>
      <c r="I50" s="6"/>
      <c r="J50" s="6">
        <f t="shared" si="3"/>
        <v>3227</v>
      </c>
      <c r="K50" s="30">
        <f t="shared" si="4"/>
        <v>1</v>
      </c>
      <c r="L50" s="5">
        <f>H50-G50</f>
        <v>0</v>
      </c>
      <c r="M50" s="5">
        <v>0</v>
      </c>
      <c r="N50" s="5"/>
      <c r="O50" s="5"/>
      <c r="P50" s="6">
        <f t="shared" si="5"/>
        <v>3227</v>
      </c>
      <c r="Q50" s="146">
        <f t="shared" si="6"/>
        <v>1</v>
      </c>
      <c r="R50" s="6">
        <f t="shared" si="7"/>
        <v>0</v>
      </c>
      <c r="V50" s="155"/>
    </row>
    <row r="51" spans="2:18" ht="15.75">
      <c r="B51" s="34" t="s">
        <v>118</v>
      </c>
      <c r="C51" s="31">
        <v>200000</v>
      </c>
      <c r="D51" s="31">
        <v>147223</v>
      </c>
      <c r="E51" s="31">
        <f>D51/C51*100</f>
        <v>73.61149999999999</v>
      </c>
      <c r="F51" s="31"/>
      <c r="G51" s="5">
        <v>1640000</v>
      </c>
      <c r="H51" s="6">
        <v>0</v>
      </c>
      <c r="I51" s="6"/>
      <c r="J51" s="6">
        <f t="shared" si="3"/>
        <v>1640000</v>
      </c>
      <c r="K51" s="30">
        <f t="shared" si="4"/>
        <v>0</v>
      </c>
      <c r="L51" s="5">
        <v>476000</v>
      </c>
      <c r="M51" s="5"/>
      <c r="N51" s="5"/>
      <c r="O51" s="5"/>
      <c r="P51" s="6">
        <f t="shared" si="5"/>
        <v>2116000</v>
      </c>
      <c r="Q51" s="146" t="e">
        <f t="shared" si="6"/>
        <v>#DIV/0!</v>
      </c>
      <c r="R51" s="6">
        <f t="shared" si="7"/>
        <v>2116000</v>
      </c>
    </row>
    <row r="52" spans="2:18" ht="15.75">
      <c r="B52" s="34" t="s">
        <v>119</v>
      </c>
      <c r="C52" s="31">
        <v>200000</v>
      </c>
      <c r="D52" s="31">
        <v>4018</v>
      </c>
      <c r="E52" s="31">
        <f>D52/C52*100</f>
        <v>2.009</v>
      </c>
      <c r="F52" s="31"/>
      <c r="G52" s="5">
        <v>572890</v>
      </c>
      <c r="H52" s="6">
        <v>336199</v>
      </c>
      <c r="I52" s="6"/>
      <c r="J52" s="6">
        <f t="shared" si="3"/>
        <v>572890</v>
      </c>
      <c r="K52" s="30">
        <f t="shared" si="4"/>
        <v>0.5868473878056869</v>
      </c>
      <c r="L52" s="5"/>
      <c r="M52" s="5"/>
      <c r="N52" s="5"/>
      <c r="O52" s="5"/>
      <c r="P52" s="6">
        <f t="shared" si="5"/>
        <v>572890</v>
      </c>
      <c r="Q52" s="146">
        <f t="shared" si="6"/>
        <v>1.7040205354566789</v>
      </c>
      <c r="R52" s="6">
        <f t="shared" si="7"/>
        <v>236691</v>
      </c>
    </row>
    <row r="53" spans="2:18" ht="15.75">
      <c r="B53" s="34" t="s">
        <v>116</v>
      </c>
      <c r="C53" s="31"/>
      <c r="D53" s="31"/>
      <c r="E53" s="31"/>
      <c r="F53" s="31"/>
      <c r="G53" s="5">
        <v>164000</v>
      </c>
      <c r="H53" s="6">
        <v>164000</v>
      </c>
      <c r="I53" s="6"/>
      <c r="J53" s="6">
        <f t="shared" si="3"/>
        <v>164000</v>
      </c>
      <c r="K53" s="30">
        <f t="shared" si="4"/>
        <v>1</v>
      </c>
      <c r="L53" s="5"/>
      <c r="M53" s="5">
        <v>0</v>
      </c>
      <c r="N53" s="5"/>
      <c r="O53" s="5"/>
      <c r="P53" s="6">
        <f t="shared" si="5"/>
        <v>164000</v>
      </c>
      <c r="Q53" s="146">
        <f t="shared" si="6"/>
        <v>1</v>
      </c>
      <c r="R53" s="6">
        <f t="shared" si="7"/>
        <v>0</v>
      </c>
    </row>
    <row r="54" spans="2:18" ht="0.75" customHeight="1">
      <c r="B54" s="33" t="s">
        <v>104</v>
      </c>
      <c r="C54" s="31">
        <v>500000</v>
      </c>
      <c r="D54" s="31">
        <v>331389</v>
      </c>
      <c r="E54" s="31">
        <f>D54/C54*100</f>
        <v>66.2778</v>
      </c>
      <c r="F54" s="31"/>
      <c r="G54" s="5"/>
      <c r="H54" s="6"/>
      <c r="I54" s="6"/>
      <c r="J54" s="6">
        <f t="shared" si="3"/>
        <v>0</v>
      </c>
      <c r="K54" s="30" t="e">
        <f t="shared" si="4"/>
        <v>#DIV/0!</v>
      </c>
      <c r="L54" s="5"/>
      <c r="M54" s="5"/>
      <c r="N54" s="5"/>
      <c r="O54" s="5"/>
      <c r="P54" s="6">
        <f t="shared" si="5"/>
        <v>0</v>
      </c>
      <c r="Q54" s="146" t="e">
        <f t="shared" si="6"/>
        <v>#DIV/0!</v>
      </c>
      <c r="R54" s="6">
        <f t="shared" si="7"/>
        <v>0</v>
      </c>
    </row>
    <row r="55" spans="2:18" ht="15.75">
      <c r="B55" s="33" t="s">
        <v>127</v>
      </c>
      <c r="C55" s="31"/>
      <c r="D55" s="31"/>
      <c r="E55" s="31"/>
      <c r="F55" s="31"/>
      <c r="G55" s="5">
        <v>337</v>
      </c>
      <c r="H55" s="6">
        <v>337</v>
      </c>
      <c r="I55" s="6"/>
      <c r="J55" s="6">
        <f t="shared" si="3"/>
        <v>337</v>
      </c>
      <c r="K55" s="30">
        <f t="shared" si="4"/>
        <v>1</v>
      </c>
      <c r="L55" s="5"/>
      <c r="M55" s="5"/>
      <c r="N55" s="5"/>
      <c r="O55" s="5"/>
      <c r="P55" s="6">
        <f t="shared" si="5"/>
        <v>337</v>
      </c>
      <c r="Q55" s="146">
        <f t="shared" si="6"/>
        <v>1</v>
      </c>
      <c r="R55" s="6">
        <f t="shared" si="7"/>
        <v>0</v>
      </c>
    </row>
    <row r="56" spans="2:18" ht="15" customHeight="1">
      <c r="B56" s="33" t="s">
        <v>101</v>
      </c>
      <c r="C56" s="31"/>
      <c r="D56" s="31"/>
      <c r="E56" s="31"/>
      <c r="F56" s="31"/>
      <c r="G56" s="5">
        <v>108099016</v>
      </c>
      <c r="H56" s="120">
        <v>26596097</v>
      </c>
      <c r="I56" s="6"/>
      <c r="J56" s="6">
        <f t="shared" si="3"/>
        <v>108099016</v>
      </c>
      <c r="K56" s="30">
        <f t="shared" si="4"/>
        <v>0.2460345892510252</v>
      </c>
      <c r="L56" s="5"/>
      <c r="M56" s="5">
        <v>14549529</v>
      </c>
      <c r="N56" s="5"/>
      <c r="O56" s="5"/>
      <c r="P56" s="6">
        <f t="shared" si="5"/>
        <v>108099016</v>
      </c>
      <c r="Q56" s="146"/>
      <c r="R56" s="6">
        <f t="shared" si="7"/>
        <v>81502919</v>
      </c>
    </row>
    <row r="57" spans="2:18" ht="15.75" hidden="1">
      <c r="B57" s="33" t="s">
        <v>127</v>
      </c>
      <c r="C57" s="31"/>
      <c r="D57" s="31"/>
      <c r="E57" s="31"/>
      <c r="F57" s="31"/>
      <c r="G57" s="6"/>
      <c r="H57" s="6"/>
      <c r="I57" s="6"/>
      <c r="J57" s="6">
        <f t="shared" si="3"/>
        <v>0</v>
      </c>
      <c r="K57" s="30" t="e">
        <f t="shared" si="4"/>
        <v>#DIV/0!</v>
      </c>
      <c r="L57" s="5"/>
      <c r="M57" s="6"/>
      <c r="N57" s="5"/>
      <c r="O57" s="5"/>
      <c r="P57" s="6">
        <f t="shared" si="5"/>
        <v>0</v>
      </c>
      <c r="Q57" s="146" t="e">
        <f t="shared" si="6"/>
        <v>#DIV/0!</v>
      </c>
      <c r="R57" s="6">
        <f t="shared" si="7"/>
        <v>0</v>
      </c>
    </row>
    <row r="58" spans="2:18" ht="15.75">
      <c r="B58" s="33" t="s">
        <v>124</v>
      </c>
      <c r="C58" s="31"/>
      <c r="D58" s="31"/>
      <c r="E58" s="31"/>
      <c r="F58" s="31"/>
      <c r="G58" s="120">
        <v>3916630</v>
      </c>
      <c r="H58" s="120">
        <v>4550747</v>
      </c>
      <c r="I58" s="6"/>
      <c r="J58" s="6">
        <f t="shared" si="3"/>
        <v>3916630</v>
      </c>
      <c r="K58" s="30">
        <f t="shared" si="4"/>
        <v>1.1619037284604365</v>
      </c>
      <c r="L58" s="5">
        <f>683370+U56</f>
        <v>683370</v>
      </c>
      <c r="M58" s="6">
        <v>0</v>
      </c>
      <c r="N58" s="5"/>
      <c r="O58" s="5"/>
      <c r="P58" s="6">
        <f t="shared" si="5"/>
        <v>4600000</v>
      </c>
      <c r="Q58" s="146">
        <f t="shared" si="6"/>
        <v>1.010823058280322</v>
      </c>
      <c r="R58" s="6">
        <f t="shared" si="7"/>
        <v>49253</v>
      </c>
    </row>
    <row r="59" spans="2:18" ht="15.75">
      <c r="B59" s="123" t="s">
        <v>90</v>
      </c>
      <c r="C59" s="31"/>
      <c r="D59" s="31"/>
      <c r="E59" s="31"/>
      <c r="F59" s="31"/>
      <c r="G59" s="6">
        <v>210000</v>
      </c>
      <c r="H59" s="6">
        <v>352493</v>
      </c>
      <c r="I59" s="6"/>
      <c r="J59" s="6">
        <f t="shared" si="3"/>
        <v>210000</v>
      </c>
      <c r="K59" s="30">
        <f t="shared" si="4"/>
        <v>1.6785380952380953</v>
      </c>
      <c r="L59" s="5">
        <v>150000</v>
      </c>
      <c r="M59" s="6">
        <v>0</v>
      </c>
      <c r="N59" s="5"/>
      <c r="O59" s="5"/>
      <c r="P59" s="6">
        <f t="shared" si="5"/>
        <v>360000</v>
      </c>
      <c r="Q59" s="146"/>
      <c r="R59" s="6">
        <f t="shared" si="7"/>
        <v>7507</v>
      </c>
    </row>
    <row r="60" spans="2:18" ht="15.75">
      <c r="B60" s="33" t="s">
        <v>135</v>
      </c>
      <c r="C60" s="31"/>
      <c r="D60" s="31"/>
      <c r="E60" s="31"/>
      <c r="F60" s="31"/>
      <c r="G60" s="6">
        <v>950000</v>
      </c>
      <c r="H60" s="104">
        <v>33883</v>
      </c>
      <c r="I60" s="104"/>
      <c r="J60" s="104">
        <f t="shared" si="3"/>
        <v>950000</v>
      </c>
      <c r="K60" s="30">
        <f t="shared" si="4"/>
        <v>0.035666315789473685</v>
      </c>
      <c r="L60" s="5"/>
      <c r="M60" s="30"/>
      <c r="N60" s="5"/>
      <c r="O60" s="5"/>
      <c r="P60" s="6">
        <f t="shared" si="5"/>
        <v>950000</v>
      </c>
      <c r="Q60" s="146"/>
      <c r="R60" s="6">
        <f t="shared" si="7"/>
        <v>916117</v>
      </c>
    </row>
    <row r="61" spans="2:18" ht="15.75">
      <c r="B61" s="34" t="s">
        <v>129</v>
      </c>
      <c r="C61" s="31">
        <v>689000</v>
      </c>
      <c r="D61" s="31">
        <v>381000</v>
      </c>
      <c r="E61" s="31">
        <f>D61/C61*100</f>
        <v>55.29753265602322</v>
      </c>
      <c r="F61" s="31"/>
      <c r="G61" s="6">
        <v>3837500</v>
      </c>
      <c r="H61" s="6">
        <v>0</v>
      </c>
      <c r="I61" s="6"/>
      <c r="J61" s="6">
        <f t="shared" si="3"/>
        <v>3837500</v>
      </c>
      <c r="K61" s="30">
        <f t="shared" si="4"/>
        <v>0</v>
      </c>
      <c r="L61" s="5"/>
      <c r="M61" s="30"/>
      <c r="N61" s="5"/>
      <c r="O61" s="5"/>
      <c r="P61" s="6">
        <f t="shared" si="5"/>
        <v>3837500</v>
      </c>
      <c r="Q61" s="146"/>
      <c r="R61" s="6">
        <f t="shared" si="7"/>
        <v>3837500</v>
      </c>
    </row>
    <row r="62" spans="2:18" ht="15.75">
      <c r="B62" s="33" t="s">
        <v>130</v>
      </c>
      <c r="C62" s="31">
        <v>1060000</v>
      </c>
      <c r="D62" s="31">
        <v>0</v>
      </c>
      <c r="E62" s="31">
        <f>D62/C62*100</f>
        <v>0</v>
      </c>
      <c r="F62" s="31"/>
      <c r="G62" s="6">
        <v>173686</v>
      </c>
      <c r="H62" s="6">
        <v>0</v>
      </c>
      <c r="I62" s="6"/>
      <c r="J62" s="6">
        <f t="shared" si="3"/>
        <v>173686</v>
      </c>
      <c r="K62" s="30">
        <f t="shared" si="4"/>
        <v>0</v>
      </c>
      <c r="L62" s="5"/>
      <c r="M62" s="35"/>
      <c r="N62" s="15"/>
      <c r="O62" s="15"/>
      <c r="P62" s="6">
        <f t="shared" si="5"/>
        <v>173686</v>
      </c>
      <c r="Q62" s="146"/>
      <c r="R62" s="6">
        <f t="shared" si="7"/>
        <v>173686</v>
      </c>
    </row>
    <row r="63" spans="2:18" ht="15.75">
      <c r="B63" s="34" t="s">
        <v>131</v>
      </c>
      <c r="C63" s="31">
        <v>163000</v>
      </c>
      <c r="D63" s="31">
        <v>163000</v>
      </c>
      <c r="E63" s="31">
        <f>D63/C63*100</f>
        <v>100</v>
      </c>
      <c r="F63" s="31"/>
      <c r="G63" s="6">
        <v>360000</v>
      </c>
      <c r="H63" s="6">
        <v>0</v>
      </c>
      <c r="I63" s="6"/>
      <c r="J63" s="6">
        <f t="shared" si="3"/>
        <v>360000</v>
      </c>
      <c r="K63" s="30">
        <f t="shared" si="4"/>
        <v>0</v>
      </c>
      <c r="L63" s="5"/>
      <c r="M63" s="6"/>
      <c r="N63" s="15"/>
      <c r="O63" s="15"/>
      <c r="P63" s="6">
        <f t="shared" si="5"/>
        <v>360000</v>
      </c>
      <c r="Q63" s="146"/>
      <c r="R63" s="6">
        <f t="shared" si="7"/>
        <v>360000</v>
      </c>
    </row>
    <row r="64" spans="2:18" ht="0.75" customHeight="1">
      <c r="B64" s="33" t="s">
        <v>128</v>
      </c>
      <c r="C64" s="31"/>
      <c r="D64" s="31"/>
      <c r="E64" s="31"/>
      <c r="F64" s="31"/>
      <c r="G64" s="6"/>
      <c r="H64" s="7"/>
      <c r="I64" s="6"/>
      <c r="J64" s="6">
        <f t="shared" si="3"/>
        <v>0</v>
      </c>
      <c r="K64" s="30" t="e">
        <f t="shared" si="4"/>
        <v>#DIV/0!</v>
      </c>
      <c r="L64" s="5"/>
      <c r="M64" s="6"/>
      <c r="N64" s="15"/>
      <c r="O64" s="15"/>
      <c r="P64" s="6">
        <f t="shared" si="5"/>
        <v>0</v>
      </c>
      <c r="Q64" s="146" t="e">
        <f t="shared" si="6"/>
        <v>#DIV/0!</v>
      </c>
      <c r="R64" s="6">
        <f t="shared" si="7"/>
        <v>0</v>
      </c>
    </row>
    <row r="65" spans="2:18" ht="15.75">
      <c r="B65" s="34" t="s">
        <v>125</v>
      </c>
      <c r="C65" s="31"/>
      <c r="D65" s="31"/>
      <c r="E65" s="31"/>
      <c r="F65" s="31"/>
      <c r="G65" s="6">
        <v>150000</v>
      </c>
      <c r="H65" s="7">
        <v>138022</v>
      </c>
      <c r="I65" s="6"/>
      <c r="J65" s="6">
        <f t="shared" si="3"/>
        <v>150000</v>
      </c>
      <c r="K65" s="30">
        <f t="shared" si="4"/>
        <v>0.9201466666666667</v>
      </c>
      <c r="L65" s="5"/>
      <c r="M65" s="6"/>
      <c r="N65" s="15"/>
      <c r="O65" s="15"/>
      <c r="P65" s="6">
        <f t="shared" si="5"/>
        <v>150000</v>
      </c>
      <c r="Q65" s="146">
        <f t="shared" si="6"/>
        <v>1.0867832664357855</v>
      </c>
      <c r="R65" s="6">
        <f t="shared" si="7"/>
        <v>11978</v>
      </c>
    </row>
    <row r="66" spans="2:18" ht="15.75">
      <c r="B66" s="34" t="s">
        <v>117</v>
      </c>
      <c r="C66" s="31"/>
      <c r="D66" s="31"/>
      <c r="E66" s="31"/>
      <c r="F66" s="31"/>
      <c r="G66" s="6">
        <v>46198078</v>
      </c>
      <c r="H66" s="6">
        <v>0</v>
      </c>
      <c r="I66" s="6"/>
      <c r="J66" s="6">
        <f t="shared" si="3"/>
        <v>46198078</v>
      </c>
      <c r="K66" s="30">
        <f t="shared" si="4"/>
        <v>0</v>
      </c>
      <c r="L66" s="5">
        <f>1920600-476000-286688</f>
        <v>1157912</v>
      </c>
      <c r="M66" s="6"/>
      <c r="N66" s="15"/>
      <c r="O66" s="15"/>
      <c r="P66" s="6">
        <f t="shared" si="5"/>
        <v>47355990</v>
      </c>
      <c r="Q66" s="146" t="e">
        <f t="shared" si="6"/>
        <v>#DIV/0!</v>
      </c>
      <c r="R66" s="6">
        <f t="shared" si="7"/>
        <v>47355990</v>
      </c>
    </row>
    <row r="67" spans="2:18" ht="15.75">
      <c r="B67" s="125" t="s">
        <v>126</v>
      </c>
      <c r="C67" s="31">
        <v>757000</v>
      </c>
      <c r="D67" s="31">
        <v>0</v>
      </c>
      <c r="E67" s="31">
        <f>D67/C67*100</f>
        <v>0</v>
      </c>
      <c r="F67" s="31"/>
      <c r="G67" s="6"/>
      <c r="H67" s="6"/>
      <c r="I67" s="6"/>
      <c r="J67" s="6">
        <f t="shared" si="3"/>
        <v>0</v>
      </c>
      <c r="K67" s="30"/>
      <c r="L67" s="5"/>
      <c r="M67" s="6"/>
      <c r="N67" s="15"/>
      <c r="O67" s="15"/>
      <c r="P67" s="6">
        <f t="shared" si="5"/>
        <v>0</v>
      </c>
      <c r="Q67" s="146" t="e">
        <f>P67/H67</f>
        <v>#DIV/0!</v>
      </c>
      <c r="R67" s="6">
        <f t="shared" si="7"/>
        <v>0</v>
      </c>
    </row>
    <row r="68" spans="2:20" ht="27" thickBot="1">
      <c r="B68" s="33" t="s">
        <v>120</v>
      </c>
      <c r="C68" s="31"/>
      <c r="D68" s="31"/>
      <c r="E68" s="31"/>
      <c r="F68" s="31"/>
      <c r="G68" s="6">
        <v>14009555</v>
      </c>
      <c r="H68" s="6">
        <v>2783766</v>
      </c>
      <c r="I68" s="6"/>
      <c r="J68" s="6">
        <f t="shared" si="3"/>
        <v>14009555</v>
      </c>
      <c r="K68" s="35">
        <f>H68/G68</f>
        <v>0.19870481253687217</v>
      </c>
      <c r="L68" s="5"/>
      <c r="M68" s="6">
        <v>0</v>
      </c>
      <c r="N68" s="15"/>
      <c r="O68" s="15"/>
      <c r="P68" s="6">
        <f t="shared" si="5"/>
        <v>14009555</v>
      </c>
      <c r="Q68" s="146">
        <f>P68/H68</f>
        <v>5.032590742181634</v>
      </c>
      <c r="R68" s="37">
        <f t="shared" si="7"/>
        <v>11225789</v>
      </c>
      <c r="T68" s="153"/>
    </row>
    <row r="69" spans="2:20" ht="21" thickBot="1">
      <c r="B69" s="24" t="s">
        <v>1</v>
      </c>
      <c r="C69" s="38">
        <f>SUM(C7:C68)</f>
        <v>93863580</v>
      </c>
      <c r="D69" s="39">
        <f>SUM(D7:D68)</f>
        <v>68940936</v>
      </c>
      <c r="E69" s="39">
        <f>D69/C69*100</f>
        <v>73.44801466127757</v>
      </c>
      <c r="F69" s="40">
        <f>SUM(F7:F68)</f>
        <v>1762090</v>
      </c>
      <c r="G69" s="41">
        <f>SUM(G40:G68)</f>
        <v>240800019</v>
      </c>
      <c r="H69" s="41">
        <f>SUM(H40:H68)</f>
        <v>52230263</v>
      </c>
      <c r="I69" s="41">
        <f>SUM(I40:I62)</f>
        <v>0</v>
      </c>
      <c r="J69" s="41">
        <f>SUM(J40:J62)</f>
        <v>180082386</v>
      </c>
      <c r="K69" s="135">
        <f>H69/G69</f>
        <v>0.216903068433728</v>
      </c>
      <c r="L69" s="45">
        <f>SUM(L40:L68)</f>
        <v>3263087</v>
      </c>
      <c r="M69" s="41">
        <f>SUM(M40:M59)</f>
        <v>55827560</v>
      </c>
      <c r="N69" s="41">
        <f>SUM(N40:N59)</f>
        <v>0</v>
      </c>
      <c r="O69" s="103">
        <f>SUM(O40:O59)</f>
        <v>0</v>
      </c>
      <c r="P69" s="126">
        <f>SUM(P40:P68)</f>
        <v>244063106</v>
      </c>
      <c r="Q69" s="132">
        <f>P69/H69</f>
        <v>4.672829351826162</v>
      </c>
      <c r="R69" s="126">
        <f t="shared" si="7"/>
        <v>191832843</v>
      </c>
      <c r="T69" s="153"/>
    </row>
    <row r="70" spans="2:20" ht="21" customHeight="1" thickBot="1">
      <c r="B70" s="24" t="s">
        <v>80</v>
      </c>
      <c r="C70" s="42"/>
      <c r="D70" s="43"/>
      <c r="E70" s="43"/>
      <c r="F70" s="44"/>
      <c r="G70" s="45">
        <f>G40+G41+G48+G49+G50+G59+G67</f>
        <v>60728327</v>
      </c>
      <c r="H70" s="45">
        <f>H40+H41+H48+H49+H50+H59+H67</f>
        <v>17627212</v>
      </c>
      <c r="I70" s="128">
        <f>I40+I41+I48+I49+I50</f>
        <v>0</v>
      </c>
      <c r="J70" s="128">
        <f>J40+J41+J48+J49+J50</f>
        <v>60518327</v>
      </c>
      <c r="K70" s="136">
        <f>H70/G70</f>
        <v>0.29026342187888693</v>
      </c>
      <c r="L70" s="129">
        <f>L40+L41+L48+L49+L50+L59+L67</f>
        <v>945805</v>
      </c>
      <c r="M70" s="129">
        <f>M40+M41+M48+M49+M50+M59+M67</f>
        <v>41278031</v>
      </c>
      <c r="N70" s="129">
        <f>N40+N41+N48+N49+N50+N59+N67</f>
        <v>0</v>
      </c>
      <c r="O70" s="129">
        <f>O40+O41+O48+O49+O50+O59+O67</f>
        <v>0</v>
      </c>
      <c r="P70" s="129">
        <f>P40+P41+P48+P49+P50+P59+P67</f>
        <v>61674132</v>
      </c>
      <c r="Q70" s="132">
        <f>P70/H70</f>
        <v>3.4988024198041074</v>
      </c>
      <c r="R70" s="126">
        <f t="shared" si="7"/>
        <v>44046920</v>
      </c>
      <c r="T70" s="153"/>
    </row>
    <row r="71" spans="2:18" ht="67.5" customHeight="1" thickBot="1">
      <c r="B71" s="46" t="s">
        <v>43</v>
      </c>
      <c r="C71" s="47" t="s">
        <v>38</v>
      </c>
      <c r="D71" s="48" t="s">
        <v>41</v>
      </c>
      <c r="E71" s="48" t="s">
        <v>40</v>
      </c>
      <c r="F71" s="49" t="s">
        <v>33</v>
      </c>
      <c r="G71" s="28" t="s">
        <v>133</v>
      </c>
      <c r="H71" s="110" t="s">
        <v>137</v>
      </c>
      <c r="I71" s="112" t="s">
        <v>66</v>
      </c>
      <c r="J71" s="111" t="s">
        <v>64</v>
      </c>
      <c r="K71" s="113" t="s">
        <v>134</v>
      </c>
      <c r="L71" s="28" t="s">
        <v>97</v>
      </c>
      <c r="M71" s="112" t="s">
        <v>111</v>
      </c>
      <c r="N71" s="111" t="s">
        <v>87</v>
      </c>
      <c r="O71" s="114" t="s">
        <v>97</v>
      </c>
      <c r="P71" s="28" t="s">
        <v>112</v>
      </c>
      <c r="Q71" s="133" t="s">
        <v>122</v>
      </c>
      <c r="R71" s="127" t="s">
        <v>123</v>
      </c>
    </row>
    <row r="72" spans="2:18" ht="15.75">
      <c r="B72" s="50" t="s">
        <v>6</v>
      </c>
      <c r="C72" s="13">
        <f>C73+C74+C75+C76</f>
        <v>15608500</v>
      </c>
      <c r="D72" s="13">
        <f>D73+D74+D75+D76</f>
        <v>11853102</v>
      </c>
      <c r="E72" s="51">
        <f>D72/C72*100</f>
        <v>75.94004548803537</v>
      </c>
      <c r="F72" s="13">
        <f>F73+F74+F75</f>
        <v>-375000</v>
      </c>
      <c r="G72" s="57">
        <f>G75+G76</f>
        <v>2450000</v>
      </c>
      <c r="H72" s="130">
        <f>H73+H74+H75+H76</f>
        <v>970864</v>
      </c>
      <c r="I72" s="13">
        <f>I73+I74+I75</f>
        <v>0</v>
      </c>
      <c r="J72" s="13">
        <f aca="true" t="shared" si="8" ref="J72:J88">G72+I72</f>
        <v>2450000</v>
      </c>
      <c r="K72" s="53">
        <f>H72/G72</f>
        <v>0.39627102040816325</v>
      </c>
      <c r="L72" s="116">
        <f>L75+L76</f>
        <v>0</v>
      </c>
      <c r="M72" s="52">
        <f>M75</f>
        <v>0</v>
      </c>
      <c r="N72" s="52">
        <f>N75</f>
        <v>0</v>
      </c>
      <c r="O72" s="57">
        <f>O75</f>
        <v>0</v>
      </c>
      <c r="P72" s="116">
        <f>G72+L72</f>
        <v>2450000</v>
      </c>
      <c r="Q72" s="147">
        <f>P72/H72</f>
        <v>2.5235254371364064</v>
      </c>
      <c r="R72" s="116">
        <f>P72-H72</f>
        <v>1479136</v>
      </c>
    </row>
    <row r="73" spans="2:18" ht="0.75" customHeight="1">
      <c r="B73" s="54" t="s">
        <v>3</v>
      </c>
      <c r="C73" s="17">
        <v>9900000</v>
      </c>
      <c r="D73" s="17">
        <v>7744908</v>
      </c>
      <c r="E73" s="55">
        <f>D73/C73*100</f>
        <v>78.23139393939394</v>
      </c>
      <c r="F73" s="31"/>
      <c r="G73" s="15"/>
      <c r="H73" s="12"/>
      <c r="I73" s="6"/>
      <c r="J73" s="17">
        <f t="shared" si="8"/>
        <v>0</v>
      </c>
      <c r="K73" s="35">
        <f>H76/G76</f>
        <v>0.336304347826087</v>
      </c>
      <c r="L73" s="52"/>
      <c r="M73" s="53" t="e">
        <f>H73/G73</f>
        <v>#DIV/0!</v>
      </c>
      <c r="N73" s="52">
        <f>G73+L73</f>
        <v>0</v>
      </c>
      <c r="O73" s="57"/>
      <c r="P73" s="124">
        <f aca="true" t="shared" si="9" ref="P73:P136">G73+L73</f>
        <v>0</v>
      </c>
      <c r="Q73" s="148" t="e">
        <f aca="true" t="shared" si="10" ref="Q73:Q136">P73/H73</f>
        <v>#DIV/0!</v>
      </c>
      <c r="R73" s="124">
        <f aca="true" t="shared" si="11" ref="R73:R136">P73-H73</f>
        <v>0</v>
      </c>
    </row>
    <row r="74" spans="2:18" ht="15.75" hidden="1">
      <c r="B74" s="54" t="s">
        <v>4</v>
      </c>
      <c r="C74" s="17">
        <v>5244000</v>
      </c>
      <c r="D74" s="17">
        <v>3962875</v>
      </c>
      <c r="E74" s="55">
        <f>D74/C74*100</f>
        <v>75.56969870327994</v>
      </c>
      <c r="F74" s="31">
        <v>-300000</v>
      </c>
      <c r="G74" s="15"/>
      <c r="H74" s="12"/>
      <c r="I74" s="6"/>
      <c r="J74" s="17">
        <f t="shared" si="8"/>
        <v>0</v>
      </c>
      <c r="K74" s="35" t="e">
        <f>H77/G77</f>
        <v>#DIV/0!</v>
      </c>
      <c r="L74" s="52"/>
      <c r="M74" s="53" t="e">
        <f>H74/G74</f>
        <v>#DIV/0!</v>
      </c>
      <c r="N74" s="52">
        <f>G74+L74</f>
        <v>0</v>
      </c>
      <c r="O74" s="57"/>
      <c r="P74" s="124">
        <f t="shared" si="9"/>
        <v>0</v>
      </c>
      <c r="Q74" s="148" t="e">
        <f t="shared" si="10"/>
        <v>#DIV/0!</v>
      </c>
      <c r="R74" s="124">
        <f t="shared" si="11"/>
        <v>0</v>
      </c>
    </row>
    <row r="75" spans="2:18" ht="15.75">
      <c r="B75" s="54" t="s">
        <v>5</v>
      </c>
      <c r="C75" s="17">
        <v>464500</v>
      </c>
      <c r="D75" s="17">
        <v>156611</v>
      </c>
      <c r="E75" s="55">
        <f>D75/C75*100</f>
        <v>33.716038751345536</v>
      </c>
      <c r="F75" s="31">
        <v>-75000</v>
      </c>
      <c r="G75" s="15">
        <v>1530000</v>
      </c>
      <c r="H75" s="12">
        <v>661464</v>
      </c>
      <c r="I75" s="6"/>
      <c r="J75" s="17"/>
      <c r="K75" s="35">
        <f>H75/G75</f>
        <v>0.4323294117647059</v>
      </c>
      <c r="L75" s="6"/>
      <c r="M75" s="6"/>
      <c r="N75" s="6"/>
      <c r="O75" s="15"/>
      <c r="P75" s="120">
        <f t="shared" si="9"/>
        <v>1530000</v>
      </c>
      <c r="Q75" s="149">
        <f>P76/H75</f>
        <v>1.3908542263826904</v>
      </c>
      <c r="R75" s="120">
        <f>P76-H75</f>
        <v>258536</v>
      </c>
    </row>
    <row r="76" spans="2:18" ht="15.75">
      <c r="B76" s="54" t="s">
        <v>106</v>
      </c>
      <c r="C76" s="17"/>
      <c r="D76" s="17">
        <v>-11292</v>
      </c>
      <c r="E76" s="55"/>
      <c r="F76" s="31"/>
      <c r="G76" s="15">
        <v>920000</v>
      </c>
      <c r="H76" s="12">
        <v>309400</v>
      </c>
      <c r="I76" s="6"/>
      <c r="J76" s="17">
        <f t="shared" si="8"/>
        <v>920000</v>
      </c>
      <c r="K76" s="35">
        <f>H76/G76</f>
        <v>0.336304347826087</v>
      </c>
      <c r="L76" s="120"/>
      <c r="M76" s="119">
        <f>H76/G76</f>
        <v>0.336304347826087</v>
      </c>
      <c r="N76" s="120">
        <f>G76+L76</f>
        <v>920000</v>
      </c>
      <c r="O76" s="122"/>
      <c r="P76" s="120">
        <f t="shared" si="9"/>
        <v>920000</v>
      </c>
      <c r="Q76" s="149">
        <f>P77/H76</f>
        <v>0</v>
      </c>
      <c r="R76" s="120"/>
    </row>
    <row r="77" spans="2:18" ht="15.75">
      <c r="B77" s="56" t="s">
        <v>14</v>
      </c>
      <c r="C77" s="13">
        <f>C78+C79+C80+C81</f>
        <v>1495000</v>
      </c>
      <c r="D77" s="13">
        <f>D78+D79+D80+D81</f>
        <v>1114022</v>
      </c>
      <c r="E77" s="51">
        <f>D77/C77*100</f>
        <v>74.51652173913044</v>
      </c>
      <c r="F77" s="13">
        <f>F78+F79+F80</f>
        <v>-30000</v>
      </c>
      <c r="G77" s="52">
        <f>G80</f>
        <v>0</v>
      </c>
      <c r="H77" s="13">
        <f>H78+H79+H80+H81</f>
        <v>0</v>
      </c>
      <c r="I77" s="13">
        <f>I78+I79+I80</f>
        <v>0</v>
      </c>
      <c r="J77" s="13">
        <f t="shared" si="8"/>
        <v>0</v>
      </c>
      <c r="K77" s="53"/>
      <c r="L77" s="52">
        <f>L80</f>
        <v>0</v>
      </c>
      <c r="M77" s="52">
        <f>M80</f>
        <v>0</v>
      </c>
      <c r="N77" s="52">
        <f>N80</f>
        <v>0</v>
      </c>
      <c r="O77" s="57">
        <f>O80</f>
        <v>0</v>
      </c>
      <c r="P77" s="124">
        <f t="shared" si="9"/>
        <v>0</v>
      </c>
      <c r="Q77" s="150"/>
      <c r="R77" s="116">
        <f t="shared" si="11"/>
        <v>0</v>
      </c>
    </row>
    <row r="78" spans="2:18" ht="0.75" customHeight="1">
      <c r="B78" s="54" t="s">
        <v>3</v>
      </c>
      <c r="C78" s="17">
        <v>1050000</v>
      </c>
      <c r="D78" s="17">
        <v>775113</v>
      </c>
      <c r="E78" s="55">
        <f>D78/C78*100</f>
        <v>73.82028571428572</v>
      </c>
      <c r="F78" s="31"/>
      <c r="G78" s="6"/>
      <c r="H78" s="8"/>
      <c r="I78" s="15"/>
      <c r="J78" s="10">
        <f t="shared" si="8"/>
        <v>0</v>
      </c>
      <c r="K78" s="32" t="e">
        <f>H81/G81</f>
        <v>#DIV/0!</v>
      </c>
      <c r="L78" s="52"/>
      <c r="M78" s="53" t="e">
        <f>H78/G78</f>
        <v>#DIV/0!</v>
      </c>
      <c r="N78" s="57">
        <f>G78+L78</f>
        <v>0</v>
      </c>
      <c r="O78" s="57"/>
      <c r="P78" s="124">
        <f t="shared" si="9"/>
        <v>0</v>
      </c>
      <c r="Q78" s="150" t="e">
        <f t="shared" si="10"/>
        <v>#DIV/0!</v>
      </c>
      <c r="R78" s="116">
        <f t="shared" si="11"/>
        <v>0</v>
      </c>
    </row>
    <row r="79" spans="2:18" ht="15.75" hidden="1">
      <c r="B79" s="54" t="s">
        <v>4</v>
      </c>
      <c r="C79" s="17">
        <v>445000</v>
      </c>
      <c r="D79" s="17">
        <v>338909</v>
      </c>
      <c r="E79" s="55">
        <f>D79/C79*100</f>
        <v>76.15932584269663</v>
      </c>
      <c r="F79" s="31">
        <v>-30000</v>
      </c>
      <c r="G79" s="6"/>
      <c r="H79" s="8"/>
      <c r="I79" s="15"/>
      <c r="J79" s="10">
        <f t="shared" si="8"/>
        <v>0</v>
      </c>
      <c r="K79" s="32" t="e">
        <f>H82/G82</f>
        <v>#DIV/0!</v>
      </c>
      <c r="L79" s="52"/>
      <c r="M79" s="53" t="e">
        <f>H79/G79</f>
        <v>#DIV/0!</v>
      </c>
      <c r="N79" s="57">
        <f>G79+L79</f>
        <v>0</v>
      </c>
      <c r="O79" s="57"/>
      <c r="P79" s="124">
        <f t="shared" si="9"/>
        <v>0</v>
      </c>
      <c r="Q79" s="150" t="e">
        <f t="shared" si="10"/>
        <v>#DIV/0!</v>
      </c>
      <c r="R79" s="116">
        <f t="shared" si="11"/>
        <v>0</v>
      </c>
    </row>
    <row r="80" spans="2:18" ht="15.75">
      <c r="B80" s="54" t="s">
        <v>5</v>
      </c>
      <c r="C80" s="17">
        <v>0</v>
      </c>
      <c r="D80" s="17"/>
      <c r="E80" s="55"/>
      <c r="F80" s="31"/>
      <c r="G80" s="6"/>
      <c r="H80" s="8"/>
      <c r="I80" s="15"/>
      <c r="J80" s="10">
        <f t="shared" si="8"/>
        <v>0</v>
      </c>
      <c r="K80" s="32"/>
      <c r="L80" s="6"/>
      <c r="M80" s="35">
        <v>0</v>
      </c>
      <c r="N80" s="15"/>
      <c r="O80" s="15"/>
      <c r="P80" s="120">
        <f t="shared" si="9"/>
        <v>0</v>
      </c>
      <c r="Q80" s="151"/>
      <c r="R80" s="117">
        <f t="shared" si="11"/>
        <v>0</v>
      </c>
    </row>
    <row r="81" spans="2:18" ht="15.75" hidden="1">
      <c r="B81" s="54" t="s">
        <v>37</v>
      </c>
      <c r="C81" s="17"/>
      <c r="D81" s="17"/>
      <c r="E81" s="55"/>
      <c r="F81" s="31"/>
      <c r="G81" s="6"/>
      <c r="H81" s="8"/>
      <c r="I81" s="15"/>
      <c r="J81" s="10">
        <f t="shared" si="8"/>
        <v>0</v>
      </c>
      <c r="K81" s="32" t="e">
        <f aca="true" t="shared" si="12" ref="K81:K103">H81/G81</f>
        <v>#DIV/0!</v>
      </c>
      <c r="L81" s="52"/>
      <c r="M81" s="53" t="e">
        <f aca="true" t="shared" si="13" ref="M81:M88">H81/G81</f>
        <v>#DIV/0!</v>
      </c>
      <c r="N81" s="57">
        <f aca="true" t="shared" si="14" ref="N81:N88">G81+L81</f>
        <v>0</v>
      </c>
      <c r="O81" s="57"/>
      <c r="P81" s="124">
        <f t="shared" si="9"/>
        <v>0</v>
      </c>
      <c r="Q81" s="150" t="e">
        <f t="shared" si="10"/>
        <v>#DIV/0!</v>
      </c>
      <c r="R81" s="116">
        <f t="shared" si="11"/>
        <v>0</v>
      </c>
    </row>
    <row r="82" spans="2:18" ht="31.5" hidden="1">
      <c r="B82" s="58" t="s">
        <v>30</v>
      </c>
      <c r="C82" s="13">
        <f>C83+C84+C85</f>
        <v>13525000</v>
      </c>
      <c r="D82" s="13">
        <f>D83+D84+D85</f>
        <v>9910027</v>
      </c>
      <c r="E82" s="51">
        <f>D82/C82*100</f>
        <v>73.27191866913124</v>
      </c>
      <c r="F82" s="13">
        <f>F83+F84</f>
        <v>-1000000</v>
      </c>
      <c r="G82" s="52"/>
      <c r="H82" s="9">
        <f>H83+H84</f>
        <v>0</v>
      </c>
      <c r="I82" s="9">
        <f>I83+I84</f>
        <v>0</v>
      </c>
      <c r="J82" s="9">
        <f t="shared" si="8"/>
        <v>0</v>
      </c>
      <c r="K82" s="32" t="e">
        <f t="shared" si="12"/>
        <v>#DIV/0!</v>
      </c>
      <c r="L82" s="52"/>
      <c r="M82" s="53" t="e">
        <f t="shared" si="13"/>
        <v>#DIV/0!</v>
      </c>
      <c r="N82" s="57">
        <f t="shared" si="14"/>
        <v>0</v>
      </c>
      <c r="O82" s="57"/>
      <c r="P82" s="124">
        <f t="shared" si="9"/>
        <v>0</v>
      </c>
      <c r="Q82" s="150" t="e">
        <f t="shared" si="10"/>
        <v>#DIV/0!</v>
      </c>
      <c r="R82" s="116">
        <f t="shared" si="11"/>
        <v>0</v>
      </c>
    </row>
    <row r="83" spans="2:18" ht="15.75" hidden="1">
      <c r="B83" s="54" t="s">
        <v>11</v>
      </c>
      <c r="C83" s="17">
        <v>412000</v>
      </c>
      <c r="D83" s="17">
        <v>153907</v>
      </c>
      <c r="E83" s="55">
        <f>D83/C83*100</f>
        <v>37.356067961165046</v>
      </c>
      <c r="F83" s="31">
        <v>-100000</v>
      </c>
      <c r="G83" s="6"/>
      <c r="H83" s="10"/>
      <c r="I83" s="15"/>
      <c r="J83" s="10">
        <f t="shared" si="8"/>
        <v>0</v>
      </c>
      <c r="K83" s="32" t="e">
        <f t="shared" si="12"/>
        <v>#DIV/0!</v>
      </c>
      <c r="L83" s="52"/>
      <c r="M83" s="53" t="e">
        <f t="shared" si="13"/>
        <v>#DIV/0!</v>
      </c>
      <c r="N83" s="57">
        <f t="shared" si="14"/>
        <v>0</v>
      </c>
      <c r="O83" s="57"/>
      <c r="P83" s="124">
        <f t="shared" si="9"/>
        <v>0</v>
      </c>
      <c r="Q83" s="150" t="e">
        <f t="shared" si="10"/>
        <v>#DIV/0!</v>
      </c>
      <c r="R83" s="116">
        <f t="shared" si="11"/>
        <v>0</v>
      </c>
    </row>
    <row r="84" spans="2:18" ht="15.75" hidden="1">
      <c r="B84" s="54" t="s">
        <v>63</v>
      </c>
      <c r="C84" s="59">
        <v>13113000</v>
      </c>
      <c r="D84" s="59">
        <v>9756120</v>
      </c>
      <c r="E84" s="60">
        <f>D84/C84*100</f>
        <v>74.40036604895904</v>
      </c>
      <c r="F84" s="61">
        <v>-900000</v>
      </c>
      <c r="G84" s="6"/>
      <c r="H84" s="10"/>
      <c r="I84" s="62"/>
      <c r="J84" s="10">
        <f t="shared" si="8"/>
        <v>0</v>
      </c>
      <c r="K84" s="32" t="e">
        <f t="shared" si="12"/>
        <v>#DIV/0!</v>
      </c>
      <c r="L84" s="52"/>
      <c r="M84" s="53" t="e">
        <f t="shared" si="13"/>
        <v>#DIV/0!</v>
      </c>
      <c r="N84" s="57">
        <f t="shared" si="14"/>
        <v>0</v>
      </c>
      <c r="O84" s="57"/>
      <c r="P84" s="124">
        <f t="shared" si="9"/>
        <v>0</v>
      </c>
      <c r="Q84" s="150" t="e">
        <f t="shared" si="10"/>
        <v>#DIV/0!</v>
      </c>
      <c r="R84" s="116">
        <f t="shared" si="11"/>
        <v>0</v>
      </c>
    </row>
    <row r="85" spans="2:18" ht="15.75" hidden="1">
      <c r="B85" s="54" t="s">
        <v>37</v>
      </c>
      <c r="C85" s="17"/>
      <c r="D85" s="17"/>
      <c r="E85" s="55"/>
      <c r="F85" s="31"/>
      <c r="G85" s="6"/>
      <c r="H85" s="8"/>
      <c r="I85" s="15"/>
      <c r="J85" s="10">
        <f t="shared" si="8"/>
        <v>0</v>
      </c>
      <c r="K85" s="32" t="e">
        <f t="shared" si="12"/>
        <v>#DIV/0!</v>
      </c>
      <c r="L85" s="52"/>
      <c r="M85" s="53" t="e">
        <f t="shared" si="13"/>
        <v>#DIV/0!</v>
      </c>
      <c r="N85" s="57">
        <f t="shared" si="14"/>
        <v>0</v>
      </c>
      <c r="O85" s="57"/>
      <c r="P85" s="124">
        <f t="shared" si="9"/>
        <v>0</v>
      </c>
      <c r="Q85" s="150" t="e">
        <f t="shared" si="10"/>
        <v>#DIV/0!</v>
      </c>
      <c r="R85" s="116">
        <f t="shared" si="11"/>
        <v>0</v>
      </c>
    </row>
    <row r="86" spans="2:18" ht="15.75" hidden="1">
      <c r="B86" s="56" t="s">
        <v>31</v>
      </c>
      <c r="C86" s="13">
        <f>C87+C88</f>
        <v>12000</v>
      </c>
      <c r="D86" s="13">
        <f>D87+D88</f>
        <v>8839</v>
      </c>
      <c r="E86" s="51">
        <f>D86/C86*100</f>
        <v>73.65833333333333</v>
      </c>
      <c r="F86" s="13">
        <f>F87</f>
        <v>0</v>
      </c>
      <c r="G86" s="52"/>
      <c r="H86" s="9">
        <f>H87</f>
        <v>0</v>
      </c>
      <c r="I86" s="9">
        <f>I87</f>
        <v>0</v>
      </c>
      <c r="J86" s="9">
        <f t="shared" si="8"/>
        <v>0</v>
      </c>
      <c r="K86" s="32" t="e">
        <f t="shared" si="12"/>
        <v>#DIV/0!</v>
      </c>
      <c r="L86" s="52"/>
      <c r="M86" s="53" t="e">
        <f t="shared" si="13"/>
        <v>#DIV/0!</v>
      </c>
      <c r="N86" s="57">
        <f t="shared" si="14"/>
        <v>0</v>
      </c>
      <c r="O86" s="57"/>
      <c r="P86" s="124">
        <f t="shared" si="9"/>
        <v>0</v>
      </c>
      <c r="Q86" s="150" t="e">
        <f t="shared" si="10"/>
        <v>#DIV/0!</v>
      </c>
      <c r="R86" s="116">
        <f t="shared" si="11"/>
        <v>0</v>
      </c>
    </row>
    <row r="87" spans="2:18" ht="15.75" hidden="1">
      <c r="B87" s="54" t="s">
        <v>32</v>
      </c>
      <c r="C87" s="17">
        <v>12000</v>
      </c>
      <c r="D87" s="17">
        <v>8839</v>
      </c>
      <c r="E87" s="55">
        <f>D87/C87*100</f>
        <v>73.65833333333333</v>
      </c>
      <c r="F87" s="31"/>
      <c r="G87" s="6"/>
      <c r="H87" s="8"/>
      <c r="I87" s="15"/>
      <c r="J87" s="10">
        <f t="shared" si="8"/>
        <v>0</v>
      </c>
      <c r="K87" s="32" t="e">
        <f t="shared" si="12"/>
        <v>#DIV/0!</v>
      </c>
      <c r="L87" s="52"/>
      <c r="M87" s="53" t="e">
        <f t="shared" si="13"/>
        <v>#DIV/0!</v>
      </c>
      <c r="N87" s="57">
        <f t="shared" si="14"/>
        <v>0</v>
      </c>
      <c r="O87" s="57"/>
      <c r="P87" s="124">
        <f t="shared" si="9"/>
        <v>0</v>
      </c>
      <c r="Q87" s="150" t="e">
        <f t="shared" si="10"/>
        <v>#DIV/0!</v>
      </c>
      <c r="R87" s="116">
        <f t="shared" si="11"/>
        <v>0</v>
      </c>
    </row>
    <row r="88" spans="2:18" ht="15.75" hidden="1">
      <c r="B88" s="54" t="s">
        <v>37</v>
      </c>
      <c r="C88" s="17"/>
      <c r="D88" s="17"/>
      <c r="E88" s="55"/>
      <c r="F88" s="31"/>
      <c r="G88" s="6"/>
      <c r="H88" s="8"/>
      <c r="I88" s="15"/>
      <c r="J88" s="10">
        <f t="shared" si="8"/>
        <v>0</v>
      </c>
      <c r="K88" s="32" t="e">
        <f t="shared" si="12"/>
        <v>#DIV/0!</v>
      </c>
      <c r="L88" s="52"/>
      <c r="M88" s="53" t="e">
        <f t="shared" si="13"/>
        <v>#DIV/0!</v>
      </c>
      <c r="N88" s="57">
        <f t="shared" si="14"/>
        <v>0</v>
      </c>
      <c r="O88" s="57"/>
      <c r="P88" s="124">
        <f t="shared" si="9"/>
        <v>0</v>
      </c>
      <c r="Q88" s="150" t="e">
        <f t="shared" si="10"/>
        <v>#DIV/0!</v>
      </c>
      <c r="R88" s="116">
        <f t="shared" si="11"/>
        <v>0</v>
      </c>
    </row>
    <row r="89" spans="2:20" ht="30.75" customHeight="1">
      <c r="B89" s="58" t="s">
        <v>55</v>
      </c>
      <c r="C89" s="13">
        <f>C90+C91+C94+C95</f>
        <v>5457000</v>
      </c>
      <c r="D89" s="13">
        <f>D90+D91+D94+D95</f>
        <v>4504568</v>
      </c>
      <c r="E89" s="51">
        <f>D89/C89*100</f>
        <v>82.54660069635331</v>
      </c>
      <c r="F89" s="13">
        <f>F90+F91+F94</f>
        <v>60000</v>
      </c>
      <c r="G89" s="52">
        <f>G94+G95</f>
        <v>693200</v>
      </c>
      <c r="H89" s="9">
        <f>H90+H91+H94+H95</f>
        <v>201523</v>
      </c>
      <c r="I89" s="9">
        <f>I90+I91+I94+I95</f>
        <v>0</v>
      </c>
      <c r="J89" s="9">
        <f>J90+J91+J94+J95</f>
        <v>693200</v>
      </c>
      <c r="K89" s="63">
        <f t="shared" si="12"/>
        <v>0.29071407963069823</v>
      </c>
      <c r="L89" s="52">
        <f>L94+L95</f>
        <v>0</v>
      </c>
      <c r="M89" s="52">
        <f>M94+M95</f>
        <v>227500</v>
      </c>
      <c r="N89" s="52">
        <f>N94+N95</f>
        <v>0</v>
      </c>
      <c r="O89" s="57">
        <f>O94+O95</f>
        <v>0</v>
      </c>
      <c r="P89" s="124">
        <f t="shared" si="9"/>
        <v>693200</v>
      </c>
      <c r="Q89" s="150">
        <f t="shared" si="10"/>
        <v>3.4398058782372236</v>
      </c>
      <c r="R89" s="124">
        <f t="shared" si="11"/>
        <v>491677</v>
      </c>
      <c r="T89" s="153"/>
    </row>
    <row r="90" spans="2:18" ht="1.5" customHeight="1" hidden="1">
      <c r="B90" s="54" t="s">
        <v>67</v>
      </c>
      <c r="C90" s="17">
        <v>3696000</v>
      </c>
      <c r="D90" s="17">
        <v>3053309</v>
      </c>
      <c r="E90" s="55">
        <f>D90/C90*100</f>
        <v>82.61117424242424</v>
      </c>
      <c r="F90" s="31">
        <v>90000</v>
      </c>
      <c r="G90" s="6"/>
      <c r="H90" s="8"/>
      <c r="I90" s="15"/>
      <c r="J90" s="10">
        <f aca="true" t="shared" si="15" ref="J90:J95">G90+I90</f>
        <v>0</v>
      </c>
      <c r="K90" s="32" t="e">
        <f t="shared" si="12"/>
        <v>#DIV/0!</v>
      </c>
      <c r="L90" s="52"/>
      <c r="M90" s="53" t="e">
        <f>H90/G90</f>
        <v>#DIV/0!</v>
      </c>
      <c r="N90" s="57">
        <f>G90+L90</f>
        <v>0</v>
      </c>
      <c r="O90" s="57"/>
      <c r="P90" s="124">
        <f t="shared" si="9"/>
        <v>0</v>
      </c>
      <c r="Q90" s="150" t="e">
        <f t="shared" si="10"/>
        <v>#DIV/0!</v>
      </c>
      <c r="R90" s="116">
        <f t="shared" si="11"/>
        <v>0</v>
      </c>
    </row>
    <row r="91" spans="2:18" ht="15.75" hidden="1">
      <c r="B91" s="64" t="s">
        <v>52</v>
      </c>
      <c r="C91" s="18">
        <v>1630000</v>
      </c>
      <c r="D91" s="18">
        <v>1321342</v>
      </c>
      <c r="E91" s="65">
        <f>D91/C91*100</f>
        <v>81.0639263803681</v>
      </c>
      <c r="F91" s="66">
        <f>10000-40000</f>
        <v>-30000</v>
      </c>
      <c r="G91" s="67"/>
      <c r="H91" s="11"/>
      <c r="I91" s="16">
        <f>I92+I93</f>
        <v>0</v>
      </c>
      <c r="J91" s="11">
        <f t="shared" si="15"/>
        <v>0</v>
      </c>
      <c r="K91" s="32" t="e">
        <f t="shared" si="12"/>
        <v>#DIV/0!</v>
      </c>
      <c r="L91" s="52"/>
      <c r="M91" s="53" t="e">
        <f>H91/G91</f>
        <v>#DIV/0!</v>
      </c>
      <c r="N91" s="57">
        <f>G91+L91</f>
        <v>0</v>
      </c>
      <c r="O91" s="57"/>
      <c r="P91" s="124">
        <f t="shared" si="9"/>
        <v>0</v>
      </c>
      <c r="Q91" s="150" t="e">
        <f t="shared" si="10"/>
        <v>#DIV/0!</v>
      </c>
      <c r="R91" s="116">
        <f t="shared" si="11"/>
        <v>0</v>
      </c>
    </row>
    <row r="92" spans="2:18" ht="15.75" hidden="1">
      <c r="B92" s="54" t="s">
        <v>53</v>
      </c>
      <c r="C92" s="17"/>
      <c r="D92" s="17"/>
      <c r="E92" s="55"/>
      <c r="F92" s="31"/>
      <c r="G92" s="6"/>
      <c r="H92" s="8"/>
      <c r="I92" s="15"/>
      <c r="J92" s="10">
        <f t="shared" si="15"/>
        <v>0</v>
      </c>
      <c r="K92" s="32" t="e">
        <f t="shared" si="12"/>
        <v>#DIV/0!</v>
      </c>
      <c r="L92" s="52"/>
      <c r="M92" s="53" t="e">
        <f>H92/G92</f>
        <v>#DIV/0!</v>
      </c>
      <c r="N92" s="57">
        <f>G92+L92</f>
        <v>0</v>
      </c>
      <c r="O92" s="57"/>
      <c r="P92" s="124">
        <f t="shared" si="9"/>
        <v>0</v>
      </c>
      <c r="Q92" s="150" t="e">
        <f t="shared" si="10"/>
        <v>#DIV/0!</v>
      </c>
      <c r="R92" s="116">
        <f t="shared" si="11"/>
        <v>0</v>
      </c>
    </row>
    <row r="93" spans="2:18" ht="15.75" hidden="1">
      <c r="B93" s="54" t="s">
        <v>54</v>
      </c>
      <c r="C93" s="17"/>
      <c r="D93" s="17"/>
      <c r="E93" s="55"/>
      <c r="F93" s="31"/>
      <c r="G93" s="6"/>
      <c r="H93" s="8"/>
      <c r="I93" s="15"/>
      <c r="J93" s="10">
        <f t="shared" si="15"/>
        <v>0</v>
      </c>
      <c r="K93" s="32" t="e">
        <f t="shared" si="12"/>
        <v>#DIV/0!</v>
      </c>
      <c r="L93" s="52"/>
      <c r="M93" s="53" t="e">
        <f>H93/G93</f>
        <v>#DIV/0!</v>
      </c>
      <c r="N93" s="57">
        <f>G93+L93</f>
        <v>0</v>
      </c>
      <c r="O93" s="57"/>
      <c r="P93" s="124">
        <f t="shared" si="9"/>
        <v>0</v>
      </c>
      <c r="Q93" s="150" t="e">
        <f t="shared" si="10"/>
        <v>#DIV/0!</v>
      </c>
      <c r="R93" s="116">
        <f t="shared" si="11"/>
        <v>0</v>
      </c>
    </row>
    <row r="94" spans="2:20" ht="15" customHeight="1">
      <c r="B94" s="54" t="s">
        <v>5</v>
      </c>
      <c r="C94" s="17">
        <v>131000</v>
      </c>
      <c r="D94" s="17">
        <v>130823</v>
      </c>
      <c r="E94" s="55">
        <f>D94/C94*100</f>
        <v>99.8648854961832</v>
      </c>
      <c r="F94" s="31"/>
      <c r="G94" s="6">
        <v>460200</v>
      </c>
      <c r="H94" s="10">
        <v>17993</v>
      </c>
      <c r="I94" s="15"/>
      <c r="J94" s="10">
        <f t="shared" si="15"/>
        <v>460200</v>
      </c>
      <c r="K94" s="32">
        <f t="shared" si="12"/>
        <v>0.039098218166014775</v>
      </c>
      <c r="L94" s="6"/>
      <c r="M94" s="6">
        <v>227500</v>
      </c>
      <c r="N94" s="15"/>
      <c r="O94" s="15"/>
      <c r="P94" s="120">
        <f t="shared" si="9"/>
        <v>460200</v>
      </c>
      <c r="Q94" s="151">
        <f t="shared" si="10"/>
        <v>25.576613127327295</v>
      </c>
      <c r="R94" s="117">
        <f t="shared" si="11"/>
        <v>442207</v>
      </c>
      <c r="T94" s="153"/>
    </row>
    <row r="95" spans="2:18" ht="15.75">
      <c r="B95" s="54" t="s">
        <v>106</v>
      </c>
      <c r="C95" s="17"/>
      <c r="D95" s="17">
        <v>-906</v>
      </c>
      <c r="E95" s="55"/>
      <c r="F95" s="31"/>
      <c r="G95" s="6">
        <v>233000</v>
      </c>
      <c r="H95" s="12">
        <v>183530</v>
      </c>
      <c r="I95" s="6"/>
      <c r="J95" s="17">
        <f t="shared" si="15"/>
        <v>233000</v>
      </c>
      <c r="K95" s="32">
        <f t="shared" si="12"/>
        <v>0.7876824034334764</v>
      </c>
      <c r="L95" s="120"/>
      <c r="M95" s="119"/>
      <c r="N95" s="122"/>
      <c r="O95" s="122"/>
      <c r="P95" s="120">
        <f t="shared" si="9"/>
        <v>233000</v>
      </c>
      <c r="Q95" s="151"/>
      <c r="R95" s="117">
        <f t="shared" si="11"/>
        <v>49470</v>
      </c>
    </row>
    <row r="96" spans="2:18" ht="14.25" customHeight="1">
      <c r="B96" s="56" t="s">
        <v>8</v>
      </c>
      <c r="C96" s="13">
        <f>C97+C98+C99+C101+C102+C108</f>
        <v>105935800</v>
      </c>
      <c r="D96" s="13">
        <f>D97+D98+D99+D101+D102+D108</f>
        <v>80873220</v>
      </c>
      <c r="E96" s="51">
        <f>D96/C96*100</f>
        <v>76.34172772566026</v>
      </c>
      <c r="F96" s="13">
        <f>F97+F98+F99+F101+F102</f>
        <v>-694850</v>
      </c>
      <c r="G96" s="52">
        <f>G101+G103</f>
        <v>18420131</v>
      </c>
      <c r="H96" s="13">
        <f>H97+H98+H99+H100+H101+H102+H108+H103+H109</f>
        <v>1723252</v>
      </c>
      <c r="I96" s="13">
        <f>I97+I98+I99+I101+I102+I108+I103</f>
        <v>0</v>
      </c>
      <c r="J96" s="13">
        <f>J97+J98+J99+J100+J101+J102+J108+J103</f>
        <v>0</v>
      </c>
      <c r="K96" s="63">
        <f t="shared" si="12"/>
        <v>0.09355264628682608</v>
      </c>
      <c r="L96" s="52">
        <f>L101+L103</f>
        <v>143823</v>
      </c>
      <c r="M96" s="52">
        <f>M101+M103+M109</f>
        <v>0</v>
      </c>
      <c r="N96" s="52">
        <f>N101+N103+N109</f>
        <v>0</v>
      </c>
      <c r="O96" s="57">
        <f>O101+O103+O109</f>
        <v>0</v>
      </c>
      <c r="P96" s="124">
        <f t="shared" si="9"/>
        <v>18563954</v>
      </c>
      <c r="Q96" s="150">
        <f t="shared" si="10"/>
        <v>10.772628727545362</v>
      </c>
      <c r="R96" s="116">
        <f t="shared" si="11"/>
        <v>16840702</v>
      </c>
    </row>
    <row r="97" spans="2:18" ht="1.5" customHeight="1" hidden="1">
      <c r="B97" s="54" t="s">
        <v>3</v>
      </c>
      <c r="C97" s="12">
        <v>89175000</v>
      </c>
      <c r="D97" s="12">
        <v>70809102</v>
      </c>
      <c r="E97" s="55">
        <f>D97/C97*100</f>
        <v>79.40465601345669</v>
      </c>
      <c r="F97" s="31">
        <f>-491000-205000</f>
        <v>-696000</v>
      </c>
      <c r="G97" s="6"/>
      <c r="H97" s="12"/>
      <c r="I97" s="6"/>
      <c r="J97" s="17">
        <f>G97+I97</f>
        <v>0</v>
      </c>
      <c r="K97" s="32" t="e">
        <f t="shared" si="12"/>
        <v>#DIV/0!</v>
      </c>
      <c r="L97" s="52"/>
      <c r="M97" s="53" t="e">
        <f>H97/G97</f>
        <v>#DIV/0!</v>
      </c>
      <c r="N97" s="57">
        <f>G97+L97</f>
        <v>0</v>
      </c>
      <c r="O97" s="57"/>
      <c r="P97" s="124">
        <f t="shared" si="9"/>
        <v>0</v>
      </c>
      <c r="Q97" s="150" t="e">
        <f t="shared" si="10"/>
        <v>#DIV/0!</v>
      </c>
      <c r="R97" s="116">
        <f t="shared" si="11"/>
        <v>0</v>
      </c>
    </row>
    <row r="98" spans="2:18" ht="15.75" hidden="1">
      <c r="B98" s="54" t="s">
        <v>4</v>
      </c>
      <c r="C98" s="17">
        <v>15296000</v>
      </c>
      <c r="D98" s="17">
        <v>9615101</v>
      </c>
      <c r="E98" s="55">
        <f>D98/C98*100</f>
        <v>62.860231433054395</v>
      </c>
      <c r="F98" s="31"/>
      <c r="G98" s="6"/>
      <c r="H98" s="12"/>
      <c r="I98" s="6"/>
      <c r="J98" s="17">
        <f>G98+I98</f>
        <v>0</v>
      </c>
      <c r="K98" s="32" t="e">
        <f t="shared" si="12"/>
        <v>#DIV/0!</v>
      </c>
      <c r="L98" s="52"/>
      <c r="M98" s="53" t="e">
        <f>H98/G98</f>
        <v>#DIV/0!</v>
      </c>
      <c r="N98" s="57">
        <f>G98+L98</f>
        <v>0</v>
      </c>
      <c r="O98" s="57"/>
      <c r="P98" s="124">
        <f t="shared" si="9"/>
        <v>0</v>
      </c>
      <c r="Q98" s="150" t="e">
        <f t="shared" si="10"/>
        <v>#DIV/0!</v>
      </c>
      <c r="R98" s="116">
        <f t="shared" si="11"/>
        <v>0</v>
      </c>
    </row>
    <row r="99" spans="2:18" ht="14.25" customHeight="1" hidden="1">
      <c r="B99" s="54" t="s">
        <v>70</v>
      </c>
      <c r="C99" s="17">
        <v>757000</v>
      </c>
      <c r="D99" s="17">
        <v>0</v>
      </c>
      <c r="E99" s="55"/>
      <c r="F99" s="31"/>
      <c r="G99" s="6"/>
      <c r="H99" s="12"/>
      <c r="I99" s="6"/>
      <c r="J99" s="17">
        <f>G99+I99</f>
        <v>0</v>
      </c>
      <c r="K99" s="32" t="e">
        <f t="shared" si="12"/>
        <v>#DIV/0!</v>
      </c>
      <c r="L99" s="52"/>
      <c r="M99" s="53" t="e">
        <f>H99/G99</f>
        <v>#DIV/0!</v>
      </c>
      <c r="N99" s="57">
        <f>G99+L99</f>
        <v>0</v>
      </c>
      <c r="O99" s="57"/>
      <c r="P99" s="124">
        <f t="shared" si="9"/>
        <v>0</v>
      </c>
      <c r="Q99" s="150" t="e">
        <f t="shared" si="10"/>
        <v>#DIV/0!</v>
      </c>
      <c r="R99" s="116">
        <f t="shared" si="11"/>
        <v>0</v>
      </c>
    </row>
    <row r="100" spans="2:18" ht="1.5" customHeight="1" hidden="1">
      <c r="B100" s="54"/>
      <c r="C100" s="17"/>
      <c r="D100" s="17"/>
      <c r="E100" s="55"/>
      <c r="F100" s="31"/>
      <c r="G100" s="6"/>
      <c r="H100" s="8"/>
      <c r="I100" s="15"/>
      <c r="J100" s="10">
        <f>G100+I100</f>
        <v>0</v>
      </c>
      <c r="K100" s="32" t="e">
        <f t="shared" si="12"/>
        <v>#DIV/0!</v>
      </c>
      <c r="L100" s="52"/>
      <c r="M100" s="53" t="e">
        <f>H100/G100</f>
        <v>#DIV/0!</v>
      </c>
      <c r="N100" s="57">
        <f>G100+L100</f>
        <v>0</v>
      </c>
      <c r="O100" s="57"/>
      <c r="P100" s="124">
        <f t="shared" si="9"/>
        <v>0</v>
      </c>
      <c r="Q100" s="150" t="e">
        <f t="shared" si="10"/>
        <v>#DIV/0!</v>
      </c>
      <c r="R100" s="116">
        <f t="shared" si="11"/>
        <v>0</v>
      </c>
    </row>
    <row r="101" spans="2:20" ht="15" customHeight="1">
      <c r="B101" s="54" t="s">
        <v>5</v>
      </c>
      <c r="C101" s="17">
        <v>457800</v>
      </c>
      <c r="D101" s="17">
        <v>335715</v>
      </c>
      <c r="E101" s="55">
        <f>D101/C101*100</f>
        <v>73.33224115334207</v>
      </c>
      <c r="F101" s="31">
        <v>1150</v>
      </c>
      <c r="G101" s="6">
        <v>11369988</v>
      </c>
      <c r="H101" s="10">
        <v>265626</v>
      </c>
      <c r="I101" s="15"/>
      <c r="J101" s="10"/>
      <c r="K101" s="32">
        <f t="shared" si="12"/>
        <v>0.023362029933540827</v>
      </c>
      <c r="L101" s="6">
        <v>143823</v>
      </c>
      <c r="M101" s="6"/>
      <c r="N101" s="15"/>
      <c r="O101" s="15"/>
      <c r="P101" s="120">
        <f t="shared" si="9"/>
        <v>11513811</v>
      </c>
      <c r="Q101" s="151">
        <f t="shared" si="10"/>
        <v>43.34594881525152</v>
      </c>
      <c r="R101" s="120">
        <f t="shared" si="11"/>
        <v>11248185</v>
      </c>
      <c r="T101" s="153"/>
    </row>
    <row r="102" spans="2:18" ht="1.5" customHeight="1" hidden="1">
      <c r="B102" s="54"/>
      <c r="C102" s="17">
        <v>250000</v>
      </c>
      <c r="D102" s="17">
        <v>147538</v>
      </c>
      <c r="E102" s="55">
        <f>D102/C102*100</f>
        <v>59.0152</v>
      </c>
      <c r="F102" s="31"/>
      <c r="G102" s="6"/>
      <c r="H102" s="10"/>
      <c r="I102" s="15"/>
      <c r="J102" s="10"/>
      <c r="K102" s="32" t="e">
        <f t="shared" si="12"/>
        <v>#DIV/0!</v>
      </c>
      <c r="L102" s="6"/>
      <c r="M102" s="35"/>
      <c r="N102" s="15"/>
      <c r="O102" s="15"/>
      <c r="P102" s="120">
        <f t="shared" si="9"/>
        <v>0</v>
      </c>
      <c r="Q102" s="151" t="e">
        <f t="shared" si="10"/>
        <v>#DIV/0!</v>
      </c>
      <c r="R102" s="117">
        <f t="shared" si="11"/>
        <v>0</v>
      </c>
    </row>
    <row r="103" spans="2:18" ht="15.75">
      <c r="B103" s="54" t="s">
        <v>106</v>
      </c>
      <c r="C103" s="17"/>
      <c r="D103" s="17"/>
      <c r="E103" s="55"/>
      <c r="F103" s="31"/>
      <c r="G103" s="6">
        <v>7050143</v>
      </c>
      <c r="H103" s="15">
        <v>1495821</v>
      </c>
      <c r="I103" s="15"/>
      <c r="J103" s="15"/>
      <c r="K103" s="32">
        <f t="shared" si="12"/>
        <v>0.21216888792184782</v>
      </c>
      <c r="L103" s="6"/>
      <c r="M103" s="6"/>
      <c r="N103" s="15"/>
      <c r="O103" s="15"/>
      <c r="P103" s="120">
        <f t="shared" si="9"/>
        <v>7050143</v>
      </c>
      <c r="Q103" s="151">
        <f t="shared" si="10"/>
        <v>4.713226382033679</v>
      </c>
      <c r="R103" s="117">
        <f t="shared" si="11"/>
        <v>5554322</v>
      </c>
    </row>
    <row r="104" spans="2:18" ht="15.75" hidden="1">
      <c r="B104" s="54" t="s">
        <v>71</v>
      </c>
      <c r="C104" s="17"/>
      <c r="D104" s="17"/>
      <c r="E104" s="55"/>
      <c r="F104" s="31"/>
      <c r="G104" s="6"/>
      <c r="H104" s="8"/>
      <c r="I104" s="15"/>
      <c r="J104" s="10"/>
      <c r="K104" s="32"/>
      <c r="L104" s="6"/>
      <c r="M104" s="35"/>
      <c r="N104" s="15"/>
      <c r="O104" s="15"/>
      <c r="P104" s="124">
        <f t="shared" si="9"/>
        <v>0</v>
      </c>
      <c r="Q104" s="151" t="e">
        <f t="shared" si="10"/>
        <v>#DIV/0!</v>
      </c>
      <c r="R104" s="117">
        <f t="shared" si="11"/>
        <v>0</v>
      </c>
    </row>
    <row r="105" spans="2:18" ht="15.75" hidden="1">
      <c r="B105" s="54" t="s">
        <v>72</v>
      </c>
      <c r="C105" s="17"/>
      <c r="D105" s="17"/>
      <c r="E105" s="55"/>
      <c r="F105" s="31"/>
      <c r="G105" s="6"/>
      <c r="H105" s="8"/>
      <c r="I105" s="15"/>
      <c r="J105" s="10"/>
      <c r="K105" s="32"/>
      <c r="L105" s="6"/>
      <c r="M105" s="35"/>
      <c r="N105" s="15"/>
      <c r="O105" s="15"/>
      <c r="P105" s="124">
        <f t="shared" si="9"/>
        <v>0</v>
      </c>
      <c r="Q105" s="151" t="e">
        <f t="shared" si="10"/>
        <v>#DIV/0!</v>
      </c>
      <c r="R105" s="117">
        <f t="shared" si="11"/>
        <v>0</v>
      </c>
    </row>
    <row r="106" spans="2:18" ht="15.75" hidden="1">
      <c r="B106" s="54" t="s">
        <v>73</v>
      </c>
      <c r="C106" s="17"/>
      <c r="D106" s="17"/>
      <c r="E106" s="55"/>
      <c r="F106" s="31"/>
      <c r="G106" s="6"/>
      <c r="H106" s="8"/>
      <c r="I106" s="15"/>
      <c r="J106" s="10"/>
      <c r="K106" s="32"/>
      <c r="L106" s="6"/>
      <c r="M106" s="35"/>
      <c r="N106" s="15"/>
      <c r="O106" s="15"/>
      <c r="P106" s="124">
        <f t="shared" si="9"/>
        <v>0</v>
      </c>
      <c r="Q106" s="151" t="e">
        <f t="shared" si="10"/>
        <v>#DIV/0!</v>
      </c>
      <c r="R106" s="117">
        <f t="shared" si="11"/>
        <v>0</v>
      </c>
    </row>
    <row r="107" spans="2:18" ht="15.75" hidden="1">
      <c r="B107" s="54" t="s">
        <v>78</v>
      </c>
      <c r="C107" s="17"/>
      <c r="D107" s="17"/>
      <c r="E107" s="55"/>
      <c r="F107" s="31"/>
      <c r="G107" s="6"/>
      <c r="H107" s="15"/>
      <c r="I107" s="15"/>
      <c r="J107" s="10"/>
      <c r="K107" s="32"/>
      <c r="L107" s="6"/>
      <c r="M107" s="35"/>
      <c r="N107" s="15"/>
      <c r="O107" s="15"/>
      <c r="P107" s="124">
        <f t="shared" si="9"/>
        <v>0</v>
      </c>
      <c r="Q107" s="151" t="e">
        <f t="shared" si="10"/>
        <v>#DIV/0!</v>
      </c>
      <c r="R107" s="117">
        <f t="shared" si="11"/>
        <v>0</v>
      </c>
    </row>
    <row r="108" spans="2:18" ht="15.75" hidden="1">
      <c r="B108" s="54" t="s">
        <v>37</v>
      </c>
      <c r="C108" s="17"/>
      <c r="D108" s="17">
        <v>-34236</v>
      </c>
      <c r="E108" s="55"/>
      <c r="F108" s="31"/>
      <c r="G108" s="6"/>
      <c r="H108" s="8"/>
      <c r="I108" s="15"/>
      <c r="J108" s="10"/>
      <c r="K108" s="32"/>
      <c r="L108" s="6"/>
      <c r="M108" s="35"/>
      <c r="N108" s="15"/>
      <c r="O108" s="15"/>
      <c r="P108" s="124">
        <f t="shared" si="9"/>
        <v>0</v>
      </c>
      <c r="Q108" s="151" t="e">
        <f t="shared" si="10"/>
        <v>#DIV/0!</v>
      </c>
      <c r="R108" s="117">
        <f t="shared" si="11"/>
        <v>0</v>
      </c>
    </row>
    <row r="109" spans="2:18" ht="15.75">
      <c r="B109" s="54" t="s">
        <v>37</v>
      </c>
      <c r="C109" s="17"/>
      <c r="D109" s="17"/>
      <c r="E109" s="55"/>
      <c r="F109" s="31"/>
      <c r="G109" s="6"/>
      <c r="H109" s="8">
        <v>-38195</v>
      </c>
      <c r="I109" s="15"/>
      <c r="J109" s="10"/>
      <c r="K109" s="32"/>
      <c r="L109" s="6"/>
      <c r="M109" s="35"/>
      <c r="N109" s="15"/>
      <c r="O109" s="15"/>
      <c r="P109" s="120">
        <f t="shared" si="9"/>
        <v>0</v>
      </c>
      <c r="Q109" s="151"/>
      <c r="R109" s="117">
        <f t="shared" si="11"/>
        <v>38195</v>
      </c>
    </row>
    <row r="110" spans="2:20" ht="15.75">
      <c r="B110" s="56" t="s">
        <v>12</v>
      </c>
      <c r="C110" s="13">
        <f>C112+C115+C116+C111+C114</f>
        <v>891000</v>
      </c>
      <c r="D110" s="13">
        <f>D112+D115+D116+D111+D114</f>
        <v>372392</v>
      </c>
      <c r="E110" s="51">
        <f>D110/C110*100</f>
        <v>41.79483726150393</v>
      </c>
      <c r="F110" s="13">
        <f>F112+F115+F114+F111</f>
        <v>700</v>
      </c>
      <c r="G110" s="52">
        <f>G113+G114</f>
        <v>392000</v>
      </c>
      <c r="H110" s="9">
        <f>H111+H112+H114+H113</f>
        <v>391999.99</v>
      </c>
      <c r="I110" s="9">
        <f>I111+I112+I114</f>
        <v>0</v>
      </c>
      <c r="J110" s="9">
        <f>G110+I110</f>
        <v>392000</v>
      </c>
      <c r="K110" s="63">
        <f>H110/G110</f>
        <v>0.9999999744897959</v>
      </c>
      <c r="L110" s="52">
        <f>L113+L114+L115</f>
        <v>0</v>
      </c>
      <c r="M110" s="52">
        <f>M113+M114+M115</f>
        <v>0</v>
      </c>
      <c r="N110" s="52">
        <f>N113+N114</f>
        <v>0</v>
      </c>
      <c r="O110" s="57">
        <f>O113+O114</f>
        <v>0</v>
      </c>
      <c r="P110" s="124">
        <f t="shared" si="9"/>
        <v>392000</v>
      </c>
      <c r="Q110" s="150">
        <f t="shared" si="10"/>
        <v>1.0000000255102048</v>
      </c>
      <c r="R110" s="116">
        <f t="shared" si="11"/>
        <v>0.010000000009313226</v>
      </c>
      <c r="T110" s="153"/>
    </row>
    <row r="111" spans="2:18" ht="0.75" customHeight="1">
      <c r="B111" s="54" t="s">
        <v>3</v>
      </c>
      <c r="C111" s="17">
        <v>689000</v>
      </c>
      <c r="D111" s="17">
        <v>370392</v>
      </c>
      <c r="E111" s="55">
        <f>D111/C111*100</f>
        <v>53.75791001451379</v>
      </c>
      <c r="F111" s="31"/>
      <c r="G111" s="6"/>
      <c r="H111" s="10"/>
      <c r="I111" s="15"/>
      <c r="J111" s="10">
        <f>G111+I111</f>
        <v>0</v>
      </c>
      <c r="K111" s="63" t="e">
        <f aca="true" t="shared" si="16" ref="K111:K174">H111/G111</f>
        <v>#DIV/0!</v>
      </c>
      <c r="L111" s="52"/>
      <c r="M111" s="53"/>
      <c r="N111" s="57">
        <f>G111+L111</f>
        <v>0</v>
      </c>
      <c r="O111" s="57"/>
      <c r="P111" s="124">
        <f t="shared" si="9"/>
        <v>0</v>
      </c>
      <c r="Q111" s="150" t="e">
        <f t="shared" si="10"/>
        <v>#DIV/0!</v>
      </c>
      <c r="R111" s="116">
        <f t="shared" si="11"/>
        <v>0</v>
      </c>
    </row>
    <row r="112" spans="2:18" ht="15.75" hidden="1">
      <c r="B112" s="54" t="s">
        <v>4</v>
      </c>
      <c r="C112" s="17">
        <v>2000</v>
      </c>
      <c r="D112" s="17">
        <v>2000</v>
      </c>
      <c r="E112" s="55">
        <f>D112/C112*100</f>
        <v>100</v>
      </c>
      <c r="F112" s="31">
        <v>700</v>
      </c>
      <c r="G112" s="6"/>
      <c r="H112" s="8"/>
      <c r="I112" s="15"/>
      <c r="J112" s="10">
        <f>G112+I112</f>
        <v>0</v>
      </c>
      <c r="K112" s="63" t="e">
        <f t="shared" si="16"/>
        <v>#DIV/0!</v>
      </c>
      <c r="L112" s="52"/>
      <c r="M112" s="53"/>
      <c r="N112" s="57">
        <f>G112+L112</f>
        <v>0</v>
      </c>
      <c r="O112" s="57"/>
      <c r="P112" s="124">
        <f t="shared" si="9"/>
        <v>0</v>
      </c>
      <c r="Q112" s="150" t="e">
        <f t="shared" si="10"/>
        <v>#DIV/0!</v>
      </c>
      <c r="R112" s="116">
        <f t="shared" si="11"/>
        <v>0</v>
      </c>
    </row>
    <row r="113" spans="2:18" ht="18.75" customHeight="1">
      <c r="B113" s="54" t="s">
        <v>5</v>
      </c>
      <c r="C113" s="17"/>
      <c r="D113" s="17"/>
      <c r="E113" s="55"/>
      <c r="F113" s="31"/>
      <c r="G113" s="6"/>
      <c r="H113" s="10"/>
      <c r="I113" s="15"/>
      <c r="J113" s="10"/>
      <c r="K113" s="138"/>
      <c r="L113" s="6"/>
      <c r="M113" s="6"/>
      <c r="N113" s="15"/>
      <c r="O113" s="15"/>
      <c r="P113" s="120">
        <f t="shared" si="9"/>
        <v>0</v>
      </c>
      <c r="Q113" s="151"/>
      <c r="R113" s="117">
        <f t="shared" si="11"/>
        <v>0</v>
      </c>
    </row>
    <row r="114" spans="2:18" ht="15.75">
      <c r="B114" s="54" t="s">
        <v>51</v>
      </c>
      <c r="C114" s="17">
        <v>200000</v>
      </c>
      <c r="D114" s="17">
        <v>0</v>
      </c>
      <c r="E114" s="55"/>
      <c r="F114" s="31"/>
      <c r="G114" s="6">
        <v>392000</v>
      </c>
      <c r="H114" s="10">
        <v>391999.99</v>
      </c>
      <c r="I114" s="15"/>
      <c r="J114" s="10"/>
      <c r="K114" s="138"/>
      <c r="L114" s="6"/>
      <c r="M114" s="6"/>
      <c r="N114" s="15"/>
      <c r="O114" s="15"/>
      <c r="P114" s="120">
        <f t="shared" si="9"/>
        <v>392000</v>
      </c>
      <c r="Q114" s="151">
        <f t="shared" si="10"/>
        <v>1.0000000255102048</v>
      </c>
      <c r="R114" s="117">
        <f t="shared" si="11"/>
        <v>0.010000000009313226</v>
      </c>
    </row>
    <row r="115" spans="2:18" ht="15.75">
      <c r="B115" s="54" t="s">
        <v>106</v>
      </c>
      <c r="C115" s="17">
        <v>0</v>
      </c>
      <c r="D115" s="17"/>
      <c r="E115" s="55"/>
      <c r="F115" s="31"/>
      <c r="G115" s="6"/>
      <c r="H115" s="10">
        <v>0</v>
      </c>
      <c r="I115" s="15"/>
      <c r="J115" s="10">
        <f>G115+I115</f>
        <v>0</v>
      </c>
      <c r="K115" s="138"/>
      <c r="L115" s="6"/>
      <c r="M115" s="6"/>
      <c r="N115" s="15"/>
      <c r="O115" s="15"/>
      <c r="P115" s="120">
        <f t="shared" si="9"/>
        <v>0</v>
      </c>
      <c r="Q115" s="151"/>
      <c r="R115" s="117">
        <f t="shared" si="11"/>
        <v>0</v>
      </c>
    </row>
    <row r="116" spans="2:18" ht="15.75" hidden="1">
      <c r="B116" s="54" t="s">
        <v>37</v>
      </c>
      <c r="C116" s="17"/>
      <c r="D116" s="17"/>
      <c r="E116" s="55"/>
      <c r="F116" s="31"/>
      <c r="G116" s="6"/>
      <c r="H116" s="8">
        <v>0</v>
      </c>
      <c r="I116" s="15"/>
      <c r="J116" s="10">
        <f>G116+I116</f>
        <v>0</v>
      </c>
      <c r="K116" s="63" t="e">
        <f t="shared" si="16"/>
        <v>#DIV/0!</v>
      </c>
      <c r="L116" s="52"/>
      <c r="M116" s="52"/>
      <c r="N116" s="57">
        <f>G116+L116</f>
        <v>0</v>
      </c>
      <c r="O116" s="57"/>
      <c r="P116" s="124">
        <f t="shared" si="9"/>
        <v>0</v>
      </c>
      <c r="Q116" s="150" t="e">
        <f t="shared" si="10"/>
        <v>#DIV/0!</v>
      </c>
      <c r="R116" s="116">
        <f t="shared" si="11"/>
        <v>0</v>
      </c>
    </row>
    <row r="117" spans="2:18" ht="14.25" customHeight="1">
      <c r="B117" s="56" t="s">
        <v>9</v>
      </c>
      <c r="C117" s="13">
        <f>C118+C123+C126+C128+C131</f>
        <v>6535500</v>
      </c>
      <c r="D117" s="13">
        <f>D118+D123+D126+D128+D131</f>
        <v>5984441</v>
      </c>
      <c r="E117" s="51">
        <f>D117/C117*100</f>
        <v>91.56821972305103</v>
      </c>
      <c r="F117" s="13">
        <f>F118+F123+F126+F128</f>
        <v>173100</v>
      </c>
      <c r="G117" s="52">
        <f>G126+G128+G130+G129</f>
        <v>16055150</v>
      </c>
      <c r="H117" s="9">
        <f>H118+H123+H126+H128+H131+H130+H129</f>
        <v>3912932</v>
      </c>
      <c r="I117" s="9">
        <f>I118+I123+I126+I128+I131</f>
        <v>0</v>
      </c>
      <c r="J117" s="9">
        <f>J118+J123+J126+J128+J131</f>
        <v>0</v>
      </c>
      <c r="K117" s="63">
        <f t="shared" si="16"/>
        <v>0.24371818388492167</v>
      </c>
      <c r="L117" s="52">
        <f>L128+L129+L130</f>
        <v>1920600</v>
      </c>
      <c r="M117" s="52">
        <f>M126+M128+M129+M130</f>
        <v>0</v>
      </c>
      <c r="N117" s="52">
        <f>N126+N128+N129+N130</f>
        <v>0</v>
      </c>
      <c r="O117" s="57">
        <f>O126+O128+O129+O130</f>
        <v>0</v>
      </c>
      <c r="P117" s="124">
        <f t="shared" si="9"/>
        <v>17975750</v>
      </c>
      <c r="Q117" s="150">
        <f t="shared" si="10"/>
        <v>4.593933653843205</v>
      </c>
      <c r="R117" s="116">
        <f t="shared" si="11"/>
        <v>14062818</v>
      </c>
    </row>
    <row r="118" spans="2:18" ht="1.5" customHeight="1" hidden="1">
      <c r="B118" s="64" t="s">
        <v>45</v>
      </c>
      <c r="C118" s="18">
        <v>2450000</v>
      </c>
      <c r="D118" s="18">
        <v>2379000</v>
      </c>
      <c r="E118" s="65">
        <f>D118/C118*100</f>
        <v>97.10204081632654</v>
      </c>
      <c r="F118" s="66">
        <v>150000</v>
      </c>
      <c r="G118" s="67"/>
      <c r="H118" s="16"/>
      <c r="I118" s="16">
        <f>I119+I120+I121+I122</f>
        <v>0</v>
      </c>
      <c r="J118" s="16">
        <f>J119+J120+J121+J122</f>
        <v>0</v>
      </c>
      <c r="K118" s="63" t="e">
        <f t="shared" si="16"/>
        <v>#DIV/0!</v>
      </c>
      <c r="L118" s="52"/>
      <c r="M118" s="52" t="e">
        <f aca="true" t="shared" si="17" ref="M118:M125">H118/G118</f>
        <v>#DIV/0!</v>
      </c>
      <c r="N118" s="57">
        <f aca="true" t="shared" si="18" ref="N118:N125">G118+L118</f>
        <v>0</v>
      </c>
      <c r="O118" s="57"/>
      <c r="P118" s="124">
        <f t="shared" si="9"/>
        <v>0</v>
      </c>
      <c r="Q118" s="150" t="e">
        <f t="shared" si="10"/>
        <v>#DIV/0!</v>
      </c>
      <c r="R118" s="116">
        <f t="shared" si="11"/>
        <v>0</v>
      </c>
    </row>
    <row r="119" spans="2:18" ht="15.75" hidden="1">
      <c r="B119" s="54" t="s">
        <v>46</v>
      </c>
      <c r="C119" s="17"/>
      <c r="D119" s="17"/>
      <c r="E119" s="55"/>
      <c r="F119" s="31"/>
      <c r="G119" s="6"/>
      <c r="H119" s="8"/>
      <c r="I119" s="15"/>
      <c r="J119" s="10">
        <f aca="true" t="shared" si="19" ref="J119:J126">G119+I119</f>
        <v>0</v>
      </c>
      <c r="K119" s="63" t="e">
        <f t="shared" si="16"/>
        <v>#DIV/0!</v>
      </c>
      <c r="L119" s="52"/>
      <c r="M119" s="52" t="e">
        <f t="shared" si="17"/>
        <v>#DIV/0!</v>
      </c>
      <c r="N119" s="57">
        <f t="shared" si="18"/>
        <v>0</v>
      </c>
      <c r="O119" s="57"/>
      <c r="P119" s="124">
        <f t="shared" si="9"/>
        <v>0</v>
      </c>
      <c r="Q119" s="150" t="e">
        <f t="shared" si="10"/>
        <v>#DIV/0!</v>
      </c>
      <c r="R119" s="116">
        <f t="shared" si="11"/>
        <v>0</v>
      </c>
    </row>
    <row r="120" spans="2:18" ht="15.75" hidden="1">
      <c r="B120" s="54" t="s">
        <v>47</v>
      </c>
      <c r="C120" s="17"/>
      <c r="D120" s="17"/>
      <c r="E120" s="55"/>
      <c r="F120" s="31"/>
      <c r="G120" s="6"/>
      <c r="H120" s="8"/>
      <c r="I120" s="15"/>
      <c r="J120" s="10">
        <f t="shared" si="19"/>
        <v>0</v>
      </c>
      <c r="K120" s="63" t="e">
        <f t="shared" si="16"/>
        <v>#DIV/0!</v>
      </c>
      <c r="L120" s="52"/>
      <c r="M120" s="52" t="e">
        <f t="shared" si="17"/>
        <v>#DIV/0!</v>
      </c>
      <c r="N120" s="57">
        <f t="shared" si="18"/>
        <v>0</v>
      </c>
      <c r="O120" s="57"/>
      <c r="P120" s="124">
        <f t="shared" si="9"/>
        <v>0</v>
      </c>
      <c r="Q120" s="150" t="e">
        <f t="shared" si="10"/>
        <v>#DIV/0!</v>
      </c>
      <c r="R120" s="116">
        <f t="shared" si="11"/>
        <v>0</v>
      </c>
    </row>
    <row r="121" spans="2:18" ht="15.75" hidden="1">
      <c r="B121" s="54" t="s">
        <v>74</v>
      </c>
      <c r="C121" s="17"/>
      <c r="D121" s="17"/>
      <c r="E121" s="55"/>
      <c r="F121" s="31"/>
      <c r="G121" s="6"/>
      <c r="H121" s="8"/>
      <c r="I121" s="15"/>
      <c r="J121" s="10">
        <f t="shared" si="19"/>
        <v>0</v>
      </c>
      <c r="K121" s="63" t="e">
        <f t="shared" si="16"/>
        <v>#DIV/0!</v>
      </c>
      <c r="L121" s="52"/>
      <c r="M121" s="52" t="e">
        <f t="shared" si="17"/>
        <v>#DIV/0!</v>
      </c>
      <c r="N121" s="57">
        <f t="shared" si="18"/>
        <v>0</v>
      </c>
      <c r="O121" s="57"/>
      <c r="P121" s="124">
        <f t="shared" si="9"/>
        <v>0</v>
      </c>
      <c r="Q121" s="150" t="e">
        <f t="shared" si="10"/>
        <v>#DIV/0!</v>
      </c>
      <c r="R121" s="116">
        <f t="shared" si="11"/>
        <v>0</v>
      </c>
    </row>
    <row r="122" spans="2:18" ht="15.75" hidden="1">
      <c r="B122" s="54" t="s">
        <v>75</v>
      </c>
      <c r="C122" s="17"/>
      <c r="D122" s="17"/>
      <c r="E122" s="55"/>
      <c r="F122" s="31"/>
      <c r="G122" s="6"/>
      <c r="H122" s="8">
        <v>0</v>
      </c>
      <c r="I122" s="15"/>
      <c r="J122" s="10">
        <f t="shared" si="19"/>
        <v>0</v>
      </c>
      <c r="K122" s="63" t="e">
        <f t="shared" si="16"/>
        <v>#DIV/0!</v>
      </c>
      <c r="L122" s="52"/>
      <c r="M122" s="52" t="e">
        <f t="shared" si="17"/>
        <v>#DIV/0!</v>
      </c>
      <c r="N122" s="57">
        <f t="shared" si="18"/>
        <v>0</v>
      </c>
      <c r="O122" s="57"/>
      <c r="P122" s="124">
        <f t="shared" si="9"/>
        <v>0</v>
      </c>
      <c r="Q122" s="150" t="e">
        <f t="shared" si="10"/>
        <v>#DIV/0!</v>
      </c>
      <c r="R122" s="116">
        <f t="shared" si="11"/>
        <v>0</v>
      </c>
    </row>
    <row r="123" spans="2:18" ht="15.75" hidden="1">
      <c r="B123" s="64" t="s">
        <v>48</v>
      </c>
      <c r="C123" s="18">
        <v>2380700</v>
      </c>
      <c r="D123" s="18">
        <v>1972862</v>
      </c>
      <c r="E123" s="65">
        <f>D123/C123*100</f>
        <v>82.86898811273996</v>
      </c>
      <c r="F123" s="66">
        <v>-50000</v>
      </c>
      <c r="G123" s="67"/>
      <c r="H123" s="16"/>
      <c r="I123" s="16">
        <f>I124+I125</f>
        <v>0</v>
      </c>
      <c r="J123" s="11">
        <f t="shared" si="19"/>
        <v>0</v>
      </c>
      <c r="K123" s="63" t="e">
        <f t="shared" si="16"/>
        <v>#DIV/0!</v>
      </c>
      <c r="L123" s="52"/>
      <c r="M123" s="52" t="e">
        <f t="shared" si="17"/>
        <v>#DIV/0!</v>
      </c>
      <c r="N123" s="57">
        <f t="shared" si="18"/>
        <v>0</v>
      </c>
      <c r="O123" s="57"/>
      <c r="P123" s="124">
        <f t="shared" si="9"/>
        <v>0</v>
      </c>
      <c r="Q123" s="150" t="e">
        <f t="shared" si="10"/>
        <v>#DIV/0!</v>
      </c>
      <c r="R123" s="116">
        <f t="shared" si="11"/>
        <v>0</v>
      </c>
    </row>
    <row r="124" spans="2:18" ht="15.75" hidden="1">
      <c r="B124" s="54" t="s">
        <v>49</v>
      </c>
      <c r="C124" s="17"/>
      <c r="D124" s="17"/>
      <c r="E124" s="55"/>
      <c r="F124" s="31"/>
      <c r="G124" s="6"/>
      <c r="H124" s="8"/>
      <c r="I124" s="15"/>
      <c r="J124" s="10">
        <f t="shared" si="19"/>
        <v>0</v>
      </c>
      <c r="K124" s="63" t="e">
        <f t="shared" si="16"/>
        <v>#DIV/0!</v>
      </c>
      <c r="L124" s="52"/>
      <c r="M124" s="52" t="e">
        <f t="shared" si="17"/>
        <v>#DIV/0!</v>
      </c>
      <c r="N124" s="57">
        <f t="shared" si="18"/>
        <v>0</v>
      </c>
      <c r="O124" s="57"/>
      <c r="P124" s="124">
        <f t="shared" si="9"/>
        <v>0</v>
      </c>
      <c r="Q124" s="150" t="e">
        <f t="shared" si="10"/>
        <v>#DIV/0!</v>
      </c>
      <c r="R124" s="116">
        <f t="shared" si="11"/>
        <v>0</v>
      </c>
    </row>
    <row r="125" spans="2:18" ht="15.75" hidden="1">
      <c r="B125" s="54" t="s">
        <v>50</v>
      </c>
      <c r="C125" s="17"/>
      <c r="D125" s="17"/>
      <c r="E125" s="55"/>
      <c r="F125" s="31"/>
      <c r="G125" s="6"/>
      <c r="H125" s="8"/>
      <c r="I125" s="15"/>
      <c r="J125" s="10">
        <f t="shared" si="19"/>
        <v>0</v>
      </c>
      <c r="K125" s="63" t="e">
        <f t="shared" si="16"/>
        <v>#DIV/0!</v>
      </c>
      <c r="L125" s="52"/>
      <c r="M125" s="52" t="e">
        <f t="shared" si="17"/>
        <v>#DIV/0!</v>
      </c>
      <c r="N125" s="57">
        <f t="shared" si="18"/>
        <v>0</v>
      </c>
      <c r="O125" s="57"/>
      <c r="P125" s="124">
        <f t="shared" si="9"/>
        <v>0</v>
      </c>
      <c r="Q125" s="150" t="e">
        <f t="shared" si="10"/>
        <v>#DIV/0!</v>
      </c>
      <c r="R125" s="116">
        <f t="shared" si="11"/>
        <v>0</v>
      </c>
    </row>
    <row r="126" spans="2:18" ht="15" customHeight="1" hidden="1">
      <c r="B126" s="54" t="s">
        <v>83</v>
      </c>
      <c r="C126" s="17">
        <v>1606500</v>
      </c>
      <c r="D126" s="17">
        <v>1577500</v>
      </c>
      <c r="E126" s="55">
        <f>D126/C126*100</f>
        <v>98.19483348895113</v>
      </c>
      <c r="F126" s="31">
        <f>40000+15000</f>
        <v>55000</v>
      </c>
      <c r="G126" s="6"/>
      <c r="H126" s="10"/>
      <c r="I126" s="15"/>
      <c r="J126" s="10">
        <f t="shared" si="19"/>
        <v>0</v>
      </c>
      <c r="K126" s="63" t="e">
        <f t="shared" si="16"/>
        <v>#DIV/0!</v>
      </c>
      <c r="L126" s="52"/>
      <c r="M126" s="6"/>
      <c r="N126" s="15"/>
      <c r="O126" s="15"/>
      <c r="P126" s="124">
        <f t="shared" si="9"/>
        <v>0</v>
      </c>
      <c r="Q126" s="150" t="e">
        <f t="shared" si="10"/>
        <v>#DIV/0!</v>
      </c>
      <c r="R126" s="116">
        <f t="shared" si="11"/>
        <v>0</v>
      </c>
    </row>
    <row r="127" spans="2:18" ht="15.75" hidden="1">
      <c r="B127" s="54" t="s">
        <v>85</v>
      </c>
      <c r="C127" s="17"/>
      <c r="D127" s="17"/>
      <c r="E127" s="55"/>
      <c r="F127" s="31"/>
      <c r="G127" s="6"/>
      <c r="H127" s="10"/>
      <c r="I127" s="15"/>
      <c r="J127" s="10"/>
      <c r="K127" s="63" t="e">
        <f t="shared" si="16"/>
        <v>#DIV/0!</v>
      </c>
      <c r="L127" s="52"/>
      <c r="M127" s="6" t="e">
        <f>H127/G127</f>
        <v>#DIV/0!</v>
      </c>
      <c r="N127" s="15"/>
      <c r="O127" s="15"/>
      <c r="P127" s="124">
        <f t="shared" si="9"/>
        <v>0</v>
      </c>
      <c r="Q127" s="150" t="e">
        <f t="shared" si="10"/>
        <v>#DIV/0!</v>
      </c>
      <c r="R127" s="116">
        <f t="shared" si="11"/>
        <v>0</v>
      </c>
    </row>
    <row r="128" spans="2:18" ht="15.75">
      <c r="B128" s="54" t="s">
        <v>5</v>
      </c>
      <c r="C128" s="17">
        <v>98300</v>
      </c>
      <c r="D128" s="17">
        <v>55079</v>
      </c>
      <c r="E128" s="55">
        <f>D128/C128*100</f>
        <v>56.03153611393693</v>
      </c>
      <c r="F128" s="31">
        <f>8100+10000</f>
        <v>18100</v>
      </c>
      <c r="G128" s="6">
        <v>2232200</v>
      </c>
      <c r="H128" s="10">
        <v>55383</v>
      </c>
      <c r="I128" s="15"/>
      <c r="J128" s="10"/>
      <c r="K128" s="138">
        <f t="shared" si="16"/>
        <v>0.024810948839709704</v>
      </c>
      <c r="L128" s="6"/>
      <c r="M128" s="6"/>
      <c r="N128" s="15"/>
      <c r="O128" s="15"/>
      <c r="P128" s="120">
        <f t="shared" si="9"/>
        <v>2232200</v>
      </c>
      <c r="Q128" s="151">
        <f t="shared" si="10"/>
        <v>40.30478666738891</v>
      </c>
      <c r="R128" s="117">
        <f t="shared" si="11"/>
        <v>2176817</v>
      </c>
    </row>
    <row r="129" spans="2:20" ht="15.75">
      <c r="B129" s="54" t="s">
        <v>102</v>
      </c>
      <c r="C129" s="17"/>
      <c r="D129" s="17"/>
      <c r="E129" s="55"/>
      <c r="F129" s="31"/>
      <c r="G129" s="6">
        <v>209000</v>
      </c>
      <c r="H129" s="10">
        <v>149000</v>
      </c>
      <c r="I129" s="15"/>
      <c r="J129" s="10"/>
      <c r="K129" s="138"/>
      <c r="L129" s="6"/>
      <c r="M129" s="6"/>
      <c r="N129" s="15"/>
      <c r="O129" s="15"/>
      <c r="P129" s="120">
        <f t="shared" si="9"/>
        <v>209000</v>
      </c>
      <c r="Q129" s="151"/>
      <c r="R129" s="117">
        <f t="shared" si="11"/>
        <v>60000</v>
      </c>
      <c r="S129" s="153"/>
      <c r="T129" s="153"/>
    </row>
    <row r="130" spans="2:18" ht="15.75">
      <c r="B130" s="54" t="s">
        <v>106</v>
      </c>
      <c r="C130" s="17"/>
      <c r="D130" s="17"/>
      <c r="E130" s="55"/>
      <c r="F130" s="31"/>
      <c r="G130" s="6">
        <v>13613950</v>
      </c>
      <c r="H130" s="10">
        <v>3708549</v>
      </c>
      <c r="I130" s="15"/>
      <c r="J130" s="10"/>
      <c r="K130" s="138">
        <f t="shared" si="16"/>
        <v>0.2724080079624209</v>
      </c>
      <c r="L130" s="6">
        <v>1920600</v>
      </c>
      <c r="M130" s="6"/>
      <c r="N130" s="15"/>
      <c r="O130" s="15"/>
      <c r="P130" s="120">
        <f t="shared" si="9"/>
        <v>15534550</v>
      </c>
      <c r="Q130" s="151">
        <f t="shared" si="10"/>
        <v>4.1888485226971515</v>
      </c>
      <c r="R130" s="117">
        <f t="shared" si="11"/>
        <v>11826001</v>
      </c>
    </row>
    <row r="131" spans="2:18" ht="0.75" customHeight="1">
      <c r="B131" s="54" t="s">
        <v>37</v>
      </c>
      <c r="C131" s="17"/>
      <c r="D131" s="17"/>
      <c r="E131" s="55"/>
      <c r="F131" s="31"/>
      <c r="G131" s="6"/>
      <c r="H131" s="10"/>
      <c r="I131" s="15"/>
      <c r="J131" s="10">
        <f>G131+I131</f>
        <v>0</v>
      </c>
      <c r="K131" s="63" t="e">
        <f t="shared" si="16"/>
        <v>#DIV/0!</v>
      </c>
      <c r="L131" s="6"/>
      <c r="M131" s="6"/>
      <c r="N131" s="15">
        <f>G131+L131</f>
        <v>0</v>
      </c>
      <c r="O131" s="15"/>
      <c r="P131" s="124">
        <f t="shared" si="9"/>
        <v>0</v>
      </c>
      <c r="Q131" s="151"/>
      <c r="R131" s="117">
        <f t="shared" si="11"/>
        <v>0</v>
      </c>
    </row>
    <row r="132" spans="2:20" ht="15.75" customHeight="1">
      <c r="B132" s="56" t="s">
        <v>7</v>
      </c>
      <c r="C132" s="13" t="e">
        <f>C133+C137+C146+C156+C141+C155</f>
        <v>#REF!</v>
      </c>
      <c r="D132" s="13">
        <f>D133+D137+D146+D156+D141+D155</f>
        <v>8895385</v>
      </c>
      <c r="E132" s="51" t="e">
        <f aca="true" t="shared" si="20" ref="E132:E141">D132/C132*100</f>
        <v>#REF!</v>
      </c>
      <c r="F132" s="13" t="e">
        <f>F133+F137+F146+F156+F141+F155</f>
        <v>#REF!</v>
      </c>
      <c r="G132" s="52">
        <f>G155+G156+G157</f>
        <v>3967600</v>
      </c>
      <c r="H132" s="52">
        <f>H155+H156+H157</f>
        <v>3186400</v>
      </c>
      <c r="I132" s="9">
        <f>I133+I137+I141+I146+I154+I155+I156</f>
        <v>0</v>
      </c>
      <c r="J132" s="9">
        <f>J133+J137+J141+J146+J154+J155+J156</f>
        <v>3826600</v>
      </c>
      <c r="K132" s="63">
        <f t="shared" si="16"/>
        <v>0.803105151729005</v>
      </c>
      <c r="L132" s="52">
        <f>L155+L156</f>
        <v>0</v>
      </c>
      <c r="M132" s="52">
        <f>M155+M156+M157</f>
        <v>0</v>
      </c>
      <c r="N132" s="52">
        <f>N155+N156+N157</f>
        <v>0</v>
      </c>
      <c r="O132" s="57">
        <f>O155+O156+O157</f>
        <v>0</v>
      </c>
      <c r="P132" s="124">
        <f t="shared" si="9"/>
        <v>3967600</v>
      </c>
      <c r="Q132" s="150">
        <f t="shared" si="10"/>
        <v>1.2451669595782073</v>
      </c>
      <c r="R132" s="116">
        <f t="shared" si="11"/>
        <v>781200</v>
      </c>
      <c r="T132" s="153"/>
    </row>
    <row r="133" spans="2:18" ht="1.5" customHeight="1" hidden="1">
      <c r="B133" s="68" t="s">
        <v>21</v>
      </c>
      <c r="C133" s="18" t="e">
        <f>#REF!+C134+C135+C136</f>
        <v>#REF!</v>
      </c>
      <c r="D133" s="18">
        <v>5971372</v>
      </c>
      <c r="E133" s="69" t="e">
        <f t="shared" si="20"/>
        <v>#REF!</v>
      </c>
      <c r="F133" s="18" t="e">
        <f>#REF!+F134+F135+F136</f>
        <v>#REF!</v>
      </c>
      <c r="G133" s="67"/>
      <c r="H133" s="11"/>
      <c r="I133" s="11"/>
      <c r="J133" s="11"/>
      <c r="K133" s="63" t="e">
        <f t="shared" si="16"/>
        <v>#DIV/0!</v>
      </c>
      <c r="L133" s="52"/>
      <c r="M133" s="52"/>
      <c r="N133" s="57">
        <f aca="true" t="shared" si="21" ref="N133:N154">G133+L133</f>
        <v>0</v>
      </c>
      <c r="O133" s="57"/>
      <c r="P133" s="124">
        <f t="shared" si="9"/>
        <v>0</v>
      </c>
      <c r="Q133" s="150" t="e">
        <f t="shared" si="10"/>
        <v>#DIV/0!</v>
      </c>
      <c r="R133" s="116">
        <f t="shared" si="11"/>
        <v>0</v>
      </c>
    </row>
    <row r="134" spans="2:18" ht="15.75" hidden="1">
      <c r="B134" s="54" t="s">
        <v>22</v>
      </c>
      <c r="C134" s="17">
        <v>1957000</v>
      </c>
      <c r="D134" s="17"/>
      <c r="E134" s="55">
        <f t="shared" si="20"/>
        <v>0</v>
      </c>
      <c r="F134" s="31"/>
      <c r="G134" s="6"/>
      <c r="H134" s="17"/>
      <c r="I134" s="6"/>
      <c r="J134" s="10">
        <f aca="true" t="shared" si="22" ref="J134:J155">G134+I134</f>
        <v>0</v>
      </c>
      <c r="K134" s="63" t="e">
        <f t="shared" si="16"/>
        <v>#DIV/0!</v>
      </c>
      <c r="L134" s="52"/>
      <c r="M134" s="52"/>
      <c r="N134" s="57">
        <f t="shared" si="21"/>
        <v>0</v>
      </c>
      <c r="O134" s="57"/>
      <c r="P134" s="124">
        <f t="shared" si="9"/>
        <v>0</v>
      </c>
      <c r="Q134" s="150" t="e">
        <f t="shared" si="10"/>
        <v>#DIV/0!</v>
      </c>
      <c r="R134" s="116">
        <f t="shared" si="11"/>
        <v>0</v>
      </c>
    </row>
    <row r="135" spans="2:18" ht="15.75" hidden="1">
      <c r="B135" s="54" t="s">
        <v>23</v>
      </c>
      <c r="C135" s="12">
        <v>4252330</v>
      </c>
      <c r="D135" s="12"/>
      <c r="E135" s="55">
        <f t="shared" si="20"/>
        <v>0</v>
      </c>
      <c r="F135" s="31">
        <v>740000</v>
      </c>
      <c r="G135" s="6"/>
      <c r="H135" s="8"/>
      <c r="I135" s="15"/>
      <c r="J135" s="10">
        <f t="shared" si="22"/>
        <v>0</v>
      </c>
      <c r="K135" s="63" t="e">
        <f t="shared" si="16"/>
        <v>#DIV/0!</v>
      </c>
      <c r="L135" s="52"/>
      <c r="M135" s="52"/>
      <c r="N135" s="57">
        <f t="shared" si="21"/>
        <v>0</v>
      </c>
      <c r="O135" s="57"/>
      <c r="P135" s="124">
        <f t="shared" si="9"/>
        <v>0</v>
      </c>
      <c r="Q135" s="150" t="e">
        <f t="shared" si="10"/>
        <v>#DIV/0!</v>
      </c>
      <c r="R135" s="116">
        <f t="shared" si="11"/>
        <v>0</v>
      </c>
    </row>
    <row r="136" spans="2:18" ht="15.75" hidden="1">
      <c r="B136" s="54" t="s">
        <v>25</v>
      </c>
      <c r="C136" s="17">
        <v>1101000</v>
      </c>
      <c r="D136" s="17"/>
      <c r="E136" s="55">
        <f t="shared" si="20"/>
        <v>0</v>
      </c>
      <c r="F136" s="31"/>
      <c r="G136" s="6"/>
      <c r="H136" s="8"/>
      <c r="I136" s="15"/>
      <c r="J136" s="10">
        <f t="shared" si="22"/>
        <v>0</v>
      </c>
      <c r="K136" s="63" t="e">
        <f t="shared" si="16"/>
        <v>#DIV/0!</v>
      </c>
      <c r="L136" s="52"/>
      <c r="M136" s="52"/>
      <c r="N136" s="57">
        <f t="shared" si="21"/>
        <v>0</v>
      </c>
      <c r="O136" s="57"/>
      <c r="P136" s="124">
        <f t="shared" si="9"/>
        <v>0</v>
      </c>
      <c r="Q136" s="150" t="e">
        <f t="shared" si="10"/>
        <v>#DIV/0!</v>
      </c>
      <c r="R136" s="116">
        <f t="shared" si="11"/>
        <v>0</v>
      </c>
    </row>
    <row r="137" spans="2:18" ht="15.75" hidden="1">
      <c r="B137" s="68" t="s">
        <v>24</v>
      </c>
      <c r="C137" s="18" t="e">
        <f>#REF!+C138+C139+C140+#REF!</f>
        <v>#REF!</v>
      </c>
      <c r="D137" s="18">
        <v>1523609</v>
      </c>
      <c r="E137" s="69" t="e">
        <f t="shared" si="20"/>
        <v>#REF!</v>
      </c>
      <c r="F137" s="18" t="e">
        <f>#REF!+F138+F139+F140+#REF!</f>
        <v>#REF!</v>
      </c>
      <c r="G137" s="67"/>
      <c r="H137" s="11"/>
      <c r="I137" s="11">
        <f>I138+I139+I140</f>
        <v>0</v>
      </c>
      <c r="J137" s="11">
        <f t="shared" si="22"/>
        <v>0</v>
      </c>
      <c r="K137" s="63" t="e">
        <f t="shared" si="16"/>
        <v>#DIV/0!</v>
      </c>
      <c r="L137" s="52"/>
      <c r="M137" s="52"/>
      <c r="N137" s="57">
        <f t="shared" si="21"/>
        <v>0</v>
      </c>
      <c r="O137" s="57"/>
      <c r="P137" s="124">
        <f aca="true" t="shared" si="23" ref="P137:P191">G137+L137</f>
        <v>0</v>
      </c>
      <c r="Q137" s="150" t="e">
        <f aca="true" t="shared" si="24" ref="Q137:Q193">P137/H137</f>
        <v>#DIV/0!</v>
      </c>
      <c r="R137" s="116">
        <f aca="true" t="shared" si="25" ref="R137:R193">P137-H137</f>
        <v>0</v>
      </c>
    </row>
    <row r="138" spans="2:18" ht="15.75" hidden="1">
      <c r="B138" s="54" t="s">
        <v>27</v>
      </c>
      <c r="C138" s="17">
        <v>1553000</v>
      </c>
      <c r="D138" s="17"/>
      <c r="E138" s="55">
        <f t="shared" si="20"/>
        <v>0</v>
      </c>
      <c r="F138" s="31">
        <v>-50000</v>
      </c>
      <c r="G138" s="6"/>
      <c r="H138" s="12"/>
      <c r="I138" s="6"/>
      <c r="J138" s="17">
        <f t="shared" si="22"/>
        <v>0</v>
      </c>
      <c r="K138" s="63" t="e">
        <f t="shared" si="16"/>
        <v>#DIV/0!</v>
      </c>
      <c r="L138" s="52"/>
      <c r="M138" s="52"/>
      <c r="N138" s="57">
        <f t="shared" si="21"/>
        <v>0</v>
      </c>
      <c r="O138" s="57"/>
      <c r="P138" s="124">
        <f t="shared" si="23"/>
        <v>0</v>
      </c>
      <c r="Q138" s="150" t="e">
        <f t="shared" si="24"/>
        <v>#DIV/0!</v>
      </c>
      <c r="R138" s="116">
        <f t="shared" si="25"/>
        <v>0</v>
      </c>
    </row>
    <row r="139" spans="2:18" ht="15.75" hidden="1">
      <c r="B139" s="54" t="s">
        <v>28</v>
      </c>
      <c r="C139" s="17">
        <v>790100</v>
      </c>
      <c r="D139" s="17"/>
      <c r="E139" s="55">
        <f t="shared" si="20"/>
        <v>0</v>
      </c>
      <c r="F139" s="31">
        <v>-50000</v>
      </c>
      <c r="G139" s="6"/>
      <c r="H139" s="12"/>
      <c r="I139" s="6"/>
      <c r="J139" s="17">
        <f t="shared" si="22"/>
        <v>0</v>
      </c>
      <c r="K139" s="63" t="e">
        <f t="shared" si="16"/>
        <v>#DIV/0!</v>
      </c>
      <c r="L139" s="52"/>
      <c r="M139" s="52"/>
      <c r="N139" s="57">
        <f t="shared" si="21"/>
        <v>0</v>
      </c>
      <c r="O139" s="57"/>
      <c r="P139" s="124">
        <f t="shared" si="23"/>
        <v>0</v>
      </c>
      <c r="Q139" s="150" t="e">
        <f t="shared" si="24"/>
        <v>#DIV/0!</v>
      </c>
      <c r="R139" s="116">
        <f t="shared" si="25"/>
        <v>0</v>
      </c>
    </row>
    <row r="140" spans="2:18" ht="15.75" hidden="1">
      <c r="B140" s="54" t="s">
        <v>29</v>
      </c>
      <c r="C140" s="17">
        <v>21000</v>
      </c>
      <c r="D140" s="17"/>
      <c r="E140" s="55">
        <f t="shared" si="20"/>
        <v>0</v>
      </c>
      <c r="F140" s="31"/>
      <c r="G140" s="6"/>
      <c r="H140" s="12"/>
      <c r="I140" s="6"/>
      <c r="J140" s="17">
        <f t="shared" si="22"/>
        <v>0</v>
      </c>
      <c r="K140" s="63" t="e">
        <f t="shared" si="16"/>
        <v>#DIV/0!</v>
      </c>
      <c r="L140" s="52"/>
      <c r="M140" s="52"/>
      <c r="N140" s="57">
        <f t="shared" si="21"/>
        <v>0</v>
      </c>
      <c r="O140" s="57"/>
      <c r="P140" s="124">
        <f t="shared" si="23"/>
        <v>0</v>
      </c>
      <c r="Q140" s="150" t="e">
        <f t="shared" si="24"/>
        <v>#DIV/0!</v>
      </c>
      <c r="R140" s="116">
        <f t="shared" si="25"/>
        <v>0</v>
      </c>
    </row>
    <row r="141" spans="2:18" ht="15.75" hidden="1">
      <c r="B141" s="68" t="s">
        <v>57</v>
      </c>
      <c r="C141" s="18">
        <v>1424500</v>
      </c>
      <c r="D141" s="18">
        <v>811068</v>
      </c>
      <c r="E141" s="65">
        <f t="shared" si="20"/>
        <v>56.937030537030545</v>
      </c>
      <c r="F141" s="18"/>
      <c r="G141" s="67"/>
      <c r="H141" s="18"/>
      <c r="I141" s="70">
        <f>I142+I143+I145+I144</f>
        <v>0</v>
      </c>
      <c r="J141" s="71">
        <f t="shared" si="22"/>
        <v>0</v>
      </c>
      <c r="K141" s="63" t="e">
        <f t="shared" si="16"/>
        <v>#DIV/0!</v>
      </c>
      <c r="L141" s="52"/>
      <c r="M141" s="52"/>
      <c r="N141" s="57">
        <f t="shared" si="21"/>
        <v>0</v>
      </c>
      <c r="O141" s="57"/>
      <c r="P141" s="124">
        <f t="shared" si="23"/>
        <v>0</v>
      </c>
      <c r="Q141" s="150" t="e">
        <f t="shared" si="24"/>
        <v>#DIV/0!</v>
      </c>
      <c r="R141" s="116">
        <f t="shared" si="25"/>
        <v>0</v>
      </c>
    </row>
    <row r="142" spans="2:18" ht="15.75" hidden="1">
      <c r="B142" s="54" t="s">
        <v>58</v>
      </c>
      <c r="C142" s="17"/>
      <c r="D142" s="17"/>
      <c r="E142" s="55"/>
      <c r="F142" s="17"/>
      <c r="G142" s="6"/>
      <c r="H142" s="17"/>
      <c r="I142" s="6"/>
      <c r="J142" s="17">
        <f t="shared" si="22"/>
        <v>0</v>
      </c>
      <c r="K142" s="63" t="e">
        <f t="shared" si="16"/>
        <v>#DIV/0!</v>
      </c>
      <c r="L142" s="52"/>
      <c r="M142" s="52"/>
      <c r="N142" s="57">
        <f t="shared" si="21"/>
        <v>0</v>
      </c>
      <c r="O142" s="57"/>
      <c r="P142" s="124">
        <f t="shared" si="23"/>
        <v>0</v>
      </c>
      <c r="Q142" s="150" t="e">
        <f t="shared" si="24"/>
        <v>#DIV/0!</v>
      </c>
      <c r="R142" s="116">
        <f t="shared" si="25"/>
        <v>0</v>
      </c>
    </row>
    <row r="143" spans="2:18" ht="15.75" hidden="1">
      <c r="B143" s="54" t="s">
        <v>59</v>
      </c>
      <c r="C143" s="17"/>
      <c r="D143" s="17"/>
      <c r="E143" s="55"/>
      <c r="F143" s="17"/>
      <c r="G143" s="6"/>
      <c r="H143" s="17"/>
      <c r="I143" s="6"/>
      <c r="J143" s="17">
        <f t="shared" si="22"/>
        <v>0</v>
      </c>
      <c r="K143" s="63" t="e">
        <f t="shared" si="16"/>
        <v>#DIV/0!</v>
      </c>
      <c r="L143" s="52"/>
      <c r="M143" s="52"/>
      <c r="N143" s="57">
        <f t="shared" si="21"/>
        <v>0</v>
      </c>
      <c r="O143" s="57"/>
      <c r="P143" s="124">
        <f t="shared" si="23"/>
        <v>0</v>
      </c>
      <c r="Q143" s="150" t="e">
        <f t="shared" si="24"/>
        <v>#DIV/0!</v>
      </c>
      <c r="R143" s="116">
        <f t="shared" si="25"/>
        <v>0</v>
      </c>
    </row>
    <row r="144" spans="2:18" ht="15.75" hidden="1">
      <c r="B144" s="54" t="s">
        <v>76</v>
      </c>
      <c r="C144" s="17"/>
      <c r="D144" s="17"/>
      <c r="E144" s="55"/>
      <c r="F144" s="17"/>
      <c r="G144" s="6"/>
      <c r="H144" s="10"/>
      <c r="I144" s="15"/>
      <c r="J144" s="10">
        <f t="shared" si="22"/>
        <v>0</v>
      </c>
      <c r="K144" s="63" t="e">
        <f t="shared" si="16"/>
        <v>#DIV/0!</v>
      </c>
      <c r="L144" s="52"/>
      <c r="M144" s="52"/>
      <c r="N144" s="57">
        <f t="shared" si="21"/>
        <v>0</v>
      </c>
      <c r="O144" s="57"/>
      <c r="P144" s="124">
        <f t="shared" si="23"/>
        <v>0</v>
      </c>
      <c r="Q144" s="150" t="e">
        <f t="shared" si="24"/>
        <v>#DIV/0!</v>
      </c>
      <c r="R144" s="116">
        <f t="shared" si="25"/>
        <v>0</v>
      </c>
    </row>
    <row r="145" spans="2:18" ht="15.75" hidden="1">
      <c r="B145" s="54" t="s">
        <v>60</v>
      </c>
      <c r="C145" s="17"/>
      <c r="D145" s="17"/>
      <c r="E145" s="55"/>
      <c r="F145" s="17"/>
      <c r="G145" s="6"/>
      <c r="H145" s="10"/>
      <c r="I145" s="15"/>
      <c r="J145" s="10">
        <f t="shared" si="22"/>
        <v>0</v>
      </c>
      <c r="K145" s="63" t="e">
        <f t="shared" si="16"/>
        <v>#DIV/0!</v>
      </c>
      <c r="L145" s="52"/>
      <c r="M145" s="52"/>
      <c r="N145" s="57">
        <f t="shared" si="21"/>
        <v>0</v>
      </c>
      <c r="O145" s="57"/>
      <c r="P145" s="124">
        <f t="shared" si="23"/>
        <v>0</v>
      </c>
      <c r="Q145" s="150" t="e">
        <f t="shared" si="24"/>
        <v>#DIV/0!</v>
      </c>
      <c r="R145" s="116">
        <f t="shared" si="25"/>
        <v>0</v>
      </c>
    </row>
    <row r="146" spans="2:18" ht="15.75" hidden="1">
      <c r="B146" s="68" t="s">
        <v>26</v>
      </c>
      <c r="C146" s="18">
        <f>C147+C149+C150+C151</f>
        <v>1410700</v>
      </c>
      <c r="D146" s="18">
        <v>616988</v>
      </c>
      <c r="E146" s="65">
        <f>D146/C146*100</f>
        <v>43.73630112710002</v>
      </c>
      <c r="F146" s="18" t="e">
        <f>F147+F149+#REF!+F150+#REF!+F151</f>
        <v>#REF!</v>
      </c>
      <c r="G146" s="67"/>
      <c r="H146" s="16"/>
      <c r="I146" s="16">
        <f>I147+I148+I149+I150+I151+I153+I152</f>
        <v>0</v>
      </c>
      <c r="J146" s="11">
        <f t="shared" si="22"/>
        <v>0</v>
      </c>
      <c r="K146" s="63" t="e">
        <f t="shared" si="16"/>
        <v>#DIV/0!</v>
      </c>
      <c r="L146" s="52"/>
      <c r="M146" s="52"/>
      <c r="N146" s="57">
        <f t="shared" si="21"/>
        <v>0</v>
      </c>
      <c r="O146" s="57"/>
      <c r="P146" s="124">
        <f t="shared" si="23"/>
        <v>0</v>
      </c>
      <c r="Q146" s="150" t="e">
        <f t="shared" si="24"/>
        <v>#DIV/0!</v>
      </c>
      <c r="R146" s="116">
        <f t="shared" si="25"/>
        <v>0</v>
      </c>
    </row>
    <row r="147" spans="2:18" ht="15.75" hidden="1">
      <c r="B147" s="72" t="s">
        <v>34</v>
      </c>
      <c r="C147" s="73">
        <v>500000</v>
      </c>
      <c r="D147" s="73"/>
      <c r="E147" s="55">
        <f>D147/C147*100</f>
        <v>0</v>
      </c>
      <c r="F147" s="74">
        <v>-160000</v>
      </c>
      <c r="G147" s="6"/>
      <c r="H147" s="8"/>
      <c r="I147" s="15"/>
      <c r="J147" s="10">
        <f t="shared" si="22"/>
        <v>0</v>
      </c>
      <c r="K147" s="63" t="e">
        <f t="shared" si="16"/>
        <v>#DIV/0!</v>
      </c>
      <c r="L147" s="52"/>
      <c r="M147" s="52"/>
      <c r="N147" s="57">
        <f t="shared" si="21"/>
        <v>0</v>
      </c>
      <c r="O147" s="57"/>
      <c r="P147" s="124">
        <f t="shared" si="23"/>
        <v>0</v>
      </c>
      <c r="Q147" s="150" t="e">
        <f t="shared" si="24"/>
        <v>#DIV/0!</v>
      </c>
      <c r="R147" s="116">
        <f t="shared" si="25"/>
        <v>0</v>
      </c>
    </row>
    <row r="148" spans="2:18" ht="15.75" hidden="1">
      <c r="B148" s="72" t="s">
        <v>62</v>
      </c>
      <c r="C148" s="73"/>
      <c r="D148" s="73"/>
      <c r="E148" s="55"/>
      <c r="F148" s="74"/>
      <c r="G148" s="6"/>
      <c r="H148" s="8"/>
      <c r="I148" s="15"/>
      <c r="J148" s="10">
        <f t="shared" si="22"/>
        <v>0</v>
      </c>
      <c r="K148" s="63" t="e">
        <f t="shared" si="16"/>
        <v>#DIV/0!</v>
      </c>
      <c r="L148" s="52"/>
      <c r="M148" s="52"/>
      <c r="N148" s="57">
        <f t="shared" si="21"/>
        <v>0</v>
      </c>
      <c r="O148" s="57"/>
      <c r="P148" s="124">
        <f t="shared" si="23"/>
        <v>0</v>
      </c>
      <c r="Q148" s="150" t="e">
        <f t="shared" si="24"/>
        <v>#DIV/0!</v>
      </c>
      <c r="R148" s="116">
        <f t="shared" si="25"/>
        <v>0</v>
      </c>
    </row>
    <row r="149" spans="2:18" ht="15.75" hidden="1">
      <c r="B149" s="72" t="s">
        <v>35</v>
      </c>
      <c r="C149" s="75">
        <v>200000</v>
      </c>
      <c r="D149" s="75"/>
      <c r="E149" s="55">
        <f>D149/C149*100</f>
        <v>0</v>
      </c>
      <c r="F149" s="74"/>
      <c r="G149" s="6"/>
      <c r="H149" s="8"/>
      <c r="I149" s="15"/>
      <c r="J149" s="10">
        <f t="shared" si="22"/>
        <v>0</v>
      </c>
      <c r="K149" s="63" t="e">
        <f t="shared" si="16"/>
        <v>#DIV/0!</v>
      </c>
      <c r="L149" s="52"/>
      <c r="M149" s="52"/>
      <c r="N149" s="57">
        <f t="shared" si="21"/>
        <v>0</v>
      </c>
      <c r="O149" s="57"/>
      <c r="P149" s="124">
        <f t="shared" si="23"/>
        <v>0</v>
      </c>
      <c r="Q149" s="150" t="e">
        <f t="shared" si="24"/>
        <v>#DIV/0!</v>
      </c>
      <c r="R149" s="116">
        <f t="shared" si="25"/>
        <v>0</v>
      </c>
    </row>
    <row r="150" spans="2:18" ht="15.75" hidden="1">
      <c r="B150" s="72" t="s">
        <v>36</v>
      </c>
      <c r="C150" s="75">
        <v>204800</v>
      </c>
      <c r="D150" s="75"/>
      <c r="E150" s="55">
        <f>D150/C150*100</f>
        <v>0</v>
      </c>
      <c r="F150" s="74"/>
      <c r="G150" s="6"/>
      <c r="H150" s="8"/>
      <c r="I150" s="15"/>
      <c r="J150" s="10">
        <f t="shared" si="22"/>
        <v>0</v>
      </c>
      <c r="K150" s="63" t="e">
        <f t="shared" si="16"/>
        <v>#DIV/0!</v>
      </c>
      <c r="L150" s="52"/>
      <c r="M150" s="52"/>
      <c r="N150" s="57">
        <f t="shared" si="21"/>
        <v>0</v>
      </c>
      <c r="O150" s="57"/>
      <c r="P150" s="124">
        <f t="shared" si="23"/>
        <v>0</v>
      </c>
      <c r="Q150" s="150" t="e">
        <f t="shared" si="24"/>
        <v>#DIV/0!</v>
      </c>
      <c r="R150" s="116">
        <f t="shared" si="25"/>
        <v>0</v>
      </c>
    </row>
    <row r="151" spans="2:18" ht="15.75" hidden="1">
      <c r="B151" s="72" t="s">
        <v>39</v>
      </c>
      <c r="C151" s="75">
        <v>505900</v>
      </c>
      <c r="D151" s="75"/>
      <c r="E151" s="55">
        <f>D151/C151*100</f>
        <v>0</v>
      </c>
      <c r="F151" s="74"/>
      <c r="G151" s="6"/>
      <c r="H151" s="8"/>
      <c r="I151" s="15"/>
      <c r="J151" s="10">
        <f t="shared" si="22"/>
        <v>0</v>
      </c>
      <c r="K151" s="63" t="e">
        <f t="shared" si="16"/>
        <v>#DIV/0!</v>
      </c>
      <c r="L151" s="52"/>
      <c r="M151" s="52"/>
      <c r="N151" s="57">
        <f t="shared" si="21"/>
        <v>0</v>
      </c>
      <c r="O151" s="57"/>
      <c r="P151" s="124">
        <f t="shared" si="23"/>
        <v>0</v>
      </c>
      <c r="Q151" s="150" t="e">
        <f t="shared" si="24"/>
        <v>#DIV/0!</v>
      </c>
      <c r="R151" s="116">
        <f t="shared" si="25"/>
        <v>0</v>
      </c>
    </row>
    <row r="152" spans="2:18" ht="15.75" hidden="1">
      <c r="B152" s="72" t="s">
        <v>77</v>
      </c>
      <c r="C152" s="75"/>
      <c r="D152" s="75"/>
      <c r="E152" s="55"/>
      <c r="F152" s="74"/>
      <c r="G152" s="6"/>
      <c r="H152" s="8"/>
      <c r="I152" s="15"/>
      <c r="J152" s="10">
        <f t="shared" si="22"/>
        <v>0</v>
      </c>
      <c r="K152" s="63" t="e">
        <f t="shared" si="16"/>
        <v>#DIV/0!</v>
      </c>
      <c r="L152" s="52"/>
      <c r="M152" s="52"/>
      <c r="N152" s="57">
        <f t="shared" si="21"/>
        <v>0</v>
      </c>
      <c r="O152" s="57"/>
      <c r="P152" s="124">
        <f t="shared" si="23"/>
        <v>0</v>
      </c>
      <c r="Q152" s="150" t="e">
        <f t="shared" si="24"/>
        <v>#DIV/0!</v>
      </c>
      <c r="R152" s="116">
        <f t="shared" si="25"/>
        <v>0</v>
      </c>
    </row>
    <row r="153" spans="2:18" ht="15.75" hidden="1">
      <c r="B153" s="72" t="s">
        <v>61</v>
      </c>
      <c r="C153" s="75"/>
      <c r="D153" s="75"/>
      <c r="E153" s="55"/>
      <c r="F153" s="74"/>
      <c r="G153" s="6"/>
      <c r="H153" s="8"/>
      <c r="I153" s="15"/>
      <c r="J153" s="10">
        <f t="shared" si="22"/>
        <v>0</v>
      </c>
      <c r="K153" s="63" t="e">
        <f t="shared" si="16"/>
        <v>#DIV/0!</v>
      </c>
      <c r="L153" s="52"/>
      <c r="M153" s="52"/>
      <c r="N153" s="57">
        <f t="shared" si="21"/>
        <v>0</v>
      </c>
      <c r="O153" s="57"/>
      <c r="P153" s="124">
        <f t="shared" si="23"/>
        <v>0</v>
      </c>
      <c r="Q153" s="150" t="e">
        <f t="shared" si="24"/>
        <v>#DIV/0!</v>
      </c>
      <c r="R153" s="116">
        <f t="shared" si="25"/>
        <v>0</v>
      </c>
    </row>
    <row r="154" spans="2:18" ht="15.75" hidden="1">
      <c r="B154" s="76" t="s">
        <v>65</v>
      </c>
      <c r="C154" s="77"/>
      <c r="D154" s="77"/>
      <c r="E154" s="69"/>
      <c r="F154" s="78"/>
      <c r="G154" s="67"/>
      <c r="H154" s="11"/>
      <c r="I154" s="14"/>
      <c r="J154" s="11">
        <f t="shared" si="22"/>
        <v>0</v>
      </c>
      <c r="K154" s="63" t="e">
        <f t="shared" si="16"/>
        <v>#DIV/0!</v>
      </c>
      <c r="L154" s="52"/>
      <c r="M154" s="52"/>
      <c r="N154" s="57">
        <f t="shared" si="21"/>
        <v>0</v>
      </c>
      <c r="O154" s="57"/>
      <c r="P154" s="124">
        <f t="shared" si="23"/>
        <v>0</v>
      </c>
      <c r="Q154" s="150" t="e">
        <f t="shared" si="24"/>
        <v>#DIV/0!</v>
      </c>
      <c r="R154" s="116">
        <f t="shared" si="25"/>
        <v>0</v>
      </c>
    </row>
    <row r="155" spans="2:18" ht="15.75">
      <c r="B155" s="54" t="s">
        <v>106</v>
      </c>
      <c r="C155" s="75">
        <v>0</v>
      </c>
      <c r="D155" s="75">
        <v>-27652</v>
      </c>
      <c r="E155" s="79"/>
      <c r="F155" s="80"/>
      <c r="G155" s="6">
        <v>3826600</v>
      </c>
      <c r="H155" s="10">
        <v>3089914</v>
      </c>
      <c r="I155" s="15"/>
      <c r="J155" s="10">
        <f t="shared" si="22"/>
        <v>3826600</v>
      </c>
      <c r="K155" s="138">
        <f t="shared" si="16"/>
        <v>0.8074828829770554</v>
      </c>
      <c r="L155" s="6"/>
      <c r="M155" s="6"/>
      <c r="N155" s="15"/>
      <c r="O155" s="15"/>
      <c r="P155" s="120">
        <f t="shared" si="23"/>
        <v>3826600</v>
      </c>
      <c r="Q155" s="151">
        <f t="shared" si="24"/>
        <v>1.2384163442736593</v>
      </c>
      <c r="R155" s="117">
        <f t="shared" si="25"/>
        <v>736686</v>
      </c>
    </row>
    <row r="156" spans="2:18" ht="15.75">
      <c r="B156" s="54" t="s">
        <v>5</v>
      </c>
      <c r="C156" s="17">
        <v>206000</v>
      </c>
      <c r="D156" s="17"/>
      <c r="E156" s="55">
        <f>D156/C156*100</f>
        <v>0</v>
      </c>
      <c r="F156" s="17">
        <v>-175000</v>
      </c>
      <c r="G156" s="6">
        <v>141000</v>
      </c>
      <c r="H156" s="10">
        <v>96486</v>
      </c>
      <c r="I156" s="15"/>
      <c r="J156" s="10"/>
      <c r="K156" s="138">
        <f t="shared" si="16"/>
        <v>0.6842978723404255</v>
      </c>
      <c r="L156" s="6"/>
      <c r="M156" s="6"/>
      <c r="N156" s="15"/>
      <c r="O156" s="15"/>
      <c r="P156" s="120">
        <f t="shared" si="23"/>
        <v>141000</v>
      </c>
      <c r="Q156" s="151">
        <f t="shared" si="24"/>
        <v>1.4613519059759965</v>
      </c>
      <c r="R156" s="117">
        <f t="shared" si="25"/>
        <v>44514</v>
      </c>
    </row>
    <row r="157" spans="2:18" ht="15.75" hidden="1">
      <c r="B157" s="54" t="s">
        <v>37</v>
      </c>
      <c r="C157" s="17"/>
      <c r="D157" s="17"/>
      <c r="E157" s="55"/>
      <c r="F157" s="17"/>
      <c r="G157" s="6">
        <v>0</v>
      </c>
      <c r="H157" s="10"/>
      <c r="I157" s="15"/>
      <c r="J157" s="10"/>
      <c r="K157" s="63" t="e">
        <f t="shared" si="16"/>
        <v>#DIV/0!</v>
      </c>
      <c r="L157" s="6"/>
      <c r="M157" s="6"/>
      <c r="N157" s="15"/>
      <c r="O157" s="15"/>
      <c r="P157" s="124">
        <f t="shared" si="23"/>
        <v>0</v>
      </c>
      <c r="Q157" s="151"/>
      <c r="R157" s="117">
        <f t="shared" si="25"/>
        <v>0</v>
      </c>
    </row>
    <row r="158" spans="2:18" ht="31.5">
      <c r="B158" s="58" t="s">
        <v>56</v>
      </c>
      <c r="C158" s="13">
        <f>C159+C160+C166+C167+C171+C173</f>
        <v>16308000</v>
      </c>
      <c r="D158" s="13">
        <f>D159+D160+D166+D167+D171+D173</f>
        <v>10947596</v>
      </c>
      <c r="E158" s="51">
        <f>D158/C158*100</f>
        <v>67.13021829776797</v>
      </c>
      <c r="F158" s="13">
        <f>F159+F160+F166+F167+F171+F173</f>
        <v>2829240</v>
      </c>
      <c r="G158" s="52">
        <f>G166+G169+G170+G171</f>
        <v>47826773</v>
      </c>
      <c r="H158" s="52">
        <f>H159+H160+H166+H167+H168+H171+H172+H173+H169+H170+H177</f>
        <v>8730388</v>
      </c>
      <c r="I158" s="9"/>
      <c r="J158" s="9"/>
      <c r="K158" s="63">
        <f t="shared" si="16"/>
        <v>0.1825418578836586</v>
      </c>
      <c r="L158" s="52">
        <f>L166+L171+L177</f>
        <v>1198664</v>
      </c>
      <c r="M158" s="52">
        <f>M166+M169+M171</f>
        <v>0</v>
      </c>
      <c r="N158" s="52">
        <f>N166+N169+N171</f>
        <v>0</v>
      </c>
      <c r="O158" s="57">
        <f>O166+O169+O171</f>
        <v>0</v>
      </c>
      <c r="P158" s="124">
        <f t="shared" si="23"/>
        <v>49025437</v>
      </c>
      <c r="Q158" s="150">
        <f t="shared" si="24"/>
        <v>5.615493492385447</v>
      </c>
      <c r="R158" s="116">
        <f t="shared" si="25"/>
        <v>40295049</v>
      </c>
    </row>
    <row r="159" spans="2:18" ht="15.75" hidden="1">
      <c r="B159" s="81" t="s">
        <v>3</v>
      </c>
      <c r="C159" s="71">
        <v>0</v>
      </c>
      <c r="D159" s="71"/>
      <c r="E159" s="69"/>
      <c r="F159" s="82"/>
      <c r="G159" s="67"/>
      <c r="H159" s="14"/>
      <c r="I159" s="14"/>
      <c r="J159" s="11"/>
      <c r="K159" s="63" t="e">
        <f t="shared" si="16"/>
        <v>#DIV/0!</v>
      </c>
      <c r="L159" s="52"/>
      <c r="M159" s="52"/>
      <c r="N159" s="57">
        <f aca="true" t="shared" si="26" ref="N159:N165">G159+L159</f>
        <v>0</v>
      </c>
      <c r="O159" s="57"/>
      <c r="P159" s="124">
        <f t="shared" si="23"/>
        <v>0</v>
      </c>
      <c r="Q159" s="150" t="e">
        <f t="shared" si="24"/>
        <v>#DIV/0!</v>
      </c>
      <c r="R159" s="116">
        <f t="shared" si="25"/>
        <v>0</v>
      </c>
    </row>
    <row r="160" spans="2:18" ht="15.75" hidden="1">
      <c r="B160" s="68" t="s">
        <v>24</v>
      </c>
      <c r="C160" s="18">
        <v>6265000</v>
      </c>
      <c r="D160" s="18">
        <v>4874652</v>
      </c>
      <c r="E160" s="65">
        <f aca="true" t="shared" si="27" ref="E160:E166">D160/C160*100</f>
        <v>77.80769353551477</v>
      </c>
      <c r="F160" s="66">
        <f>F162+F161</f>
        <v>912500</v>
      </c>
      <c r="G160" s="67"/>
      <c r="H160" s="16"/>
      <c r="I160" s="16"/>
      <c r="J160" s="11"/>
      <c r="K160" s="63" t="e">
        <f t="shared" si="16"/>
        <v>#DIV/0!</v>
      </c>
      <c r="L160" s="52"/>
      <c r="M160" s="52"/>
      <c r="N160" s="57">
        <f t="shared" si="26"/>
        <v>0</v>
      </c>
      <c r="O160" s="57"/>
      <c r="P160" s="124">
        <f t="shared" si="23"/>
        <v>0</v>
      </c>
      <c r="Q160" s="150" t="e">
        <f t="shared" si="24"/>
        <v>#DIV/0!</v>
      </c>
      <c r="R160" s="116">
        <f t="shared" si="25"/>
        <v>0</v>
      </c>
    </row>
    <row r="161" spans="2:18" ht="15.75" hidden="1">
      <c r="B161" s="72" t="s">
        <v>19</v>
      </c>
      <c r="C161" s="73">
        <v>4000000</v>
      </c>
      <c r="D161" s="73"/>
      <c r="E161" s="55">
        <f t="shared" si="27"/>
        <v>0</v>
      </c>
      <c r="F161" s="74">
        <v>250000</v>
      </c>
      <c r="G161" s="6"/>
      <c r="H161" s="8"/>
      <c r="I161" s="15"/>
      <c r="J161" s="10">
        <f>G161+I161</f>
        <v>0</v>
      </c>
      <c r="K161" s="63" t="e">
        <f t="shared" si="16"/>
        <v>#DIV/0!</v>
      </c>
      <c r="L161" s="52"/>
      <c r="M161" s="52"/>
      <c r="N161" s="57">
        <f t="shared" si="26"/>
        <v>0</v>
      </c>
      <c r="O161" s="57"/>
      <c r="P161" s="124">
        <f t="shared" si="23"/>
        <v>0</v>
      </c>
      <c r="Q161" s="150" t="e">
        <f t="shared" si="24"/>
        <v>#DIV/0!</v>
      </c>
      <c r="R161" s="116">
        <f t="shared" si="25"/>
        <v>0</v>
      </c>
    </row>
    <row r="162" spans="2:18" ht="15.75" hidden="1">
      <c r="B162" s="72" t="s">
        <v>20</v>
      </c>
      <c r="C162" s="73">
        <v>2265000</v>
      </c>
      <c r="D162" s="73"/>
      <c r="E162" s="55">
        <f t="shared" si="27"/>
        <v>0</v>
      </c>
      <c r="F162" s="74">
        <f>100000+300000+400000+60000+50000-160000-87500</f>
        <v>662500</v>
      </c>
      <c r="G162" s="6"/>
      <c r="H162" s="8"/>
      <c r="I162" s="15"/>
      <c r="J162" s="10">
        <f>G162+I162</f>
        <v>0</v>
      </c>
      <c r="K162" s="63" t="e">
        <f t="shared" si="16"/>
        <v>#DIV/0!</v>
      </c>
      <c r="L162" s="52"/>
      <c r="M162" s="52"/>
      <c r="N162" s="57">
        <f t="shared" si="26"/>
        <v>0</v>
      </c>
      <c r="O162" s="57"/>
      <c r="P162" s="124">
        <f t="shared" si="23"/>
        <v>0</v>
      </c>
      <c r="Q162" s="150" t="e">
        <f t="shared" si="24"/>
        <v>#DIV/0!</v>
      </c>
      <c r="R162" s="116">
        <f t="shared" si="25"/>
        <v>0</v>
      </c>
    </row>
    <row r="163" spans="2:18" ht="15.75" customHeight="1" hidden="1">
      <c r="B163" s="1" t="s">
        <v>17</v>
      </c>
      <c r="C163" s="17">
        <v>0</v>
      </c>
      <c r="D163" s="17"/>
      <c r="E163" s="55" t="e">
        <f t="shared" si="27"/>
        <v>#DIV/0!</v>
      </c>
      <c r="F163" s="31"/>
      <c r="G163" s="6"/>
      <c r="H163" s="8"/>
      <c r="I163" s="15"/>
      <c r="J163" s="10">
        <f>G163+I163</f>
        <v>0</v>
      </c>
      <c r="K163" s="63" t="e">
        <f t="shared" si="16"/>
        <v>#DIV/0!</v>
      </c>
      <c r="L163" s="52"/>
      <c r="M163" s="52"/>
      <c r="N163" s="57">
        <f t="shared" si="26"/>
        <v>0</v>
      </c>
      <c r="O163" s="57"/>
      <c r="P163" s="124">
        <f t="shared" si="23"/>
        <v>0</v>
      </c>
      <c r="Q163" s="150" t="e">
        <f t="shared" si="24"/>
        <v>#DIV/0!</v>
      </c>
      <c r="R163" s="116">
        <f t="shared" si="25"/>
        <v>0</v>
      </c>
    </row>
    <row r="164" spans="2:18" ht="15.75" customHeight="1" hidden="1">
      <c r="B164" s="54" t="s">
        <v>15</v>
      </c>
      <c r="C164" s="17">
        <v>70000</v>
      </c>
      <c r="D164" s="17"/>
      <c r="E164" s="55">
        <f t="shared" si="27"/>
        <v>0</v>
      </c>
      <c r="F164" s="31"/>
      <c r="G164" s="6"/>
      <c r="H164" s="8"/>
      <c r="I164" s="15"/>
      <c r="J164" s="10">
        <f>G164+I164</f>
        <v>0</v>
      </c>
      <c r="K164" s="63" t="e">
        <f t="shared" si="16"/>
        <v>#DIV/0!</v>
      </c>
      <c r="L164" s="52"/>
      <c r="M164" s="52"/>
      <c r="N164" s="57">
        <f t="shared" si="26"/>
        <v>0</v>
      </c>
      <c r="O164" s="57"/>
      <c r="P164" s="124">
        <f t="shared" si="23"/>
        <v>0</v>
      </c>
      <c r="Q164" s="150" t="e">
        <f t="shared" si="24"/>
        <v>#DIV/0!</v>
      </c>
      <c r="R164" s="116">
        <f t="shared" si="25"/>
        <v>0</v>
      </c>
    </row>
    <row r="165" spans="2:18" ht="15.75" customHeight="1" hidden="1">
      <c r="B165" s="54" t="s">
        <v>5</v>
      </c>
      <c r="C165" s="17">
        <v>5506000</v>
      </c>
      <c r="D165" s="17"/>
      <c r="E165" s="55">
        <f t="shared" si="27"/>
        <v>0</v>
      </c>
      <c r="F165" s="31"/>
      <c r="G165" s="6"/>
      <c r="H165" s="8"/>
      <c r="I165" s="15"/>
      <c r="J165" s="10">
        <f>G165+I165</f>
        <v>0</v>
      </c>
      <c r="K165" s="63" t="e">
        <f t="shared" si="16"/>
        <v>#DIV/0!</v>
      </c>
      <c r="L165" s="52"/>
      <c r="M165" s="52"/>
      <c r="N165" s="57">
        <f t="shared" si="26"/>
        <v>0</v>
      </c>
      <c r="O165" s="57"/>
      <c r="P165" s="124">
        <f t="shared" si="23"/>
        <v>0</v>
      </c>
      <c r="Q165" s="150" t="e">
        <f t="shared" si="24"/>
        <v>#DIV/0!</v>
      </c>
      <c r="R165" s="116">
        <f t="shared" si="25"/>
        <v>0</v>
      </c>
    </row>
    <row r="166" spans="2:18" ht="15.75" customHeight="1">
      <c r="B166" s="1" t="s">
        <v>114</v>
      </c>
      <c r="C166" s="17">
        <v>115000</v>
      </c>
      <c r="D166" s="17">
        <v>23413</v>
      </c>
      <c r="E166" s="55">
        <f t="shared" si="27"/>
        <v>20.359130434782607</v>
      </c>
      <c r="F166" s="31"/>
      <c r="G166" s="6">
        <v>20287073</v>
      </c>
      <c r="H166" s="10">
        <v>5365849</v>
      </c>
      <c r="I166" s="15"/>
      <c r="J166" s="10"/>
      <c r="K166" s="138">
        <f t="shared" si="16"/>
        <v>0.26449596745671494</v>
      </c>
      <c r="L166" s="6">
        <v>514664</v>
      </c>
      <c r="M166" s="6"/>
      <c r="N166" s="15"/>
      <c r="O166" s="15"/>
      <c r="P166" s="120">
        <f t="shared" si="23"/>
        <v>20801737</v>
      </c>
      <c r="Q166" s="151">
        <f t="shared" si="24"/>
        <v>3.876690715672394</v>
      </c>
      <c r="R166" s="117">
        <f t="shared" si="25"/>
        <v>15435888</v>
      </c>
    </row>
    <row r="167" spans="2:18" ht="15.75" hidden="1">
      <c r="B167" s="54" t="s">
        <v>44</v>
      </c>
      <c r="C167" s="17">
        <v>1280000</v>
      </c>
      <c r="D167" s="17">
        <v>513127</v>
      </c>
      <c r="E167" s="55"/>
      <c r="F167" s="31"/>
      <c r="G167" s="6"/>
      <c r="H167" s="10"/>
      <c r="I167" s="15"/>
      <c r="J167" s="10"/>
      <c r="K167" s="138" t="e">
        <f t="shared" si="16"/>
        <v>#DIV/0!</v>
      </c>
      <c r="L167" s="6"/>
      <c r="M167" s="6"/>
      <c r="N167" s="15"/>
      <c r="O167" s="15"/>
      <c r="P167" s="120">
        <f t="shared" si="23"/>
        <v>0</v>
      </c>
      <c r="Q167" s="151" t="e">
        <f t="shared" si="24"/>
        <v>#DIV/0!</v>
      </c>
      <c r="R167" s="117">
        <f t="shared" si="25"/>
        <v>0</v>
      </c>
    </row>
    <row r="168" spans="2:18" ht="15.75" hidden="1">
      <c r="B168" s="54" t="s">
        <v>79</v>
      </c>
      <c r="C168" s="17"/>
      <c r="D168" s="17"/>
      <c r="E168" s="55"/>
      <c r="F168" s="31"/>
      <c r="G168" s="6"/>
      <c r="H168" s="10"/>
      <c r="I168" s="15"/>
      <c r="J168" s="10"/>
      <c r="K168" s="138" t="e">
        <f t="shared" si="16"/>
        <v>#DIV/0!</v>
      </c>
      <c r="L168" s="6"/>
      <c r="M168" s="6"/>
      <c r="N168" s="15"/>
      <c r="O168" s="15"/>
      <c r="P168" s="120">
        <f t="shared" si="23"/>
        <v>0</v>
      </c>
      <c r="Q168" s="151" t="e">
        <f t="shared" si="24"/>
        <v>#DIV/0!</v>
      </c>
      <c r="R168" s="117">
        <f t="shared" si="25"/>
        <v>0</v>
      </c>
    </row>
    <row r="169" spans="2:18" ht="0.75" customHeight="1">
      <c r="B169" s="54" t="s">
        <v>88</v>
      </c>
      <c r="C169" s="17"/>
      <c r="D169" s="17"/>
      <c r="E169" s="55"/>
      <c r="F169" s="31"/>
      <c r="G169" s="6"/>
      <c r="H169" s="10"/>
      <c r="I169" s="15"/>
      <c r="J169" s="10"/>
      <c r="K169" s="138" t="e">
        <f t="shared" si="16"/>
        <v>#DIV/0!</v>
      </c>
      <c r="L169" s="6"/>
      <c r="M169" s="6"/>
      <c r="N169" s="15"/>
      <c r="O169" s="15"/>
      <c r="P169" s="120">
        <f t="shared" si="23"/>
        <v>0</v>
      </c>
      <c r="Q169" s="151" t="e">
        <f t="shared" si="24"/>
        <v>#DIV/0!</v>
      </c>
      <c r="R169" s="117">
        <f t="shared" si="25"/>
        <v>0</v>
      </c>
    </row>
    <row r="170" spans="2:18" ht="0.75" customHeight="1">
      <c r="B170" s="1" t="s">
        <v>115</v>
      </c>
      <c r="C170" s="17"/>
      <c r="D170" s="17"/>
      <c r="E170" s="55"/>
      <c r="F170" s="31"/>
      <c r="G170" s="6"/>
      <c r="H170" s="10"/>
      <c r="I170" s="15"/>
      <c r="J170" s="10"/>
      <c r="K170" s="138" t="e">
        <f t="shared" si="16"/>
        <v>#DIV/0!</v>
      </c>
      <c r="L170" s="6"/>
      <c r="M170" s="6"/>
      <c r="N170" s="15"/>
      <c r="O170" s="15"/>
      <c r="P170" s="120">
        <f t="shared" si="23"/>
        <v>0</v>
      </c>
      <c r="Q170" s="151"/>
      <c r="R170" s="117">
        <f t="shared" si="25"/>
        <v>0</v>
      </c>
    </row>
    <row r="171" spans="2:18" ht="15.75">
      <c r="B171" s="54" t="s">
        <v>5</v>
      </c>
      <c r="C171" s="17">
        <v>8648000</v>
      </c>
      <c r="D171" s="17">
        <v>5536404</v>
      </c>
      <c r="E171" s="55">
        <f>D171/C171*100</f>
        <v>64.01947271045329</v>
      </c>
      <c r="F171" s="31">
        <f>-136000+2051240-1000+2500</f>
        <v>1916740</v>
      </c>
      <c r="G171" s="6">
        <v>27539700</v>
      </c>
      <c r="H171" s="10">
        <v>3364539</v>
      </c>
      <c r="I171" s="15"/>
      <c r="J171" s="10"/>
      <c r="K171" s="138">
        <f t="shared" si="16"/>
        <v>0.1221705029466552</v>
      </c>
      <c r="L171" s="6">
        <v>684000</v>
      </c>
      <c r="M171" s="6"/>
      <c r="N171" s="15"/>
      <c r="O171" s="15"/>
      <c r="P171" s="120">
        <f t="shared" si="23"/>
        <v>28223700</v>
      </c>
      <c r="Q171" s="151">
        <f t="shared" si="24"/>
        <v>8.38857864331488</v>
      </c>
      <c r="R171" s="117">
        <f t="shared" si="25"/>
        <v>24859161</v>
      </c>
    </row>
    <row r="172" spans="2:18" ht="0.75" customHeight="1" hidden="1">
      <c r="B172" s="81" t="s">
        <v>68</v>
      </c>
      <c r="C172" s="71"/>
      <c r="D172" s="71"/>
      <c r="E172" s="69"/>
      <c r="F172" s="82"/>
      <c r="G172" s="67"/>
      <c r="H172" s="11"/>
      <c r="I172" s="14"/>
      <c r="J172" s="11"/>
      <c r="K172" s="63" t="e">
        <f t="shared" si="16"/>
        <v>#DIV/0!</v>
      </c>
      <c r="L172" s="52"/>
      <c r="M172" s="52"/>
      <c r="N172" s="57">
        <f aca="true" t="shared" si="28" ref="N172:N177">G172+L172</f>
        <v>0</v>
      </c>
      <c r="O172" s="57"/>
      <c r="P172" s="124">
        <f t="shared" si="23"/>
        <v>0</v>
      </c>
      <c r="Q172" s="150" t="e">
        <f t="shared" si="24"/>
        <v>#DIV/0!</v>
      </c>
      <c r="R172" s="116">
        <f t="shared" si="25"/>
        <v>0</v>
      </c>
    </row>
    <row r="173" spans="2:18" ht="15.75" customHeight="1" hidden="1">
      <c r="B173" s="54" t="s">
        <v>37</v>
      </c>
      <c r="C173" s="17"/>
      <c r="D173" s="17"/>
      <c r="E173" s="55"/>
      <c r="F173" s="31"/>
      <c r="G173" s="6"/>
      <c r="H173" s="8"/>
      <c r="I173" s="15"/>
      <c r="J173" s="10">
        <f>G173+I173</f>
        <v>0</v>
      </c>
      <c r="K173" s="63" t="e">
        <f t="shared" si="16"/>
        <v>#DIV/0!</v>
      </c>
      <c r="L173" s="52"/>
      <c r="M173" s="52"/>
      <c r="N173" s="15">
        <f t="shared" si="28"/>
        <v>0</v>
      </c>
      <c r="O173" s="15"/>
      <c r="P173" s="124">
        <f t="shared" si="23"/>
        <v>0</v>
      </c>
      <c r="Q173" s="150" t="e">
        <f t="shared" si="24"/>
        <v>#DIV/0!</v>
      </c>
      <c r="R173" s="116">
        <f t="shared" si="25"/>
        <v>0</v>
      </c>
    </row>
    <row r="174" spans="2:18" ht="15.75" hidden="1">
      <c r="B174" s="56" t="s">
        <v>13</v>
      </c>
      <c r="C174" s="13">
        <f>C175+C176+C177</f>
        <v>10420000</v>
      </c>
      <c r="D174" s="13">
        <f>D175+D176+D177</f>
        <v>10275644</v>
      </c>
      <c r="E174" s="51">
        <f>D174/C174*100</f>
        <v>98.61462571976968</v>
      </c>
      <c r="F174" s="13">
        <f>F175+F176</f>
        <v>510000</v>
      </c>
      <c r="G174" s="52"/>
      <c r="H174" s="9"/>
      <c r="I174" s="9">
        <f>I175+I176+I177</f>
        <v>0</v>
      </c>
      <c r="J174" s="9">
        <f>J175+J176+J177</f>
        <v>0</v>
      </c>
      <c r="K174" s="63" t="e">
        <f t="shared" si="16"/>
        <v>#DIV/0!</v>
      </c>
      <c r="L174" s="52"/>
      <c r="M174" s="52"/>
      <c r="N174" s="57">
        <f t="shared" si="28"/>
        <v>0</v>
      </c>
      <c r="O174" s="57"/>
      <c r="P174" s="124">
        <f t="shared" si="23"/>
        <v>0</v>
      </c>
      <c r="Q174" s="150" t="e">
        <f t="shared" si="24"/>
        <v>#DIV/0!</v>
      </c>
      <c r="R174" s="116">
        <f t="shared" si="25"/>
        <v>0</v>
      </c>
    </row>
    <row r="175" spans="2:18" ht="1.5" customHeight="1" hidden="1">
      <c r="B175" s="54" t="s">
        <v>4</v>
      </c>
      <c r="C175" s="17">
        <v>10420000</v>
      </c>
      <c r="D175" s="17">
        <v>10275644</v>
      </c>
      <c r="E175" s="55">
        <f>D175/C175*100</f>
        <v>98.61462571976968</v>
      </c>
      <c r="F175" s="31">
        <v>510000</v>
      </c>
      <c r="G175" s="6"/>
      <c r="H175" s="8"/>
      <c r="I175" s="15"/>
      <c r="J175" s="10"/>
      <c r="K175" s="63" t="e">
        <f aca="true" t="shared" si="29" ref="K175:K192">H175/G175</f>
        <v>#DIV/0!</v>
      </c>
      <c r="L175" s="52"/>
      <c r="M175" s="52"/>
      <c r="N175" s="57">
        <f t="shared" si="28"/>
        <v>0</v>
      </c>
      <c r="O175" s="57"/>
      <c r="P175" s="124">
        <f t="shared" si="23"/>
        <v>0</v>
      </c>
      <c r="Q175" s="150" t="e">
        <f t="shared" si="24"/>
        <v>#DIV/0!</v>
      </c>
      <c r="R175" s="116">
        <f t="shared" si="25"/>
        <v>0</v>
      </c>
    </row>
    <row r="176" spans="2:18" ht="15" customHeight="1" hidden="1">
      <c r="B176" s="54" t="s">
        <v>5</v>
      </c>
      <c r="C176" s="31">
        <v>0</v>
      </c>
      <c r="D176" s="31"/>
      <c r="E176" s="55"/>
      <c r="F176" s="31"/>
      <c r="G176" s="6"/>
      <c r="H176" s="8"/>
      <c r="I176" s="15"/>
      <c r="J176" s="10"/>
      <c r="K176" s="63" t="e">
        <f t="shared" si="29"/>
        <v>#DIV/0!</v>
      </c>
      <c r="L176" s="52"/>
      <c r="M176" s="52"/>
      <c r="N176" s="15">
        <f t="shared" si="28"/>
        <v>0</v>
      </c>
      <c r="O176" s="15"/>
      <c r="P176" s="124">
        <f t="shared" si="23"/>
        <v>0</v>
      </c>
      <c r="Q176" s="150" t="e">
        <f t="shared" si="24"/>
        <v>#DIV/0!</v>
      </c>
      <c r="R176" s="116">
        <f t="shared" si="25"/>
        <v>0</v>
      </c>
    </row>
    <row r="177" spans="2:18" ht="15.75">
      <c r="B177" s="54" t="s">
        <v>37</v>
      </c>
      <c r="C177" s="31"/>
      <c r="D177" s="31"/>
      <c r="E177" s="55"/>
      <c r="F177" s="31"/>
      <c r="G177" s="6"/>
      <c r="H177" s="12"/>
      <c r="I177" s="6"/>
      <c r="J177" s="17">
        <f>G177+I177</f>
        <v>0</v>
      </c>
      <c r="K177" s="138"/>
      <c r="L177" s="120"/>
      <c r="M177" s="120"/>
      <c r="N177" s="122">
        <f t="shared" si="28"/>
        <v>0</v>
      </c>
      <c r="O177" s="122"/>
      <c r="P177" s="120">
        <f t="shared" si="23"/>
        <v>0</v>
      </c>
      <c r="Q177" s="151" t="e">
        <f t="shared" si="24"/>
        <v>#DIV/0!</v>
      </c>
      <c r="R177" s="117">
        <f t="shared" si="25"/>
        <v>0</v>
      </c>
    </row>
    <row r="178" spans="2:18" ht="15.75">
      <c r="B178" s="56" t="s">
        <v>86</v>
      </c>
      <c r="C178" s="13" t="e">
        <f>C179+#REF!</f>
        <v>#REF!</v>
      </c>
      <c r="D178" s="13" t="e">
        <f>D179+#REF!</f>
        <v>#REF!</v>
      </c>
      <c r="E178" s="51"/>
      <c r="F178" s="13">
        <f>F179</f>
        <v>1300000</v>
      </c>
      <c r="G178" s="52">
        <f>G179</f>
        <v>0</v>
      </c>
      <c r="H178" s="13">
        <f>H179</f>
        <v>0</v>
      </c>
      <c r="I178" s="13">
        <f>I179</f>
        <v>0</v>
      </c>
      <c r="J178" s="13">
        <f>G178+I178</f>
        <v>0</v>
      </c>
      <c r="K178" s="63"/>
      <c r="L178" s="52">
        <f>L179</f>
        <v>0</v>
      </c>
      <c r="M178" s="52">
        <f>M179</f>
        <v>0</v>
      </c>
      <c r="N178" s="52">
        <f>N179</f>
        <v>0</v>
      </c>
      <c r="O178" s="57">
        <f>O179</f>
        <v>0</v>
      </c>
      <c r="P178" s="124">
        <f t="shared" si="23"/>
        <v>0</v>
      </c>
      <c r="Q178" s="150"/>
      <c r="R178" s="116">
        <f t="shared" si="25"/>
        <v>0</v>
      </c>
    </row>
    <row r="179" spans="2:18" ht="15.75">
      <c r="B179" s="54" t="s">
        <v>5</v>
      </c>
      <c r="C179" s="31"/>
      <c r="D179" s="31"/>
      <c r="E179" s="55"/>
      <c r="F179" s="31">
        <v>1300000</v>
      </c>
      <c r="G179" s="6">
        <v>0</v>
      </c>
      <c r="H179" s="12"/>
      <c r="I179" s="6"/>
      <c r="J179" s="17"/>
      <c r="K179" s="138"/>
      <c r="L179" s="6"/>
      <c r="M179" s="6"/>
      <c r="N179" s="15"/>
      <c r="O179" s="15"/>
      <c r="P179" s="120">
        <f t="shared" si="23"/>
        <v>0</v>
      </c>
      <c r="Q179" s="151"/>
      <c r="R179" s="117">
        <f t="shared" si="25"/>
        <v>0</v>
      </c>
    </row>
    <row r="180" spans="2:18" ht="15.75">
      <c r="B180" s="56" t="s">
        <v>10</v>
      </c>
      <c r="C180" s="13">
        <f>C181+C182+C183+C188+C189</f>
        <v>22007150</v>
      </c>
      <c r="D180" s="13">
        <f>D181+D182+D183+D188+D189</f>
        <v>15182566</v>
      </c>
      <c r="E180" s="51">
        <f aca="true" t="shared" si="30" ref="E180:E188">D180/C180*100</f>
        <v>68.98924213267051</v>
      </c>
      <c r="F180" s="13">
        <f>F181+F182+F183+F188</f>
        <v>-1512100</v>
      </c>
      <c r="G180" s="52">
        <f>G187+G188+G191+G192</f>
        <v>150995165</v>
      </c>
      <c r="H180" s="13">
        <f>H181+H182+H183+H188+H189+H187+H192+H191</f>
        <v>15386443</v>
      </c>
      <c r="I180" s="13">
        <f>I181+I182+I183+I188+I189</f>
        <v>0</v>
      </c>
      <c r="J180" s="13">
        <f>J181+J182+J183+J188+J189</f>
        <v>0</v>
      </c>
      <c r="K180" s="63">
        <f t="shared" si="29"/>
        <v>0.10190023634200472</v>
      </c>
      <c r="L180" s="52">
        <f>L187+L188+L189+L191</f>
        <v>0</v>
      </c>
      <c r="M180" s="52">
        <f>M187+M188+M191+M192</f>
        <v>0</v>
      </c>
      <c r="N180" s="52">
        <f>N187+N188+N191+N192</f>
        <v>0</v>
      </c>
      <c r="O180" s="57">
        <f>O187+O188+O191+O192</f>
        <v>0</v>
      </c>
      <c r="P180" s="124">
        <f t="shared" si="23"/>
        <v>150995165</v>
      </c>
      <c r="Q180" s="150">
        <f t="shared" si="24"/>
        <v>9.813519927900165</v>
      </c>
      <c r="R180" s="116">
        <f t="shared" si="25"/>
        <v>135608722</v>
      </c>
    </row>
    <row r="181" spans="2:18" ht="15.75" hidden="1">
      <c r="B181" s="54" t="s">
        <v>16</v>
      </c>
      <c r="C181" s="17">
        <v>3500000</v>
      </c>
      <c r="D181" s="17">
        <v>2983642</v>
      </c>
      <c r="E181" s="55">
        <f t="shared" si="30"/>
        <v>85.24691428571428</v>
      </c>
      <c r="F181" s="31"/>
      <c r="G181" s="6"/>
      <c r="H181" s="12"/>
      <c r="I181" s="6"/>
      <c r="J181" s="17">
        <f aca="true" t="shared" si="31" ref="J181:J187">G181+I181</f>
        <v>0</v>
      </c>
      <c r="K181" s="63" t="e">
        <f t="shared" si="29"/>
        <v>#DIV/0!</v>
      </c>
      <c r="L181" s="52" t="e">
        <f aca="true" t="shared" si="32" ref="L181:L186">H181/G181</f>
        <v>#DIV/0!</v>
      </c>
      <c r="M181" s="52"/>
      <c r="N181" s="57" t="e">
        <f aca="true" t="shared" si="33" ref="N181:N186">G181+L181</f>
        <v>#DIV/0!</v>
      </c>
      <c r="O181" s="57"/>
      <c r="P181" s="124" t="e">
        <f t="shared" si="23"/>
        <v>#DIV/0!</v>
      </c>
      <c r="Q181" s="150" t="e">
        <f t="shared" si="24"/>
        <v>#DIV/0!</v>
      </c>
      <c r="R181" s="116" t="e">
        <f t="shared" si="25"/>
        <v>#DIV/0!</v>
      </c>
    </row>
    <row r="182" spans="2:18" ht="15.75" hidden="1">
      <c r="B182" s="54" t="s">
        <v>18</v>
      </c>
      <c r="C182" s="17">
        <v>4600000</v>
      </c>
      <c r="D182" s="17">
        <v>3907060</v>
      </c>
      <c r="E182" s="55">
        <f t="shared" si="30"/>
        <v>84.93608695652173</v>
      </c>
      <c r="F182" s="31">
        <v>100000</v>
      </c>
      <c r="G182" s="6"/>
      <c r="H182" s="12"/>
      <c r="I182" s="6"/>
      <c r="J182" s="17">
        <f t="shared" si="31"/>
        <v>0</v>
      </c>
      <c r="K182" s="63" t="e">
        <f t="shared" si="29"/>
        <v>#DIV/0!</v>
      </c>
      <c r="L182" s="52" t="e">
        <f t="shared" si="32"/>
        <v>#DIV/0!</v>
      </c>
      <c r="M182" s="52"/>
      <c r="N182" s="57" t="e">
        <f t="shared" si="33"/>
        <v>#DIV/0!</v>
      </c>
      <c r="O182" s="57"/>
      <c r="P182" s="124" t="e">
        <f t="shared" si="23"/>
        <v>#DIV/0!</v>
      </c>
      <c r="Q182" s="150" t="e">
        <f t="shared" si="24"/>
        <v>#DIV/0!</v>
      </c>
      <c r="R182" s="116" t="e">
        <f t="shared" si="25"/>
        <v>#DIV/0!</v>
      </c>
    </row>
    <row r="183" spans="2:18" ht="15.75" hidden="1">
      <c r="B183" s="54" t="s">
        <v>4</v>
      </c>
      <c r="C183" s="17">
        <v>9310000</v>
      </c>
      <c r="D183" s="17">
        <v>5637409</v>
      </c>
      <c r="E183" s="55">
        <f t="shared" si="30"/>
        <v>60.55219119226638</v>
      </c>
      <c r="F183" s="31">
        <f>-900000-232000-50000-100000</f>
        <v>-1282000</v>
      </c>
      <c r="G183" s="6"/>
      <c r="H183" s="8"/>
      <c r="I183" s="15"/>
      <c r="J183" s="10">
        <f t="shared" si="31"/>
        <v>0</v>
      </c>
      <c r="K183" s="63" t="e">
        <f t="shared" si="29"/>
        <v>#DIV/0!</v>
      </c>
      <c r="L183" s="52" t="e">
        <f t="shared" si="32"/>
        <v>#DIV/0!</v>
      </c>
      <c r="M183" s="52"/>
      <c r="N183" s="57" t="e">
        <f t="shared" si="33"/>
        <v>#DIV/0!</v>
      </c>
      <c r="O183" s="57"/>
      <c r="P183" s="124" t="e">
        <f t="shared" si="23"/>
        <v>#DIV/0!</v>
      </c>
      <c r="Q183" s="150" t="e">
        <f t="shared" si="24"/>
        <v>#DIV/0!</v>
      </c>
      <c r="R183" s="116" t="e">
        <f t="shared" si="25"/>
        <v>#DIV/0!</v>
      </c>
    </row>
    <row r="184" spans="2:18" ht="15.75" hidden="1">
      <c r="B184" s="83" t="s">
        <v>5</v>
      </c>
      <c r="C184" s="17">
        <v>2628000</v>
      </c>
      <c r="D184" s="84"/>
      <c r="E184" s="55">
        <f t="shared" si="30"/>
        <v>0</v>
      </c>
      <c r="F184" s="36"/>
      <c r="G184" s="6"/>
      <c r="H184" s="8"/>
      <c r="I184" s="15"/>
      <c r="J184" s="10">
        <f t="shared" si="31"/>
        <v>0</v>
      </c>
      <c r="K184" s="63" t="e">
        <f t="shared" si="29"/>
        <v>#DIV/0!</v>
      </c>
      <c r="L184" s="52" t="e">
        <f t="shared" si="32"/>
        <v>#DIV/0!</v>
      </c>
      <c r="M184" s="52"/>
      <c r="N184" s="57" t="e">
        <f t="shared" si="33"/>
        <v>#DIV/0!</v>
      </c>
      <c r="O184" s="57"/>
      <c r="P184" s="124" t="e">
        <f t="shared" si="23"/>
        <v>#DIV/0!</v>
      </c>
      <c r="Q184" s="150" t="e">
        <f t="shared" si="24"/>
        <v>#DIV/0!</v>
      </c>
      <c r="R184" s="116" t="e">
        <f t="shared" si="25"/>
        <v>#DIV/0!</v>
      </c>
    </row>
    <row r="185" spans="2:18" ht="21" hidden="1" thickBot="1">
      <c r="B185" s="85" t="s">
        <v>2</v>
      </c>
      <c r="C185" s="39">
        <v>206811160</v>
      </c>
      <c r="D185" s="39"/>
      <c r="E185" s="55">
        <f t="shared" si="30"/>
        <v>0</v>
      </c>
      <c r="F185" s="39"/>
      <c r="G185" s="6"/>
      <c r="H185" s="8"/>
      <c r="I185" s="15"/>
      <c r="J185" s="10">
        <f t="shared" si="31"/>
        <v>0</v>
      </c>
      <c r="K185" s="63" t="e">
        <f t="shared" si="29"/>
        <v>#DIV/0!</v>
      </c>
      <c r="L185" s="52" t="e">
        <f t="shared" si="32"/>
        <v>#DIV/0!</v>
      </c>
      <c r="M185" s="52"/>
      <c r="N185" s="57" t="e">
        <f t="shared" si="33"/>
        <v>#DIV/0!</v>
      </c>
      <c r="O185" s="57"/>
      <c r="P185" s="124" t="e">
        <f t="shared" si="23"/>
        <v>#DIV/0!</v>
      </c>
      <c r="Q185" s="150" t="e">
        <f t="shared" si="24"/>
        <v>#DIV/0!</v>
      </c>
      <c r="R185" s="116" t="e">
        <f t="shared" si="25"/>
        <v>#DIV/0!</v>
      </c>
    </row>
    <row r="186" spans="2:18" ht="15.75" hidden="1">
      <c r="B186" s="3"/>
      <c r="C186" s="2">
        <v>0</v>
      </c>
      <c r="D186" s="2"/>
      <c r="E186" s="86" t="e">
        <f t="shared" si="30"/>
        <v>#DIV/0!</v>
      </c>
      <c r="G186" s="37"/>
      <c r="H186" s="20"/>
      <c r="I186" s="87"/>
      <c r="J186" s="88">
        <f t="shared" si="31"/>
        <v>0</v>
      </c>
      <c r="K186" s="63" t="e">
        <f t="shared" si="29"/>
        <v>#DIV/0!</v>
      </c>
      <c r="L186" s="52" t="e">
        <f t="shared" si="32"/>
        <v>#DIV/0!</v>
      </c>
      <c r="M186" s="52"/>
      <c r="N186" s="89" t="e">
        <f t="shared" si="33"/>
        <v>#DIV/0!</v>
      </c>
      <c r="O186" s="89"/>
      <c r="P186" s="124" t="e">
        <f t="shared" si="23"/>
        <v>#DIV/0!</v>
      </c>
      <c r="Q186" s="150" t="e">
        <f t="shared" si="24"/>
        <v>#DIV/0!</v>
      </c>
      <c r="R186" s="116" t="e">
        <f t="shared" si="25"/>
        <v>#DIV/0!</v>
      </c>
    </row>
    <row r="187" spans="2:18" ht="15.75">
      <c r="B187" s="54" t="s">
        <v>106</v>
      </c>
      <c r="C187" s="90">
        <v>0</v>
      </c>
      <c r="D187" s="90"/>
      <c r="E187" s="55" t="e">
        <f t="shared" si="30"/>
        <v>#DIV/0!</v>
      </c>
      <c r="F187" s="144"/>
      <c r="G187" s="6">
        <v>14302365</v>
      </c>
      <c r="H187" s="17">
        <v>4165</v>
      </c>
      <c r="I187" s="6"/>
      <c r="J187" s="17">
        <f t="shared" si="31"/>
        <v>14302365</v>
      </c>
      <c r="K187" s="138">
        <f t="shared" si="29"/>
        <v>0.00029121057950905324</v>
      </c>
      <c r="L187" s="6"/>
      <c r="M187" s="6"/>
      <c r="N187" s="15"/>
      <c r="O187" s="15"/>
      <c r="P187" s="120">
        <f t="shared" si="23"/>
        <v>14302365</v>
      </c>
      <c r="Q187" s="151">
        <f t="shared" si="24"/>
        <v>3433.9411764705883</v>
      </c>
      <c r="R187" s="117">
        <f t="shared" si="25"/>
        <v>14298200</v>
      </c>
    </row>
    <row r="188" spans="2:18" ht="15.75">
      <c r="B188" s="54" t="s">
        <v>5</v>
      </c>
      <c r="C188" s="17">
        <v>4597150</v>
      </c>
      <c r="D188" s="17">
        <v>2661800</v>
      </c>
      <c r="E188" s="55">
        <f t="shared" si="30"/>
        <v>57.90109089327083</v>
      </c>
      <c r="F188" s="31">
        <f>-80000-335100+85000</f>
        <v>-330100</v>
      </c>
      <c r="G188" s="6">
        <v>136692800</v>
      </c>
      <c r="H188" s="10">
        <v>15382278</v>
      </c>
      <c r="I188" s="15"/>
      <c r="J188" s="10"/>
      <c r="K188" s="138">
        <f t="shared" si="29"/>
        <v>0.11253173539498788</v>
      </c>
      <c r="L188" s="6"/>
      <c r="M188" s="6"/>
      <c r="N188" s="15"/>
      <c r="O188" s="15"/>
      <c r="P188" s="120">
        <f t="shared" si="23"/>
        <v>136692800</v>
      </c>
      <c r="Q188" s="151">
        <f t="shared" si="24"/>
        <v>8.886382108033674</v>
      </c>
      <c r="R188" s="117">
        <f t="shared" si="25"/>
        <v>121310522</v>
      </c>
    </row>
    <row r="189" spans="2:20" ht="15.75">
      <c r="B189" s="54" t="s">
        <v>37</v>
      </c>
      <c r="C189" s="17"/>
      <c r="D189" s="17">
        <v>-7345</v>
      </c>
      <c r="E189" s="55"/>
      <c r="F189" s="31"/>
      <c r="G189" s="6"/>
      <c r="H189" s="17"/>
      <c r="I189" s="6"/>
      <c r="J189" s="10"/>
      <c r="K189" s="138"/>
      <c r="L189" s="6"/>
      <c r="M189" s="6"/>
      <c r="N189" s="15"/>
      <c r="O189" s="15"/>
      <c r="P189" s="120">
        <f t="shared" si="23"/>
        <v>0</v>
      </c>
      <c r="Q189" s="151" t="e">
        <f t="shared" si="24"/>
        <v>#DIV/0!</v>
      </c>
      <c r="R189" s="117">
        <f t="shared" si="25"/>
        <v>0</v>
      </c>
      <c r="T189" s="153"/>
    </row>
    <row r="190" spans="2:18" ht="0.75" customHeight="1">
      <c r="B190" s="56" t="s">
        <v>69</v>
      </c>
      <c r="C190" s="13"/>
      <c r="D190" s="13"/>
      <c r="E190" s="51"/>
      <c r="F190" s="91"/>
      <c r="G190" s="52"/>
      <c r="H190" s="17"/>
      <c r="I190" s="6"/>
      <c r="J190" s="10"/>
      <c r="K190" s="138"/>
      <c r="L190" s="6"/>
      <c r="M190" s="6"/>
      <c r="N190" s="15"/>
      <c r="O190" s="15"/>
      <c r="P190" s="120">
        <f t="shared" si="23"/>
        <v>0</v>
      </c>
      <c r="Q190" s="151" t="e">
        <f t="shared" si="24"/>
        <v>#DIV/0!</v>
      </c>
      <c r="R190" s="117">
        <f t="shared" si="25"/>
        <v>0</v>
      </c>
    </row>
    <row r="191" spans="2:18" ht="15.75">
      <c r="B191" s="92" t="s">
        <v>98</v>
      </c>
      <c r="C191" s="84"/>
      <c r="D191" s="84"/>
      <c r="E191" s="86"/>
      <c r="F191" s="36"/>
      <c r="G191" s="37"/>
      <c r="H191" s="84"/>
      <c r="I191" s="37"/>
      <c r="J191" s="84"/>
      <c r="K191" s="138"/>
      <c r="L191" s="6"/>
      <c r="M191" s="37"/>
      <c r="N191" s="87"/>
      <c r="O191" s="87"/>
      <c r="P191" s="120">
        <f t="shared" si="23"/>
        <v>0</v>
      </c>
      <c r="Q191" s="151"/>
      <c r="R191" s="117">
        <f t="shared" si="25"/>
        <v>0</v>
      </c>
    </row>
    <row r="192" spans="2:18" ht="0.75" customHeight="1" thickBot="1">
      <c r="B192" s="83" t="s">
        <v>37</v>
      </c>
      <c r="C192" s="84"/>
      <c r="D192" s="84"/>
      <c r="E192" s="86"/>
      <c r="F192" s="36"/>
      <c r="G192" s="37"/>
      <c r="H192" s="84"/>
      <c r="I192" s="37"/>
      <c r="J192" s="84"/>
      <c r="K192" s="63" t="e">
        <f t="shared" si="29"/>
        <v>#DIV/0!</v>
      </c>
      <c r="L192" s="37"/>
      <c r="M192" s="37"/>
      <c r="N192" s="37"/>
      <c r="O192" s="87"/>
      <c r="P192" s="37"/>
      <c r="Q192" s="152"/>
      <c r="R192" s="118">
        <f t="shared" si="25"/>
        <v>0</v>
      </c>
    </row>
    <row r="193" spans="2:18" ht="21" thickBot="1">
      <c r="B193" s="100" t="s">
        <v>2</v>
      </c>
      <c r="C193" s="39" t="e">
        <f>C72+C77+C82+C86+C89+C96+C110+C117+C132+C158+C174+C178+C180</f>
        <v>#REF!</v>
      </c>
      <c r="D193" s="101" t="e">
        <f>D72+D77+D82+D86+D89+D96+D110+D117+D132+D158+D174+D178+D180</f>
        <v>#REF!</v>
      </c>
      <c r="E193" s="102" t="e">
        <f>D193/C193*100</f>
        <v>#REF!</v>
      </c>
      <c r="F193" s="103" t="e">
        <f>F72+F77+F82+F86+F89+F96+F110+F117+F132+F158+F174+F178+F180</f>
        <v>#REF!</v>
      </c>
      <c r="G193" s="103">
        <f>G72+G77+G89+G96+G110+G117+G132+G158+G178+G180</f>
        <v>240800019</v>
      </c>
      <c r="H193" s="103">
        <f>H72+H77+H89+H96+H110+H117+H132+H158+H180+H178</f>
        <v>34503801.99</v>
      </c>
      <c r="I193" s="103">
        <f aca="true" t="shared" si="34" ref="I193:P193">I72+I77+I82+I89+I96+I110+I117+I132+I158+I174+I180+I178</f>
        <v>0</v>
      </c>
      <c r="J193" s="103">
        <f t="shared" si="34"/>
        <v>7361800</v>
      </c>
      <c r="K193" s="137">
        <f>H193/G193</f>
        <v>0.1432882029382232</v>
      </c>
      <c r="L193" s="41">
        <f>L72+L77+L89+L96+L110+L117+L132+L158+L178+L180</f>
        <v>3263087</v>
      </c>
      <c r="M193" s="41" t="e">
        <f t="shared" si="34"/>
        <v>#DIV/0!</v>
      </c>
      <c r="N193" s="41">
        <f t="shared" si="34"/>
        <v>0</v>
      </c>
      <c r="O193" s="41">
        <f t="shared" si="34"/>
        <v>0</v>
      </c>
      <c r="P193" s="41">
        <f t="shared" si="34"/>
        <v>244063106</v>
      </c>
      <c r="Q193" s="134">
        <f t="shared" si="24"/>
        <v>7.073513407906036</v>
      </c>
      <c r="R193" s="121">
        <f t="shared" si="25"/>
        <v>209559304.01</v>
      </c>
    </row>
    <row r="194" spans="2:21" ht="20.25">
      <c r="B194" s="105"/>
      <c r="C194" s="106"/>
      <c r="D194" s="106"/>
      <c r="E194" s="107"/>
      <c r="F194" s="106"/>
      <c r="G194" s="106"/>
      <c r="H194" s="106"/>
      <c r="I194" s="106"/>
      <c r="J194" s="106"/>
      <c r="K194" s="106"/>
      <c r="L194" s="106"/>
      <c r="M194" s="108"/>
      <c r="N194" s="106"/>
      <c r="O194" s="106"/>
      <c r="P194" s="109">
        <f>P69-P193</f>
        <v>0</v>
      </c>
      <c r="Q194" s="153"/>
      <c r="U194" s="153"/>
    </row>
    <row r="195" spans="2:17" ht="20.25">
      <c r="B195" s="105"/>
      <c r="C195" s="106"/>
      <c r="D195" s="106"/>
      <c r="E195" s="107"/>
      <c r="F195" s="106"/>
      <c r="G195" s="106"/>
      <c r="H195" s="106"/>
      <c r="I195" s="106"/>
      <c r="J195" s="106"/>
      <c r="K195" s="106"/>
      <c r="L195" s="106"/>
      <c r="M195" s="108"/>
      <c r="N195" s="106"/>
      <c r="O195" s="106"/>
      <c r="P195" s="109"/>
      <c r="Q195" s="153"/>
    </row>
    <row r="196" spans="2:16" ht="15.75">
      <c r="B196" s="95" t="s">
        <v>113</v>
      </c>
      <c r="C196" s="96"/>
      <c r="D196" s="96"/>
      <c r="E196" s="96"/>
      <c r="F196" s="4"/>
      <c r="G196" s="4"/>
      <c r="M196" s="4" t="s">
        <v>89</v>
      </c>
      <c r="N196" s="153"/>
      <c r="O196" s="153"/>
      <c r="P196" s="153"/>
    </row>
    <row r="197" spans="2:16" ht="15.75">
      <c r="B197" s="95" t="s">
        <v>132</v>
      </c>
      <c r="C197" s="23"/>
      <c r="D197" s="96"/>
      <c r="E197" s="96"/>
      <c r="F197" s="97"/>
      <c r="G197" s="4"/>
      <c r="M197" s="4" t="s">
        <v>105</v>
      </c>
      <c r="N197" s="153"/>
      <c r="O197" s="153"/>
      <c r="P197" s="153"/>
    </row>
    <row r="198" spans="2:16" ht="15">
      <c r="B198" s="93"/>
      <c r="C198" s="94"/>
      <c r="D198" s="94"/>
      <c r="E198" s="94"/>
      <c r="G198" s="2"/>
      <c r="M198" s="2"/>
      <c r="N198" s="2"/>
      <c r="O198" s="2"/>
      <c r="P198" s="2"/>
    </row>
    <row r="199" spans="7:16" ht="12.75">
      <c r="G199" s="141"/>
      <c r="H199" s="156"/>
      <c r="I199" s="141"/>
      <c r="J199" s="141" t="s">
        <v>107</v>
      </c>
      <c r="K199" s="141"/>
      <c r="L199" s="141"/>
      <c r="M199" s="141"/>
      <c r="N199" s="141" t="s">
        <v>108</v>
      </c>
      <c r="O199" s="156"/>
      <c r="P199" s="153"/>
    </row>
    <row r="200" spans="7:15" ht="12.75">
      <c r="G200" s="141"/>
      <c r="H200" s="156"/>
      <c r="I200" s="141"/>
      <c r="J200" s="141" t="s">
        <v>109</v>
      </c>
      <c r="K200" s="141"/>
      <c r="L200" s="141"/>
      <c r="M200" s="141"/>
      <c r="N200" s="141" t="s">
        <v>110</v>
      </c>
      <c r="O200" s="156"/>
    </row>
    <row r="201" spans="2:16" ht="15.75">
      <c r="B201" s="141" t="s">
        <v>138</v>
      </c>
      <c r="D201" s="141" t="s">
        <v>139</v>
      </c>
      <c r="H201" s="153" t="s">
        <v>139</v>
      </c>
      <c r="P201" s="153"/>
    </row>
    <row r="205" ht="15.75">
      <c r="I205" s="98"/>
    </row>
    <row r="206" ht="15.75">
      <c r="J206" s="153">
        <f>G69-G193</f>
        <v>0</v>
      </c>
    </row>
    <row r="207" spans="2:10" ht="15.75">
      <c r="B207" s="95"/>
      <c r="C207" s="96"/>
      <c r="D207" s="96"/>
      <c r="E207" s="96"/>
      <c r="F207" s="23"/>
      <c r="G207" s="4"/>
      <c r="H207" s="4"/>
      <c r="J207" s="4">
        <f>J69-J193</f>
        <v>172720586</v>
      </c>
    </row>
    <row r="208" spans="2:15" ht="15.75">
      <c r="B208" s="93"/>
      <c r="C208" s="94"/>
      <c r="D208" s="94"/>
      <c r="E208" s="94"/>
      <c r="F208" s="153"/>
      <c r="G208" s="2"/>
      <c r="H208" s="2"/>
      <c r="I208" s="4"/>
      <c r="J208" s="4"/>
      <c r="N208" s="153"/>
      <c r="O208" s="153"/>
    </row>
    <row r="209" spans="2:15" s="156" customFormat="1" ht="15.75" hidden="1">
      <c r="B209" s="93"/>
      <c r="C209" s="94"/>
      <c r="D209" s="94"/>
      <c r="E209" s="94"/>
      <c r="F209" s="141"/>
      <c r="G209" s="2"/>
      <c r="H209" s="2"/>
      <c r="I209" s="2"/>
      <c r="J209" s="2"/>
      <c r="L209" s="153"/>
      <c r="M209" s="153"/>
      <c r="N209" s="4"/>
      <c r="O209" s="4"/>
    </row>
    <row r="210" spans="2:15" s="156" customFormat="1" ht="15.75" hidden="1">
      <c r="B210" s="93"/>
      <c r="C210" s="94"/>
      <c r="D210" s="94"/>
      <c r="E210" s="94"/>
      <c r="F210" s="141"/>
      <c r="G210" s="2"/>
      <c r="H210" s="2"/>
      <c r="I210" s="2"/>
      <c r="J210" s="2"/>
      <c r="L210" s="153"/>
      <c r="M210" s="153"/>
      <c r="N210" s="4"/>
      <c r="O210" s="4"/>
    </row>
    <row r="211" spans="2:15" s="156" customFormat="1" ht="15.75" hidden="1">
      <c r="B211" s="93"/>
      <c r="C211" s="94"/>
      <c r="D211" s="94"/>
      <c r="E211" s="94"/>
      <c r="F211" s="141"/>
      <c r="G211" s="2"/>
      <c r="H211" s="2"/>
      <c r="I211" s="2"/>
      <c r="J211" s="2"/>
      <c r="L211" s="153"/>
      <c r="M211" s="153"/>
      <c r="N211" s="4"/>
      <c r="O211" s="4"/>
    </row>
    <row r="212" spans="2:15" s="156" customFormat="1" ht="15.75">
      <c r="B212" s="3"/>
      <c r="C212" s="94"/>
      <c r="D212" s="94"/>
      <c r="E212" s="94"/>
      <c r="F212" s="153"/>
      <c r="G212" s="2"/>
      <c r="H212" s="2"/>
      <c r="I212" s="2"/>
      <c r="J212" s="2"/>
      <c r="L212" s="153"/>
      <c r="M212" s="153"/>
      <c r="N212" s="4"/>
      <c r="O212" s="4"/>
    </row>
    <row r="213" spans="2:15" s="156" customFormat="1" ht="15.75" hidden="1">
      <c r="B213" s="3"/>
      <c r="C213" s="94"/>
      <c r="D213" s="94"/>
      <c r="E213" s="94"/>
      <c r="F213" s="141"/>
      <c r="G213" s="2"/>
      <c r="H213" s="2"/>
      <c r="I213" s="2"/>
      <c r="J213" s="2"/>
      <c r="L213" s="153"/>
      <c r="M213" s="153"/>
      <c r="N213" s="4"/>
      <c r="O213" s="4"/>
    </row>
    <row r="214" spans="2:15" s="156" customFormat="1" ht="15.75" hidden="1">
      <c r="B214" s="99"/>
      <c r="C214" s="94"/>
      <c r="D214" s="94"/>
      <c r="E214" s="94"/>
      <c r="F214" s="141"/>
      <c r="G214" s="2"/>
      <c r="H214" s="2"/>
      <c r="I214" s="2"/>
      <c r="J214" s="2"/>
      <c r="L214" s="153"/>
      <c r="M214" s="153"/>
      <c r="N214" s="4"/>
      <c r="O214" s="4"/>
    </row>
    <row r="215" spans="2:15" s="156" customFormat="1" ht="15.75" hidden="1">
      <c r="B215" s="93"/>
      <c r="C215" s="94"/>
      <c r="D215" s="94"/>
      <c r="E215" s="94"/>
      <c r="F215" s="141"/>
      <c r="G215" s="2"/>
      <c r="H215" s="2"/>
      <c r="I215" s="2"/>
      <c r="J215" s="2"/>
      <c r="L215" s="153"/>
      <c r="M215" s="153"/>
      <c r="N215" s="4"/>
      <c r="O215" s="4"/>
    </row>
    <row r="216" spans="2:15" s="156" customFormat="1" ht="15.75" hidden="1">
      <c r="B216" s="93"/>
      <c r="C216" s="94"/>
      <c r="D216" s="94"/>
      <c r="E216" s="94"/>
      <c r="F216" s="141"/>
      <c r="G216" s="2"/>
      <c r="H216" s="2"/>
      <c r="I216" s="2"/>
      <c r="J216" s="2"/>
      <c r="L216" s="153"/>
      <c r="M216" s="153"/>
      <c r="N216" s="4"/>
      <c r="O216" s="4"/>
    </row>
    <row r="220" spans="2:15" s="156" customFormat="1" ht="15.75">
      <c r="B220" s="93"/>
      <c r="C220" s="94"/>
      <c r="D220" s="94"/>
      <c r="E220" s="94"/>
      <c r="F220" s="141"/>
      <c r="G220" s="2"/>
      <c r="H220" s="2"/>
      <c r="I220" s="2"/>
      <c r="J220" s="2"/>
      <c r="L220" s="153"/>
      <c r="M220" s="153"/>
      <c r="N220" s="4"/>
      <c r="O220" s="4"/>
    </row>
    <row r="221" spans="2:15" s="156" customFormat="1" ht="15.75">
      <c r="B221" s="93"/>
      <c r="C221" s="94"/>
      <c r="D221" s="94"/>
      <c r="E221" s="94"/>
      <c r="F221" s="141"/>
      <c r="G221" s="2"/>
      <c r="H221" s="2"/>
      <c r="I221" s="2"/>
      <c r="J221" s="2"/>
      <c r="L221" s="153"/>
      <c r="M221" s="153"/>
      <c r="N221" s="4"/>
      <c r="O221" s="4"/>
    </row>
    <row r="222" spans="2:15" s="156" customFormat="1" ht="15.75" hidden="1">
      <c r="B222" s="93"/>
      <c r="C222" s="94"/>
      <c r="D222" s="94"/>
      <c r="E222" s="94"/>
      <c r="F222" s="141"/>
      <c r="G222" s="2"/>
      <c r="H222" s="2"/>
      <c r="I222" s="2"/>
      <c r="J222" s="2"/>
      <c r="L222" s="153"/>
      <c r="M222" s="153"/>
      <c r="N222" s="4"/>
      <c r="O222" s="4"/>
    </row>
    <row r="223" spans="2:15" s="156" customFormat="1" ht="15.75" hidden="1">
      <c r="B223" s="93"/>
      <c r="C223" s="94"/>
      <c r="D223" s="94"/>
      <c r="E223" s="94"/>
      <c r="F223" s="141"/>
      <c r="G223" s="2"/>
      <c r="H223" s="2"/>
      <c r="I223" s="2"/>
      <c r="J223" s="2"/>
      <c r="L223" s="153"/>
      <c r="M223" s="153"/>
      <c r="N223" s="4"/>
      <c r="O223" s="4"/>
    </row>
    <row r="224" spans="2:15" s="156" customFormat="1" ht="15.75" hidden="1">
      <c r="B224" s="93"/>
      <c r="C224" s="94"/>
      <c r="D224" s="94"/>
      <c r="E224" s="94"/>
      <c r="F224" s="141"/>
      <c r="G224" s="2"/>
      <c r="H224" s="2"/>
      <c r="I224" s="2"/>
      <c r="J224" s="2"/>
      <c r="L224" s="153"/>
      <c r="M224" s="153"/>
      <c r="N224" s="4"/>
      <c r="O224" s="4"/>
    </row>
    <row r="225" spans="2:15" s="156" customFormat="1" ht="15.75">
      <c r="B225" s="93"/>
      <c r="C225" s="94"/>
      <c r="D225" s="94"/>
      <c r="E225" s="94"/>
      <c r="F225" s="141"/>
      <c r="G225" s="2"/>
      <c r="H225" s="2"/>
      <c r="I225" s="2"/>
      <c r="J225" s="2"/>
      <c r="L225" s="153"/>
      <c r="M225" s="153"/>
      <c r="N225" s="4"/>
      <c r="O225" s="4"/>
    </row>
    <row r="226" spans="2:15" s="156" customFormat="1" ht="15.75">
      <c r="B226" s="93"/>
      <c r="C226" s="94"/>
      <c r="D226" s="94"/>
      <c r="E226" s="94"/>
      <c r="F226" s="141"/>
      <c r="G226" s="2"/>
      <c r="H226" s="2"/>
      <c r="I226" s="2"/>
      <c r="J226" s="2"/>
      <c r="L226" s="153"/>
      <c r="M226" s="153"/>
      <c r="N226" s="4"/>
      <c r="O226" s="4"/>
    </row>
  </sheetData>
  <sheetProtection/>
  <printOptions/>
  <pageMargins left="0.2755905511811024" right="0.15748031496062992" top="0.2362204724409449" bottom="0.1968503937007874" header="0.1968503937007874" footer="0.2362204724409449"/>
  <pageSetup horizontalDpi="600" verticalDpi="600" orientation="landscape" paperSize="9" scale="85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Mirela Tatar-Sinca</cp:lastModifiedBy>
  <cp:lastPrinted>2022-06-10T06:26:45Z</cp:lastPrinted>
  <dcterms:created xsi:type="dcterms:W3CDTF">2007-06-25T06:06:27Z</dcterms:created>
  <dcterms:modified xsi:type="dcterms:W3CDTF">2022-06-21T08:16:18Z</dcterms:modified>
  <cp:category/>
  <cp:version/>
  <cp:contentType/>
  <cp:contentStatus/>
</cp:coreProperties>
</file>