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IUNIE 2022" sheetId="1" r:id="rId1"/>
  </sheets>
  <externalReferences>
    <externalReference r:id="rId4"/>
  </externalReferences>
  <definedNames>
    <definedName name="_xlnm.Print_Area" localSheetId="0">'IUNIE 2022'!$A$1:$H$520</definedName>
    <definedName name="_xlnm.Print_Titles" localSheetId="0">'IUNIE 2022'!$5:$7</definedName>
  </definedNames>
  <calcPr fullCalcOnLoad="1"/>
</workbook>
</file>

<file path=xl/sharedStrings.xml><?xml version="1.0" encoding="utf-8"?>
<sst xmlns="http://schemas.openxmlformats.org/spreadsheetml/2006/main" count="943" uniqueCount="468">
  <si>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</si>
  <si>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</si>
  <si>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</si>
  <si>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</si>
  <si>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</si>
  <si>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</si>
  <si>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</si>
  <si>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</si>
  <si>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</si>
  <si>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</si>
  <si>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</si>
  <si>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</si>
  <si>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</si>
  <si>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</si>
  <si>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</si>
  <si>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</si>
  <si>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</si>
  <si>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</si>
  <si>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</si>
  <si>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</si>
  <si>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</si>
  <si>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</si>
  <si>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</si>
  <si>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</si>
  <si>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</si>
  <si>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</si>
  <si>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</si>
  <si>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</si>
  <si>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</si>
  <si>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</si>
  <si>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</si>
  <si>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</si>
  <si>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</si>
  <si>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</si>
  <si>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</si>
  <si>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</si>
  <si>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</si>
  <si>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</si>
  <si>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</si>
  <si>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</si>
  <si>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</si>
  <si>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</si>
  <si>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</si>
  <si>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</si>
  <si>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</si>
  <si>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</si>
  <si>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</si>
  <si>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</si>
  <si>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</si>
  <si>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</si>
  <si>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</si>
  <si>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</si>
  <si>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</si>
  <si>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</si>
  <si>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</si>
  <si>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</si>
  <si>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</si>
  <si>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</si>
  <si>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</si>
  <si>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</si>
  <si>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</si>
  <si>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</si>
  <si>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</si>
  <si>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</si>
  <si>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</si>
  <si>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</si>
  <si>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</si>
  <si>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</si>
  <si>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</si>
  <si>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</si>
  <si>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</si>
  <si>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</si>
  <si>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</si>
  <si>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</si>
  <si>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</si>
  <si>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</si>
  <si>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</si>
  <si>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</si>
  <si>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</si>
  <si>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</si>
  <si>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</si>
  <si>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</si>
  <si>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</si>
  <si>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</si>
  <si>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</si>
  <si>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</si>
  <si>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</si>
  <si>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</si>
  <si>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</si>
  <si>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</si>
  <si>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</si>
  <si>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</si>
  <si>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</si>
  <si>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</si>
  <si>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</si>
  <si>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</si>
  <si>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</si>
  <si>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</si>
  <si>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</si>
  <si>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</si>
  <si>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</si>
  <si>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</si>
  <si>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</si>
  <si>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</si>
  <si>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</si>
  <si>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</si>
  <si>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</si>
  <si>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</si>
  <si>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</si>
  <si>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</si>
  <si>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</si>
  <si>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</si>
  <si>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</si>
  <si>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</si>
  <si>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</si>
  <si>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</si>
  <si>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</si>
  <si>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</si>
  <si>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</si>
  <si>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</si>
  <si>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</si>
  <si>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</si>
  <si>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</si>
  <si>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</si>
  <si>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</si>
  <si>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</si>
  <si>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</si>
  <si>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</si>
  <si>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</si>
  <si>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</si>
  <si>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</si>
  <si>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</si>
  <si>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</si>
  <si>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</si>
  <si>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</si>
  <si>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</si>
  <si>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</si>
  <si>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</si>
  <si>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</si>
  <si>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</si>
  <si>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</si>
  <si>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</si>
  <si>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</si>
  <si>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</si>
  <si>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</si>
  <si>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</si>
  <si>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</si>
  <si>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</si>
  <si>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</si>
  <si>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</si>
  <si>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</si>
  <si>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</si>
  <si>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</si>
  <si>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</si>
  <si>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</si>
  <si>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</si>
  <si>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</si>
  <si>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</si>
  <si>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</si>
  <si>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</si>
  <si>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</si>
  <si>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</si>
  <si>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</si>
  <si>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</si>
  <si>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</si>
  <si>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</si>
  <si>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</si>
  <si>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</si>
  <si>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</si>
  <si>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</si>
  <si>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</si>
  <si>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</si>
  <si>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</si>
  <si>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</si>
  <si>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</si>
  <si>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</si>
  <si>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</si>
  <si>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</si>
  <si>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</si>
  <si>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</si>
  <si>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</si>
  <si>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</si>
  <si>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</si>
  <si>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</si>
  <si>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</si>
  <si>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</si>
  <si>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</si>
  <si>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</si>
  <si>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</si>
  <si>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</si>
  <si>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</si>
  <si>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</si>
  <si>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</si>
  <si>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</si>
  <si>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</si>
  <si>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</si>
  <si>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</si>
  <si>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</si>
  <si>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</si>
  <si>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</si>
  <si>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</si>
  <si>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</si>
  <si>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</si>
  <si>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</si>
  <si>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</si>
  <si>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</si>
  <si>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</si>
  <si>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</si>
  <si>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</si>
  <si>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</si>
  <si>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</si>
  <si>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</si>
  <si>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</si>
  <si>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</si>
  <si>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</si>
  <si>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</si>
  <si>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</si>
  <si>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</si>
  <si>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</si>
  <si>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</si>
  <si>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</si>
  <si>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</si>
  <si>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</si>
  <si>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</si>
  <si>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</si>
  <si>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</si>
  <si>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</si>
  <si>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</si>
  <si>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</si>
  <si>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</si>
  <si>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</si>
  <si>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</si>
  <si>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</si>
  <si>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</si>
  <si>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</si>
  <si>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</si>
  <si>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</si>
  <si>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</si>
  <si>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</si>
  <si>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</si>
  <si>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</si>
  <si>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</si>
  <si>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</si>
  <si>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</si>
  <si>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</si>
  <si>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</si>
  <si>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</si>
  <si>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</si>
  <si>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</si>
  <si>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</si>
  <si>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</si>
  <si>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</si>
  <si>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</si>
  <si>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</si>
  <si>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</si>
  <si>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</si>
  <si>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</si>
  <si>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</si>
  <si>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</si>
  <si>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</si>
  <si>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</si>
  <si>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</si>
  <si>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</si>
  <si>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</si>
  <si>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</si>
  <si>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</si>
  <si>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</si>
  <si>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</si>
  <si>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</si>
  <si>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</si>
  <si>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</si>
  <si>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</si>
  <si>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</si>
  <si>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</si>
  <si>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</si>
  <si>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</si>
  <si>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</si>
  <si>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</si>
  <si>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</si>
  <si>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</si>
  <si>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</si>
  <si>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</si>
  <si>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</si>
  <si>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</si>
  <si>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</si>
  <si>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</si>
  <si>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</si>
  <si>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</si>
  <si>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</si>
  <si>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</si>
  <si>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</si>
  <si>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</si>
  <si>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</si>
  <si>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</si>
  <si>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</si>
  <si>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</si>
  <si>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</si>
  <si>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</si>
  <si>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</si>
  <si>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</si>
  <si>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</si>
  <si>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</si>
  <si>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</si>
  <si>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</si>
  <si>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</si>
  <si>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</si>
  <si>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</si>
  <si>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</si>
  <si>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</si>
  <si>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</si>
  <si>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</si>
  <si>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</si>
  <si>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</si>
  <si>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</si>
  <si>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</si>
  <si>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</si>
  <si>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</si>
  <si>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</si>
  <si>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</si>
  <si>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</si>
  <si>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</si>
  <si>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</si>
  <si>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</si>
  <si>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</si>
  <si>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</si>
  <si>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</si>
  <si>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</si>
  <si>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</si>
  <si>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</si>
  <si>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</si>
  <si>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</si>
  <si>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</si>
  <si>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</si>
  <si>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</si>
  <si>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</si>
  <si>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</si>
  <si>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</si>
  <si>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</si>
  <si>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</si>
  <si>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</si>
  <si>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</si>
  <si>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</si>
  <si>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</si>
  <si>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</si>
  <si>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</si>
  <si>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</si>
  <si>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</si>
  <si>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</si>
  <si>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</si>
  <si>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</si>
  <si>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</si>
  <si>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</si>
  <si>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</si>
  <si>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</si>
  <si>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</si>
  <si>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</si>
  <si>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</si>
  <si>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</si>
  <si>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</si>
  <si>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</si>
  <si>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</si>
  <si>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</si>
  <si>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</si>
  <si>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</si>
  <si>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</si>
  <si>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</si>
  <si>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</si>
  <si>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</si>
  <si>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</si>
  <si>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</si>
  <si>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</si>
  <si>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</si>
  <si>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</si>
  <si>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</si>
  <si>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</si>
  <si>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</si>
  <si>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</si>
  <si>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</si>
  <si>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</si>
  <si>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</si>
  <si>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</si>
  <si>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</si>
  <si>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</si>
  <si>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</si>
  <si>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</si>
  <si>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</si>
  <si>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</si>
  <si>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</si>
  <si>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</si>
  <si>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</si>
  <si>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</si>
  <si>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</si>
  <si>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</si>
  <si>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</si>
  <si>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</si>
  <si>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</si>
  <si>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</si>
  <si>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</si>
  <si>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</si>
  <si>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</si>
  <si>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</si>
  <si>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</si>
  <si>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</si>
  <si>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</si>
  <si>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</si>
  <si>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</si>
  <si>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</si>
  <si>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</si>
  <si>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</si>
  <si>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</si>
  <si>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</si>
  <si>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</si>
  <si>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</si>
  <si>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</si>
  <si>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</si>
  <si>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</si>
  <si>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</si>
  <si>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</si>
  <si>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</si>
  <si>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</si>
  <si>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</si>
  <si>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</si>
  <si>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</si>
  <si>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</si>
  <si>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</si>
  <si>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</si>
  <si>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</si>
  <si>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</si>
  <si>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</si>
  <si>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</si>
  <si>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</si>
  <si>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</si>
  <si>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</si>
  <si>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</si>
  <si>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</si>
  <si>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</si>
  <si>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</si>
  <si>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</si>
  <si>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</si>
  <si>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</si>
  <si>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</si>
  <si>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</si>
  <si>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</si>
  <si>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</si>
  <si>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</si>
  <si>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</si>
  <si>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</si>
  <si>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</si>
  <si>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</si>
  <si>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</si>
  <si>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</si>
  <si>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</si>
  <si>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</si>
  <si>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</si>
  <si>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</si>
  <si>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</si>
  <si>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</si>
  <si>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</si>
  <si>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</si>
  <si>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</si>
  <si>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</si>
  <si>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</si>
  <si>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30 IUNIE 2022</t>
  </si>
  <si>
    <t>Prevederile si incasările secțiunii de dezvoltare nu includ sumele din excedentul bugetului local utilizate pentru finantarea acestei secțiuni până la 30 iunie 2022</t>
  </si>
  <si>
    <r>
      <t>Din totatul de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15.923.591 lei</t>
    </r>
    <r>
      <rPr>
        <sz val="12"/>
        <rFont val="Arial"/>
        <family val="2"/>
      </rPr>
      <t xml:space="preserve"> prevăzuți în bugetul  secțiunii de dezvoltare pentru anul curent s-au utilizat </t>
    </r>
    <r>
      <rPr>
        <b/>
        <sz val="12"/>
        <color indexed="10"/>
        <rFont val="Arial"/>
        <family val="2"/>
      </rPr>
      <t xml:space="preserve">15.696.230 lei </t>
    </r>
    <r>
      <rPr>
        <sz val="12"/>
        <rFont val="Arial"/>
        <family val="2"/>
      </rPr>
      <t xml:space="preserve"> , adică </t>
    </r>
    <r>
      <rPr>
        <b/>
        <sz val="12"/>
        <color indexed="10"/>
        <rFont val="Arial"/>
        <family val="2"/>
      </rPr>
      <t>98,57%</t>
    </r>
  </si>
  <si>
    <t>ANEXA NR.1 la HCL 223/26.07.2022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</si>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</sst>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0" fontId="0" fillId="20" borderId="10" xfId="60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0" fontId="38" fillId="22" borderId="10" xfId="0" applyFont="1" applyFill="1" applyBorder="1" applyAlignment="1">
      <alignment/>
    </xf>
    <xf numFmtId="0" fontId="0" fillId="0" borderId="10" xfId="60" applyFont="1" applyFill="1" applyBorder="1" applyAlignment="1">
      <alignment/>
      <protection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0" fontId="0" fillId="10" borderId="0" xfId="0" applyFont="1" applyFill="1" applyAlignment="1">
      <alignment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0" fontId="22" fillId="7" borderId="0" xfId="0" applyFont="1" applyFill="1" applyAlignment="1">
      <alignment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0" fontId="35" fillId="22" borderId="10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1" xfId="60" applyNumberFormat="1" applyFont="1" applyFill="1" applyBorder="1" applyAlignment="1" applyProtection="1">
      <alignment horizontal="right"/>
      <protection/>
    </xf>
    <xf numFmtId="49" fontId="22" fillId="0" borderId="10" xfId="0" applyNumberFormat="1" applyFont="1" applyFill="1" applyBorder="1" applyAlignment="1">
      <alignment horizontal="center" wrapText="1"/>
    </xf>
    <xf numFmtId="0" fontId="22" fillId="29" borderId="10" xfId="0" applyFont="1" applyFill="1" applyBorder="1" applyAlignment="1">
      <alignment vertical="center" wrapText="1"/>
    </xf>
    <xf numFmtId="10" fontId="0" fillId="4" borderId="10" xfId="60" applyNumberFormat="1" applyFont="1" applyFill="1" applyBorder="1" applyAlignment="1" applyProtection="1">
      <alignment horizontal="right"/>
      <protection/>
    </xf>
    <xf numFmtId="10" fontId="22" fillId="7" borderId="10" xfId="60" applyNumberFormat="1" applyFont="1" applyFill="1" applyBorder="1" applyAlignment="1" applyProtection="1">
      <alignment horizontal="right"/>
      <protection/>
    </xf>
    <xf numFmtId="10" fontId="22" fillId="4" borderId="10" xfId="60" applyNumberFormat="1" applyFont="1" applyFill="1" applyBorder="1" applyAlignment="1" applyProtection="1">
      <alignment horizontal="right"/>
      <protection/>
    </xf>
    <xf numFmtId="10" fontId="22" fillId="0" borderId="10" xfId="60" applyNumberFormat="1" applyFont="1" applyFill="1" applyBorder="1" applyAlignment="1">
      <alignment horizontal="right"/>
      <protection/>
    </xf>
    <xf numFmtId="10" fontId="22" fillId="22" borderId="10" xfId="60" applyNumberFormat="1" applyFont="1" applyFill="1" applyBorder="1" applyAlignment="1">
      <alignment horizontal="right"/>
      <protection/>
    </xf>
    <xf numFmtId="10" fontId="22" fillId="7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35" fillId="22" borderId="10" xfId="60" applyNumberFormat="1" applyFont="1" applyFill="1" applyBorder="1" applyAlignment="1">
      <alignment horizontal="right"/>
      <protection/>
    </xf>
    <xf numFmtId="10" fontId="22" fillId="27" borderId="10" xfId="60" applyNumberFormat="1" applyFont="1" applyFill="1" applyBorder="1" applyAlignment="1">
      <alignment horizontal="right"/>
      <protection/>
    </xf>
    <xf numFmtId="10" fontId="22" fillId="28" borderId="10" xfId="60" applyNumberFormat="1" applyFont="1" applyFill="1" applyBorder="1" applyAlignment="1">
      <alignment horizontal="right"/>
      <protection/>
    </xf>
    <xf numFmtId="10" fontId="22" fillId="0" borderId="10" xfId="60" applyNumberFormat="1" applyFont="1" applyFill="1" applyBorder="1" applyAlignment="1" applyProtection="1">
      <alignment horizontal="right"/>
      <protection locked="0"/>
    </xf>
    <xf numFmtId="10" fontId="0" fillId="0" borderId="10" xfId="60" applyNumberFormat="1" applyFont="1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>
      <alignment horizontal="center" wrapText="1"/>
    </xf>
    <xf numFmtId="10" fontId="28" fillId="0" borderId="12" xfId="60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/>
    </xf>
    <xf numFmtId="0" fontId="46" fillId="0" borderId="0" xfId="60" applyFont="1" applyFill="1" applyBorder="1" applyAlignment="1">
      <alignment horizontal="left"/>
      <protection/>
    </xf>
    <xf numFmtId="3" fontId="26" fillId="0" borderId="0" xfId="60" applyNumberFormat="1" applyFont="1" applyFill="1" applyBorder="1" applyAlignment="1">
      <alignment horizontal="right"/>
      <protection/>
    </xf>
    <xf numFmtId="3" fontId="26" fillId="0" borderId="0" xfId="60" applyNumberFormat="1" applyFont="1" applyFill="1" applyBorder="1" applyAlignment="1" applyProtection="1">
      <alignment horizontal="right"/>
      <protection locked="0"/>
    </xf>
    <xf numFmtId="0" fontId="22" fillId="20" borderId="10" xfId="0" applyFont="1" applyFill="1" applyBorder="1" applyAlignment="1">
      <alignment horizontal="left"/>
    </xf>
    <xf numFmtId="10" fontId="28" fillId="24" borderId="10" xfId="60" applyNumberFormat="1" applyFont="1" applyFill="1" applyBorder="1" applyAlignment="1" applyProtection="1">
      <alignment horizontal="right"/>
      <protection/>
    </xf>
    <xf numFmtId="10" fontId="22" fillId="20" borderId="10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0" fontId="22" fillId="22" borderId="10" xfId="60" applyNumberFormat="1" applyFont="1" applyFill="1" applyBorder="1" applyAlignment="1" applyProtection="1">
      <alignment horizontal="right"/>
      <protection/>
    </xf>
    <xf numFmtId="0" fontId="22" fillId="25" borderId="10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0" fontId="30" fillId="4" borderId="10" xfId="60" applyNumberFormat="1" applyFont="1" applyFill="1" applyBorder="1" applyAlignment="1" applyProtection="1">
      <alignment horizontal="right"/>
      <protection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3" fontId="22" fillId="22" borderId="10" xfId="0" applyNumberFormat="1" applyFont="1" applyFill="1" applyBorder="1" applyAlignment="1">
      <alignment/>
    </xf>
    <xf numFmtId="10" fontId="35" fillId="4" borderId="10" xfId="60" applyNumberFormat="1" applyFont="1" applyFill="1" applyBorder="1" applyAlignment="1" applyProtection="1">
      <alignment horizontal="right"/>
      <protection/>
    </xf>
    <xf numFmtId="10" fontId="31" fillId="4" borderId="10" xfId="60" applyNumberFormat="1" applyFont="1" applyFill="1" applyBorder="1" applyAlignment="1" applyProtection="1">
      <alignment horizontal="right"/>
      <protection/>
    </xf>
    <xf numFmtId="10" fontId="37" fillId="4" borderId="10" xfId="60" applyNumberFormat="1" applyFont="1" applyFill="1" applyBorder="1" applyAlignment="1" applyProtection="1">
      <alignment horizontal="right"/>
      <protection/>
    </xf>
    <xf numFmtId="3" fontId="38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10" fontId="39" fillId="4" borderId="10" xfId="60" applyNumberFormat="1" applyFont="1" applyFill="1" applyBorder="1" applyAlignment="1" applyProtection="1">
      <alignment horizontal="right"/>
      <protection/>
    </xf>
    <xf numFmtId="49" fontId="0" fillId="25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10" fontId="31" fillId="22" borderId="10" xfId="60" applyNumberFormat="1" applyFont="1" applyFill="1" applyBorder="1" applyAlignment="1" applyProtection="1">
      <alignment horizontal="right"/>
      <protection/>
    </xf>
    <xf numFmtId="0" fontId="35" fillId="0" borderId="10" xfId="0" applyFont="1" applyFill="1" applyBorder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 vertical="center"/>
    </xf>
    <xf numFmtId="49" fontId="22" fillId="28" borderId="10" xfId="0" applyNumberFormat="1" applyFont="1" applyFill="1" applyBorder="1" applyAlignment="1">
      <alignment horizontal="center" vertical="center" wrapText="1"/>
    </xf>
    <xf numFmtId="0" fontId="22" fillId="3" borderId="10" xfId="60" applyFont="1" applyFill="1" applyBorder="1" applyAlignment="1">
      <alignment horizontal="left"/>
      <protection/>
    </xf>
    <xf numFmtId="3" fontId="26" fillId="3" borderId="10" xfId="60" applyNumberFormat="1" applyFont="1" applyFill="1" applyBorder="1" applyAlignment="1">
      <alignment horizontal="right"/>
      <protection/>
    </xf>
    <xf numFmtId="10" fontId="26" fillId="3" borderId="10" xfId="60" applyNumberFormat="1" applyFont="1" applyFill="1" applyBorder="1" applyAlignment="1">
      <alignment horizontal="right"/>
      <protection/>
    </xf>
    <xf numFmtId="10" fontId="25" fillId="20" borderId="10" xfId="60" applyNumberFormat="1" applyFont="1" applyFill="1" applyBorder="1" applyAlignment="1">
      <alignment horizontal="right"/>
      <protection/>
    </xf>
    <xf numFmtId="3" fontId="22" fillId="20" borderId="10" xfId="60" applyNumberFormat="1" applyFont="1" applyFill="1" applyBorder="1" applyAlignment="1">
      <alignment horizontal="right"/>
      <protection/>
    </xf>
    <xf numFmtId="10" fontId="22" fillId="20" borderId="10" xfId="60" applyNumberFormat="1" applyFont="1" applyFill="1" applyBorder="1" applyAlignment="1">
      <alignment horizontal="right"/>
      <protection/>
    </xf>
    <xf numFmtId="10" fontId="22" fillId="4" borderId="10" xfId="60" applyNumberFormat="1" applyFont="1" applyFill="1" applyBorder="1" applyAlignment="1">
      <alignment horizontal="right"/>
      <protection/>
    </xf>
    <xf numFmtId="10" fontId="25" fillId="7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wrapText="1"/>
    </xf>
    <xf numFmtId="0" fontId="22" fillId="3" borderId="10" xfId="60" applyFont="1" applyFill="1" applyBorder="1" applyAlignment="1">
      <alignment horizontal="center"/>
      <protection/>
    </xf>
    <xf numFmtId="3" fontId="26" fillId="3" borderId="10" xfId="60" applyNumberFormat="1" applyFont="1" applyFill="1" applyBorder="1" applyAlignment="1" applyProtection="1">
      <alignment horizontal="center"/>
      <protection locked="0"/>
    </xf>
    <xf numFmtId="10" fontId="26" fillId="3" borderId="10" xfId="60" applyNumberFormat="1" applyFont="1" applyFill="1" applyBorder="1" applyAlignment="1" applyProtection="1">
      <alignment horizontal="center"/>
      <protection locked="0"/>
    </xf>
    <xf numFmtId="49" fontId="22" fillId="20" borderId="10" xfId="0" applyNumberFormat="1" applyFont="1" applyFill="1" applyBorder="1" applyAlignment="1">
      <alignment horizontal="left"/>
    </xf>
    <xf numFmtId="10" fontId="22" fillId="20" borderId="10" xfId="60" applyNumberFormat="1" applyFont="1" applyFill="1" applyBorder="1" applyAlignment="1">
      <alignment horizontal="right"/>
      <protection/>
    </xf>
    <xf numFmtId="3" fontId="44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10" fontId="31" fillId="0" borderId="10" xfId="60" applyNumberFormat="1" applyFont="1" applyFill="1" applyBorder="1" applyAlignment="1" applyProtection="1">
      <alignment horizontal="right"/>
      <protection locked="0"/>
    </xf>
    <xf numFmtId="3" fontId="22" fillId="29" borderId="10" xfId="60" applyNumberFormat="1" applyFont="1" applyFill="1" applyBorder="1" applyAlignment="1">
      <alignment horizontal="right"/>
      <protection/>
    </xf>
    <xf numFmtId="10" fontId="22" fillId="29" borderId="10" xfId="60" applyNumberFormat="1" applyFont="1" applyFill="1" applyBorder="1" applyAlignment="1">
      <alignment horizontal="right"/>
      <protection/>
    </xf>
    <xf numFmtId="0" fontId="22" fillId="29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2" fillId="7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22" fillId="7" borderId="10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center"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0" xfId="0" applyFont="1" applyFill="1" applyBorder="1" applyAlignment="1">
      <alignment horizontal="left" wrapText="1"/>
    </xf>
    <xf numFmtId="1" fontId="30" fillId="0" borderId="10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22" fillId="2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center"/>
      <protection/>
    </xf>
    <xf numFmtId="0" fontId="22" fillId="22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10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10" xfId="0" applyNumberFormat="1" applyFont="1" applyFill="1" applyBorder="1" applyAlignment="1">
      <alignment horizontal="left"/>
    </xf>
    <xf numFmtId="3" fontId="22" fillId="22" borderId="1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1" fontId="27" fillId="20" borderId="10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20"/>
  <sheetViews>
    <sheetView tabSelected="1" view="pageBreakPreview" zoomScale="89" zoomScaleSheetLayoutView="89" zoomScalePageLayoutView="0" workbookViewId="0" topLeftCell="A467">
      <selection activeCell="F502" sqref="F502"/>
    </sheetView>
  </sheetViews>
  <sheetFormatPr defaultColWidth="9.140625" defaultRowHeight="12.75"/>
  <cols>
    <col min="1" max="1" width="7.7109375" style="4" customWidth="1"/>
    <col min="2" max="2" width="8.421875" style="4" customWidth="1"/>
    <col min="3" max="3" width="73.7109375" style="4" customWidth="1"/>
    <col min="4" max="4" width="17.28125" style="4" customWidth="1"/>
    <col min="5" max="5" width="17.7109375" style="4" customWidth="1"/>
    <col min="6" max="6" width="18.140625" style="4" customWidth="1"/>
    <col min="7" max="7" width="16.57421875" style="4" customWidth="1"/>
    <col min="8" max="8" width="15.7109375" style="4" customWidth="1"/>
    <col min="9" max="16384" width="9.140625" style="4" customWidth="1"/>
  </cols>
  <sheetData>
    <row r="2" spans="1:7" ht="15">
      <c r="A2" s="3"/>
      <c r="B2" s="3"/>
      <c r="C2" s="3"/>
      <c r="D2" s="3"/>
      <c r="E2" s="3"/>
      <c r="F2" s="290" t="s">
        <v>465</v>
      </c>
      <c r="G2" s="290"/>
    </row>
    <row r="3" spans="1:8" ht="15.75">
      <c r="A3" s="288" t="s">
        <v>407</v>
      </c>
      <c r="B3" s="288"/>
      <c r="C3" s="288"/>
      <c r="D3" s="288"/>
      <c r="E3" s="288"/>
      <c r="F3" s="288"/>
      <c r="G3" s="288"/>
      <c r="H3" s="288"/>
    </row>
    <row r="4" spans="1:8" ht="15.75">
      <c r="A4" s="289" t="s">
        <v>462</v>
      </c>
      <c r="B4" s="289"/>
      <c r="C4" s="289"/>
      <c r="D4" s="289"/>
      <c r="E4" s="289"/>
      <c r="F4" s="289"/>
      <c r="G4" s="289"/>
      <c r="H4" s="289"/>
    </row>
    <row r="5" spans="1:8" ht="12.75">
      <c r="A5" s="5"/>
      <c r="B5" s="5"/>
      <c r="C5" s="5"/>
      <c r="D5" s="6"/>
      <c r="E5" s="7"/>
      <c r="F5" s="7"/>
      <c r="H5" s="8" t="s">
        <v>0</v>
      </c>
    </row>
    <row r="6" spans="1:8" ht="25.5" customHeight="1">
      <c r="A6" s="250" t="s">
        <v>1</v>
      </c>
      <c r="B6" s="250"/>
      <c r="C6" s="250"/>
      <c r="D6" s="250" t="s">
        <v>2</v>
      </c>
      <c r="E6" s="249" t="s">
        <v>451</v>
      </c>
      <c r="F6" s="249" t="s">
        <v>410</v>
      </c>
      <c r="G6" s="249" t="s">
        <v>408</v>
      </c>
      <c r="H6" s="287" t="s">
        <v>444</v>
      </c>
    </row>
    <row r="7" spans="1:8" ht="37.5" customHeight="1">
      <c r="A7" s="250"/>
      <c r="B7" s="250"/>
      <c r="C7" s="250"/>
      <c r="D7" s="250"/>
      <c r="E7" s="249"/>
      <c r="F7" s="249"/>
      <c r="G7" s="249"/>
      <c r="H7" s="287"/>
    </row>
    <row r="8" spans="1:8" ht="15.75">
      <c r="A8" s="180" t="s">
        <v>3</v>
      </c>
      <c r="B8" s="9"/>
      <c r="C8" s="10"/>
      <c r="D8" s="11" t="s">
        <v>4</v>
      </c>
      <c r="E8" s="12">
        <f>E10+E101+E108+E118+E171+E466</f>
        <v>483206997</v>
      </c>
      <c r="F8" s="12">
        <f>F10+F101+F108+F118+F171+F466</f>
        <v>294939161</v>
      </c>
      <c r="G8" s="12">
        <f>G10+G101+G108+G118+G171+G466</f>
        <v>199564691</v>
      </c>
      <c r="H8" s="181">
        <f>G8/E8</f>
        <v>0.41300041646540975</v>
      </c>
    </row>
    <row r="9" spans="1:8" ht="12.75">
      <c r="A9" s="180" t="s">
        <v>5</v>
      </c>
      <c r="B9" s="9"/>
      <c r="C9" s="10"/>
      <c r="D9" s="13" t="s">
        <v>6</v>
      </c>
      <c r="E9" s="14">
        <f>E10-E40-E96+E101+E108</f>
        <v>244445935</v>
      </c>
      <c r="F9" s="14">
        <f>F10-F40-F96+F101+F108</f>
        <v>151507153</v>
      </c>
      <c r="G9" s="14">
        <f>G10-G40-G96+G101+G108</f>
        <v>141119500</v>
      </c>
      <c r="H9" s="182">
        <f aca="true" t="shared" si="0" ref="H9:H71">G9/E9</f>
        <v>0.5773035252150951</v>
      </c>
    </row>
    <row r="10" spans="1:8" ht="12.75">
      <c r="A10" s="180" t="s">
        <v>7</v>
      </c>
      <c r="B10" s="9"/>
      <c r="C10" s="10"/>
      <c r="D10" s="15" t="s">
        <v>8</v>
      </c>
      <c r="E10" s="14">
        <f>E11+E60</f>
        <v>292440312</v>
      </c>
      <c r="F10" s="14">
        <f>F11+F60</f>
        <v>171139530</v>
      </c>
      <c r="G10" s="14">
        <f>G11+G60</f>
        <v>160565618</v>
      </c>
      <c r="H10" s="182">
        <f t="shared" si="0"/>
        <v>0.5490543246308669</v>
      </c>
    </row>
    <row r="11" spans="1:8" ht="12.75">
      <c r="A11" s="92" t="s">
        <v>9</v>
      </c>
      <c r="B11" s="16"/>
      <c r="C11" s="16"/>
      <c r="D11" s="15" t="s">
        <v>10</v>
      </c>
      <c r="E11" s="14">
        <f>E12+E28+E39+E57</f>
        <v>269172135</v>
      </c>
      <c r="F11" s="14">
        <f>F12+F28+F39+F57</f>
        <v>156010071</v>
      </c>
      <c r="G11" s="14">
        <f>G12+G28+G39+G57</f>
        <v>150834006</v>
      </c>
      <c r="H11" s="182">
        <f t="shared" si="0"/>
        <v>0.5603626318898128</v>
      </c>
    </row>
    <row r="12" spans="1:8" ht="12.75">
      <c r="A12" s="92" t="s">
        <v>11</v>
      </c>
      <c r="B12" s="16"/>
      <c r="C12" s="16"/>
      <c r="D12" s="15" t="s">
        <v>12</v>
      </c>
      <c r="E12" s="14">
        <f>E13+E16+E23</f>
        <v>158318692</v>
      </c>
      <c r="F12" s="14">
        <f>F13+F16+F23</f>
        <v>101039446</v>
      </c>
      <c r="G12" s="14">
        <f>G13+G16+G23</f>
        <v>81956027</v>
      </c>
      <c r="H12" s="182">
        <f t="shared" si="0"/>
        <v>0.5176648819205757</v>
      </c>
    </row>
    <row r="13" spans="1:8" ht="27.75" customHeight="1">
      <c r="A13" s="252" t="s">
        <v>13</v>
      </c>
      <c r="B13" s="252"/>
      <c r="C13" s="252"/>
      <c r="D13" s="18" t="s">
        <v>14</v>
      </c>
      <c r="E13" s="19">
        <f aca="true" t="shared" si="1" ref="E13:G14">E14</f>
        <v>7650000</v>
      </c>
      <c r="F13" s="19">
        <f t="shared" si="1"/>
        <v>2350000</v>
      </c>
      <c r="G13" s="19">
        <f t="shared" si="1"/>
        <v>2743009</v>
      </c>
      <c r="H13" s="161">
        <f t="shared" si="0"/>
        <v>0.35856326797385624</v>
      </c>
    </row>
    <row r="14" spans="1:8" ht="12.75">
      <c r="A14" s="183" t="s">
        <v>15</v>
      </c>
      <c r="B14" s="20"/>
      <c r="C14" s="16"/>
      <c r="D14" s="11" t="s">
        <v>16</v>
      </c>
      <c r="E14" s="14">
        <f t="shared" si="1"/>
        <v>7650000</v>
      </c>
      <c r="F14" s="14">
        <f t="shared" si="1"/>
        <v>2350000</v>
      </c>
      <c r="G14" s="14">
        <f t="shared" si="1"/>
        <v>2743009</v>
      </c>
      <c r="H14" s="182">
        <f t="shared" si="0"/>
        <v>0.35856326797385624</v>
      </c>
    </row>
    <row r="15" spans="1:8" ht="12.75">
      <c r="A15" s="184"/>
      <c r="B15" s="21" t="s">
        <v>406</v>
      </c>
      <c r="C15" s="22"/>
      <c r="D15" s="23" t="s">
        <v>17</v>
      </c>
      <c r="E15" s="24">
        <f>E237</f>
        <v>7650000</v>
      </c>
      <c r="F15" s="24">
        <f>F237</f>
        <v>2350000</v>
      </c>
      <c r="G15" s="24">
        <f>G237</f>
        <v>2743009</v>
      </c>
      <c r="H15" s="160">
        <f t="shared" si="0"/>
        <v>0.35856326797385624</v>
      </c>
    </row>
    <row r="16" spans="1:8" ht="28.5" customHeight="1">
      <c r="A16" s="253" t="s">
        <v>18</v>
      </c>
      <c r="B16" s="253"/>
      <c r="C16" s="253"/>
      <c r="D16" s="18" t="s">
        <v>19</v>
      </c>
      <c r="E16" s="19">
        <f>E17+E20</f>
        <v>148005493</v>
      </c>
      <c r="F16" s="19">
        <f>F17+F20</f>
        <v>97289446</v>
      </c>
      <c r="G16" s="19">
        <f>G17+G20</f>
        <v>77654697</v>
      </c>
      <c r="H16" s="161">
        <f t="shared" si="0"/>
        <v>0.5246744254282508</v>
      </c>
    </row>
    <row r="17" spans="1:8" ht="12.75">
      <c r="A17" s="25" t="s">
        <v>20</v>
      </c>
      <c r="B17" s="25"/>
      <c r="C17" s="26"/>
      <c r="D17" s="27" t="s">
        <v>21</v>
      </c>
      <c r="E17" s="28">
        <f>E18+E19</f>
        <v>503493</v>
      </c>
      <c r="F17" s="28">
        <f>F18+F19</f>
        <v>200000</v>
      </c>
      <c r="G17" s="28">
        <f>G18+G19</f>
        <v>434633</v>
      </c>
      <c r="H17" s="185">
        <f t="shared" si="0"/>
        <v>0.863235437235473</v>
      </c>
    </row>
    <row r="18" spans="1:8" ht="12.75">
      <c r="A18" s="186"/>
      <c r="B18" s="29" t="s">
        <v>22</v>
      </c>
      <c r="C18" s="30"/>
      <c r="D18" s="31" t="s">
        <v>23</v>
      </c>
      <c r="E18" s="24">
        <f aca="true" t="shared" si="2" ref="E18:G19">E240</f>
        <v>0</v>
      </c>
      <c r="F18" s="24">
        <f t="shared" si="2"/>
        <v>0</v>
      </c>
      <c r="G18" s="24">
        <f t="shared" si="2"/>
        <v>0</v>
      </c>
      <c r="H18" s="160"/>
    </row>
    <row r="19" spans="1:8" ht="13.5" customHeight="1">
      <c r="A19" s="187"/>
      <c r="B19" s="32" t="s">
        <v>24</v>
      </c>
      <c r="C19" s="32"/>
      <c r="D19" s="33" t="s">
        <v>25</v>
      </c>
      <c r="E19" s="34">
        <f t="shared" si="2"/>
        <v>503493</v>
      </c>
      <c r="F19" s="34">
        <f t="shared" si="2"/>
        <v>200000</v>
      </c>
      <c r="G19" s="34">
        <f t="shared" si="2"/>
        <v>434633</v>
      </c>
      <c r="H19" s="188">
        <f t="shared" si="0"/>
        <v>0.863235437235473</v>
      </c>
    </row>
    <row r="20" spans="1:8" ht="12.75">
      <c r="A20" s="46" t="s">
        <v>26</v>
      </c>
      <c r="B20" s="35"/>
      <c r="C20" s="36"/>
      <c r="D20" s="27" t="s">
        <v>27</v>
      </c>
      <c r="E20" s="28">
        <f>E21+E22</f>
        <v>147502000</v>
      </c>
      <c r="F20" s="28">
        <f>F21+F22</f>
        <v>97089446</v>
      </c>
      <c r="G20" s="28">
        <f>G21+G22</f>
        <v>77220064</v>
      </c>
      <c r="H20" s="185">
        <f t="shared" si="0"/>
        <v>0.5235187590676736</v>
      </c>
    </row>
    <row r="21" spans="1:8" ht="12.75">
      <c r="A21" s="189"/>
      <c r="B21" s="37" t="s">
        <v>28</v>
      </c>
      <c r="C21" s="22"/>
      <c r="D21" s="23" t="s">
        <v>29</v>
      </c>
      <c r="E21" s="24">
        <f aca="true" t="shared" si="3" ref="E21:G22">E243</f>
        <v>142983000</v>
      </c>
      <c r="F21" s="24">
        <f t="shared" si="3"/>
        <v>94089446</v>
      </c>
      <c r="G21" s="24">
        <f t="shared" si="3"/>
        <v>74897487</v>
      </c>
      <c r="H21" s="160">
        <f t="shared" si="0"/>
        <v>0.5238209227670423</v>
      </c>
    </row>
    <row r="22" spans="1:8" ht="30" customHeight="1">
      <c r="A22" s="189"/>
      <c r="B22" s="237" t="s">
        <v>30</v>
      </c>
      <c r="C22" s="237"/>
      <c r="D22" s="23" t="s">
        <v>31</v>
      </c>
      <c r="E22" s="24">
        <f t="shared" si="3"/>
        <v>4519000</v>
      </c>
      <c r="F22" s="24">
        <f t="shared" si="3"/>
        <v>3000000</v>
      </c>
      <c r="G22" s="24">
        <f t="shared" si="3"/>
        <v>2322577</v>
      </c>
      <c r="H22" s="160">
        <f t="shared" si="0"/>
        <v>0.5139581765877407</v>
      </c>
    </row>
    <row r="23" spans="1:8" ht="12.75">
      <c r="A23" s="103" t="s">
        <v>32</v>
      </c>
      <c r="B23" s="38"/>
      <c r="C23" s="39"/>
      <c r="D23" s="40" t="s">
        <v>33</v>
      </c>
      <c r="E23" s="19">
        <f aca="true" t="shared" si="4" ref="E23:G24">E24</f>
        <v>2663199</v>
      </c>
      <c r="F23" s="19">
        <f t="shared" si="4"/>
        <v>1400000</v>
      </c>
      <c r="G23" s="19">
        <f t="shared" si="4"/>
        <v>1558321</v>
      </c>
      <c r="H23" s="161">
        <f t="shared" si="0"/>
        <v>0.5851312650688139</v>
      </c>
    </row>
    <row r="24" spans="1:8" ht="12.75">
      <c r="A24" s="25" t="s">
        <v>34</v>
      </c>
      <c r="B24" s="35"/>
      <c r="C24" s="26"/>
      <c r="D24" s="27" t="s">
        <v>35</v>
      </c>
      <c r="E24" s="28">
        <f t="shared" si="4"/>
        <v>2663199</v>
      </c>
      <c r="F24" s="28">
        <f t="shared" si="4"/>
        <v>1400000</v>
      </c>
      <c r="G24" s="28">
        <f t="shared" si="4"/>
        <v>1558321</v>
      </c>
      <c r="H24" s="185">
        <f t="shared" si="0"/>
        <v>0.5851312650688139</v>
      </c>
    </row>
    <row r="25" spans="1:8" ht="12.75">
      <c r="A25" s="189"/>
      <c r="B25" s="37" t="s">
        <v>36</v>
      </c>
      <c r="C25" s="22"/>
      <c r="D25" s="23" t="s">
        <v>37</v>
      </c>
      <c r="E25" s="24">
        <f>E247</f>
        <v>2663199</v>
      </c>
      <c r="F25" s="24">
        <f>F247</f>
        <v>1400000</v>
      </c>
      <c r="G25" s="24">
        <f>G247</f>
        <v>1558321</v>
      </c>
      <c r="H25" s="160">
        <f t="shared" si="0"/>
        <v>0.5851312650688139</v>
      </c>
    </row>
    <row r="26" spans="1:8" ht="12.75" hidden="1">
      <c r="A26" s="103" t="s">
        <v>38</v>
      </c>
      <c r="B26" s="41"/>
      <c r="C26" s="42"/>
      <c r="D26" s="43" t="s">
        <v>39</v>
      </c>
      <c r="E26" s="19">
        <f>E27</f>
        <v>0</v>
      </c>
      <c r="F26" s="19">
        <f>F27</f>
        <v>0</v>
      </c>
      <c r="G26" s="19">
        <f>G27</f>
        <v>0</v>
      </c>
      <c r="H26" s="161"/>
    </row>
    <row r="27" spans="1:8" ht="12.75" hidden="1">
      <c r="A27" s="189"/>
      <c r="B27" s="37" t="s">
        <v>40</v>
      </c>
      <c r="C27" s="22"/>
      <c r="D27" s="44" t="s">
        <v>41</v>
      </c>
      <c r="E27" s="24">
        <f>E249</f>
        <v>0</v>
      </c>
      <c r="F27" s="24">
        <f>F249</f>
        <v>0</v>
      </c>
      <c r="G27" s="24">
        <f>G249</f>
        <v>0</v>
      </c>
      <c r="H27" s="160"/>
    </row>
    <row r="28" spans="1:8" ht="12.75">
      <c r="A28" s="103" t="s">
        <v>42</v>
      </c>
      <c r="B28" s="38"/>
      <c r="C28" s="39"/>
      <c r="D28" s="40" t="s">
        <v>43</v>
      </c>
      <c r="E28" s="19">
        <f>E29</f>
        <v>47244620</v>
      </c>
      <c r="F28" s="19">
        <f>F29</f>
        <v>26625625</v>
      </c>
      <c r="G28" s="19">
        <f>G29</f>
        <v>37952971</v>
      </c>
      <c r="H28" s="161">
        <f t="shared" si="0"/>
        <v>0.8033289504709743</v>
      </c>
    </row>
    <row r="29" spans="1:8" ht="12.75">
      <c r="A29" s="46" t="s">
        <v>44</v>
      </c>
      <c r="B29" s="45"/>
      <c r="C29" s="46"/>
      <c r="D29" s="47" t="s">
        <v>45</v>
      </c>
      <c r="E29" s="28">
        <f>E30+E33+E37+E38</f>
        <v>47244620</v>
      </c>
      <c r="F29" s="28">
        <f>F30+F33+F37+F38</f>
        <v>26625625</v>
      </c>
      <c r="G29" s="28">
        <f>G30+G33+G37+G38</f>
        <v>37952971</v>
      </c>
      <c r="H29" s="185">
        <f t="shared" si="0"/>
        <v>0.8033289504709743</v>
      </c>
    </row>
    <row r="30" spans="1:8" ht="12.75">
      <c r="A30" s="190"/>
      <c r="B30" s="25" t="s">
        <v>46</v>
      </c>
      <c r="C30" s="45"/>
      <c r="D30" s="47" t="s">
        <v>47</v>
      </c>
      <c r="E30" s="28">
        <f>E31+E32</f>
        <v>38069267</v>
      </c>
      <c r="F30" s="28">
        <f>F31+F32</f>
        <v>21325625</v>
      </c>
      <c r="G30" s="28">
        <f>G31+G32</f>
        <v>31278805</v>
      </c>
      <c r="H30" s="185">
        <f t="shared" si="0"/>
        <v>0.8216287694743374</v>
      </c>
    </row>
    <row r="31" spans="1:8" ht="12.75">
      <c r="A31" s="190"/>
      <c r="B31" s="37"/>
      <c r="C31" s="22" t="s">
        <v>48</v>
      </c>
      <c r="D31" s="48" t="s">
        <v>49</v>
      </c>
      <c r="E31" s="24">
        <f aca="true" t="shared" si="5" ref="E31:G32">E253</f>
        <v>13930625</v>
      </c>
      <c r="F31" s="24">
        <f t="shared" si="5"/>
        <v>8325625</v>
      </c>
      <c r="G31" s="24">
        <f t="shared" si="5"/>
        <v>10756084</v>
      </c>
      <c r="H31" s="160">
        <f t="shared" si="0"/>
        <v>0.7721178339091032</v>
      </c>
    </row>
    <row r="32" spans="1:8" ht="12.75">
      <c r="A32" s="190"/>
      <c r="B32" s="37"/>
      <c r="C32" s="22" t="s">
        <v>50</v>
      </c>
      <c r="D32" s="48" t="s">
        <v>51</v>
      </c>
      <c r="E32" s="24">
        <f t="shared" si="5"/>
        <v>24138642</v>
      </c>
      <c r="F32" s="24">
        <f t="shared" si="5"/>
        <v>13000000</v>
      </c>
      <c r="G32" s="24">
        <f t="shared" si="5"/>
        <v>20522721</v>
      </c>
      <c r="H32" s="160">
        <f t="shared" si="0"/>
        <v>0.8502019707653811</v>
      </c>
    </row>
    <row r="33" spans="1:8" ht="12.75">
      <c r="A33" s="190"/>
      <c r="B33" s="25" t="s">
        <v>52</v>
      </c>
      <c r="C33" s="49"/>
      <c r="D33" s="47" t="s">
        <v>53</v>
      </c>
      <c r="E33" s="28">
        <f>E34+E35+E36</f>
        <v>7084574</v>
      </c>
      <c r="F33" s="28">
        <f>F34+F35+F36</f>
        <v>4100000</v>
      </c>
      <c r="G33" s="28">
        <f>G34+G35+G36</f>
        <v>5475652</v>
      </c>
      <c r="H33" s="185">
        <f t="shared" si="0"/>
        <v>0.772897848198071</v>
      </c>
    </row>
    <row r="34" spans="1:8" ht="12.75">
      <c r="A34" s="190"/>
      <c r="B34" s="37"/>
      <c r="C34" s="22" t="s">
        <v>54</v>
      </c>
      <c r="D34" s="48" t="s">
        <v>55</v>
      </c>
      <c r="E34" s="24">
        <f>E256</f>
        <v>3495483</v>
      </c>
      <c r="F34" s="24">
        <f aca="true" t="shared" si="6" ref="F34:G38">F256</f>
        <v>2300000</v>
      </c>
      <c r="G34" s="24">
        <f>G256</f>
        <v>2797664</v>
      </c>
      <c r="H34" s="160">
        <f t="shared" si="0"/>
        <v>0.8003655002756415</v>
      </c>
    </row>
    <row r="35" spans="1:8" ht="12.75">
      <c r="A35" s="190"/>
      <c r="B35" s="37"/>
      <c r="C35" s="22" t="s">
        <v>56</v>
      </c>
      <c r="D35" s="48" t="s">
        <v>57</v>
      </c>
      <c r="E35" s="24">
        <f>E257</f>
        <v>2500720</v>
      </c>
      <c r="F35" s="24">
        <f t="shared" si="6"/>
        <v>1400000</v>
      </c>
      <c r="G35" s="24">
        <f>G257</f>
        <v>1847991</v>
      </c>
      <c r="H35" s="160">
        <f t="shared" si="0"/>
        <v>0.7389835727310534</v>
      </c>
    </row>
    <row r="36" spans="1:8" ht="12.75">
      <c r="A36" s="190"/>
      <c r="B36" s="37"/>
      <c r="C36" s="22" t="s">
        <v>58</v>
      </c>
      <c r="D36" s="48" t="s">
        <v>59</v>
      </c>
      <c r="E36" s="24">
        <f>E258</f>
        <v>1088371</v>
      </c>
      <c r="F36" s="24">
        <f t="shared" si="6"/>
        <v>400000</v>
      </c>
      <c r="G36" s="24">
        <f>G258</f>
        <v>829997</v>
      </c>
      <c r="H36" s="160">
        <f t="shared" si="0"/>
        <v>0.7626048470604233</v>
      </c>
    </row>
    <row r="37" spans="1:8" ht="12.75">
      <c r="A37" s="190"/>
      <c r="B37" s="37" t="s">
        <v>60</v>
      </c>
      <c r="C37" s="22"/>
      <c r="D37" s="50" t="s">
        <v>61</v>
      </c>
      <c r="E37" s="24">
        <f>E259</f>
        <v>2090779</v>
      </c>
      <c r="F37" s="24">
        <f t="shared" si="6"/>
        <v>1200000</v>
      </c>
      <c r="G37" s="24">
        <f>G259</f>
        <v>1198514</v>
      </c>
      <c r="H37" s="160">
        <f t="shared" si="0"/>
        <v>0.5732380131998648</v>
      </c>
    </row>
    <row r="38" spans="1:8" ht="12.75">
      <c r="A38" s="190"/>
      <c r="B38" s="21" t="s">
        <v>62</v>
      </c>
      <c r="C38" s="22"/>
      <c r="D38" s="50" t="s">
        <v>63</v>
      </c>
      <c r="E38" s="24">
        <f>E260</f>
        <v>0</v>
      </c>
      <c r="F38" s="24">
        <f t="shared" si="6"/>
        <v>0</v>
      </c>
      <c r="G38" s="24">
        <f t="shared" si="6"/>
        <v>0</v>
      </c>
      <c r="H38" s="160"/>
    </row>
    <row r="39" spans="1:8" ht="12.75">
      <c r="A39" s="103" t="s">
        <v>64</v>
      </c>
      <c r="B39" s="38"/>
      <c r="C39" s="39"/>
      <c r="D39" s="40" t="s">
        <v>65</v>
      </c>
      <c r="E39" s="19">
        <f>E40+E46+E48+E51</f>
        <v>63605823</v>
      </c>
      <c r="F39" s="19">
        <f>F40+F46+F48+F51</f>
        <v>28342000</v>
      </c>
      <c r="G39" s="19">
        <f>G40+G46+G48+G51</f>
        <v>30922367</v>
      </c>
      <c r="H39" s="161">
        <f t="shared" si="0"/>
        <v>0.4861562281805551</v>
      </c>
    </row>
    <row r="40" spans="1:8" ht="15" customHeight="1">
      <c r="A40" s="246" t="s">
        <v>66</v>
      </c>
      <c r="B40" s="246"/>
      <c r="C40" s="246"/>
      <c r="D40" s="51" t="s">
        <v>67</v>
      </c>
      <c r="E40" s="28">
        <f>E41+E42+E43+E44+E45</f>
        <v>48359000</v>
      </c>
      <c r="F40" s="28">
        <f>F41+F42+F43+F44+F45</f>
        <v>19997000</v>
      </c>
      <c r="G40" s="28">
        <f>G41+G42+G43+G44+G45</f>
        <v>19925227</v>
      </c>
      <c r="H40" s="185">
        <f t="shared" si="0"/>
        <v>0.41202727517111604</v>
      </c>
    </row>
    <row r="41" spans="1:8" ht="25.5" customHeight="1">
      <c r="A41" s="190"/>
      <c r="B41" s="244" t="s">
        <v>68</v>
      </c>
      <c r="C41" s="244"/>
      <c r="D41" s="50" t="s">
        <v>69</v>
      </c>
      <c r="E41" s="24">
        <f aca="true" t="shared" si="7" ref="E41:G44">E263</f>
        <v>0</v>
      </c>
      <c r="F41" s="24">
        <f t="shared" si="7"/>
        <v>0</v>
      </c>
      <c r="G41" s="24">
        <f t="shared" si="7"/>
        <v>0</v>
      </c>
      <c r="H41" s="160"/>
    </row>
    <row r="42" spans="1:8" ht="36.75" customHeight="1">
      <c r="A42" s="190"/>
      <c r="B42" s="244" t="s">
        <v>70</v>
      </c>
      <c r="C42" s="244"/>
      <c r="D42" s="50" t="s">
        <v>71</v>
      </c>
      <c r="E42" s="24">
        <f t="shared" si="7"/>
        <v>47863000</v>
      </c>
      <c r="F42" s="24">
        <f t="shared" si="7"/>
        <v>19717000</v>
      </c>
      <c r="G42" s="24">
        <f t="shared" si="7"/>
        <v>19645227</v>
      </c>
      <c r="H42" s="160">
        <f t="shared" si="0"/>
        <v>0.4104470467793494</v>
      </c>
    </row>
    <row r="43" spans="1:8" ht="16.5" customHeight="1">
      <c r="A43" s="190"/>
      <c r="B43" s="22" t="s">
        <v>72</v>
      </c>
      <c r="C43" s="22"/>
      <c r="D43" s="50" t="s">
        <v>73</v>
      </c>
      <c r="E43" s="24">
        <f t="shared" si="7"/>
        <v>0</v>
      </c>
      <c r="F43" s="24">
        <f t="shared" si="7"/>
        <v>0</v>
      </c>
      <c r="G43" s="24">
        <f t="shared" si="7"/>
        <v>0</v>
      </c>
      <c r="H43" s="160"/>
    </row>
    <row r="44" spans="1:8" ht="15.75" customHeight="1">
      <c r="A44" s="190"/>
      <c r="B44" s="22" t="s">
        <v>74</v>
      </c>
      <c r="C44" s="22"/>
      <c r="D44" s="50" t="s">
        <v>75</v>
      </c>
      <c r="E44" s="24">
        <f t="shared" si="7"/>
        <v>496000</v>
      </c>
      <c r="F44" s="24">
        <f t="shared" si="7"/>
        <v>280000</v>
      </c>
      <c r="G44" s="24">
        <f t="shared" si="7"/>
        <v>280000</v>
      </c>
      <c r="H44" s="160">
        <f t="shared" si="0"/>
        <v>0.5645161290322581</v>
      </c>
    </row>
    <row r="45" spans="1:8" s="52" customFormat="1" ht="26.25" customHeight="1">
      <c r="A45" s="190"/>
      <c r="B45" s="244" t="s">
        <v>76</v>
      </c>
      <c r="C45" s="244"/>
      <c r="D45" s="50" t="s">
        <v>77</v>
      </c>
      <c r="E45" s="24">
        <f>E367</f>
        <v>0</v>
      </c>
      <c r="F45" s="24">
        <f>F367</f>
        <v>0</v>
      </c>
      <c r="G45" s="24">
        <f>G367</f>
        <v>0</v>
      </c>
      <c r="H45" s="160"/>
    </row>
    <row r="46" spans="1:8" s="52" customFormat="1" ht="15" customHeight="1" hidden="1">
      <c r="A46" s="25" t="s">
        <v>78</v>
      </c>
      <c r="B46" s="35"/>
      <c r="C46" s="53"/>
      <c r="D46" s="27" t="s">
        <v>79</v>
      </c>
      <c r="E46" s="28">
        <f>E47</f>
        <v>0</v>
      </c>
      <c r="F46" s="28">
        <f>F47</f>
        <v>0</v>
      </c>
      <c r="G46" s="28">
        <f>G47</f>
        <v>0</v>
      </c>
      <c r="H46" s="185"/>
    </row>
    <row r="47" spans="1:8" s="52" customFormat="1" ht="13.5" customHeight="1" hidden="1">
      <c r="A47" s="21"/>
      <c r="B47" s="21" t="s">
        <v>80</v>
      </c>
      <c r="C47" s="22"/>
      <c r="D47" s="54" t="s">
        <v>81</v>
      </c>
      <c r="E47" s="24">
        <f>E268</f>
        <v>0</v>
      </c>
      <c r="F47" s="24">
        <f>F268</f>
        <v>0</v>
      </c>
      <c r="G47" s="24">
        <f>G268</f>
        <v>0</v>
      </c>
      <c r="H47" s="160"/>
    </row>
    <row r="48" spans="1:8" s="52" customFormat="1" ht="14.25" customHeight="1">
      <c r="A48" s="191" t="s">
        <v>82</v>
      </c>
      <c r="B48" s="35"/>
      <c r="C48" s="36"/>
      <c r="D48" s="27" t="s">
        <v>83</v>
      </c>
      <c r="E48" s="28">
        <f>E49+E50</f>
        <v>45000</v>
      </c>
      <c r="F48" s="28">
        <f>F49+F50</f>
        <v>45000</v>
      </c>
      <c r="G48" s="28">
        <f>G49+G50</f>
        <v>44380</v>
      </c>
      <c r="H48" s="185">
        <f t="shared" si="0"/>
        <v>0.9862222222222222</v>
      </c>
    </row>
    <row r="49" spans="1:8" s="52" customFormat="1" ht="12.75">
      <c r="A49" s="190"/>
      <c r="B49" s="37" t="s">
        <v>84</v>
      </c>
      <c r="C49" s="22"/>
      <c r="D49" s="23" t="s">
        <v>85</v>
      </c>
      <c r="E49" s="24">
        <f aca="true" t="shared" si="8" ref="E49:G50">E270</f>
        <v>45000</v>
      </c>
      <c r="F49" s="24">
        <f t="shared" si="8"/>
        <v>45000</v>
      </c>
      <c r="G49" s="24">
        <f t="shared" si="8"/>
        <v>44380</v>
      </c>
      <c r="H49" s="160">
        <f t="shared" si="0"/>
        <v>0.9862222222222222</v>
      </c>
    </row>
    <row r="50" spans="1:8" s="52" customFormat="1" ht="12.75">
      <c r="A50" s="190"/>
      <c r="B50" s="55" t="s">
        <v>86</v>
      </c>
      <c r="C50" s="22"/>
      <c r="D50" s="23" t="s">
        <v>87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160"/>
    </row>
    <row r="51" spans="1:8" s="52" customFormat="1" ht="26.25" customHeight="1">
      <c r="A51" s="257" t="s">
        <v>88</v>
      </c>
      <c r="B51" s="257"/>
      <c r="C51" s="257"/>
      <c r="D51" s="27" t="s">
        <v>89</v>
      </c>
      <c r="E51" s="28">
        <f>E52+E55+E56</f>
        <v>15201823</v>
      </c>
      <c r="F51" s="28">
        <f>F52+F55+F56</f>
        <v>8300000</v>
      </c>
      <c r="G51" s="28">
        <f>G52+G55+G56</f>
        <v>10952760</v>
      </c>
      <c r="H51" s="185">
        <f t="shared" si="0"/>
        <v>0.7204899044015971</v>
      </c>
    </row>
    <row r="52" spans="1:8" s="52" customFormat="1" ht="12.75">
      <c r="A52" s="190"/>
      <c r="B52" s="37" t="s">
        <v>90</v>
      </c>
      <c r="C52" s="56"/>
      <c r="D52" s="23" t="s">
        <v>91</v>
      </c>
      <c r="E52" s="57">
        <f>E53+E54</f>
        <v>14552547</v>
      </c>
      <c r="F52" s="57">
        <f>F53+F54</f>
        <v>8000000</v>
      </c>
      <c r="G52" s="57">
        <f>G53+G54</f>
        <v>10505969</v>
      </c>
      <c r="H52" s="192">
        <f t="shared" si="0"/>
        <v>0.7219333495366825</v>
      </c>
    </row>
    <row r="53" spans="1:8" s="52" customFormat="1" ht="12.75" customHeight="1">
      <c r="A53" s="190"/>
      <c r="B53" s="58"/>
      <c r="C53" s="22" t="s">
        <v>92</v>
      </c>
      <c r="D53" s="59" t="s">
        <v>93</v>
      </c>
      <c r="E53" s="24">
        <f>E274</f>
        <v>9645348</v>
      </c>
      <c r="F53" s="24">
        <f aca="true" t="shared" si="9" ref="F53:G56">F274</f>
        <v>5000000</v>
      </c>
      <c r="G53" s="24">
        <f>G274</f>
        <v>6793329</v>
      </c>
      <c r="H53" s="160">
        <f t="shared" si="0"/>
        <v>0.7043114463055143</v>
      </c>
    </row>
    <row r="54" spans="1:8" s="52" customFormat="1" ht="12.75">
      <c r="A54" s="190"/>
      <c r="B54" s="58"/>
      <c r="C54" s="22" t="s">
        <v>94</v>
      </c>
      <c r="D54" s="59" t="s">
        <v>95</v>
      </c>
      <c r="E54" s="24">
        <f>E275</f>
        <v>4907199</v>
      </c>
      <c r="F54" s="24">
        <f t="shared" si="9"/>
        <v>3000000</v>
      </c>
      <c r="G54" s="24">
        <f>G275</f>
        <v>3712640</v>
      </c>
      <c r="H54" s="160">
        <f t="shared" si="0"/>
        <v>0.7565700922257279</v>
      </c>
    </row>
    <row r="55" spans="1:8" s="52" customFormat="1" ht="12.75">
      <c r="A55" s="190"/>
      <c r="B55" s="37" t="s">
        <v>96</v>
      </c>
      <c r="C55" s="22"/>
      <c r="D55" s="23" t="s">
        <v>97</v>
      </c>
      <c r="E55" s="24">
        <f>E276</f>
        <v>649276</v>
      </c>
      <c r="F55" s="24">
        <f t="shared" si="9"/>
        <v>300000</v>
      </c>
      <c r="G55" s="24">
        <f>G276</f>
        <v>446791</v>
      </c>
      <c r="H55" s="160">
        <f t="shared" si="0"/>
        <v>0.6881372482580598</v>
      </c>
    </row>
    <row r="56" spans="1:8" s="52" customFormat="1" ht="24.75" customHeight="1">
      <c r="A56" s="190"/>
      <c r="B56" s="239" t="s">
        <v>98</v>
      </c>
      <c r="C56" s="239"/>
      <c r="D56" s="23" t="s">
        <v>99</v>
      </c>
      <c r="E56" s="24">
        <f>E277</f>
        <v>0</v>
      </c>
      <c r="F56" s="24">
        <f t="shared" si="9"/>
        <v>0</v>
      </c>
      <c r="G56" s="24">
        <f t="shared" si="9"/>
        <v>0</v>
      </c>
      <c r="H56" s="160"/>
    </row>
    <row r="57" spans="1:8" s="52" customFormat="1" ht="16.5" customHeight="1" hidden="1">
      <c r="A57" s="109" t="s">
        <v>100</v>
      </c>
      <c r="B57" s="61"/>
      <c r="C57" s="39"/>
      <c r="D57" s="40" t="s">
        <v>101</v>
      </c>
      <c r="E57" s="19">
        <f aca="true" t="shared" si="10" ref="E57:G58">E58</f>
        <v>3000</v>
      </c>
      <c r="F57" s="19">
        <f t="shared" si="10"/>
        <v>3000</v>
      </c>
      <c r="G57" s="19">
        <f t="shared" si="10"/>
        <v>2641</v>
      </c>
      <c r="H57" s="161"/>
    </row>
    <row r="58" spans="1:8" s="52" customFormat="1" ht="17.25" customHeight="1" hidden="1">
      <c r="A58" s="191" t="s">
        <v>102</v>
      </c>
      <c r="B58" s="45"/>
      <c r="C58" s="62"/>
      <c r="D58" s="27" t="s">
        <v>103</v>
      </c>
      <c r="E58" s="28">
        <f t="shared" si="10"/>
        <v>3000</v>
      </c>
      <c r="F58" s="28">
        <f t="shared" si="10"/>
        <v>3000</v>
      </c>
      <c r="G58" s="28">
        <f t="shared" si="10"/>
        <v>2641</v>
      </c>
      <c r="H58" s="185"/>
    </row>
    <row r="59" spans="1:8" s="52" customFormat="1" ht="14.25" customHeight="1" hidden="1">
      <c r="A59" s="190"/>
      <c r="B59" s="55" t="s">
        <v>104</v>
      </c>
      <c r="C59" s="22"/>
      <c r="D59" s="23" t="s">
        <v>105</v>
      </c>
      <c r="E59" s="24">
        <f>E280</f>
        <v>3000</v>
      </c>
      <c r="F59" s="24">
        <f>F280</f>
        <v>3000</v>
      </c>
      <c r="G59" s="24">
        <f>G280</f>
        <v>2641</v>
      </c>
      <c r="H59" s="160"/>
    </row>
    <row r="60" spans="1:8" s="52" customFormat="1" ht="14.25" customHeight="1">
      <c r="A60" s="103" t="s">
        <v>106</v>
      </c>
      <c r="B60" s="63"/>
      <c r="C60" s="38"/>
      <c r="D60" s="64" t="s">
        <v>107</v>
      </c>
      <c r="E60" s="19">
        <f>E61+E70</f>
        <v>23268177</v>
      </c>
      <c r="F60" s="19">
        <f>F61+F70</f>
        <v>15129459</v>
      </c>
      <c r="G60" s="19">
        <f>G61+G70</f>
        <v>9731612</v>
      </c>
      <c r="H60" s="161">
        <f t="shared" si="0"/>
        <v>0.41823697662262066</v>
      </c>
    </row>
    <row r="61" spans="1:8" s="52" customFormat="1" ht="14.25" customHeight="1">
      <c r="A61" s="104" t="s">
        <v>108</v>
      </c>
      <c r="B61" s="38"/>
      <c r="C61" s="39"/>
      <c r="D61" s="40" t="s">
        <v>109</v>
      </c>
      <c r="E61" s="19">
        <f>E62+E68</f>
        <v>10825447</v>
      </c>
      <c r="F61" s="19">
        <f>F62+F68</f>
        <v>7685000</v>
      </c>
      <c r="G61" s="19">
        <f>G62+G68</f>
        <v>3573023</v>
      </c>
      <c r="H61" s="161">
        <f t="shared" si="0"/>
        <v>0.3300577796002327</v>
      </c>
    </row>
    <row r="62" spans="1:8" s="52" customFormat="1" ht="12.75">
      <c r="A62" s="25" t="s">
        <v>110</v>
      </c>
      <c r="B62" s="35"/>
      <c r="C62" s="36"/>
      <c r="D62" s="27" t="s">
        <v>111</v>
      </c>
      <c r="E62" s="28">
        <f>E63+E64+E65+E67</f>
        <v>10825447</v>
      </c>
      <c r="F62" s="28">
        <f>F63+F64+F65+F67</f>
        <v>7685000</v>
      </c>
      <c r="G62" s="28">
        <f>G63+G64+G65+G67</f>
        <v>3573023</v>
      </c>
      <c r="H62" s="185">
        <f t="shared" si="0"/>
        <v>0.3300577796002327</v>
      </c>
    </row>
    <row r="63" spans="1:8" s="52" customFormat="1" ht="12.75">
      <c r="A63" s="190"/>
      <c r="B63" s="37" t="s">
        <v>112</v>
      </c>
      <c r="C63" s="65"/>
      <c r="D63" s="23" t="s">
        <v>113</v>
      </c>
      <c r="E63" s="24">
        <f aca="true" t="shared" si="11" ref="E63:G64">E284</f>
        <v>0</v>
      </c>
      <c r="F63" s="24">
        <f t="shared" si="11"/>
        <v>0</v>
      </c>
      <c r="G63" s="24">
        <f t="shared" si="11"/>
        <v>0</v>
      </c>
      <c r="H63" s="160"/>
    </row>
    <row r="64" spans="1:8" s="52" customFormat="1" ht="12.75">
      <c r="A64" s="190"/>
      <c r="B64" s="37" t="s">
        <v>114</v>
      </c>
      <c r="C64" s="22"/>
      <c r="D64" s="23" t="s">
        <v>115</v>
      </c>
      <c r="E64" s="24">
        <f t="shared" si="11"/>
        <v>6140447</v>
      </c>
      <c r="F64" s="24">
        <f t="shared" si="11"/>
        <v>3000000</v>
      </c>
      <c r="G64" s="24">
        <f t="shared" si="11"/>
        <v>3573023</v>
      </c>
      <c r="H64" s="160">
        <f t="shared" si="0"/>
        <v>0.581883208176864</v>
      </c>
    </row>
    <row r="65" spans="1:8" s="52" customFormat="1" ht="12.75">
      <c r="A65" s="189"/>
      <c r="B65" s="37" t="s">
        <v>116</v>
      </c>
      <c r="C65" s="22"/>
      <c r="D65" s="23" t="s">
        <v>117</v>
      </c>
      <c r="E65" s="66">
        <f>E66</f>
        <v>4685000</v>
      </c>
      <c r="F65" s="66">
        <f>F66</f>
        <v>4685000</v>
      </c>
      <c r="G65" s="66">
        <f>G66</f>
        <v>0</v>
      </c>
      <c r="H65" s="193"/>
    </row>
    <row r="66" spans="1:8" s="52" customFormat="1" ht="12.75">
      <c r="A66" s="189"/>
      <c r="B66" s="37"/>
      <c r="C66" s="22" t="s">
        <v>118</v>
      </c>
      <c r="D66" s="67" t="s">
        <v>119</v>
      </c>
      <c r="E66" s="68">
        <f aca="true" t="shared" si="12" ref="E66:G67">E287</f>
        <v>4685000</v>
      </c>
      <c r="F66" s="68">
        <f t="shared" si="12"/>
        <v>4685000</v>
      </c>
      <c r="G66" s="68">
        <f t="shared" si="12"/>
        <v>0</v>
      </c>
      <c r="H66" s="194"/>
    </row>
    <row r="67" spans="1:8" s="52" customFormat="1" ht="12.75">
      <c r="A67" s="189"/>
      <c r="B67" s="37" t="s">
        <v>120</v>
      </c>
      <c r="C67" s="22"/>
      <c r="D67" s="23" t="s">
        <v>121</v>
      </c>
      <c r="E67" s="24">
        <f t="shared" si="12"/>
        <v>0</v>
      </c>
      <c r="F67" s="24">
        <f t="shared" si="12"/>
        <v>0</v>
      </c>
      <c r="G67" s="24">
        <f t="shared" si="12"/>
        <v>0</v>
      </c>
      <c r="H67" s="160"/>
    </row>
    <row r="68" spans="1:8" s="52" customFormat="1" ht="12.75">
      <c r="A68" s="46" t="s">
        <v>122</v>
      </c>
      <c r="B68" s="35"/>
      <c r="C68" s="26"/>
      <c r="D68" s="69" t="s">
        <v>123</v>
      </c>
      <c r="E68" s="28">
        <f>E69</f>
        <v>0</v>
      </c>
      <c r="F68" s="28">
        <f>F69</f>
        <v>0</v>
      </c>
      <c r="G68" s="28">
        <f>G69</f>
        <v>0</v>
      </c>
      <c r="H68" s="185"/>
    </row>
    <row r="69" spans="1:8" s="52" customFormat="1" ht="12.75">
      <c r="A69" s="189"/>
      <c r="B69" s="37" t="s">
        <v>124</v>
      </c>
      <c r="C69" s="22"/>
      <c r="D69" s="70" t="s">
        <v>125</v>
      </c>
      <c r="E69" s="24">
        <f>E290</f>
        <v>0</v>
      </c>
      <c r="F69" s="24">
        <f>F290</f>
        <v>0</v>
      </c>
      <c r="G69" s="24">
        <f>G290</f>
        <v>0</v>
      </c>
      <c r="H69" s="160"/>
    </row>
    <row r="70" spans="1:8" s="52" customFormat="1" ht="12.75">
      <c r="A70" s="103" t="s">
        <v>126</v>
      </c>
      <c r="B70" s="38"/>
      <c r="C70" s="38"/>
      <c r="D70" s="71" t="s">
        <v>127</v>
      </c>
      <c r="E70" s="19">
        <f>E71+E79+E82+E87+E96</f>
        <v>12442730</v>
      </c>
      <c r="F70" s="19">
        <f>F71+F79+F82+F87+F96</f>
        <v>7444459</v>
      </c>
      <c r="G70" s="19">
        <f>G71+G79+G82+G87+G96</f>
        <v>6158589</v>
      </c>
      <c r="H70" s="161">
        <f t="shared" si="0"/>
        <v>0.49495480493428695</v>
      </c>
    </row>
    <row r="71" spans="1:8" s="52" customFormat="1" ht="24.75" customHeight="1">
      <c r="A71" s="246" t="s">
        <v>128</v>
      </c>
      <c r="B71" s="246"/>
      <c r="C71" s="246"/>
      <c r="D71" s="72" t="s">
        <v>129</v>
      </c>
      <c r="E71" s="28">
        <f>E72+E73+E74+E75+E76+E77+E78</f>
        <v>297715</v>
      </c>
      <c r="F71" s="28">
        <f>F72+F73+F74+F75+F76+F77+F78</f>
        <v>169306</v>
      </c>
      <c r="G71" s="28">
        <f>G72+G73+G74+G75+G76+G77+G78</f>
        <v>209273</v>
      </c>
      <c r="H71" s="185">
        <f t="shared" si="0"/>
        <v>0.7029306551567774</v>
      </c>
    </row>
    <row r="72" spans="1:8" s="52" customFormat="1" ht="12.75">
      <c r="A72" s="190"/>
      <c r="B72" s="37" t="s">
        <v>130</v>
      </c>
      <c r="C72" s="22"/>
      <c r="D72" s="73" t="s">
        <v>131</v>
      </c>
      <c r="E72" s="24">
        <f aca="true" t="shared" si="13" ref="E72:G74">E293</f>
        <v>0</v>
      </c>
      <c r="F72" s="24">
        <f t="shared" si="13"/>
        <v>0</v>
      </c>
      <c r="G72" s="24">
        <f t="shared" si="13"/>
        <v>0</v>
      </c>
      <c r="H72" s="160"/>
    </row>
    <row r="73" spans="1:8" s="52" customFormat="1" ht="12.75">
      <c r="A73" s="190"/>
      <c r="B73" s="37" t="s">
        <v>132</v>
      </c>
      <c r="C73" s="22"/>
      <c r="D73" s="73" t="s">
        <v>133</v>
      </c>
      <c r="E73" s="24">
        <f t="shared" si="13"/>
        <v>257055</v>
      </c>
      <c r="F73" s="24">
        <f t="shared" si="13"/>
        <v>140000</v>
      </c>
      <c r="G73" s="24">
        <f t="shared" si="13"/>
        <v>194874</v>
      </c>
      <c r="H73" s="160">
        <f aca="true" t="shared" si="14" ref="H73:H136">G73/E73</f>
        <v>0.7581023516368093</v>
      </c>
    </row>
    <row r="74" spans="1:8" s="52" customFormat="1" ht="12.75" customHeight="1">
      <c r="A74" s="190"/>
      <c r="B74" s="37" t="s">
        <v>134</v>
      </c>
      <c r="C74" s="22"/>
      <c r="D74" s="73" t="s">
        <v>135</v>
      </c>
      <c r="E74" s="24">
        <f t="shared" si="13"/>
        <v>0</v>
      </c>
      <c r="F74" s="24">
        <f t="shared" si="13"/>
        <v>0</v>
      </c>
      <c r="G74" s="24">
        <f t="shared" si="13"/>
        <v>0</v>
      </c>
      <c r="H74" s="160"/>
    </row>
    <row r="75" spans="1:8" s="52" customFormat="1" ht="12.75">
      <c r="A75" s="195"/>
      <c r="B75" s="37" t="s">
        <v>136</v>
      </c>
      <c r="C75" s="22"/>
      <c r="D75" s="73" t="s">
        <v>137</v>
      </c>
      <c r="E75" s="24"/>
      <c r="F75" s="24">
        <f aca="true" t="shared" si="15" ref="F75:G78">F296</f>
        <v>0</v>
      </c>
      <c r="G75" s="24">
        <f t="shared" si="15"/>
        <v>0</v>
      </c>
      <c r="H75" s="160"/>
    </row>
    <row r="76" spans="1:8" s="52" customFormat="1" ht="12.75">
      <c r="A76" s="196"/>
      <c r="B76" s="37" t="s">
        <v>138</v>
      </c>
      <c r="C76" s="22"/>
      <c r="D76" s="73" t="s">
        <v>139</v>
      </c>
      <c r="E76" s="24"/>
      <c r="F76" s="24">
        <f t="shared" si="15"/>
        <v>0</v>
      </c>
      <c r="G76" s="24">
        <f t="shared" si="15"/>
        <v>0</v>
      </c>
      <c r="H76" s="160"/>
    </row>
    <row r="77" spans="1:8" s="52" customFormat="1" ht="12.75">
      <c r="A77" s="196"/>
      <c r="B77" s="37" t="s">
        <v>140</v>
      </c>
      <c r="C77" s="22"/>
      <c r="D77" s="73" t="s">
        <v>141</v>
      </c>
      <c r="E77" s="24">
        <f>E298</f>
        <v>31354</v>
      </c>
      <c r="F77" s="24">
        <f t="shared" si="15"/>
        <v>20000</v>
      </c>
      <c r="G77" s="24">
        <f t="shared" si="15"/>
        <v>10252</v>
      </c>
      <c r="H77" s="160">
        <f t="shared" si="14"/>
        <v>0.3269758244562097</v>
      </c>
    </row>
    <row r="78" spans="1:8" s="52" customFormat="1" ht="12.75">
      <c r="A78" s="195"/>
      <c r="B78" s="37" t="s">
        <v>142</v>
      </c>
      <c r="C78" s="22"/>
      <c r="D78" s="73" t="s">
        <v>143</v>
      </c>
      <c r="E78" s="24">
        <f>E299</f>
        <v>9306</v>
      </c>
      <c r="F78" s="24">
        <f t="shared" si="15"/>
        <v>9306</v>
      </c>
      <c r="G78" s="24">
        <f t="shared" si="15"/>
        <v>4147</v>
      </c>
      <c r="H78" s="160">
        <f t="shared" si="14"/>
        <v>0.44562647754137114</v>
      </c>
    </row>
    <row r="79" spans="1:8" s="52" customFormat="1" ht="12.75">
      <c r="A79" s="191" t="s">
        <v>144</v>
      </c>
      <c r="B79" s="35"/>
      <c r="C79" s="74"/>
      <c r="D79" s="72" t="s">
        <v>145</v>
      </c>
      <c r="E79" s="28">
        <f>E80+E81</f>
        <v>117277</v>
      </c>
      <c r="F79" s="28">
        <f>F80+F81</f>
        <v>105000</v>
      </c>
      <c r="G79" s="28">
        <f>G80+G81</f>
        <v>67099</v>
      </c>
      <c r="H79" s="185">
        <f t="shared" si="14"/>
        <v>0.5721411700503936</v>
      </c>
    </row>
    <row r="80" spans="1:8" s="52" customFormat="1" ht="12.75">
      <c r="A80" s="190"/>
      <c r="B80" s="55" t="s">
        <v>146</v>
      </c>
      <c r="C80" s="22"/>
      <c r="D80" s="73" t="s">
        <v>147</v>
      </c>
      <c r="E80" s="24">
        <f aca="true" t="shared" si="16" ref="E80:G81">E301</f>
        <v>5000</v>
      </c>
      <c r="F80" s="24">
        <f t="shared" si="16"/>
        <v>5000</v>
      </c>
      <c r="G80" s="24">
        <f t="shared" si="16"/>
        <v>3371</v>
      </c>
      <c r="H80" s="160">
        <f t="shared" si="14"/>
        <v>0.6742</v>
      </c>
    </row>
    <row r="81" spans="1:8" s="52" customFormat="1" ht="12.75">
      <c r="A81" s="195"/>
      <c r="B81" s="21" t="s">
        <v>148</v>
      </c>
      <c r="C81" s="22"/>
      <c r="D81" s="73" t="s">
        <v>149</v>
      </c>
      <c r="E81" s="24">
        <f t="shared" si="16"/>
        <v>112277</v>
      </c>
      <c r="F81" s="24">
        <f t="shared" si="16"/>
        <v>100000</v>
      </c>
      <c r="G81" s="24">
        <f t="shared" si="16"/>
        <v>63728</v>
      </c>
      <c r="H81" s="160">
        <f t="shared" si="14"/>
        <v>0.5675962129376453</v>
      </c>
    </row>
    <row r="82" spans="1:8" s="52" customFormat="1" ht="12.75">
      <c r="A82" s="191" t="s">
        <v>150</v>
      </c>
      <c r="B82" s="35"/>
      <c r="C82" s="26"/>
      <c r="D82" s="72" t="s">
        <v>151</v>
      </c>
      <c r="E82" s="28">
        <f>E83+E84+E85+E86</f>
        <v>5269038</v>
      </c>
      <c r="F82" s="28">
        <f>F83+F84+F85+F86</f>
        <v>3510153</v>
      </c>
      <c r="G82" s="28">
        <f>G83+G84+G85+G86</f>
        <v>2627919</v>
      </c>
      <c r="H82" s="185">
        <f t="shared" si="14"/>
        <v>0.49874739943040836</v>
      </c>
    </row>
    <row r="83" spans="1:8" s="52" customFormat="1" ht="12.75">
      <c r="A83" s="190"/>
      <c r="B83" s="37" t="s">
        <v>152</v>
      </c>
      <c r="C83" s="22"/>
      <c r="D83" s="73" t="s">
        <v>153</v>
      </c>
      <c r="E83" s="24">
        <f>E304</f>
        <v>5258885</v>
      </c>
      <c r="F83" s="24">
        <f aca="true" t="shared" si="17" ref="F83:G86">F304</f>
        <v>3500000</v>
      </c>
      <c r="G83" s="24">
        <f t="shared" si="17"/>
        <v>2627512</v>
      </c>
      <c r="H83" s="160">
        <f t="shared" si="14"/>
        <v>0.4996329069755281</v>
      </c>
    </row>
    <row r="84" spans="1:8" s="52" customFormat="1" ht="24.75" customHeight="1">
      <c r="A84" s="190"/>
      <c r="B84" s="234" t="s">
        <v>154</v>
      </c>
      <c r="C84" s="234"/>
      <c r="D84" s="73" t="s">
        <v>155</v>
      </c>
      <c r="E84" s="24"/>
      <c r="F84" s="24">
        <f t="shared" si="17"/>
        <v>0</v>
      </c>
      <c r="G84" s="24">
        <f t="shared" si="17"/>
        <v>0</v>
      </c>
      <c r="H84" s="160"/>
    </row>
    <row r="85" spans="1:8" s="52" customFormat="1" ht="25.5" customHeight="1">
      <c r="A85" s="197"/>
      <c r="B85" s="239" t="s">
        <v>156</v>
      </c>
      <c r="C85" s="239"/>
      <c r="D85" s="73" t="s">
        <v>157</v>
      </c>
      <c r="E85" s="24">
        <f>E306</f>
        <v>1059</v>
      </c>
      <c r="F85" s="24">
        <f t="shared" si="17"/>
        <v>1059</v>
      </c>
      <c r="G85" s="24">
        <f>G306</f>
        <v>240</v>
      </c>
      <c r="H85" s="160">
        <f t="shared" si="14"/>
        <v>0.22662889518413598</v>
      </c>
    </row>
    <row r="86" spans="1:8" s="52" customFormat="1" ht="12.75">
      <c r="A86" s="190"/>
      <c r="B86" s="21" t="s">
        <v>158</v>
      </c>
      <c r="C86" s="22"/>
      <c r="D86" s="73" t="s">
        <v>159</v>
      </c>
      <c r="E86" s="24">
        <f>E307</f>
        <v>9094</v>
      </c>
      <c r="F86" s="24">
        <f t="shared" si="17"/>
        <v>9094</v>
      </c>
      <c r="G86" s="24">
        <f>G307</f>
        <v>167</v>
      </c>
      <c r="H86" s="160">
        <f t="shared" si="14"/>
        <v>0.01836375632285023</v>
      </c>
    </row>
    <row r="87" spans="1:8" s="52" customFormat="1" ht="29.25" customHeight="1">
      <c r="A87" s="245" t="s">
        <v>160</v>
      </c>
      <c r="B87" s="245"/>
      <c r="C87" s="245"/>
      <c r="D87" s="72" t="s">
        <v>161</v>
      </c>
      <c r="E87" s="28">
        <f>E88+E89+E90+E91+E92+E95+E93+E94</f>
        <v>6758700</v>
      </c>
      <c r="F87" s="28">
        <f>F88+F89+F90+F91+F92+F95+F93+F94</f>
        <v>3660000</v>
      </c>
      <c r="G87" s="28">
        <f>G88+G89+G90+G91+G92+G95+G93+G94</f>
        <v>3254298</v>
      </c>
      <c r="H87" s="185">
        <f t="shared" si="14"/>
        <v>0.48149762528296863</v>
      </c>
    </row>
    <row r="88" spans="1:8" s="52" customFormat="1" ht="12.75">
      <c r="A88" s="190"/>
      <c r="B88" s="75" t="s">
        <v>162</v>
      </c>
      <c r="C88" s="37"/>
      <c r="D88" s="73" t="s">
        <v>163</v>
      </c>
      <c r="E88" s="24"/>
      <c r="F88" s="24">
        <f aca="true" t="shared" si="18" ref="F88:G90">F309</f>
        <v>0</v>
      </c>
      <c r="G88" s="24">
        <f t="shared" si="18"/>
        <v>0</v>
      </c>
      <c r="H88" s="160"/>
    </row>
    <row r="89" spans="1:8" s="52" customFormat="1" ht="19.5" customHeight="1">
      <c r="A89" s="190"/>
      <c r="B89" s="37" t="s">
        <v>164</v>
      </c>
      <c r="C89" s="75"/>
      <c r="D89" s="73" t="s">
        <v>165</v>
      </c>
      <c r="E89" s="24"/>
      <c r="F89" s="24">
        <f t="shared" si="18"/>
        <v>0</v>
      </c>
      <c r="G89" s="24">
        <f t="shared" si="18"/>
        <v>0</v>
      </c>
      <c r="H89" s="160"/>
    </row>
    <row r="90" spans="1:8" s="52" customFormat="1" ht="19.5" customHeight="1">
      <c r="A90" s="55"/>
      <c r="B90" s="256" t="s">
        <v>166</v>
      </c>
      <c r="C90" s="256"/>
      <c r="D90" s="76" t="s">
        <v>167</v>
      </c>
      <c r="E90" s="24">
        <f>E311</f>
        <v>506574</v>
      </c>
      <c r="F90" s="24">
        <f t="shared" si="18"/>
        <v>300000</v>
      </c>
      <c r="G90" s="24">
        <f t="shared" si="18"/>
        <v>210142</v>
      </c>
      <c r="H90" s="160">
        <f t="shared" si="14"/>
        <v>0.4148298175587377</v>
      </c>
    </row>
    <row r="91" spans="1:8" s="52" customFormat="1" ht="12" customHeight="1">
      <c r="A91" s="55"/>
      <c r="B91" s="256" t="s">
        <v>168</v>
      </c>
      <c r="C91" s="256"/>
      <c r="D91" s="76" t="s">
        <v>169</v>
      </c>
      <c r="E91" s="24"/>
      <c r="F91" s="24">
        <f>F371</f>
        <v>0</v>
      </c>
      <c r="G91" s="24">
        <f>G371</f>
        <v>0</v>
      </c>
      <c r="H91" s="160"/>
    </row>
    <row r="92" spans="1:8" s="52" customFormat="1" ht="12.75">
      <c r="A92" s="190"/>
      <c r="B92" s="255" t="s">
        <v>170</v>
      </c>
      <c r="C92" s="255"/>
      <c r="D92" s="54" t="s">
        <v>171</v>
      </c>
      <c r="E92" s="24"/>
      <c r="F92" s="24">
        <f>F312</f>
        <v>0</v>
      </c>
      <c r="G92" s="24">
        <f>G312</f>
        <v>0</v>
      </c>
      <c r="H92" s="160"/>
    </row>
    <row r="93" spans="1:8" s="52" customFormat="1" ht="12.75">
      <c r="A93" s="190"/>
      <c r="B93" s="254" t="s">
        <v>414</v>
      </c>
      <c r="C93" s="254"/>
      <c r="D93" s="77" t="s">
        <v>413</v>
      </c>
      <c r="E93" s="24">
        <f aca="true" t="shared" si="19" ref="E93:G94">E372</f>
        <v>360000</v>
      </c>
      <c r="F93" s="24">
        <f t="shared" si="19"/>
        <v>360000</v>
      </c>
      <c r="G93" s="24">
        <f t="shared" si="19"/>
        <v>388915</v>
      </c>
      <c r="H93" s="160">
        <f t="shared" si="14"/>
        <v>1.0803194444444444</v>
      </c>
    </row>
    <row r="94" spans="1:8" s="52" customFormat="1" ht="12.75">
      <c r="A94" s="190"/>
      <c r="B94" s="254" t="s">
        <v>446</v>
      </c>
      <c r="C94" s="254"/>
      <c r="D94" s="154" t="s">
        <v>445</v>
      </c>
      <c r="E94" s="24">
        <f t="shared" si="19"/>
        <v>0</v>
      </c>
      <c r="F94" s="24">
        <f t="shared" si="19"/>
        <v>0</v>
      </c>
      <c r="G94" s="24">
        <f t="shared" si="19"/>
        <v>0</v>
      </c>
      <c r="H94" s="160"/>
    </row>
    <row r="95" spans="1:8" s="52" customFormat="1" ht="12.75">
      <c r="A95" s="190"/>
      <c r="B95" s="37" t="s">
        <v>172</v>
      </c>
      <c r="C95" s="75"/>
      <c r="D95" s="73" t="s">
        <v>173</v>
      </c>
      <c r="E95" s="24">
        <f>E314</f>
        <v>5892126</v>
      </c>
      <c r="F95" s="24">
        <f>F314</f>
        <v>3000000</v>
      </c>
      <c r="G95" s="24">
        <f>G314</f>
        <v>2655241</v>
      </c>
      <c r="H95" s="160">
        <f t="shared" si="14"/>
        <v>0.4506422639298617</v>
      </c>
    </row>
    <row r="96" spans="1:8" s="52" customFormat="1" ht="12.75">
      <c r="A96" s="191" t="s">
        <v>174</v>
      </c>
      <c r="B96" s="35"/>
      <c r="C96" s="26"/>
      <c r="D96" s="72" t="s">
        <v>175</v>
      </c>
      <c r="E96" s="28">
        <f>E97+E98+E99+E100</f>
        <v>0</v>
      </c>
      <c r="F96" s="28">
        <f>F97+F98+F99+F100</f>
        <v>0</v>
      </c>
      <c r="G96" s="28">
        <f>G97+G98+G99+G100</f>
        <v>0</v>
      </c>
      <c r="H96" s="185"/>
    </row>
    <row r="97" spans="1:8" s="52" customFormat="1" ht="12.75">
      <c r="A97" s="190"/>
      <c r="B97" s="37" t="s">
        <v>176</v>
      </c>
      <c r="C97" s="22"/>
      <c r="D97" s="73" t="s">
        <v>177</v>
      </c>
      <c r="E97" s="24">
        <f aca="true" t="shared" si="20" ref="E97:G98">E316</f>
        <v>0</v>
      </c>
      <c r="F97" s="24">
        <f t="shared" si="20"/>
        <v>0</v>
      </c>
      <c r="G97" s="24">
        <f t="shared" si="20"/>
        <v>0</v>
      </c>
      <c r="H97" s="160"/>
    </row>
    <row r="98" spans="1:8" s="52" customFormat="1" ht="12.75">
      <c r="A98" s="251" t="s">
        <v>178</v>
      </c>
      <c r="B98" s="251"/>
      <c r="C98" s="251"/>
      <c r="D98" s="73" t="s">
        <v>179</v>
      </c>
      <c r="E98" s="78">
        <f t="shared" si="20"/>
        <v>-45025918</v>
      </c>
      <c r="F98" s="78">
        <f t="shared" si="20"/>
        <v>-22000000</v>
      </c>
      <c r="G98" s="78">
        <f t="shared" si="20"/>
        <v>-1219231</v>
      </c>
      <c r="H98" s="198">
        <f>G98/E98</f>
        <v>0.027078426252186573</v>
      </c>
    </row>
    <row r="99" spans="1:8" s="52" customFormat="1" ht="12.75">
      <c r="A99" s="199" t="s">
        <v>180</v>
      </c>
      <c r="B99" s="79"/>
      <c r="C99" s="30"/>
      <c r="D99" s="73" t="s">
        <v>181</v>
      </c>
      <c r="E99" s="78">
        <f>E375</f>
        <v>45025918</v>
      </c>
      <c r="F99" s="78">
        <f>F375</f>
        <v>22000000</v>
      </c>
      <c r="G99" s="78">
        <f>G375</f>
        <v>1219231</v>
      </c>
      <c r="H99" s="198">
        <f>G99/E99</f>
        <v>0.027078426252186573</v>
      </c>
    </row>
    <row r="100" spans="1:8" s="52" customFormat="1" ht="12.75">
      <c r="A100" s="190"/>
      <c r="B100" s="21" t="s">
        <v>182</v>
      </c>
      <c r="C100" s="22"/>
      <c r="D100" s="73" t="s">
        <v>183</v>
      </c>
      <c r="E100" s="24">
        <f>E318</f>
        <v>0</v>
      </c>
      <c r="F100" s="24">
        <f>F318</f>
        <v>0</v>
      </c>
      <c r="G100" s="24">
        <f>G318</f>
        <v>0</v>
      </c>
      <c r="H100" s="160"/>
    </row>
    <row r="101" spans="1:8" s="52" customFormat="1" ht="12.75">
      <c r="A101" s="109" t="s">
        <v>184</v>
      </c>
      <c r="B101" s="61"/>
      <c r="C101" s="17"/>
      <c r="D101" s="80" t="s">
        <v>185</v>
      </c>
      <c r="E101" s="19">
        <f>E102</f>
        <v>364623</v>
      </c>
      <c r="F101" s="19">
        <f>F102</f>
        <v>364623</v>
      </c>
      <c r="G101" s="19">
        <f>G102</f>
        <v>479109</v>
      </c>
      <c r="H101" s="161">
        <f>G101/E101</f>
        <v>1.3139845813346935</v>
      </c>
    </row>
    <row r="102" spans="1:8" s="52" customFormat="1" ht="12.75">
      <c r="A102" s="191"/>
      <c r="B102" s="81" t="s">
        <v>186</v>
      </c>
      <c r="C102" s="62"/>
      <c r="D102" s="72" t="s">
        <v>187</v>
      </c>
      <c r="E102" s="28">
        <f>E103+E104+E105+E106+E107</f>
        <v>364623</v>
      </c>
      <c r="F102" s="28">
        <f>F103+F104+F105+F106+F107</f>
        <v>364623</v>
      </c>
      <c r="G102" s="28">
        <f>G103+G104+G105+G106+G107</f>
        <v>479109</v>
      </c>
      <c r="H102" s="185">
        <f>G102/E102</f>
        <v>1.3139845813346935</v>
      </c>
    </row>
    <row r="103" spans="1:8" s="52" customFormat="1" ht="12.75">
      <c r="A103" s="190"/>
      <c r="B103" s="21" t="s">
        <v>188</v>
      </c>
      <c r="C103" s="22"/>
      <c r="D103" s="73" t="s">
        <v>189</v>
      </c>
      <c r="E103" s="24">
        <f>E378</f>
        <v>3227</v>
      </c>
      <c r="F103" s="24">
        <f aca="true" t="shared" si="21" ref="E103:G107">F378</f>
        <v>3227</v>
      </c>
      <c r="G103" s="24">
        <f t="shared" si="21"/>
        <v>3227</v>
      </c>
      <c r="H103" s="160">
        <f>G103/E103</f>
        <v>1</v>
      </c>
    </row>
    <row r="104" spans="1:8" s="52" customFormat="1" ht="12.75">
      <c r="A104" s="190"/>
      <c r="B104" s="21" t="s">
        <v>190</v>
      </c>
      <c r="C104" s="22"/>
      <c r="D104" s="73" t="s">
        <v>191</v>
      </c>
      <c r="E104" s="24">
        <f>E379</f>
        <v>49959</v>
      </c>
      <c r="F104" s="24">
        <f t="shared" si="21"/>
        <v>49959</v>
      </c>
      <c r="G104" s="24">
        <f t="shared" si="21"/>
        <v>49959</v>
      </c>
      <c r="H104" s="160">
        <f>G104/E104</f>
        <v>1</v>
      </c>
    </row>
    <row r="105" spans="1:8" s="52" customFormat="1" ht="12.75">
      <c r="A105" s="190"/>
      <c r="B105" s="21" t="s">
        <v>192</v>
      </c>
      <c r="C105" s="22"/>
      <c r="D105" s="73" t="s">
        <v>193</v>
      </c>
      <c r="E105" s="24"/>
      <c r="F105" s="24">
        <f t="shared" si="21"/>
        <v>0</v>
      </c>
      <c r="G105" s="24">
        <f t="shared" si="21"/>
        <v>0</v>
      </c>
      <c r="H105" s="160"/>
    </row>
    <row r="106" spans="1:8" s="52" customFormat="1" ht="12.75">
      <c r="A106" s="190"/>
      <c r="B106" s="239" t="s">
        <v>194</v>
      </c>
      <c r="C106" s="239"/>
      <c r="D106" s="73" t="s">
        <v>195</v>
      </c>
      <c r="E106" s="24">
        <f>E381</f>
        <v>311437</v>
      </c>
      <c r="F106" s="24">
        <f t="shared" si="21"/>
        <v>311437</v>
      </c>
      <c r="G106" s="24">
        <f t="shared" si="21"/>
        <v>425923</v>
      </c>
      <c r="H106" s="160">
        <f>G106/E106</f>
        <v>1.3676056473700942</v>
      </c>
    </row>
    <row r="107" spans="1:8" s="52" customFormat="1" ht="13.5" customHeight="1">
      <c r="A107" s="190"/>
      <c r="B107" s="21" t="s">
        <v>196</v>
      </c>
      <c r="C107" s="21"/>
      <c r="D107" s="73" t="s">
        <v>197</v>
      </c>
      <c r="E107" s="24">
        <f t="shared" si="21"/>
        <v>0</v>
      </c>
      <c r="F107" s="24">
        <f t="shared" si="21"/>
        <v>0</v>
      </c>
      <c r="G107" s="24">
        <f t="shared" si="21"/>
        <v>0</v>
      </c>
      <c r="H107" s="160"/>
    </row>
    <row r="108" spans="1:8" s="52" customFormat="1" ht="12.75">
      <c r="A108" s="109" t="s">
        <v>198</v>
      </c>
      <c r="B108" s="61"/>
      <c r="C108" s="17"/>
      <c r="D108" s="80" t="s">
        <v>199</v>
      </c>
      <c r="E108" s="19">
        <f>E109</f>
        <v>0</v>
      </c>
      <c r="F108" s="19">
        <f>F109</f>
        <v>0</v>
      </c>
      <c r="G108" s="19">
        <f>G109</f>
        <v>0</v>
      </c>
      <c r="H108" s="161"/>
    </row>
    <row r="109" spans="1:8" s="52" customFormat="1" ht="25.5" customHeight="1" hidden="1">
      <c r="A109" s="245" t="s">
        <v>200</v>
      </c>
      <c r="B109" s="245"/>
      <c r="C109" s="245"/>
      <c r="D109" s="72" t="s">
        <v>201</v>
      </c>
      <c r="E109" s="28">
        <f>E110+E111+E112+E113+E114+E115+E117+E116</f>
        <v>0</v>
      </c>
      <c r="F109" s="28">
        <f>F110+F111+F112+F113+F114+F115+F117+F116</f>
        <v>0</v>
      </c>
      <c r="G109" s="28">
        <f>G110+G111+G112+G113+G114+G115+G117+G116</f>
        <v>0</v>
      </c>
      <c r="H109" s="185"/>
    </row>
    <row r="110" spans="1:8" s="52" customFormat="1" ht="27" customHeight="1" hidden="1">
      <c r="A110" s="190"/>
      <c r="B110" s="239" t="s">
        <v>202</v>
      </c>
      <c r="C110" s="239"/>
      <c r="D110" s="73" t="s">
        <v>203</v>
      </c>
      <c r="E110" s="24">
        <f>E321</f>
        <v>0</v>
      </c>
      <c r="F110" s="24">
        <f aca="true" t="shared" si="22" ref="F110:G113">F321</f>
        <v>0</v>
      </c>
      <c r="G110" s="24">
        <f t="shared" si="22"/>
        <v>0</v>
      </c>
      <c r="H110" s="160" t="e">
        <f t="shared" si="14"/>
        <v>#DIV/0!</v>
      </c>
    </row>
    <row r="111" spans="1:8" s="52" customFormat="1" ht="12.75" customHeight="1" hidden="1">
      <c r="A111" s="190"/>
      <c r="B111" s="21" t="s">
        <v>204</v>
      </c>
      <c r="C111" s="22"/>
      <c r="D111" s="73" t="s">
        <v>205</v>
      </c>
      <c r="E111" s="24"/>
      <c r="F111" s="24">
        <f t="shared" si="22"/>
        <v>0</v>
      </c>
      <c r="G111" s="24">
        <f t="shared" si="22"/>
        <v>0</v>
      </c>
      <c r="H111" s="160" t="e">
        <f t="shared" si="14"/>
        <v>#DIV/0!</v>
      </c>
    </row>
    <row r="112" spans="1:8" s="52" customFormat="1" ht="15" customHeight="1" hidden="1">
      <c r="A112" s="190"/>
      <c r="B112" s="21" t="s">
        <v>206</v>
      </c>
      <c r="C112" s="22"/>
      <c r="D112" s="73" t="s">
        <v>207</v>
      </c>
      <c r="E112" s="24"/>
      <c r="F112" s="24">
        <f t="shared" si="22"/>
        <v>0</v>
      </c>
      <c r="G112" s="24">
        <f t="shared" si="22"/>
        <v>0</v>
      </c>
      <c r="H112" s="160" t="e">
        <f t="shared" si="14"/>
        <v>#DIV/0!</v>
      </c>
    </row>
    <row r="113" spans="1:8" s="52" customFormat="1" ht="24.75" customHeight="1" hidden="1">
      <c r="A113" s="190"/>
      <c r="B113" s="239" t="s">
        <v>208</v>
      </c>
      <c r="C113" s="239"/>
      <c r="D113" s="73" t="s">
        <v>209</v>
      </c>
      <c r="E113" s="24"/>
      <c r="F113" s="24">
        <f t="shared" si="22"/>
        <v>0</v>
      </c>
      <c r="G113" s="24">
        <f t="shared" si="22"/>
        <v>0</v>
      </c>
      <c r="H113" s="160" t="e">
        <f t="shared" si="14"/>
        <v>#DIV/0!</v>
      </c>
    </row>
    <row r="114" spans="1:8" s="52" customFormat="1" ht="24.75" customHeight="1" hidden="1">
      <c r="A114" s="190"/>
      <c r="B114" s="239" t="s">
        <v>210</v>
      </c>
      <c r="C114" s="247"/>
      <c r="D114" s="73" t="s">
        <v>211</v>
      </c>
      <c r="E114" s="24"/>
      <c r="F114" s="24">
        <f aca="true" t="shared" si="23" ref="F114:G116">F385</f>
        <v>0</v>
      </c>
      <c r="G114" s="24">
        <f t="shared" si="23"/>
        <v>0</v>
      </c>
      <c r="H114" s="160"/>
    </row>
    <row r="115" spans="1:8" s="52" customFormat="1" ht="14.25" customHeight="1" hidden="1">
      <c r="A115" s="190"/>
      <c r="B115" s="248" t="s">
        <v>212</v>
      </c>
      <c r="C115" s="248"/>
      <c r="D115" s="73" t="s">
        <v>213</v>
      </c>
      <c r="E115" s="24"/>
      <c r="F115" s="24">
        <f t="shared" si="23"/>
        <v>0</v>
      </c>
      <c r="G115" s="24">
        <f t="shared" si="23"/>
        <v>0</v>
      </c>
      <c r="H115" s="160"/>
    </row>
    <row r="116" spans="1:8" s="52" customFormat="1" ht="14.25" customHeight="1" hidden="1">
      <c r="A116" s="190"/>
      <c r="B116" s="278" t="s">
        <v>411</v>
      </c>
      <c r="C116" s="278"/>
      <c r="D116" s="73" t="s">
        <v>412</v>
      </c>
      <c r="E116" s="24">
        <f>E387</f>
        <v>0</v>
      </c>
      <c r="F116" s="24">
        <f t="shared" si="23"/>
        <v>0</v>
      </c>
      <c r="G116" s="24">
        <f t="shared" si="23"/>
        <v>0</v>
      </c>
      <c r="H116" s="160"/>
    </row>
    <row r="117" spans="1:8" s="52" customFormat="1" ht="12.75" hidden="1">
      <c r="A117" s="190"/>
      <c r="B117" s="21" t="s">
        <v>214</v>
      </c>
      <c r="C117" s="22"/>
      <c r="D117" s="73" t="s">
        <v>215</v>
      </c>
      <c r="E117" s="24"/>
      <c r="F117" s="24">
        <f>F325</f>
        <v>0</v>
      </c>
      <c r="G117" s="24">
        <f>G325</f>
        <v>0</v>
      </c>
      <c r="H117" s="160"/>
    </row>
    <row r="118" spans="1:8" s="52" customFormat="1" ht="12.75">
      <c r="A118" s="103" t="s">
        <v>216</v>
      </c>
      <c r="B118" s="38"/>
      <c r="C118" s="38"/>
      <c r="D118" s="80" t="s">
        <v>217</v>
      </c>
      <c r="E118" s="19">
        <f>E119</f>
        <v>121662441</v>
      </c>
      <c r="F118" s="19">
        <f>F119</f>
        <v>83490409</v>
      </c>
      <c r="G118" s="19">
        <f>G119</f>
        <v>34229480</v>
      </c>
      <c r="H118" s="161">
        <f t="shared" si="14"/>
        <v>0.2813479634195405</v>
      </c>
    </row>
    <row r="119" spans="1:8" s="52" customFormat="1" ht="12.75">
      <c r="A119" s="103" t="s">
        <v>218</v>
      </c>
      <c r="B119" s="38"/>
      <c r="C119" s="39"/>
      <c r="D119" s="80" t="s">
        <v>219</v>
      </c>
      <c r="E119" s="19">
        <f>E120+E165</f>
        <v>121662441</v>
      </c>
      <c r="F119" s="19">
        <f>F120+F165</f>
        <v>83490409</v>
      </c>
      <c r="G119" s="19">
        <f>G120+G165</f>
        <v>34229480</v>
      </c>
      <c r="H119" s="161">
        <f t="shared" si="14"/>
        <v>0.2813479634195405</v>
      </c>
    </row>
    <row r="120" spans="1:8" s="52" customFormat="1" ht="12.75">
      <c r="A120" s="46" t="s">
        <v>220</v>
      </c>
      <c r="B120" s="35"/>
      <c r="C120" s="62"/>
      <c r="D120" s="82" t="s">
        <v>221</v>
      </c>
      <c r="E120" s="28">
        <f>E121+E148</f>
        <v>120584016</v>
      </c>
      <c r="F120" s="28">
        <f>F121+F148</f>
        <v>82469844</v>
      </c>
      <c r="G120" s="28">
        <f>G121+G148</f>
        <v>34187172</v>
      </c>
      <c r="H120" s="185">
        <f t="shared" si="14"/>
        <v>0.2835132974838058</v>
      </c>
    </row>
    <row r="121" spans="1:8" s="52" customFormat="1" ht="24" customHeight="1">
      <c r="A121" s="258" t="s">
        <v>222</v>
      </c>
      <c r="B121" s="258"/>
      <c r="C121" s="258"/>
      <c r="D121" s="80" t="s">
        <v>223</v>
      </c>
      <c r="E121" s="19">
        <f>E122+E123+E124+E125+E126+E127+E128+E132+E133+E134+E135+E136+E137+E141+E142+E146+E147+E164</f>
        <v>112699016</v>
      </c>
      <c r="F121" s="19">
        <f>F122+F123+F124+F125+F126+F127+F128+F132+F133+F134+F135+F136+F137+F141+F142+F146+F147+F164</f>
        <v>78409844</v>
      </c>
      <c r="G121" s="19">
        <f>G122+G123+G124+G125+G126+G127+G128+G132+G133+G134+G135+G136+G137+G141+G142+G146+G147+G164</f>
        <v>31287164</v>
      </c>
      <c r="H121" s="161">
        <f t="shared" si="14"/>
        <v>0.2776170113144555</v>
      </c>
    </row>
    <row r="122" spans="1:8" s="52" customFormat="1" ht="12.75">
      <c r="A122" s="189"/>
      <c r="B122" s="37" t="s">
        <v>224</v>
      </c>
      <c r="C122" s="22"/>
      <c r="D122" s="73" t="s">
        <v>225</v>
      </c>
      <c r="E122" s="24"/>
      <c r="F122" s="24">
        <f aca="true" t="shared" si="24" ref="F122:G127">F392</f>
        <v>0</v>
      </c>
      <c r="G122" s="24">
        <f t="shared" si="24"/>
        <v>0</v>
      </c>
      <c r="H122" s="160"/>
    </row>
    <row r="123" spans="1:8" s="52" customFormat="1" ht="12.75" customHeight="1" hidden="1">
      <c r="A123" s="189"/>
      <c r="B123" s="37" t="s">
        <v>226</v>
      </c>
      <c r="C123" s="22"/>
      <c r="D123" s="73" t="s">
        <v>227</v>
      </c>
      <c r="E123" s="24"/>
      <c r="F123" s="24">
        <f t="shared" si="24"/>
        <v>0</v>
      </c>
      <c r="G123" s="24">
        <f t="shared" si="24"/>
        <v>0</v>
      </c>
      <c r="H123" s="160" t="e">
        <f t="shared" si="14"/>
        <v>#DIV/0!</v>
      </c>
    </row>
    <row r="124" spans="1:8" s="52" customFormat="1" ht="12.75" customHeight="1" hidden="1">
      <c r="A124" s="189"/>
      <c r="B124" s="37" t="s">
        <v>228</v>
      </c>
      <c r="C124" s="22"/>
      <c r="D124" s="73" t="s">
        <v>229</v>
      </c>
      <c r="E124" s="24"/>
      <c r="F124" s="24">
        <f t="shared" si="24"/>
        <v>0</v>
      </c>
      <c r="G124" s="24">
        <f t="shared" si="24"/>
        <v>0</v>
      </c>
      <c r="H124" s="160" t="e">
        <f t="shared" si="14"/>
        <v>#DIV/0!</v>
      </c>
    </row>
    <row r="125" spans="1:8" s="52" customFormat="1" ht="12.75" customHeight="1" hidden="1">
      <c r="A125" s="184"/>
      <c r="B125" s="37" t="s">
        <v>230</v>
      </c>
      <c r="C125" s="22"/>
      <c r="D125" s="73" t="s">
        <v>231</v>
      </c>
      <c r="E125" s="24"/>
      <c r="F125" s="24">
        <f t="shared" si="24"/>
        <v>337</v>
      </c>
      <c r="G125" s="24">
        <f t="shared" si="24"/>
        <v>337</v>
      </c>
      <c r="H125" s="160" t="e">
        <f t="shared" si="14"/>
        <v>#DIV/0!</v>
      </c>
    </row>
    <row r="126" spans="1:8" s="52" customFormat="1" ht="12.75" customHeight="1" hidden="1">
      <c r="A126" s="200"/>
      <c r="B126" s="239" t="s">
        <v>232</v>
      </c>
      <c r="C126" s="239"/>
      <c r="D126" s="73" t="s">
        <v>233</v>
      </c>
      <c r="E126" s="24"/>
      <c r="F126" s="24">
        <f t="shared" si="24"/>
        <v>0</v>
      </c>
      <c r="G126" s="24">
        <f t="shared" si="24"/>
        <v>0</v>
      </c>
      <c r="H126" s="160" t="e">
        <f t="shared" si="14"/>
        <v>#DIV/0!</v>
      </c>
    </row>
    <row r="127" spans="1:8" s="52" customFormat="1" ht="12.75" customHeight="1" hidden="1">
      <c r="A127" s="200"/>
      <c r="B127" s="239" t="s">
        <v>234</v>
      </c>
      <c r="C127" s="239"/>
      <c r="D127" s="73" t="s">
        <v>235</v>
      </c>
      <c r="E127" s="24"/>
      <c r="F127" s="24">
        <f t="shared" si="24"/>
        <v>0</v>
      </c>
      <c r="G127" s="24">
        <f t="shared" si="24"/>
        <v>0</v>
      </c>
      <c r="H127" s="160" t="e">
        <f t="shared" si="14"/>
        <v>#DIV/0!</v>
      </c>
    </row>
    <row r="128" spans="1:8" s="52" customFormat="1" ht="26.25" customHeight="1" hidden="1">
      <c r="A128" s="201"/>
      <c r="B128" s="259" t="s">
        <v>236</v>
      </c>
      <c r="C128" s="259"/>
      <c r="D128" s="83" t="s">
        <v>237</v>
      </c>
      <c r="E128" s="84">
        <f>E129+E130+E131</f>
        <v>0</v>
      </c>
      <c r="F128" s="84">
        <f>F129+F130+F131</f>
        <v>0</v>
      </c>
      <c r="G128" s="84">
        <f>G129+G130+G131</f>
        <v>0</v>
      </c>
      <c r="H128" s="202" t="e">
        <f t="shared" si="14"/>
        <v>#DIV/0!</v>
      </c>
    </row>
    <row r="129" spans="1:8" s="52" customFormat="1" ht="29.25" customHeight="1" hidden="1">
      <c r="A129" s="189"/>
      <c r="B129" s="37"/>
      <c r="C129" s="85" t="s">
        <v>238</v>
      </c>
      <c r="D129" s="86" t="s">
        <v>239</v>
      </c>
      <c r="E129" s="24"/>
      <c r="F129" s="24">
        <f aca="true" t="shared" si="25" ref="E129:G136">F399</f>
        <v>0</v>
      </c>
      <c r="G129" s="24">
        <f t="shared" si="25"/>
        <v>0</v>
      </c>
      <c r="H129" s="160" t="e">
        <f t="shared" si="14"/>
        <v>#DIV/0!</v>
      </c>
    </row>
    <row r="130" spans="1:8" s="52" customFormat="1" ht="16.5" customHeight="1" hidden="1">
      <c r="A130" s="189"/>
      <c r="B130" s="37"/>
      <c r="C130" s="22" t="s">
        <v>240</v>
      </c>
      <c r="D130" s="86" t="s">
        <v>241</v>
      </c>
      <c r="E130" s="24"/>
      <c r="F130" s="24">
        <f t="shared" si="25"/>
        <v>0</v>
      </c>
      <c r="G130" s="24">
        <f t="shared" si="25"/>
        <v>0</v>
      </c>
      <c r="H130" s="160" t="e">
        <f t="shared" si="14"/>
        <v>#DIV/0!</v>
      </c>
    </row>
    <row r="131" spans="1:8" s="52" customFormat="1" ht="16.5" customHeight="1" hidden="1">
      <c r="A131" s="189"/>
      <c r="B131" s="37"/>
      <c r="C131" s="22" t="s">
        <v>242</v>
      </c>
      <c r="D131" s="86" t="s">
        <v>243</v>
      </c>
      <c r="E131" s="24"/>
      <c r="F131" s="24">
        <f t="shared" si="25"/>
        <v>0</v>
      </c>
      <c r="G131" s="24">
        <f t="shared" si="25"/>
        <v>0</v>
      </c>
      <c r="H131" s="160" t="e">
        <f t="shared" si="14"/>
        <v>#DIV/0!</v>
      </c>
    </row>
    <row r="132" spans="1:8" s="52" customFormat="1" ht="25.5" customHeight="1" hidden="1">
      <c r="A132" s="189"/>
      <c r="B132" s="239" t="s">
        <v>244</v>
      </c>
      <c r="C132" s="239"/>
      <c r="D132" s="73" t="s">
        <v>245</v>
      </c>
      <c r="E132" s="24"/>
      <c r="F132" s="24">
        <f t="shared" si="25"/>
        <v>0</v>
      </c>
      <c r="G132" s="24">
        <f t="shared" si="25"/>
        <v>0</v>
      </c>
      <c r="H132" s="160" t="e">
        <f t="shared" si="14"/>
        <v>#DIV/0!</v>
      </c>
    </row>
    <row r="133" spans="1:8" s="52" customFormat="1" ht="12.75" customHeight="1" hidden="1">
      <c r="A133" s="189"/>
      <c r="B133" s="239" t="s">
        <v>246</v>
      </c>
      <c r="C133" s="239"/>
      <c r="D133" s="73" t="s">
        <v>247</v>
      </c>
      <c r="E133" s="24">
        <f t="shared" si="25"/>
        <v>0</v>
      </c>
      <c r="F133" s="24">
        <f t="shared" si="25"/>
        <v>0</v>
      </c>
      <c r="G133" s="24">
        <f t="shared" si="25"/>
        <v>0</v>
      </c>
      <c r="H133" s="160" t="e">
        <f t="shared" si="14"/>
        <v>#DIV/0!</v>
      </c>
    </row>
    <row r="134" spans="1:8" s="52" customFormat="1" ht="27" customHeight="1" hidden="1">
      <c r="A134" s="189"/>
      <c r="B134" s="239" t="s">
        <v>248</v>
      </c>
      <c r="C134" s="239"/>
      <c r="D134" s="73" t="s">
        <v>249</v>
      </c>
      <c r="E134" s="24">
        <f t="shared" si="25"/>
        <v>0</v>
      </c>
      <c r="F134" s="24">
        <f t="shared" si="25"/>
        <v>0</v>
      </c>
      <c r="G134" s="24">
        <f t="shared" si="25"/>
        <v>0</v>
      </c>
      <c r="H134" s="160" t="e">
        <f t="shared" si="14"/>
        <v>#DIV/0!</v>
      </c>
    </row>
    <row r="135" spans="1:8" s="52" customFormat="1" ht="12.75" customHeight="1" hidden="1">
      <c r="A135" s="189"/>
      <c r="B135" s="239" t="s">
        <v>250</v>
      </c>
      <c r="C135" s="239"/>
      <c r="D135" s="73" t="s">
        <v>251</v>
      </c>
      <c r="E135" s="24"/>
      <c r="F135" s="24">
        <f t="shared" si="25"/>
        <v>0</v>
      </c>
      <c r="G135" s="24">
        <f t="shared" si="25"/>
        <v>0</v>
      </c>
      <c r="H135" s="160" t="e">
        <f t="shared" si="14"/>
        <v>#DIV/0!</v>
      </c>
    </row>
    <row r="136" spans="1:8" s="52" customFormat="1" ht="14.25" customHeight="1" hidden="1">
      <c r="A136" s="189"/>
      <c r="B136" s="239" t="s">
        <v>252</v>
      </c>
      <c r="C136" s="239"/>
      <c r="D136" s="73" t="s">
        <v>253</v>
      </c>
      <c r="E136" s="24"/>
      <c r="F136" s="24">
        <f t="shared" si="25"/>
        <v>0</v>
      </c>
      <c r="G136" s="24">
        <f t="shared" si="25"/>
        <v>0</v>
      </c>
      <c r="H136" s="160" t="e">
        <f t="shared" si="14"/>
        <v>#DIV/0!</v>
      </c>
    </row>
    <row r="137" spans="1:8" s="52" customFormat="1" ht="27.75" customHeight="1" hidden="1">
      <c r="A137" s="201"/>
      <c r="B137" s="263" t="s">
        <v>254</v>
      </c>
      <c r="C137" s="263"/>
      <c r="D137" s="83" t="s">
        <v>255</v>
      </c>
      <c r="E137" s="84">
        <f>E138+E139+E140</f>
        <v>0</v>
      </c>
      <c r="F137" s="84">
        <f>F138+F139+F140</f>
        <v>0</v>
      </c>
      <c r="G137" s="84">
        <f>G138+G139+G140</f>
        <v>0</v>
      </c>
      <c r="H137" s="202" t="e">
        <f aca="true" t="shared" si="26" ref="H137:H146">G137/E137</f>
        <v>#DIV/0!</v>
      </c>
    </row>
    <row r="138" spans="1:8" s="90" customFormat="1" ht="31.5" customHeight="1" hidden="1">
      <c r="A138" s="203"/>
      <c r="B138" s="87"/>
      <c r="C138" s="88" t="s">
        <v>256</v>
      </c>
      <c r="D138" s="86" t="s">
        <v>257</v>
      </c>
      <c r="E138" s="89"/>
      <c r="F138" s="24">
        <f aca="true" t="shared" si="27" ref="F138:G141">F408</f>
        <v>0</v>
      </c>
      <c r="G138" s="24">
        <f t="shared" si="27"/>
        <v>0</v>
      </c>
      <c r="H138" s="160" t="e">
        <f t="shared" si="26"/>
        <v>#DIV/0!</v>
      </c>
    </row>
    <row r="139" spans="1:8" s="90" customFormat="1" ht="30" customHeight="1" hidden="1">
      <c r="A139" s="203"/>
      <c r="B139" s="87"/>
      <c r="C139" s="88" t="s">
        <v>258</v>
      </c>
      <c r="D139" s="86" t="s">
        <v>259</v>
      </c>
      <c r="E139" s="89"/>
      <c r="F139" s="24">
        <f t="shared" si="27"/>
        <v>0</v>
      </c>
      <c r="G139" s="24">
        <f t="shared" si="27"/>
        <v>0</v>
      </c>
      <c r="H139" s="160" t="e">
        <f t="shared" si="26"/>
        <v>#DIV/0!</v>
      </c>
    </row>
    <row r="140" spans="1:8" s="90" customFormat="1" ht="27.75" customHeight="1" hidden="1">
      <c r="A140" s="203"/>
      <c r="B140" s="87"/>
      <c r="C140" s="88" t="s">
        <v>260</v>
      </c>
      <c r="D140" s="86" t="s">
        <v>261</v>
      </c>
      <c r="E140" s="89"/>
      <c r="F140" s="24">
        <f t="shared" si="27"/>
        <v>0</v>
      </c>
      <c r="G140" s="24">
        <f t="shared" si="27"/>
        <v>0</v>
      </c>
      <c r="H140" s="160" t="e">
        <f t="shared" si="26"/>
        <v>#DIV/0!</v>
      </c>
    </row>
    <row r="141" spans="1:8" s="52" customFormat="1" ht="14.25" customHeight="1" hidden="1">
      <c r="A141" s="189"/>
      <c r="B141" s="239" t="s">
        <v>262</v>
      </c>
      <c r="C141" s="239"/>
      <c r="D141" s="73" t="s">
        <v>263</v>
      </c>
      <c r="E141" s="89"/>
      <c r="F141" s="24">
        <f t="shared" si="27"/>
        <v>0</v>
      </c>
      <c r="G141" s="24">
        <f t="shared" si="27"/>
        <v>0</v>
      </c>
      <c r="H141" s="160" t="e">
        <f t="shared" si="26"/>
        <v>#DIV/0!</v>
      </c>
    </row>
    <row r="142" spans="1:8" s="90" customFormat="1" ht="30.75" customHeight="1" hidden="1">
      <c r="A142" s="204"/>
      <c r="B142" s="260" t="s">
        <v>264</v>
      </c>
      <c r="C142" s="260"/>
      <c r="D142" s="83" t="s">
        <v>265</v>
      </c>
      <c r="E142" s="28">
        <f>E143+E144+E145</f>
        <v>0</v>
      </c>
      <c r="F142" s="28">
        <f>F143+F144+F145</f>
        <v>0</v>
      </c>
      <c r="G142" s="28">
        <f>G143+G144+G145</f>
        <v>0</v>
      </c>
      <c r="H142" s="185" t="e">
        <f t="shared" si="26"/>
        <v>#DIV/0!</v>
      </c>
    </row>
    <row r="143" spans="1:8" s="90" customFormat="1" ht="42" customHeight="1" hidden="1">
      <c r="A143" s="203"/>
      <c r="B143" s="87"/>
      <c r="C143" s="88" t="s">
        <v>266</v>
      </c>
      <c r="D143" s="86" t="s">
        <v>267</v>
      </c>
      <c r="E143" s="89"/>
      <c r="F143" s="24">
        <f aca="true" t="shared" si="28" ref="E143:G147">F413</f>
        <v>0</v>
      </c>
      <c r="G143" s="24">
        <f t="shared" si="28"/>
        <v>0</v>
      </c>
      <c r="H143" s="160" t="e">
        <f t="shared" si="26"/>
        <v>#DIV/0!</v>
      </c>
    </row>
    <row r="144" spans="1:8" s="90" customFormat="1" ht="32.25" customHeight="1" hidden="1">
      <c r="A144" s="203"/>
      <c r="B144" s="87"/>
      <c r="C144" s="88" t="s">
        <v>268</v>
      </c>
      <c r="D144" s="86" t="s">
        <v>269</v>
      </c>
      <c r="E144" s="89"/>
      <c r="F144" s="24">
        <f t="shared" si="28"/>
        <v>0</v>
      </c>
      <c r="G144" s="24">
        <f t="shared" si="28"/>
        <v>0</v>
      </c>
      <c r="H144" s="160" t="e">
        <f t="shared" si="26"/>
        <v>#DIV/0!</v>
      </c>
    </row>
    <row r="145" spans="1:8" s="90" customFormat="1" ht="30" customHeight="1" hidden="1">
      <c r="A145" s="203"/>
      <c r="B145" s="87"/>
      <c r="C145" s="88" t="s">
        <v>270</v>
      </c>
      <c r="D145" s="86" t="s">
        <v>271</v>
      </c>
      <c r="E145" s="89"/>
      <c r="F145" s="24">
        <f t="shared" si="28"/>
        <v>0</v>
      </c>
      <c r="G145" s="24">
        <f t="shared" si="28"/>
        <v>0</v>
      </c>
      <c r="H145" s="160" t="e">
        <f t="shared" si="26"/>
        <v>#DIV/0!</v>
      </c>
    </row>
    <row r="146" spans="1:8" s="52" customFormat="1" ht="42" customHeight="1" hidden="1">
      <c r="A146" s="189"/>
      <c r="B146" s="262" t="s">
        <v>272</v>
      </c>
      <c r="C146" s="262"/>
      <c r="D146" s="73" t="s">
        <v>273</v>
      </c>
      <c r="E146" s="89"/>
      <c r="F146" s="24">
        <f t="shared" si="28"/>
        <v>0</v>
      </c>
      <c r="G146" s="24">
        <f t="shared" si="28"/>
        <v>0</v>
      </c>
      <c r="H146" s="160" t="e">
        <f t="shared" si="26"/>
        <v>#DIV/0!</v>
      </c>
    </row>
    <row r="147" spans="1:8" s="52" customFormat="1" ht="34.5" customHeight="1">
      <c r="A147" s="189"/>
      <c r="B147" s="239" t="s">
        <v>274</v>
      </c>
      <c r="C147" s="239"/>
      <c r="D147" s="73" t="s">
        <v>275</v>
      </c>
      <c r="E147" s="24">
        <f t="shared" si="28"/>
        <v>4600000</v>
      </c>
      <c r="F147" s="24">
        <f t="shared" si="28"/>
        <v>4600000</v>
      </c>
      <c r="G147" s="24">
        <f t="shared" si="28"/>
        <v>4690730</v>
      </c>
      <c r="H147" s="160">
        <f>G147/E147</f>
        <v>1.0197239130434783</v>
      </c>
    </row>
    <row r="148" spans="1:8" s="52" customFormat="1" ht="33.75" customHeight="1">
      <c r="A148" s="243" t="s">
        <v>276</v>
      </c>
      <c r="B148" s="243"/>
      <c r="C148" s="243"/>
      <c r="D148" s="40" t="s">
        <v>277</v>
      </c>
      <c r="E148" s="19">
        <f>E149+E150+E151+E152+E153+E154+E155+E156+E157+E158+E159+E160+E161+E162+E163</f>
        <v>7885000</v>
      </c>
      <c r="F148" s="19">
        <f>F149+F150+F151+F152+F153+F154+F155+F156+F157+F158+F159+F160+F161+F162+F163</f>
        <v>4060000</v>
      </c>
      <c r="G148" s="19">
        <f>G149+G150+G151+G152+G153+G154+G155+G156+G157+G158+G159+G160+G161+G162+G163</f>
        <v>2900008</v>
      </c>
      <c r="H148" s="161">
        <f aca="true" t="shared" si="29" ref="H148:H200">G148/E148</f>
        <v>0.3677879518072289</v>
      </c>
    </row>
    <row r="149" spans="1:8" s="52" customFormat="1" ht="13.5" customHeight="1" hidden="1">
      <c r="A149" s="189"/>
      <c r="B149" s="37" t="s">
        <v>278</v>
      </c>
      <c r="C149" s="22"/>
      <c r="D149" s="73" t="s">
        <v>279</v>
      </c>
      <c r="E149" s="89"/>
      <c r="F149" s="24">
        <f aca="true" t="shared" si="30" ref="F149:G154">F330</f>
        <v>0</v>
      </c>
      <c r="G149" s="24">
        <f t="shared" si="30"/>
        <v>0</v>
      </c>
      <c r="H149" s="160"/>
    </row>
    <row r="150" spans="1:8" s="52" customFormat="1" ht="13.5" customHeight="1" hidden="1">
      <c r="A150" s="189"/>
      <c r="B150" s="37" t="s">
        <v>280</v>
      </c>
      <c r="C150" s="22"/>
      <c r="D150" s="73" t="s">
        <v>281</v>
      </c>
      <c r="E150" s="89"/>
      <c r="F150" s="24">
        <f t="shared" si="30"/>
        <v>0</v>
      </c>
      <c r="G150" s="24">
        <f t="shared" si="30"/>
        <v>0</v>
      </c>
      <c r="H150" s="160"/>
    </row>
    <row r="151" spans="1:8" s="52" customFormat="1" ht="13.5" customHeight="1" hidden="1">
      <c r="A151" s="189"/>
      <c r="B151" s="37" t="s">
        <v>282</v>
      </c>
      <c r="C151" s="22"/>
      <c r="D151" s="73" t="s">
        <v>283</v>
      </c>
      <c r="E151" s="89"/>
      <c r="F151" s="24">
        <f t="shared" si="30"/>
        <v>0</v>
      </c>
      <c r="G151" s="24">
        <f t="shared" si="30"/>
        <v>0</v>
      </c>
      <c r="H151" s="160"/>
    </row>
    <row r="152" spans="1:8" s="52" customFormat="1" ht="12.75" customHeight="1" hidden="1">
      <c r="A152" s="189"/>
      <c r="B152" s="37" t="s">
        <v>284</v>
      </c>
      <c r="C152" s="56"/>
      <c r="D152" s="73" t="s">
        <v>285</v>
      </c>
      <c r="E152" s="89"/>
      <c r="F152" s="24">
        <f t="shared" si="30"/>
        <v>0</v>
      </c>
      <c r="G152" s="24">
        <f t="shared" si="30"/>
        <v>0</v>
      </c>
      <c r="H152" s="160"/>
    </row>
    <row r="153" spans="1:8" s="52" customFormat="1" ht="12.75" customHeight="1" hidden="1">
      <c r="A153" s="189"/>
      <c r="B153" s="247" t="s">
        <v>286</v>
      </c>
      <c r="C153" s="247"/>
      <c r="D153" s="73" t="s">
        <v>287</v>
      </c>
      <c r="E153" s="89"/>
      <c r="F153" s="24">
        <f t="shared" si="30"/>
        <v>0</v>
      </c>
      <c r="G153" s="24">
        <f t="shared" si="30"/>
        <v>0</v>
      </c>
      <c r="H153" s="160"/>
    </row>
    <row r="154" spans="1:8" s="52" customFormat="1" ht="27" customHeight="1">
      <c r="A154" s="189"/>
      <c r="B154" s="239" t="s">
        <v>288</v>
      </c>
      <c r="C154" s="239"/>
      <c r="D154" s="73" t="s">
        <v>289</v>
      </c>
      <c r="E154" s="24">
        <f>E335</f>
        <v>60000</v>
      </c>
      <c r="F154" s="24">
        <f t="shared" si="30"/>
        <v>30000</v>
      </c>
      <c r="G154" s="24">
        <f t="shared" si="30"/>
        <v>12308</v>
      </c>
      <c r="H154" s="160">
        <f>G154/E154</f>
        <v>0.20513333333333333</v>
      </c>
    </row>
    <row r="155" spans="1:8" s="52" customFormat="1" ht="12.75" customHeight="1">
      <c r="A155" s="189"/>
      <c r="B155" s="37" t="s">
        <v>290</v>
      </c>
      <c r="C155" s="56"/>
      <c r="D155" s="73" t="s">
        <v>291</v>
      </c>
      <c r="E155" s="24"/>
      <c r="F155" s="24">
        <f aca="true" t="shared" si="31" ref="E155:F163">F336</f>
        <v>0</v>
      </c>
      <c r="G155" s="24">
        <f aca="true" t="shared" si="32" ref="G155:G163">G336</f>
        <v>0</v>
      </c>
      <c r="H155" s="160"/>
    </row>
    <row r="156" spans="1:8" s="52" customFormat="1" ht="12.75" customHeight="1" hidden="1">
      <c r="A156" s="189"/>
      <c r="B156" s="238" t="s">
        <v>292</v>
      </c>
      <c r="C156" s="238"/>
      <c r="D156" s="73" t="s">
        <v>293</v>
      </c>
      <c r="E156" s="24"/>
      <c r="F156" s="24">
        <f t="shared" si="31"/>
        <v>0</v>
      </c>
      <c r="G156" s="24">
        <f t="shared" si="32"/>
        <v>0</v>
      </c>
      <c r="H156" s="160"/>
    </row>
    <row r="157" spans="1:8" s="52" customFormat="1" ht="25.5" customHeight="1" hidden="1">
      <c r="A157" s="189"/>
      <c r="B157" s="234" t="s">
        <v>294</v>
      </c>
      <c r="C157" s="234"/>
      <c r="D157" s="73" t="s">
        <v>295</v>
      </c>
      <c r="E157" s="24"/>
      <c r="F157" s="24">
        <f t="shared" si="31"/>
        <v>0</v>
      </c>
      <c r="G157" s="24">
        <f t="shared" si="32"/>
        <v>0</v>
      </c>
      <c r="H157" s="160"/>
    </row>
    <row r="158" spans="1:8" s="52" customFormat="1" ht="27" customHeight="1">
      <c r="A158" s="189"/>
      <c r="B158" s="237" t="s">
        <v>296</v>
      </c>
      <c r="C158" s="237"/>
      <c r="D158" s="73" t="s">
        <v>297</v>
      </c>
      <c r="E158" s="24"/>
      <c r="F158" s="24">
        <f t="shared" si="31"/>
        <v>0</v>
      </c>
      <c r="G158" s="24">
        <f t="shared" si="32"/>
        <v>0</v>
      </c>
      <c r="H158" s="160"/>
    </row>
    <row r="159" spans="1:8" s="52" customFormat="1" ht="17.25" customHeight="1">
      <c r="A159" s="189"/>
      <c r="B159" s="37" t="s">
        <v>298</v>
      </c>
      <c r="C159" s="56"/>
      <c r="D159" s="73" t="s">
        <v>299</v>
      </c>
      <c r="E159" s="24">
        <f t="shared" si="31"/>
        <v>7825000</v>
      </c>
      <c r="F159" s="24">
        <f t="shared" si="31"/>
        <v>4030000</v>
      </c>
      <c r="G159" s="24">
        <f t="shared" si="32"/>
        <v>2887700</v>
      </c>
      <c r="H159" s="160">
        <f t="shared" si="29"/>
        <v>0.36903514376996804</v>
      </c>
    </row>
    <row r="160" spans="1:8" s="52" customFormat="1" ht="17.25" customHeight="1">
      <c r="A160" s="189"/>
      <c r="B160" s="37" t="s">
        <v>300</v>
      </c>
      <c r="C160" s="56"/>
      <c r="D160" s="73" t="s">
        <v>301</v>
      </c>
      <c r="E160" s="89"/>
      <c r="F160" s="24">
        <f t="shared" si="31"/>
        <v>0</v>
      </c>
      <c r="G160" s="24">
        <f t="shared" si="32"/>
        <v>0</v>
      </c>
      <c r="H160" s="160"/>
    </row>
    <row r="161" spans="1:8" s="52" customFormat="1" ht="17.25" customHeight="1">
      <c r="A161" s="189"/>
      <c r="B161" s="37" t="s">
        <v>302</v>
      </c>
      <c r="C161" s="56"/>
      <c r="D161" s="73" t="s">
        <v>303</v>
      </c>
      <c r="E161" s="89"/>
      <c r="F161" s="24">
        <f t="shared" si="31"/>
        <v>0</v>
      </c>
      <c r="G161" s="24">
        <f t="shared" si="32"/>
        <v>0</v>
      </c>
      <c r="H161" s="160"/>
    </row>
    <row r="162" spans="1:8" s="52" customFormat="1" ht="32.25" customHeight="1" hidden="1">
      <c r="A162" s="189"/>
      <c r="B162" s="239" t="s">
        <v>304</v>
      </c>
      <c r="C162" s="239"/>
      <c r="D162" s="73" t="s">
        <v>305</v>
      </c>
      <c r="E162" s="24">
        <f t="shared" si="31"/>
        <v>0</v>
      </c>
      <c r="F162" s="24">
        <f t="shared" si="31"/>
        <v>0</v>
      </c>
      <c r="G162" s="24">
        <f t="shared" si="32"/>
        <v>0</v>
      </c>
      <c r="H162" s="160"/>
    </row>
    <row r="163" spans="1:8" s="52" customFormat="1" ht="32.25" customHeight="1" hidden="1">
      <c r="A163" s="189"/>
      <c r="B163" s="237" t="s">
        <v>306</v>
      </c>
      <c r="C163" s="237"/>
      <c r="D163" s="73" t="s">
        <v>307</v>
      </c>
      <c r="E163" s="89"/>
      <c r="F163" s="24">
        <f t="shared" si="31"/>
        <v>0</v>
      </c>
      <c r="G163" s="24">
        <f t="shared" si="32"/>
        <v>0</v>
      </c>
      <c r="H163" s="160"/>
    </row>
    <row r="164" spans="1:8" s="52" customFormat="1" ht="32.25" customHeight="1">
      <c r="A164" s="189"/>
      <c r="B164" s="239" t="s">
        <v>420</v>
      </c>
      <c r="C164" s="239"/>
      <c r="D164" s="73" t="s">
        <v>419</v>
      </c>
      <c r="E164" s="89">
        <f>E418</f>
        <v>108099016</v>
      </c>
      <c r="F164" s="89">
        <f>F418</f>
        <v>73809507</v>
      </c>
      <c r="G164" s="89">
        <f>G418</f>
        <v>26596097</v>
      </c>
      <c r="H164" s="162">
        <f t="shared" si="29"/>
        <v>0.2460345892510252</v>
      </c>
    </row>
    <row r="165" spans="1:8" s="52" customFormat="1" ht="20.25" customHeight="1">
      <c r="A165" s="231" t="s">
        <v>461</v>
      </c>
      <c r="B165" s="232"/>
      <c r="C165" s="232"/>
      <c r="D165" s="80" t="s">
        <v>309</v>
      </c>
      <c r="E165" s="19">
        <f>E166+E167+E168+E169+E170+E216</f>
        <v>1078425</v>
      </c>
      <c r="F165" s="19">
        <f>F166+F167+F168+F169+F170+F216</f>
        <v>1020565</v>
      </c>
      <c r="G165" s="19">
        <f>G166+G167+G168+G169+G170+G216</f>
        <v>42308</v>
      </c>
      <c r="H165" s="161">
        <f t="shared" si="29"/>
        <v>0.03923128636669217</v>
      </c>
    </row>
    <row r="166" spans="1:8" s="52" customFormat="1" ht="29.25" customHeight="1" hidden="1">
      <c r="A166" s="189"/>
      <c r="B166" s="37" t="s">
        <v>310</v>
      </c>
      <c r="C166" s="22"/>
      <c r="D166" s="73" t="s">
        <v>311</v>
      </c>
      <c r="E166" s="89"/>
      <c r="F166" s="24">
        <f aca="true" t="shared" si="33" ref="F166:G168">F346</f>
        <v>0</v>
      </c>
      <c r="G166" s="24">
        <f t="shared" si="33"/>
        <v>0</v>
      </c>
      <c r="H166" s="160"/>
    </row>
    <row r="167" spans="1:8" s="52" customFormat="1" ht="38.25" customHeight="1" hidden="1">
      <c r="A167" s="205"/>
      <c r="B167" s="239" t="s">
        <v>312</v>
      </c>
      <c r="C167" s="239"/>
      <c r="D167" s="73" t="s">
        <v>313</v>
      </c>
      <c r="E167" s="89"/>
      <c r="F167" s="24">
        <f t="shared" si="33"/>
        <v>0</v>
      </c>
      <c r="G167" s="24">
        <f t="shared" si="33"/>
        <v>0</v>
      </c>
      <c r="H167" s="160"/>
    </row>
    <row r="168" spans="1:8" s="52" customFormat="1" ht="25.5" customHeight="1" hidden="1">
      <c r="A168" s="205"/>
      <c r="B168" s="239" t="s">
        <v>314</v>
      </c>
      <c r="C168" s="239"/>
      <c r="D168" s="73" t="s">
        <v>315</v>
      </c>
      <c r="E168" s="89"/>
      <c r="F168" s="24">
        <f t="shared" si="33"/>
        <v>0</v>
      </c>
      <c r="G168" s="24">
        <f t="shared" si="33"/>
        <v>0</v>
      </c>
      <c r="H168" s="160"/>
    </row>
    <row r="169" spans="1:8" s="52" customFormat="1" ht="27" customHeight="1">
      <c r="A169" s="205"/>
      <c r="B169" s="264" t="s">
        <v>439</v>
      </c>
      <c r="C169" s="240"/>
      <c r="D169" s="152" t="s">
        <v>438</v>
      </c>
      <c r="E169" s="89">
        <f aca="true" t="shared" si="34" ref="E169:G170">E351</f>
        <v>120000</v>
      </c>
      <c r="F169" s="89">
        <f t="shared" si="34"/>
        <v>62140</v>
      </c>
      <c r="G169" s="89">
        <f t="shared" si="34"/>
        <v>0</v>
      </c>
      <c r="H169" s="162">
        <f t="shared" si="29"/>
        <v>0</v>
      </c>
    </row>
    <row r="170" spans="1:8" s="52" customFormat="1" ht="27" customHeight="1">
      <c r="A170" s="205"/>
      <c r="B170" s="240" t="s">
        <v>423</v>
      </c>
      <c r="C170" s="240"/>
      <c r="D170" s="73" t="s">
        <v>424</v>
      </c>
      <c r="E170" s="89">
        <f t="shared" si="34"/>
        <v>8425</v>
      </c>
      <c r="F170" s="89">
        <f t="shared" si="34"/>
        <v>8425</v>
      </c>
      <c r="G170" s="89">
        <f t="shared" si="34"/>
        <v>8425</v>
      </c>
      <c r="H170" s="162">
        <f>G170/E170</f>
        <v>1</v>
      </c>
    </row>
    <row r="171" spans="1:8" s="52" customFormat="1" ht="30" customHeight="1" hidden="1">
      <c r="A171" s="242" t="s">
        <v>318</v>
      </c>
      <c r="B171" s="242"/>
      <c r="C171" s="242"/>
      <c r="D171" s="80" t="s">
        <v>319</v>
      </c>
      <c r="E171" s="19">
        <f>E419</f>
        <v>0</v>
      </c>
      <c r="F171" s="19">
        <f>F172+F176+F180+F184+F188+F192+F196+F200+F204+F208+F212</f>
        <v>0</v>
      </c>
      <c r="G171" s="19">
        <f>G172+G176+G180+G184+G188+G192+G196+G200+G204+G208+G212</f>
        <v>0</v>
      </c>
      <c r="H171" s="161" t="e">
        <f t="shared" si="29"/>
        <v>#DIV/0!</v>
      </c>
    </row>
    <row r="172" spans="1:8" s="52" customFormat="1" ht="24" customHeight="1" hidden="1">
      <c r="A172" s="206"/>
      <c r="B172" s="233" t="s">
        <v>320</v>
      </c>
      <c r="C172" s="233"/>
      <c r="D172" s="82" t="s">
        <v>321</v>
      </c>
      <c r="E172" s="28">
        <f>E173+E174+E175</f>
        <v>0</v>
      </c>
      <c r="F172" s="28">
        <f>F173+F174+F175</f>
        <v>0</v>
      </c>
      <c r="G172" s="28">
        <f>G173+G174+G175</f>
        <v>0</v>
      </c>
      <c r="H172" s="185" t="e">
        <f t="shared" si="29"/>
        <v>#DIV/0!</v>
      </c>
    </row>
    <row r="173" spans="1:8" s="52" customFormat="1" ht="15" customHeight="1" hidden="1">
      <c r="A173" s="205"/>
      <c r="B173" s="60"/>
      <c r="C173" s="91" t="s">
        <v>322</v>
      </c>
      <c r="D173" s="73" t="s">
        <v>323</v>
      </c>
      <c r="E173" s="89">
        <f>E421</f>
        <v>0</v>
      </c>
      <c r="F173" s="89">
        <f aca="true" t="shared" si="35" ref="F173:G175">F421</f>
        <v>0</v>
      </c>
      <c r="G173" s="89">
        <f t="shared" si="35"/>
        <v>0</v>
      </c>
      <c r="H173" s="162" t="e">
        <f t="shared" si="29"/>
        <v>#DIV/0!</v>
      </c>
    </row>
    <row r="174" spans="1:8" s="52" customFormat="1" ht="13.5" customHeight="1" hidden="1">
      <c r="A174" s="205"/>
      <c r="B174" s="60"/>
      <c r="C174" s="91" t="s">
        <v>324</v>
      </c>
      <c r="D174" s="73" t="s">
        <v>325</v>
      </c>
      <c r="E174" s="89">
        <f>E422</f>
        <v>0</v>
      </c>
      <c r="F174" s="89">
        <f t="shared" si="35"/>
        <v>0</v>
      </c>
      <c r="G174" s="89">
        <f t="shared" si="35"/>
        <v>0</v>
      </c>
      <c r="H174" s="162" t="e">
        <f t="shared" si="29"/>
        <v>#DIV/0!</v>
      </c>
    </row>
    <row r="175" spans="1:8" s="52" customFormat="1" ht="13.5" customHeight="1" hidden="1">
      <c r="A175" s="205"/>
      <c r="B175" s="60"/>
      <c r="C175" s="91" t="s">
        <v>326</v>
      </c>
      <c r="D175" s="73" t="s">
        <v>327</v>
      </c>
      <c r="E175" s="89">
        <f>E423</f>
        <v>0</v>
      </c>
      <c r="F175" s="89">
        <f t="shared" si="35"/>
        <v>0</v>
      </c>
      <c r="G175" s="89">
        <f t="shared" si="35"/>
        <v>0</v>
      </c>
      <c r="H175" s="162" t="e">
        <f t="shared" si="29"/>
        <v>#DIV/0!</v>
      </c>
    </row>
    <row r="176" spans="1:8" s="52" customFormat="1" ht="17.25" customHeight="1" hidden="1">
      <c r="A176" s="206"/>
      <c r="B176" s="233" t="s">
        <v>328</v>
      </c>
      <c r="C176" s="233"/>
      <c r="D176" s="82" t="s">
        <v>329</v>
      </c>
      <c r="E176" s="28">
        <f>E177+E178+E179</f>
        <v>0</v>
      </c>
      <c r="F176" s="28">
        <f>F177+F178+F179</f>
        <v>0</v>
      </c>
      <c r="G176" s="28">
        <f>G177+G178+G179</f>
        <v>0</v>
      </c>
      <c r="H176" s="185" t="e">
        <f t="shared" si="29"/>
        <v>#DIV/0!</v>
      </c>
    </row>
    <row r="177" spans="1:8" s="52" customFormat="1" ht="13.5" customHeight="1" hidden="1">
      <c r="A177" s="205"/>
      <c r="B177" s="60"/>
      <c r="C177" s="91" t="s">
        <v>322</v>
      </c>
      <c r="D177" s="73" t="s">
        <v>330</v>
      </c>
      <c r="E177" s="89">
        <f aca="true" t="shared" si="36" ref="E177:G179">E425</f>
        <v>0</v>
      </c>
      <c r="F177" s="89">
        <f t="shared" si="36"/>
        <v>0</v>
      </c>
      <c r="G177" s="89">
        <f t="shared" si="36"/>
        <v>0</v>
      </c>
      <c r="H177" s="162" t="e">
        <f t="shared" si="29"/>
        <v>#DIV/0!</v>
      </c>
    </row>
    <row r="178" spans="1:8" s="52" customFormat="1" ht="23.25" customHeight="1" hidden="1">
      <c r="A178" s="205"/>
      <c r="B178" s="60"/>
      <c r="C178" s="91" t="s">
        <v>324</v>
      </c>
      <c r="D178" s="73" t="s">
        <v>331</v>
      </c>
      <c r="E178" s="89"/>
      <c r="F178" s="89">
        <f t="shared" si="36"/>
        <v>0</v>
      </c>
      <c r="G178" s="89"/>
      <c r="H178" s="162" t="e">
        <f t="shared" si="29"/>
        <v>#DIV/0!</v>
      </c>
    </row>
    <row r="179" spans="1:8" s="52" customFormat="1" ht="13.5" customHeight="1" hidden="1">
      <c r="A179" s="205"/>
      <c r="B179" s="60"/>
      <c r="C179" s="91" t="s">
        <v>326</v>
      </c>
      <c r="D179" s="73" t="s">
        <v>332</v>
      </c>
      <c r="E179" s="89"/>
      <c r="F179" s="89">
        <f t="shared" si="36"/>
        <v>0</v>
      </c>
      <c r="G179" s="89"/>
      <c r="H179" s="162" t="e">
        <f t="shared" si="29"/>
        <v>#DIV/0!</v>
      </c>
    </row>
    <row r="180" spans="1:8" s="52" customFormat="1" ht="15" customHeight="1" hidden="1">
      <c r="A180" s="206"/>
      <c r="B180" s="233" t="s">
        <v>333</v>
      </c>
      <c r="C180" s="233"/>
      <c r="D180" s="82" t="s">
        <v>334</v>
      </c>
      <c r="E180" s="28" t="e">
        <f>E181+E182+E183</f>
        <v>#REF!</v>
      </c>
      <c r="F180" s="28">
        <f>F181+F182+F183</f>
        <v>0</v>
      </c>
      <c r="G180" s="28"/>
      <c r="H180" s="185" t="e">
        <f t="shared" si="29"/>
        <v>#REF!</v>
      </c>
    </row>
    <row r="181" spans="1:8" s="52" customFormat="1" ht="13.5" customHeight="1" hidden="1">
      <c r="A181" s="205"/>
      <c r="B181" s="60"/>
      <c r="C181" s="91" t="s">
        <v>322</v>
      </c>
      <c r="D181" s="73" t="s">
        <v>335</v>
      </c>
      <c r="E181" s="89" t="e">
        <f>F181+#REF!+#REF!+#REF!</f>
        <v>#REF!</v>
      </c>
      <c r="F181" s="89">
        <f>F429</f>
        <v>0</v>
      </c>
      <c r="G181" s="89"/>
      <c r="H181" s="162" t="e">
        <f t="shared" si="29"/>
        <v>#REF!</v>
      </c>
    </row>
    <row r="182" spans="1:8" s="52" customFormat="1" ht="13.5" customHeight="1" hidden="1">
      <c r="A182" s="205"/>
      <c r="B182" s="60"/>
      <c r="C182" s="91" t="s">
        <v>324</v>
      </c>
      <c r="D182" s="73" t="s">
        <v>336</v>
      </c>
      <c r="E182" s="89" t="e">
        <f>F182+#REF!+#REF!+#REF!</f>
        <v>#REF!</v>
      </c>
      <c r="F182" s="89">
        <f>F430</f>
        <v>0</v>
      </c>
      <c r="G182" s="89"/>
      <c r="H182" s="162" t="e">
        <f t="shared" si="29"/>
        <v>#REF!</v>
      </c>
    </row>
    <row r="183" spans="1:8" s="52" customFormat="1" ht="13.5" customHeight="1" hidden="1">
      <c r="A183" s="205"/>
      <c r="B183" s="60"/>
      <c r="C183" s="91" t="s">
        <v>326</v>
      </c>
      <c r="D183" s="73" t="s">
        <v>337</v>
      </c>
      <c r="E183" s="89" t="e">
        <f>F183+#REF!+#REF!+#REF!</f>
        <v>#REF!</v>
      </c>
      <c r="F183" s="89">
        <f>F431</f>
        <v>0</v>
      </c>
      <c r="G183" s="89"/>
      <c r="H183" s="162" t="e">
        <f t="shared" si="29"/>
        <v>#REF!</v>
      </c>
    </row>
    <row r="184" spans="1:8" s="52" customFormat="1" ht="25.5" customHeight="1" hidden="1">
      <c r="A184" s="206"/>
      <c r="B184" s="233" t="s">
        <v>338</v>
      </c>
      <c r="C184" s="233"/>
      <c r="D184" s="82" t="s">
        <v>339</v>
      </c>
      <c r="E184" s="28" t="e">
        <f>E185+E186+E187</f>
        <v>#REF!</v>
      </c>
      <c r="F184" s="28">
        <f>F185+F186+F187</f>
        <v>0</v>
      </c>
      <c r="G184" s="28"/>
      <c r="H184" s="185" t="e">
        <f t="shared" si="29"/>
        <v>#REF!</v>
      </c>
    </row>
    <row r="185" spans="1:8" s="52" customFormat="1" ht="13.5" customHeight="1" hidden="1">
      <c r="A185" s="205"/>
      <c r="B185" s="60"/>
      <c r="C185" s="91" t="s">
        <v>322</v>
      </c>
      <c r="D185" s="73" t="s">
        <v>340</v>
      </c>
      <c r="E185" s="89" t="e">
        <f>F185+#REF!+#REF!+#REF!</f>
        <v>#REF!</v>
      </c>
      <c r="F185" s="89">
        <f>F433</f>
        <v>0</v>
      </c>
      <c r="G185" s="89"/>
      <c r="H185" s="162" t="e">
        <f t="shared" si="29"/>
        <v>#REF!</v>
      </c>
    </row>
    <row r="186" spans="1:8" s="52" customFormat="1" ht="13.5" customHeight="1" hidden="1">
      <c r="A186" s="205"/>
      <c r="B186" s="60"/>
      <c r="C186" s="91" t="s">
        <v>324</v>
      </c>
      <c r="D186" s="73" t="s">
        <v>341</v>
      </c>
      <c r="E186" s="89" t="e">
        <f>F186+#REF!+#REF!+#REF!</f>
        <v>#REF!</v>
      </c>
      <c r="F186" s="89">
        <f>F434</f>
        <v>0</v>
      </c>
      <c r="G186" s="89"/>
      <c r="H186" s="162" t="e">
        <f t="shared" si="29"/>
        <v>#REF!</v>
      </c>
    </row>
    <row r="187" spans="1:8" s="52" customFormat="1" ht="13.5" customHeight="1" hidden="1">
      <c r="A187" s="205"/>
      <c r="B187" s="60"/>
      <c r="C187" s="91" t="s">
        <v>326</v>
      </c>
      <c r="D187" s="73" t="s">
        <v>342</v>
      </c>
      <c r="E187" s="89" t="e">
        <f>F187+#REF!+#REF!+#REF!</f>
        <v>#REF!</v>
      </c>
      <c r="F187" s="89">
        <f>F435</f>
        <v>0</v>
      </c>
      <c r="G187" s="89"/>
      <c r="H187" s="162" t="e">
        <f t="shared" si="29"/>
        <v>#REF!</v>
      </c>
    </row>
    <row r="188" spans="1:8" s="52" customFormat="1" ht="17.25" customHeight="1" hidden="1">
      <c r="A188" s="206"/>
      <c r="B188" s="233" t="s">
        <v>343</v>
      </c>
      <c r="C188" s="233"/>
      <c r="D188" s="82" t="s">
        <v>344</v>
      </c>
      <c r="E188" s="28" t="e">
        <f>E189+E190+E191</f>
        <v>#REF!</v>
      </c>
      <c r="F188" s="28">
        <f>F189+F190+F191</f>
        <v>0</v>
      </c>
      <c r="G188" s="28"/>
      <c r="H188" s="185" t="e">
        <f t="shared" si="29"/>
        <v>#REF!</v>
      </c>
    </row>
    <row r="189" spans="1:8" s="52" customFormat="1" ht="13.5" customHeight="1" hidden="1">
      <c r="A189" s="205"/>
      <c r="B189" s="60"/>
      <c r="C189" s="91" t="s">
        <v>322</v>
      </c>
      <c r="D189" s="73" t="s">
        <v>345</v>
      </c>
      <c r="E189" s="89" t="e">
        <f>F189+#REF!+#REF!+#REF!</f>
        <v>#REF!</v>
      </c>
      <c r="F189" s="89">
        <f>F437</f>
        <v>0</v>
      </c>
      <c r="G189" s="89"/>
      <c r="H189" s="162" t="e">
        <f t="shared" si="29"/>
        <v>#REF!</v>
      </c>
    </row>
    <row r="190" spans="1:8" s="52" customFormat="1" ht="13.5" customHeight="1" hidden="1">
      <c r="A190" s="205"/>
      <c r="B190" s="60"/>
      <c r="C190" s="91" t="s">
        <v>324</v>
      </c>
      <c r="D190" s="73" t="s">
        <v>346</v>
      </c>
      <c r="E190" s="89" t="e">
        <f>F190+#REF!+#REF!+#REF!</f>
        <v>#REF!</v>
      </c>
      <c r="F190" s="89">
        <f>F438</f>
        <v>0</v>
      </c>
      <c r="G190" s="89"/>
      <c r="H190" s="162" t="e">
        <f t="shared" si="29"/>
        <v>#REF!</v>
      </c>
    </row>
    <row r="191" spans="1:8" s="52" customFormat="1" ht="13.5" customHeight="1" hidden="1">
      <c r="A191" s="205"/>
      <c r="B191" s="60"/>
      <c r="C191" s="91" t="s">
        <v>326</v>
      </c>
      <c r="D191" s="73" t="s">
        <v>347</v>
      </c>
      <c r="E191" s="89" t="e">
        <f>F191+#REF!+#REF!+#REF!</f>
        <v>#REF!</v>
      </c>
      <c r="F191" s="89">
        <f>F439</f>
        <v>0</v>
      </c>
      <c r="G191" s="89"/>
      <c r="H191" s="162" t="e">
        <f t="shared" si="29"/>
        <v>#REF!</v>
      </c>
    </row>
    <row r="192" spans="1:8" s="52" customFormat="1" ht="25.5" customHeight="1" hidden="1">
      <c r="A192" s="206"/>
      <c r="B192" s="233" t="s">
        <v>348</v>
      </c>
      <c r="C192" s="233"/>
      <c r="D192" s="82" t="s">
        <v>349</v>
      </c>
      <c r="E192" s="28" t="e">
        <f>E193+E194+E195</f>
        <v>#REF!</v>
      </c>
      <c r="F192" s="28">
        <f>F193+F194+F195</f>
        <v>0</v>
      </c>
      <c r="G192" s="28"/>
      <c r="H192" s="185" t="e">
        <f t="shared" si="29"/>
        <v>#REF!</v>
      </c>
    </row>
    <row r="193" spans="1:8" s="52" customFormat="1" ht="13.5" customHeight="1" hidden="1">
      <c r="A193" s="205"/>
      <c r="B193" s="60"/>
      <c r="C193" s="91" t="s">
        <v>322</v>
      </c>
      <c r="D193" s="73" t="s">
        <v>350</v>
      </c>
      <c r="E193" s="89" t="e">
        <f>F193+#REF!+#REF!+#REF!</f>
        <v>#REF!</v>
      </c>
      <c r="F193" s="89">
        <f>F441</f>
        <v>0</v>
      </c>
      <c r="G193" s="89"/>
      <c r="H193" s="162" t="e">
        <f t="shared" si="29"/>
        <v>#REF!</v>
      </c>
    </row>
    <row r="194" spans="1:8" s="52" customFormat="1" ht="13.5" customHeight="1" hidden="1">
      <c r="A194" s="205"/>
      <c r="B194" s="60"/>
      <c r="C194" s="91" t="s">
        <v>324</v>
      </c>
      <c r="D194" s="73" t="s">
        <v>351</v>
      </c>
      <c r="E194" s="89" t="e">
        <f>F194+#REF!+#REF!+#REF!</f>
        <v>#REF!</v>
      </c>
      <c r="F194" s="89">
        <f>F442</f>
        <v>0</v>
      </c>
      <c r="G194" s="89"/>
      <c r="H194" s="162" t="e">
        <f t="shared" si="29"/>
        <v>#REF!</v>
      </c>
    </row>
    <row r="195" spans="1:8" s="52" customFormat="1" ht="13.5" customHeight="1" hidden="1">
      <c r="A195" s="205"/>
      <c r="B195" s="60"/>
      <c r="C195" s="91" t="s">
        <v>326</v>
      </c>
      <c r="D195" s="73" t="s">
        <v>352</v>
      </c>
      <c r="E195" s="89" t="e">
        <f>F195+#REF!+#REF!+#REF!</f>
        <v>#REF!</v>
      </c>
      <c r="F195" s="89">
        <f>F443</f>
        <v>0</v>
      </c>
      <c r="G195" s="89"/>
      <c r="H195" s="162" t="e">
        <f t="shared" si="29"/>
        <v>#REF!</v>
      </c>
    </row>
    <row r="196" spans="1:8" s="52" customFormat="1" ht="28.5" customHeight="1" hidden="1">
      <c r="A196" s="206"/>
      <c r="B196" s="241" t="s">
        <v>353</v>
      </c>
      <c r="C196" s="241"/>
      <c r="D196" s="82" t="s">
        <v>354</v>
      </c>
      <c r="E196" s="28">
        <f>E197+E198+E199</f>
        <v>0</v>
      </c>
      <c r="F196" s="28">
        <f>F197+F198+F199</f>
        <v>0</v>
      </c>
      <c r="G196" s="28">
        <f>G197+G198+G199</f>
        <v>0</v>
      </c>
      <c r="H196" s="185" t="e">
        <f t="shared" si="29"/>
        <v>#DIV/0!</v>
      </c>
    </row>
    <row r="197" spans="1:8" s="52" customFormat="1" ht="13.5" customHeight="1" hidden="1">
      <c r="A197" s="205"/>
      <c r="B197" s="60"/>
      <c r="C197" s="91" t="s">
        <v>322</v>
      </c>
      <c r="D197" s="73" t="s">
        <v>355</v>
      </c>
      <c r="E197" s="89">
        <f aca="true" t="shared" si="37" ref="E197:G199">E445</f>
        <v>0</v>
      </c>
      <c r="F197" s="89">
        <f t="shared" si="37"/>
        <v>0</v>
      </c>
      <c r="G197" s="89">
        <f t="shared" si="37"/>
        <v>0</v>
      </c>
      <c r="H197" s="162" t="e">
        <f t="shared" si="29"/>
        <v>#DIV/0!</v>
      </c>
    </row>
    <row r="198" spans="1:8" s="52" customFormat="1" ht="13.5" customHeight="1" hidden="1">
      <c r="A198" s="205"/>
      <c r="B198" s="60"/>
      <c r="C198" s="91" t="s">
        <v>324</v>
      </c>
      <c r="D198" s="73" t="s">
        <v>356</v>
      </c>
      <c r="E198" s="89">
        <f t="shared" si="37"/>
        <v>0</v>
      </c>
      <c r="F198" s="89">
        <f t="shared" si="37"/>
        <v>0</v>
      </c>
      <c r="G198" s="89">
        <f t="shared" si="37"/>
        <v>0</v>
      </c>
      <c r="H198" s="162" t="e">
        <f t="shared" si="29"/>
        <v>#DIV/0!</v>
      </c>
    </row>
    <row r="199" spans="1:8" s="52" customFormat="1" ht="13.5" customHeight="1" hidden="1">
      <c r="A199" s="205"/>
      <c r="B199" s="60"/>
      <c r="C199" s="91" t="s">
        <v>326</v>
      </c>
      <c r="D199" s="73" t="s">
        <v>357</v>
      </c>
      <c r="E199" s="89">
        <f t="shared" si="37"/>
        <v>0</v>
      </c>
      <c r="F199" s="89">
        <f t="shared" si="37"/>
        <v>0</v>
      </c>
      <c r="G199" s="89">
        <f t="shared" si="37"/>
        <v>0</v>
      </c>
      <c r="H199" s="162" t="e">
        <f t="shared" si="29"/>
        <v>#DIV/0!</v>
      </c>
    </row>
    <row r="200" spans="1:8" s="52" customFormat="1" ht="27.75" customHeight="1" hidden="1">
      <c r="A200" s="206"/>
      <c r="B200" s="233" t="s">
        <v>358</v>
      </c>
      <c r="C200" s="233"/>
      <c r="D200" s="82" t="s">
        <v>359</v>
      </c>
      <c r="E200" s="28" t="e">
        <f>E201+E202+E203</f>
        <v>#REF!</v>
      </c>
      <c r="F200" s="28">
        <f>F201+F202+F203</f>
        <v>0</v>
      </c>
      <c r="G200" s="28"/>
      <c r="H200" s="185" t="e">
        <f t="shared" si="29"/>
        <v>#REF!</v>
      </c>
    </row>
    <row r="201" spans="1:8" s="52" customFormat="1" ht="15" customHeight="1" hidden="1">
      <c r="A201" s="205"/>
      <c r="B201" s="60"/>
      <c r="C201" s="91" t="s">
        <v>322</v>
      </c>
      <c r="D201" s="73" t="s">
        <v>360</v>
      </c>
      <c r="E201" s="89" t="e">
        <f>F201+#REF!+#REF!+#REF!</f>
        <v>#REF!</v>
      </c>
      <c r="F201" s="89">
        <f>F449</f>
        <v>0</v>
      </c>
      <c r="G201" s="89"/>
      <c r="H201" s="162" t="e">
        <f aca="true" t="shared" si="38" ref="H201:H264">G201/E201</f>
        <v>#REF!</v>
      </c>
    </row>
    <row r="202" spans="1:8" s="52" customFormat="1" ht="15" customHeight="1" hidden="1">
      <c r="A202" s="205"/>
      <c r="B202" s="60"/>
      <c r="C202" s="91" t="s">
        <v>324</v>
      </c>
      <c r="D202" s="73" t="s">
        <v>361</v>
      </c>
      <c r="E202" s="89" t="e">
        <f>F202+#REF!+#REF!+#REF!</f>
        <v>#REF!</v>
      </c>
      <c r="F202" s="89">
        <f>F450</f>
        <v>0</v>
      </c>
      <c r="G202" s="89"/>
      <c r="H202" s="162" t="e">
        <f t="shared" si="38"/>
        <v>#REF!</v>
      </c>
    </row>
    <row r="203" spans="1:8" s="52" customFormat="1" ht="15" customHeight="1" hidden="1">
      <c r="A203" s="205"/>
      <c r="B203" s="60"/>
      <c r="C203" s="91" t="s">
        <v>326</v>
      </c>
      <c r="D203" s="73" t="s">
        <v>362</v>
      </c>
      <c r="E203" s="89" t="e">
        <f>F203+#REF!+#REF!+#REF!</f>
        <v>#REF!</v>
      </c>
      <c r="F203" s="89">
        <f>F451</f>
        <v>0</v>
      </c>
      <c r="G203" s="89"/>
      <c r="H203" s="162" t="e">
        <f t="shared" si="38"/>
        <v>#REF!</v>
      </c>
    </row>
    <row r="204" spans="1:8" s="52" customFormat="1" ht="17.25" customHeight="1" hidden="1">
      <c r="A204" s="206"/>
      <c r="B204" s="233" t="s">
        <v>363</v>
      </c>
      <c r="C204" s="233"/>
      <c r="D204" s="82" t="s">
        <v>364</v>
      </c>
      <c r="E204" s="28" t="e">
        <f>E205+E206+E207</f>
        <v>#REF!</v>
      </c>
      <c r="F204" s="28">
        <f>F205+F206+F207</f>
        <v>0</v>
      </c>
      <c r="G204" s="28"/>
      <c r="H204" s="185" t="e">
        <f t="shared" si="38"/>
        <v>#REF!</v>
      </c>
    </row>
    <row r="205" spans="1:8" s="52" customFormat="1" ht="15" customHeight="1" hidden="1">
      <c r="A205" s="205"/>
      <c r="B205" s="60"/>
      <c r="C205" s="91" t="s">
        <v>322</v>
      </c>
      <c r="D205" s="73" t="s">
        <v>365</v>
      </c>
      <c r="E205" s="89" t="e">
        <f>F205+#REF!+#REF!+#REF!</f>
        <v>#REF!</v>
      </c>
      <c r="F205" s="89">
        <f>F453</f>
        <v>0</v>
      </c>
      <c r="G205" s="89"/>
      <c r="H205" s="162" t="e">
        <f t="shared" si="38"/>
        <v>#REF!</v>
      </c>
    </row>
    <row r="206" spans="1:8" s="52" customFormat="1" ht="15" customHeight="1" hidden="1">
      <c r="A206" s="205"/>
      <c r="B206" s="60"/>
      <c r="C206" s="91" t="s">
        <v>324</v>
      </c>
      <c r="D206" s="73" t="s">
        <v>366</v>
      </c>
      <c r="E206" s="89" t="e">
        <f>F206+#REF!+#REF!+#REF!</f>
        <v>#REF!</v>
      </c>
      <c r="F206" s="89">
        <f>F454</f>
        <v>0</v>
      </c>
      <c r="G206" s="89"/>
      <c r="H206" s="162" t="e">
        <f t="shared" si="38"/>
        <v>#REF!</v>
      </c>
    </row>
    <row r="207" spans="1:8" s="52" customFormat="1" ht="15" customHeight="1" hidden="1">
      <c r="A207" s="205"/>
      <c r="B207" s="60"/>
      <c r="C207" s="91" t="s">
        <v>326</v>
      </c>
      <c r="D207" s="73" t="s">
        <v>367</v>
      </c>
      <c r="E207" s="89" t="e">
        <f>F207+#REF!+#REF!+#REF!</f>
        <v>#REF!</v>
      </c>
      <c r="F207" s="89">
        <f>F455</f>
        <v>0</v>
      </c>
      <c r="G207" s="89"/>
      <c r="H207" s="162" t="e">
        <f t="shared" si="38"/>
        <v>#REF!</v>
      </c>
    </row>
    <row r="208" spans="1:8" s="52" customFormat="1" ht="15" customHeight="1" hidden="1">
      <c r="A208" s="206"/>
      <c r="B208" s="233" t="s">
        <v>368</v>
      </c>
      <c r="C208" s="233"/>
      <c r="D208" s="82" t="s">
        <v>369</v>
      </c>
      <c r="E208" s="28" t="e">
        <f>E209+E210+E211</f>
        <v>#REF!</v>
      </c>
      <c r="F208" s="28">
        <f>F209+F210+F211</f>
        <v>0</v>
      </c>
      <c r="G208" s="28"/>
      <c r="H208" s="185" t="e">
        <f t="shared" si="38"/>
        <v>#REF!</v>
      </c>
    </row>
    <row r="209" spans="1:8" s="52" customFormat="1" ht="15" customHeight="1" hidden="1">
      <c r="A209" s="205"/>
      <c r="B209" s="60"/>
      <c r="C209" s="91" t="s">
        <v>322</v>
      </c>
      <c r="D209" s="73" t="s">
        <v>370</v>
      </c>
      <c r="E209" s="89" t="e">
        <f>F209+#REF!+#REF!+#REF!</f>
        <v>#REF!</v>
      </c>
      <c r="F209" s="89">
        <f>F457</f>
        <v>0</v>
      </c>
      <c r="G209" s="89"/>
      <c r="H209" s="162" t="e">
        <f t="shared" si="38"/>
        <v>#REF!</v>
      </c>
    </row>
    <row r="210" spans="1:8" s="52" customFormat="1" ht="15" customHeight="1" hidden="1">
      <c r="A210" s="205"/>
      <c r="B210" s="60"/>
      <c r="C210" s="91" t="s">
        <v>324</v>
      </c>
      <c r="D210" s="73" t="s">
        <v>371</v>
      </c>
      <c r="E210" s="89" t="e">
        <f>F210+#REF!+#REF!+#REF!</f>
        <v>#REF!</v>
      </c>
      <c r="F210" s="89">
        <f>F458</f>
        <v>0</v>
      </c>
      <c r="G210" s="89"/>
      <c r="H210" s="162" t="e">
        <f t="shared" si="38"/>
        <v>#REF!</v>
      </c>
    </row>
    <row r="211" spans="1:8" s="52" customFormat="1" ht="15" customHeight="1" hidden="1">
      <c r="A211" s="205"/>
      <c r="B211" s="60"/>
      <c r="C211" s="91" t="s">
        <v>372</v>
      </c>
      <c r="D211" s="73" t="s">
        <v>373</v>
      </c>
      <c r="E211" s="89" t="e">
        <f>F211+#REF!+#REF!+#REF!</f>
        <v>#REF!</v>
      </c>
      <c r="F211" s="89">
        <f>F459</f>
        <v>0</v>
      </c>
      <c r="G211" s="89"/>
      <c r="H211" s="162" t="e">
        <f t="shared" si="38"/>
        <v>#REF!</v>
      </c>
    </row>
    <row r="212" spans="1:8" s="52" customFormat="1" ht="27" customHeight="1" hidden="1">
      <c r="A212" s="206"/>
      <c r="B212" s="233" t="s">
        <v>374</v>
      </c>
      <c r="C212" s="233"/>
      <c r="D212" s="82" t="s">
        <v>375</v>
      </c>
      <c r="E212" s="28" t="e">
        <f>E213+E214+E215</f>
        <v>#REF!</v>
      </c>
      <c r="F212" s="28">
        <f>F213+F214+F215</f>
        <v>0</v>
      </c>
      <c r="G212" s="28"/>
      <c r="H212" s="185" t="e">
        <f t="shared" si="38"/>
        <v>#REF!</v>
      </c>
    </row>
    <row r="213" spans="1:8" s="52" customFormat="1" ht="15" customHeight="1" hidden="1">
      <c r="A213" s="205"/>
      <c r="B213" s="60"/>
      <c r="C213" s="91" t="s">
        <v>322</v>
      </c>
      <c r="D213" s="73" t="s">
        <v>376</v>
      </c>
      <c r="E213" s="89" t="e">
        <f>F213+#REF!+#REF!+#REF!</f>
        <v>#REF!</v>
      </c>
      <c r="F213" s="89">
        <f>F461</f>
        <v>0</v>
      </c>
      <c r="G213" s="89"/>
      <c r="H213" s="162" t="e">
        <f t="shared" si="38"/>
        <v>#REF!</v>
      </c>
    </row>
    <row r="214" spans="1:8" s="52" customFormat="1" ht="15" customHeight="1" hidden="1">
      <c r="A214" s="205"/>
      <c r="B214" s="60"/>
      <c r="C214" s="91" t="s">
        <v>324</v>
      </c>
      <c r="D214" s="73" t="s">
        <v>377</v>
      </c>
      <c r="E214" s="89" t="e">
        <f>F214+#REF!+#REF!+#REF!</f>
        <v>#REF!</v>
      </c>
      <c r="F214" s="89">
        <f>F462</f>
        <v>0</v>
      </c>
      <c r="G214" s="89"/>
      <c r="H214" s="162" t="e">
        <f t="shared" si="38"/>
        <v>#REF!</v>
      </c>
    </row>
    <row r="215" spans="1:8" s="52" customFormat="1" ht="15" customHeight="1" hidden="1">
      <c r="A215" s="266"/>
      <c r="B215" s="266"/>
      <c r="C215" s="91" t="s">
        <v>372</v>
      </c>
      <c r="D215" s="73" t="s">
        <v>378</v>
      </c>
      <c r="E215" s="89" t="e">
        <f>F215+#REF!+#REF!+#REF!</f>
        <v>#REF!</v>
      </c>
      <c r="F215" s="89">
        <f>F463</f>
        <v>0</v>
      </c>
      <c r="G215" s="89"/>
      <c r="H215" s="162" t="e">
        <f t="shared" si="38"/>
        <v>#REF!</v>
      </c>
    </row>
    <row r="216" spans="1:8" s="52" customFormat="1" ht="41.25" customHeight="1">
      <c r="A216" s="158"/>
      <c r="B216" s="229" t="s">
        <v>459</v>
      </c>
      <c r="C216" s="230"/>
      <c r="D216" s="152" t="s">
        <v>460</v>
      </c>
      <c r="E216" s="89">
        <f>E465</f>
        <v>950000</v>
      </c>
      <c r="F216" s="89">
        <f>F465</f>
        <v>950000</v>
      </c>
      <c r="G216" s="89">
        <f>G465</f>
        <v>33883</v>
      </c>
      <c r="H216" s="162">
        <f>G216/E216</f>
        <v>0.035666315789473685</v>
      </c>
    </row>
    <row r="217" spans="1:8" s="52" customFormat="1" ht="34.5" customHeight="1">
      <c r="A217" s="267" t="s">
        <v>426</v>
      </c>
      <c r="B217" s="267"/>
      <c r="C217" s="267"/>
      <c r="D217" s="144" t="s">
        <v>6</v>
      </c>
      <c r="E217" s="145">
        <f>E218+E222+E226</f>
        <v>68739621</v>
      </c>
      <c r="F217" s="145">
        <f>F218+F222+F226</f>
        <v>39944599</v>
      </c>
      <c r="G217" s="145">
        <f>G218+G222+G226</f>
        <v>4290484</v>
      </c>
      <c r="H217" s="168">
        <f t="shared" si="38"/>
        <v>0.062416462843168714</v>
      </c>
    </row>
    <row r="218" spans="1:8" s="52" customFormat="1" ht="34.5" customHeight="1">
      <c r="A218" s="207"/>
      <c r="B218" s="268" t="s">
        <v>427</v>
      </c>
      <c r="C218" s="269"/>
      <c r="D218" s="146" t="s">
        <v>428</v>
      </c>
      <c r="E218" s="147">
        <f>E219+E220+E221</f>
        <v>61875545</v>
      </c>
      <c r="F218" s="147">
        <f>F219+F220+F221</f>
        <v>36406913</v>
      </c>
      <c r="G218" s="147">
        <f>G219+G220+G221</f>
        <v>3249777</v>
      </c>
      <c r="H218" s="169">
        <f t="shared" si="38"/>
        <v>0.05252118587399917</v>
      </c>
    </row>
    <row r="219" spans="1:8" s="52" customFormat="1" ht="15" customHeight="1">
      <c r="A219" s="148"/>
      <c r="B219" s="148"/>
      <c r="C219" s="149" t="s">
        <v>322</v>
      </c>
      <c r="D219" s="150" t="s">
        <v>429</v>
      </c>
      <c r="E219" s="1">
        <f aca="true" t="shared" si="39" ref="E219:G221">E468</f>
        <v>47355990</v>
      </c>
      <c r="F219" s="1">
        <f t="shared" si="39"/>
        <v>25896913</v>
      </c>
      <c r="G219" s="1">
        <f t="shared" si="39"/>
        <v>327989</v>
      </c>
      <c r="H219" s="163">
        <f t="shared" si="38"/>
        <v>0.006926029843320771</v>
      </c>
    </row>
    <row r="220" spans="1:8" s="52" customFormat="1" ht="15" customHeight="1">
      <c r="A220" s="148"/>
      <c r="B220" s="148"/>
      <c r="C220" s="149" t="s">
        <v>324</v>
      </c>
      <c r="D220" s="150" t="s">
        <v>430</v>
      </c>
      <c r="E220" s="1">
        <f t="shared" si="39"/>
        <v>14369555</v>
      </c>
      <c r="F220" s="1">
        <f t="shared" si="39"/>
        <v>10360000</v>
      </c>
      <c r="G220" s="1">
        <f t="shared" si="39"/>
        <v>2783766</v>
      </c>
      <c r="H220" s="163">
        <f t="shared" si="38"/>
        <v>0.19372666724891618</v>
      </c>
    </row>
    <row r="221" spans="1:8" s="52" customFormat="1" ht="15" customHeight="1">
      <c r="A221" s="148"/>
      <c r="B221" s="148"/>
      <c r="C221" s="149" t="s">
        <v>326</v>
      </c>
      <c r="D221" s="150" t="s">
        <v>431</v>
      </c>
      <c r="E221" s="1">
        <f t="shared" si="39"/>
        <v>150000</v>
      </c>
      <c r="F221" s="1">
        <f t="shared" si="39"/>
        <v>150000</v>
      </c>
      <c r="G221" s="1">
        <f t="shared" si="39"/>
        <v>138022</v>
      </c>
      <c r="H221" s="163">
        <f t="shared" si="38"/>
        <v>0.9201466666666667</v>
      </c>
    </row>
    <row r="222" spans="1:8" s="52" customFormat="1" ht="15" customHeight="1">
      <c r="A222" s="208"/>
      <c r="B222" s="235" t="s">
        <v>432</v>
      </c>
      <c r="C222" s="236"/>
      <c r="D222" s="146" t="s">
        <v>433</v>
      </c>
      <c r="E222" s="147">
        <f>E223+E224+E225</f>
        <v>2852890</v>
      </c>
      <c r="F222" s="147">
        <f>F223+F224+F225</f>
        <v>1364000</v>
      </c>
      <c r="G222" s="147">
        <f>G223+G224+G225</f>
        <v>1040707</v>
      </c>
      <c r="H222" s="169">
        <f t="shared" si="38"/>
        <v>0.36479044057078963</v>
      </c>
    </row>
    <row r="223" spans="1:8" s="52" customFormat="1" ht="15" customHeight="1">
      <c r="A223" s="148"/>
      <c r="B223" s="148"/>
      <c r="C223" s="149" t="s">
        <v>322</v>
      </c>
      <c r="D223" s="150" t="s">
        <v>434</v>
      </c>
      <c r="E223" s="1">
        <f>E472</f>
        <v>2116000</v>
      </c>
      <c r="F223" s="1">
        <f>F472</f>
        <v>800000</v>
      </c>
      <c r="G223" s="1">
        <f>G472</f>
        <v>530506</v>
      </c>
      <c r="H223" s="163">
        <f t="shared" si="38"/>
        <v>0.2507117202268431</v>
      </c>
    </row>
    <row r="224" spans="1:8" s="52" customFormat="1" ht="15" customHeight="1">
      <c r="A224" s="148"/>
      <c r="B224" s="148"/>
      <c r="C224" s="149" t="s">
        <v>324</v>
      </c>
      <c r="D224" s="150" t="s">
        <v>435</v>
      </c>
      <c r="E224" s="1">
        <f aca="true" t="shared" si="40" ref="E224:G225">E473</f>
        <v>572890</v>
      </c>
      <c r="F224" s="1">
        <f t="shared" si="40"/>
        <v>400000</v>
      </c>
      <c r="G224" s="1">
        <f t="shared" si="40"/>
        <v>346201</v>
      </c>
      <c r="H224" s="163">
        <f t="shared" si="38"/>
        <v>0.6043062367993856</v>
      </c>
    </row>
    <row r="225" spans="1:8" s="52" customFormat="1" ht="15" customHeight="1">
      <c r="A225" s="148"/>
      <c r="B225" s="148"/>
      <c r="C225" s="149" t="s">
        <v>326</v>
      </c>
      <c r="D225" s="150" t="s">
        <v>436</v>
      </c>
      <c r="E225" s="1">
        <f t="shared" si="40"/>
        <v>164000</v>
      </c>
      <c r="F225" s="1">
        <f t="shared" si="40"/>
        <v>164000</v>
      </c>
      <c r="G225" s="1">
        <f t="shared" si="40"/>
        <v>164000</v>
      </c>
      <c r="H225" s="163">
        <f t="shared" si="38"/>
        <v>1</v>
      </c>
    </row>
    <row r="226" spans="1:8" s="52" customFormat="1" ht="15" customHeight="1">
      <c r="A226" s="208"/>
      <c r="B226" s="235" t="s">
        <v>452</v>
      </c>
      <c r="C226" s="236"/>
      <c r="D226" s="146" t="s">
        <v>453</v>
      </c>
      <c r="E226" s="147">
        <f>E228+E227+E229</f>
        <v>4011186</v>
      </c>
      <c r="F226" s="147">
        <f>F228+F227+F229</f>
        <v>2173686</v>
      </c>
      <c r="G226" s="147">
        <f>G228+G227+G229</f>
        <v>0</v>
      </c>
      <c r="H226" s="169">
        <f t="shared" si="38"/>
        <v>0</v>
      </c>
    </row>
    <row r="227" spans="1:8" s="52" customFormat="1" ht="15" customHeight="1">
      <c r="A227" s="148"/>
      <c r="B227" s="148"/>
      <c r="C227" s="149" t="s">
        <v>322</v>
      </c>
      <c r="D227" s="150" t="s">
        <v>454</v>
      </c>
      <c r="E227" s="1">
        <f aca="true" t="shared" si="41" ref="E227:G229">E476</f>
        <v>3837500</v>
      </c>
      <c r="F227" s="1">
        <f t="shared" si="41"/>
        <v>2000000</v>
      </c>
      <c r="G227" s="1">
        <f t="shared" si="41"/>
        <v>0</v>
      </c>
      <c r="H227" s="163">
        <f t="shared" si="38"/>
        <v>0</v>
      </c>
    </row>
    <row r="228" spans="1:8" s="52" customFormat="1" ht="15" customHeight="1">
      <c r="A228" s="148"/>
      <c r="B228" s="148"/>
      <c r="C228" s="149" t="s">
        <v>324</v>
      </c>
      <c r="D228" s="150" t="s">
        <v>455</v>
      </c>
      <c r="E228" s="1">
        <f t="shared" si="41"/>
        <v>173686</v>
      </c>
      <c r="F228" s="1">
        <f t="shared" si="41"/>
        <v>173686</v>
      </c>
      <c r="G228" s="1">
        <f t="shared" si="41"/>
        <v>0</v>
      </c>
      <c r="H228" s="163">
        <f t="shared" si="38"/>
        <v>0</v>
      </c>
    </row>
    <row r="229" spans="1:8" s="52" customFormat="1" ht="15" customHeight="1">
      <c r="A229" s="148"/>
      <c r="B229" s="148"/>
      <c r="C229" s="149" t="s">
        <v>326</v>
      </c>
      <c r="D229" s="150" t="s">
        <v>457</v>
      </c>
      <c r="E229" s="1">
        <f t="shared" si="41"/>
        <v>0</v>
      </c>
      <c r="F229" s="1">
        <f t="shared" si="41"/>
        <v>0</v>
      </c>
      <c r="G229" s="1">
        <f t="shared" si="41"/>
        <v>0</v>
      </c>
      <c r="H229" s="163"/>
    </row>
    <row r="230" spans="1:8" ht="36" customHeight="1">
      <c r="A230" s="261" t="s">
        <v>409</v>
      </c>
      <c r="B230" s="261"/>
      <c r="C230" s="261"/>
      <c r="D230" s="209" t="s">
        <v>4</v>
      </c>
      <c r="E230" s="210">
        <f>E232+E326+E319</f>
        <v>255067819</v>
      </c>
      <c r="F230" s="210">
        <f>F232+F326+F319</f>
        <v>152910095</v>
      </c>
      <c r="G230" s="210">
        <f>G232+G326+G319</f>
        <v>161865905</v>
      </c>
      <c r="H230" s="211">
        <f t="shared" si="38"/>
        <v>0.6345994788154753</v>
      </c>
    </row>
    <row r="231" spans="1:8" ht="15" customHeight="1">
      <c r="A231" s="92" t="s">
        <v>379</v>
      </c>
      <c r="B231" s="92"/>
      <c r="C231" s="92"/>
      <c r="D231" s="92" t="s">
        <v>6</v>
      </c>
      <c r="E231" s="151">
        <f>E232-E262-E315+E319</f>
        <v>243721312</v>
      </c>
      <c r="F231" s="151">
        <f>F232-F262-F315+F319</f>
        <v>150782530</v>
      </c>
      <c r="G231" s="151">
        <f>G232-G262-G315+G319</f>
        <v>140251476</v>
      </c>
      <c r="H231" s="212">
        <f t="shared" si="38"/>
        <v>0.5754583989766148</v>
      </c>
    </row>
    <row r="232" spans="1:8" ht="15" customHeight="1">
      <c r="A232" s="180" t="s">
        <v>7</v>
      </c>
      <c r="B232" s="94"/>
      <c r="C232" s="95"/>
      <c r="D232" s="15" t="s">
        <v>8</v>
      </c>
      <c r="E232" s="151">
        <f>E233+E281</f>
        <v>247054394</v>
      </c>
      <c r="F232" s="151">
        <f>F233+F281</f>
        <v>148779530</v>
      </c>
      <c r="G232" s="151">
        <f>G233+G281</f>
        <v>158957472</v>
      </c>
      <c r="H232" s="212">
        <f t="shared" si="38"/>
        <v>0.6434108271719304</v>
      </c>
    </row>
    <row r="233" spans="1:8" ht="15" customHeight="1">
      <c r="A233" s="92" t="s">
        <v>9</v>
      </c>
      <c r="B233" s="92"/>
      <c r="C233" s="92"/>
      <c r="D233" s="15" t="s">
        <v>10</v>
      </c>
      <c r="E233" s="151">
        <f>E234+E250+E261+E278</f>
        <v>269172135</v>
      </c>
      <c r="F233" s="151">
        <f>F234+F250+F261+F278</f>
        <v>156010071</v>
      </c>
      <c r="G233" s="151">
        <f>G234+G250+G261+G278</f>
        <v>150834006</v>
      </c>
      <c r="H233" s="212">
        <f t="shared" si="38"/>
        <v>0.5603626318898128</v>
      </c>
    </row>
    <row r="234" spans="1:8" ht="15" customHeight="1">
      <c r="A234" s="92" t="s">
        <v>11</v>
      </c>
      <c r="B234" s="92"/>
      <c r="C234" s="92"/>
      <c r="D234" s="15" t="s">
        <v>12</v>
      </c>
      <c r="E234" s="151">
        <f>E235+E238+E245</f>
        <v>158318692</v>
      </c>
      <c r="F234" s="151">
        <f>F235+F238+F245</f>
        <v>101039446</v>
      </c>
      <c r="G234" s="151">
        <f>G235+G238+G245</f>
        <v>81956027</v>
      </c>
      <c r="H234" s="212">
        <f t="shared" si="38"/>
        <v>0.5176648819205757</v>
      </c>
    </row>
    <row r="235" spans="1:8" ht="30.75" customHeight="1">
      <c r="A235" s="265" t="s">
        <v>13</v>
      </c>
      <c r="B235" s="265"/>
      <c r="C235" s="265"/>
      <c r="D235" s="96" t="s">
        <v>14</v>
      </c>
      <c r="E235" s="93">
        <f aca="true" t="shared" si="42" ref="E235:G236">E236</f>
        <v>7650000</v>
      </c>
      <c r="F235" s="93">
        <f t="shared" si="42"/>
        <v>2350000</v>
      </c>
      <c r="G235" s="213">
        <f t="shared" si="42"/>
        <v>2743009</v>
      </c>
      <c r="H235" s="214">
        <f t="shared" si="38"/>
        <v>0.35856326797385624</v>
      </c>
    </row>
    <row r="236" spans="1:8" ht="15" customHeight="1">
      <c r="A236" s="25" t="s">
        <v>15</v>
      </c>
      <c r="B236" s="35"/>
      <c r="C236" s="26"/>
      <c r="D236" s="97" t="s">
        <v>16</v>
      </c>
      <c r="E236" s="98">
        <f t="shared" si="42"/>
        <v>7650000</v>
      </c>
      <c r="F236" s="98">
        <f t="shared" si="42"/>
        <v>2350000</v>
      </c>
      <c r="G236" s="98">
        <f t="shared" si="42"/>
        <v>2743009</v>
      </c>
      <c r="H236" s="164">
        <f t="shared" si="38"/>
        <v>0.35856326797385624</v>
      </c>
    </row>
    <row r="237" spans="1:8" ht="15" customHeight="1">
      <c r="A237" s="184"/>
      <c r="B237" s="21" t="s">
        <v>380</v>
      </c>
      <c r="C237" s="22"/>
      <c r="D237" s="23" t="s">
        <v>17</v>
      </c>
      <c r="E237" s="99">
        <v>7650000</v>
      </c>
      <c r="F237" s="100">
        <v>2350000</v>
      </c>
      <c r="G237" s="100">
        <v>2743009</v>
      </c>
      <c r="H237" s="166">
        <f t="shared" si="38"/>
        <v>0.35856326797385624</v>
      </c>
    </row>
    <row r="238" spans="1:8" ht="31.5" customHeight="1">
      <c r="A238" s="253" t="s">
        <v>18</v>
      </c>
      <c r="B238" s="253"/>
      <c r="C238" s="253"/>
      <c r="D238" s="18" t="s">
        <v>19</v>
      </c>
      <c r="E238" s="101">
        <f>E239+E242</f>
        <v>148005493</v>
      </c>
      <c r="F238" s="101">
        <f>F239+F242</f>
        <v>97289446</v>
      </c>
      <c r="G238" s="101">
        <f>G239+G242</f>
        <v>77654697</v>
      </c>
      <c r="H238" s="165">
        <f t="shared" si="38"/>
        <v>0.5246744254282508</v>
      </c>
    </row>
    <row r="239" spans="1:8" ht="15" customHeight="1">
      <c r="A239" s="25" t="s">
        <v>20</v>
      </c>
      <c r="B239" s="25"/>
      <c r="C239" s="46"/>
      <c r="D239" s="27" t="s">
        <v>21</v>
      </c>
      <c r="E239" s="98">
        <f>E240+E241</f>
        <v>503493</v>
      </c>
      <c r="F239" s="98">
        <f>F240+F241</f>
        <v>200000</v>
      </c>
      <c r="G239" s="98">
        <f>G240+G241</f>
        <v>434633</v>
      </c>
      <c r="H239" s="164">
        <f t="shared" si="38"/>
        <v>0.863235437235473</v>
      </c>
    </row>
    <row r="240" spans="1:8" ht="15" customHeight="1">
      <c r="A240" s="184"/>
      <c r="B240" s="102" t="s">
        <v>22</v>
      </c>
      <c r="C240" s="21"/>
      <c r="D240" s="23" t="s">
        <v>23</v>
      </c>
      <c r="E240" s="99"/>
      <c r="F240" s="100"/>
      <c r="G240" s="100"/>
      <c r="H240" s="166"/>
    </row>
    <row r="241" spans="1:8" ht="15" customHeight="1">
      <c r="A241" s="21"/>
      <c r="B241" s="37" t="s">
        <v>381</v>
      </c>
      <c r="C241" s="37"/>
      <c r="D241" s="23" t="s">
        <v>25</v>
      </c>
      <c r="E241" s="99">
        <v>503493</v>
      </c>
      <c r="F241" s="100">
        <v>200000</v>
      </c>
      <c r="G241" s="100">
        <v>434633</v>
      </c>
      <c r="H241" s="166">
        <f t="shared" si="38"/>
        <v>0.863235437235473</v>
      </c>
    </row>
    <row r="242" spans="1:8" ht="15" customHeight="1">
      <c r="A242" s="46" t="s">
        <v>26</v>
      </c>
      <c r="B242" s="45"/>
      <c r="C242" s="62"/>
      <c r="D242" s="27" t="s">
        <v>27</v>
      </c>
      <c r="E242" s="98">
        <f>E243+E244</f>
        <v>147502000</v>
      </c>
      <c r="F242" s="98">
        <f>F243+F244</f>
        <v>97089446</v>
      </c>
      <c r="G242" s="98">
        <f>G243+G244</f>
        <v>77220064</v>
      </c>
      <c r="H242" s="164">
        <f t="shared" si="38"/>
        <v>0.5235187590676736</v>
      </c>
    </row>
    <row r="243" spans="1:8" ht="15" customHeight="1">
      <c r="A243" s="189"/>
      <c r="B243" s="37" t="s">
        <v>28</v>
      </c>
      <c r="C243" s="22"/>
      <c r="D243" s="23" t="s">
        <v>29</v>
      </c>
      <c r="E243" s="99">
        <v>142983000</v>
      </c>
      <c r="F243" s="99">
        <f>46671597+47417849</f>
        <v>94089446</v>
      </c>
      <c r="G243" s="100">
        <v>74897487</v>
      </c>
      <c r="H243" s="166">
        <f t="shared" si="38"/>
        <v>0.5238209227670423</v>
      </c>
    </row>
    <row r="244" spans="1:8" ht="31.5" customHeight="1">
      <c r="A244" s="189"/>
      <c r="B244" s="270" t="s">
        <v>448</v>
      </c>
      <c r="C244" s="237"/>
      <c r="D244" s="155" t="s">
        <v>447</v>
      </c>
      <c r="E244" s="99">
        <v>4519000</v>
      </c>
      <c r="F244" s="100">
        <v>3000000</v>
      </c>
      <c r="G244" s="100">
        <v>2322577</v>
      </c>
      <c r="H244" s="166">
        <f t="shared" si="38"/>
        <v>0.5139581765877407</v>
      </c>
    </row>
    <row r="245" spans="1:8" ht="15" customHeight="1">
      <c r="A245" s="103" t="s">
        <v>32</v>
      </c>
      <c r="B245" s="103"/>
      <c r="C245" s="17"/>
      <c r="D245" s="40" t="s">
        <v>33</v>
      </c>
      <c r="E245" s="101">
        <f aca="true" t="shared" si="43" ref="E245:G246">E246</f>
        <v>2663199</v>
      </c>
      <c r="F245" s="101">
        <f t="shared" si="43"/>
        <v>1400000</v>
      </c>
      <c r="G245" s="101">
        <f t="shared" si="43"/>
        <v>1558321</v>
      </c>
      <c r="H245" s="165">
        <f t="shared" si="38"/>
        <v>0.5851312650688139</v>
      </c>
    </row>
    <row r="246" spans="1:8" ht="15" customHeight="1">
      <c r="A246" s="25" t="s">
        <v>34</v>
      </c>
      <c r="B246" s="35"/>
      <c r="C246" s="26"/>
      <c r="D246" s="97" t="s">
        <v>35</v>
      </c>
      <c r="E246" s="98">
        <f t="shared" si="43"/>
        <v>2663199</v>
      </c>
      <c r="F246" s="98">
        <f t="shared" si="43"/>
        <v>1400000</v>
      </c>
      <c r="G246" s="98">
        <f t="shared" si="43"/>
        <v>1558321</v>
      </c>
      <c r="H246" s="164">
        <f t="shared" si="38"/>
        <v>0.5851312650688139</v>
      </c>
    </row>
    <row r="247" spans="1:8" ht="15" customHeight="1">
      <c r="A247" s="189"/>
      <c r="B247" s="37" t="s">
        <v>36</v>
      </c>
      <c r="C247" s="22"/>
      <c r="D247" s="23" t="s">
        <v>37</v>
      </c>
      <c r="E247" s="99">
        <v>2663199</v>
      </c>
      <c r="F247" s="99">
        <v>1400000</v>
      </c>
      <c r="G247" s="100">
        <v>1558321</v>
      </c>
      <c r="H247" s="166">
        <f t="shared" si="38"/>
        <v>0.5851312650688139</v>
      </c>
    </row>
    <row r="248" spans="1:8" ht="15" customHeight="1" hidden="1">
      <c r="A248" s="103" t="s">
        <v>38</v>
      </c>
      <c r="B248" s="104"/>
      <c r="C248" s="105"/>
      <c r="D248" s="43" t="s">
        <v>39</v>
      </c>
      <c r="E248" s="101">
        <f>E249</f>
        <v>0</v>
      </c>
      <c r="F248" s="101">
        <f>F249</f>
        <v>0</v>
      </c>
      <c r="G248" s="101">
        <f>G249</f>
        <v>0</v>
      </c>
      <c r="H248" s="165"/>
    </row>
    <row r="249" spans="1:8" ht="15" customHeight="1" hidden="1">
      <c r="A249" s="189"/>
      <c r="B249" s="37" t="s">
        <v>40</v>
      </c>
      <c r="C249" s="22"/>
      <c r="D249" s="44" t="s">
        <v>41</v>
      </c>
      <c r="E249" s="99"/>
      <c r="F249" s="100"/>
      <c r="G249" s="100"/>
      <c r="H249" s="166"/>
    </row>
    <row r="250" spans="1:8" ht="15" customHeight="1">
      <c r="A250" s="103" t="s">
        <v>42</v>
      </c>
      <c r="B250" s="103"/>
      <c r="C250" s="17"/>
      <c r="D250" s="40" t="s">
        <v>43</v>
      </c>
      <c r="E250" s="101">
        <f>E251</f>
        <v>47244620</v>
      </c>
      <c r="F250" s="101">
        <f>F251</f>
        <v>26625625</v>
      </c>
      <c r="G250" s="101">
        <f>G251</f>
        <v>37952971</v>
      </c>
      <c r="H250" s="165">
        <f t="shared" si="38"/>
        <v>0.8033289504709743</v>
      </c>
    </row>
    <row r="251" spans="1:8" ht="15" customHeight="1">
      <c r="A251" s="46" t="s">
        <v>44</v>
      </c>
      <c r="B251" s="45"/>
      <c r="C251" s="46"/>
      <c r="D251" s="47" t="s">
        <v>45</v>
      </c>
      <c r="E251" s="98">
        <f>E252+E255+E259+E260</f>
        <v>47244620</v>
      </c>
      <c r="F251" s="98">
        <f>F252+F255+F259+F260</f>
        <v>26625625</v>
      </c>
      <c r="G251" s="98">
        <f>G252+G255+G259+G260</f>
        <v>37952971</v>
      </c>
      <c r="H251" s="164">
        <f t="shared" si="38"/>
        <v>0.8033289504709743</v>
      </c>
    </row>
    <row r="252" spans="1:8" ht="15" customHeight="1">
      <c r="A252" s="190"/>
      <c r="B252" s="25" t="s">
        <v>46</v>
      </c>
      <c r="C252" s="45"/>
      <c r="D252" s="47" t="s">
        <v>47</v>
      </c>
      <c r="E252" s="98">
        <f>E253+E254</f>
        <v>38069267</v>
      </c>
      <c r="F252" s="98">
        <f>F253+F254</f>
        <v>21325625</v>
      </c>
      <c r="G252" s="98">
        <f>G253+G254</f>
        <v>31278805</v>
      </c>
      <c r="H252" s="164">
        <f t="shared" si="38"/>
        <v>0.8216287694743374</v>
      </c>
    </row>
    <row r="253" spans="1:8" ht="15" customHeight="1">
      <c r="A253" s="190"/>
      <c r="B253" s="37"/>
      <c r="C253" s="22" t="s">
        <v>48</v>
      </c>
      <c r="D253" s="48" t="s">
        <v>49</v>
      </c>
      <c r="E253" s="99">
        <v>13930625</v>
      </c>
      <c r="F253" s="100">
        <f>3500000+4825625</f>
        <v>8325625</v>
      </c>
      <c r="G253" s="100">
        <v>10756084</v>
      </c>
      <c r="H253" s="166">
        <f t="shared" si="38"/>
        <v>0.7721178339091032</v>
      </c>
    </row>
    <row r="254" spans="1:8" ht="15" customHeight="1">
      <c r="A254" s="190"/>
      <c r="B254" s="37"/>
      <c r="C254" s="22" t="s">
        <v>50</v>
      </c>
      <c r="D254" s="48" t="s">
        <v>51</v>
      </c>
      <c r="E254" s="99">
        <v>24138642</v>
      </c>
      <c r="F254" s="100">
        <v>13000000</v>
      </c>
      <c r="G254" s="100">
        <v>20522721</v>
      </c>
      <c r="H254" s="166">
        <f t="shared" si="38"/>
        <v>0.8502019707653811</v>
      </c>
    </row>
    <row r="255" spans="1:8" ht="15" customHeight="1">
      <c r="A255" s="190"/>
      <c r="B255" s="25" t="s">
        <v>52</v>
      </c>
      <c r="C255" s="49"/>
      <c r="D255" s="47" t="s">
        <v>53</v>
      </c>
      <c r="E255" s="98">
        <f>E256+E257+E258</f>
        <v>7084574</v>
      </c>
      <c r="F255" s="98">
        <f>F256+F257+F258</f>
        <v>4100000</v>
      </c>
      <c r="G255" s="98">
        <f>G256+G257+G258</f>
        <v>5475652</v>
      </c>
      <c r="H255" s="164">
        <f t="shared" si="38"/>
        <v>0.772897848198071</v>
      </c>
    </row>
    <row r="256" spans="1:8" ht="15" customHeight="1">
      <c r="A256" s="190"/>
      <c r="B256" s="37"/>
      <c r="C256" s="22" t="s">
        <v>54</v>
      </c>
      <c r="D256" s="48" t="s">
        <v>55</v>
      </c>
      <c r="E256" s="99">
        <v>3495483</v>
      </c>
      <c r="F256" s="100">
        <v>2300000</v>
      </c>
      <c r="G256" s="100">
        <v>2797664</v>
      </c>
      <c r="H256" s="166">
        <f t="shared" si="38"/>
        <v>0.8003655002756415</v>
      </c>
    </row>
    <row r="257" spans="1:8" ht="15" customHeight="1">
      <c r="A257" s="190"/>
      <c r="B257" s="37"/>
      <c r="C257" s="22" t="s">
        <v>56</v>
      </c>
      <c r="D257" s="48" t="s">
        <v>57</v>
      </c>
      <c r="E257" s="99">
        <v>2500720</v>
      </c>
      <c r="F257" s="99">
        <v>1400000</v>
      </c>
      <c r="G257" s="100">
        <v>1847991</v>
      </c>
      <c r="H257" s="166">
        <f t="shared" si="38"/>
        <v>0.7389835727310534</v>
      </c>
    </row>
    <row r="258" spans="1:8" ht="15" customHeight="1">
      <c r="A258" s="190"/>
      <c r="B258" s="37"/>
      <c r="C258" s="22" t="s">
        <v>58</v>
      </c>
      <c r="D258" s="48" t="s">
        <v>59</v>
      </c>
      <c r="E258" s="99">
        <v>1088371</v>
      </c>
      <c r="F258" s="100">
        <v>400000</v>
      </c>
      <c r="G258" s="100">
        <v>829997</v>
      </c>
      <c r="H258" s="166">
        <f t="shared" si="38"/>
        <v>0.7626048470604233</v>
      </c>
    </row>
    <row r="259" spans="1:8" ht="15" customHeight="1">
      <c r="A259" s="190"/>
      <c r="B259" s="37" t="s">
        <v>60</v>
      </c>
      <c r="C259" s="22"/>
      <c r="D259" s="50" t="s">
        <v>61</v>
      </c>
      <c r="E259" s="99">
        <v>2090779</v>
      </c>
      <c r="F259" s="100">
        <v>1200000</v>
      </c>
      <c r="G259" s="100">
        <v>1198514</v>
      </c>
      <c r="H259" s="166">
        <f t="shared" si="38"/>
        <v>0.5732380131998648</v>
      </c>
    </row>
    <row r="260" spans="1:8" ht="15" customHeight="1">
      <c r="A260" s="190"/>
      <c r="B260" s="21" t="s">
        <v>62</v>
      </c>
      <c r="C260" s="22"/>
      <c r="D260" s="50" t="s">
        <v>63</v>
      </c>
      <c r="E260" s="99"/>
      <c r="F260" s="100"/>
      <c r="G260" s="100"/>
      <c r="H260" s="166"/>
    </row>
    <row r="261" spans="1:8" ht="15" customHeight="1">
      <c r="A261" s="103" t="s">
        <v>64</v>
      </c>
      <c r="B261" s="103"/>
      <c r="C261" s="17"/>
      <c r="D261" s="40" t="s">
        <v>65</v>
      </c>
      <c r="E261" s="101">
        <f>E262+E267+E269+E272</f>
        <v>63605823</v>
      </c>
      <c r="F261" s="101">
        <f>F262+F267+F269+F272</f>
        <v>28342000</v>
      </c>
      <c r="G261" s="101">
        <f>G262+G267+G269+G272</f>
        <v>30922367</v>
      </c>
      <c r="H261" s="165">
        <f t="shared" si="38"/>
        <v>0.4861562281805551</v>
      </c>
    </row>
    <row r="262" spans="1:8" ht="15" customHeight="1">
      <c r="A262" s="246" t="s">
        <v>382</v>
      </c>
      <c r="B262" s="246"/>
      <c r="C262" s="246"/>
      <c r="D262" s="47" t="s">
        <v>67</v>
      </c>
      <c r="E262" s="98">
        <f>E263+E264+E265+E266</f>
        <v>48359000</v>
      </c>
      <c r="F262" s="98">
        <f>F263+F264+F265+F266</f>
        <v>19997000</v>
      </c>
      <c r="G262" s="98">
        <f>G263+G264+G265+G266</f>
        <v>19925227</v>
      </c>
      <c r="H262" s="164">
        <f t="shared" si="38"/>
        <v>0.41202727517111604</v>
      </c>
    </row>
    <row r="263" spans="1:8" ht="25.5" customHeight="1">
      <c r="A263" s="190"/>
      <c r="B263" s="244" t="s">
        <v>68</v>
      </c>
      <c r="C263" s="244"/>
      <c r="D263" s="50" t="s">
        <v>69</v>
      </c>
      <c r="E263" s="99"/>
      <c r="F263" s="100"/>
      <c r="G263" s="100"/>
      <c r="H263" s="166"/>
    </row>
    <row r="264" spans="1:8" ht="25.5" customHeight="1">
      <c r="A264" s="190"/>
      <c r="B264" s="244" t="s">
        <v>70</v>
      </c>
      <c r="C264" s="244"/>
      <c r="D264" s="50" t="s">
        <v>71</v>
      </c>
      <c r="E264" s="99">
        <v>47863000</v>
      </c>
      <c r="F264" s="100">
        <f>11389000+8328000</f>
        <v>19717000</v>
      </c>
      <c r="G264" s="100">
        <v>19645227</v>
      </c>
      <c r="H264" s="166">
        <f t="shared" si="38"/>
        <v>0.4104470467793494</v>
      </c>
    </row>
    <row r="265" spans="1:8" ht="25.5" customHeight="1">
      <c r="A265" s="190"/>
      <c r="B265" s="273" t="s">
        <v>443</v>
      </c>
      <c r="C265" s="274"/>
      <c r="D265" s="153" t="s">
        <v>75</v>
      </c>
      <c r="E265" s="99"/>
      <c r="F265" s="100"/>
      <c r="G265" s="100"/>
      <c r="H265" s="166"/>
    </row>
    <row r="266" spans="1:8" ht="25.5" customHeight="1">
      <c r="A266" s="190"/>
      <c r="B266" s="271" t="s">
        <v>440</v>
      </c>
      <c r="C266" s="272"/>
      <c r="D266" s="153" t="s">
        <v>441</v>
      </c>
      <c r="E266" s="99">
        <v>496000</v>
      </c>
      <c r="F266" s="99">
        <f>173000+107000</f>
        <v>280000</v>
      </c>
      <c r="G266" s="100">
        <v>280000</v>
      </c>
      <c r="H266" s="166">
        <f aca="true" t="shared" si="44" ref="H266:H330">G266/E266</f>
        <v>0.5645161290322581</v>
      </c>
    </row>
    <row r="267" spans="1:8" ht="15" customHeight="1" hidden="1">
      <c r="A267" s="25" t="s">
        <v>78</v>
      </c>
      <c r="B267" s="45"/>
      <c r="C267" s="74"/>
      <c r="D267" s="27" t="s">
        <v>79</v>
      </c>
      <c r="E267" s="98">
        <f>E268</f>
        <v>0</v>
      </c>
      <c r="F267" s="98">
        <f>F268</f>
        <v>0</v>
      </c>
      <c r="G267" s="98">
        <f>G268</f>
        <v>0</v>
      </c>
      <c r="H267" s="164"/>
    </row>
    <row r="268" spans="1:8" ht="15" customHeight="1" hidden="1">
      <c r="A268" s="21"/>
      <c r="B268" s="21" t="s">
        <v>80</v>
      </c>
      <c r="C268" s="22"/>
      <c r="D268" s="54" t="s">
        <v>81</v>
      </c>
      <c r="E268" s="99">
        <v>0</v>
      </c>
      <c r="F268" s="100">
        <v>0</v>
      </c>
      <c r="G268" s="100">
        <v>0</v>
      </c>
      <c r="H268" s="166"/>
    </row>
    <row r="269" spans="1:8" ht="15" customHeight="1">
      <c r="A269" s="191" t="s">
        <v>82</v>
      </c>
      <c r="B269" s="45"/>
      <c r="C269" s="62"/>
      <c r="D269" s="27" t="s">
        <v>83</v>
      </c>
      <c r="E269" s="98">
        <f>E270+E271</f>
        <v>45000</v>
      </c>
      <c r="F269" s="98">
        <f>F270+F271</f>
        <v>45000</v>
      </c>
      <c r="G269" s="98">
        <f>G270+G271</f>
        <v>44380</v>
      </c>
      <c r="H269" s="164">
        <f t="shared" si="44"/>
        <v>0.9862222222222222</v>
      </c>
    </row>
    <row r="270" spans="1:8" ht="15" customHeight="1">
      <c r="A270" s="190"/>
      <c r="B270" s="37" t="s">
        <v>84</v>
      </c>
      <c r="C270" s="22"/>
      <c r="D270" s="23" t="s">
        <v>85</v>
      </c>
      <c r="E270" s="99">
        <v>45000</v>
      </c>
      <c r="F270" s="100">
        <v>45000</v>
      </c>
      <c r="G270" s="100">
        <v>44380</v>
      </c>
      <c r="H270" s="166">
        <f t="shared" si="44"/>
        <v>0.9862222222222222</v>
      </c>
    </row>
    <row r="271" spans="1:8" ht="15" customHeight="1">
      <c r="A271" s="190"/>
      <c r="B271" s="55" t="s">
        <v>86</v>
      </c>
      <c r="C271" s="22"/>
      <c r="D271" s="23" t="s">
        <v>87</v>
      </c>
      <c r="E271" s="99"/>
      <c r="F271" s="100"/>
      <c r="G271" s="100"/>
      <c r="H271" s="166"/>
    </row>
    <row r="272" spans="1:8" ht="30" customHeight="1">
      <c r="A272" s="276" t="s">
        <v>88</v>
      </c>
      <c r="B272" s="276"/>
      <c r="C272" s="276"/>
      <c r="D272" s="27" t="s">
        <v>89</v>
      </c>
      <c r="E272" s="98">
        <f>E273+E276+E277</f>
        <v>15201823</v>
      </c>
      <c r="F272" s="98">
        <f>F273+F276+F277</f>
        <v>8300000</v>
      </c>
      <c r="G272" s="98">
        <f>G273+G276+G277</f>
        <v>10952760</v>
      </c>
      <c r="H272" s="164">
        <f t="shared" si="44"/>
        <v>0.7204899044015971</v>
      </c>
    </row>
    <row r="273" spans="1:8" ht="15" customHeight="1">
      <c r="A273" s="190"/>
      <c r="B273" s="106" t="s">
        <v>90</v>
      </c>
      <c r="C273" s="49"/>
      <c r="D273" s="107" t="s">
        <v>91</v>
      </c>
      <c r="E273" s="108">
        <f>E274+E275</f>
        <v>14552547</v>
      </c>
      <c r="F273" s="108">
        <f>F274+F275</f>
        <v>8000000</v>
      </c>
      <c r="G273" s="108">
        <f>G274+G275</f>
        <v>10505969</v>
      </c>
      <c r="H273" s="167">
        <f t="shared" si="44"/>
        <v>0.7219333495366825</v>
      </c>
    </row>
    <row r="274" spans="1:8" ht="15" customHeight="1">
      <c r="A274" s="190"/>
      <c r="B274" s="58"/>
      <c r="C274" s="22" t="s">
        <v>92</v>
      </c>
      <c r="D274" s="59" t="s">
        <v>93</v>
      </c>
      <c r="E274" s="99">
        <v>9645348</v>
      </c>
      <c r="F274" s="100">
        <v>5000000</v>
      </c>
      <c r="G274" s="100">
        <v>6793329</v>
      </c>
      <c r="H274" s="166">
        <f t="shared" si="44"/>
        <v>0.7043114463055143</v>
      </c>
    </row>
    <row r="275" spans="1:8" ht="15" customHeight="1">
      <c r="A275" s="190"/>
      <c r="B275" s="58"/>
      <c r="C275" s="22" t="s">
        <v>94</v>
      </c>
      <c r="D275" s="59" t="s">
        <v>95</v>
      </c>
      <c r="E275" s="99">
        <v>4907199</v>
      </c>
      <c r="F275" s="100">
        <v>3000000</v>
      </c>
      <c r="G275" s="100">
        <v>3712640</v>
      </c>
      <c r="H275" s="166">
        <f t="shared" si="44"/>
        <v>0.7565700922257279</v>
      </c>
    </row>
    <row r="276" spans="1:8" ht="15" customHeight="1">
      <c r="A276" s="190"/>
      <c r="B276" s="37" t="s">
        <v>96</v>
      </c>
      <c r="C276" s="22"/>
      <c r="D276" s="23" t="s">
        <v>97</v>
      </c>
      <c r="E276" s="99">
        <v>649276</v>
      </c>
      <c r="F276" s="100">
        <v>300000</v>
      </c>
      <c r="G276" s="100">
        <v>446791</v>
      </c>
      <c r="H276" s="166">
        <f t="shared" si="44"/>
        <v>0.6881372482580598</v>
      </c>
    </row>
    <row r="277" spans="1:8" ht="31.5" customHeight="1">
      <c r="A277" s="190"/>
      <c r="B277" s="239" t="s">
        <v>98</v>
      </c>
      <c r="C277" s="239"/>
      <c r="D277" s="23" t="s">
        <v>99</v>
      </c>
      <c r="E277" s="99"/>
      <c r="F277" s="100"/>
      <c r="G277" s="100"/>
      <c r="H277" s="166"/>
    </row>
    <row r="278" spans="1:8" ht="15" customHeight="1">
      <c r="A278" s="109" t="s">
        <v>100</v>
      </c>
      <c r="B278" s="109"/>
      <c r="C278" s="17"/>
      <c r="D278" s="40" t="s">
        <v>101</v>
      </c>
      <c r="E278" s="101">
        <f aca="true" t="shared" si="45" ref="E278:G279">E279</f>
        <v>3000</v>
      </c>
      <c r="F278" s="101">
        <f t="shared" si="45"/>
        <v>3000</v>
      </c>
      <c r="G278" s="101">
        <f t="shared" si="45"/>
        <v>2641</v>
      </c>
      <c r="H278" s="165">
        <f>G278/E278</f>
        <v>0.8803333333333333</v>
      </c>
    </row>
    <row r="279" spans="1:8" ht="15" customHeight="1">
      <c r="A279" s="191" t="s">
        <v>102</v>
      </c>
      <c r="B279" s="45"/>
      <c r="C279" s="62"/>
      <c r="D279" s="27" t="s">
        <v>103</v>
      </c>
      <c r="E279" s="98">
        <f t="shared" si="45"/>
        <v>3000</v>
      </c>
      <c r="F279" s="98">
        <f t="shared" si="45"/>
        <v>3000</v>
      </c>
      <c r="G279" s="98">
        <f t="shared" si="45"/>
        <v>2641</v>
      </c>
      <c r="H279" s="164">
        <f>G279/E279</f>
        <v>0.8803333333333333</v>
      </c>
    </row>
    <row r="280" spans="1:8" ht="15" customHeight="1">
      <c r="A280" s="190"/>
      <c r="B280" s="55" t="s">
        <v>104</v>
      </c>
      <c r="C280" s="22"/>
      <c r="D280" s="23" t="s">
        <v>105</v>
      </c>
      <c r="E280" s="99">
        <v>3000</v>
      </c>
      <c r="F280" s="100">
        <v>3000</v>
      </c>
      <c r="G280" s="100">
        <v>2641</v>
      </c>
      <c r="H280" s="166">
        <f>G280/E280</f>
        <v>0.8803333333333333</v>
      </c>
    </row>
    <row r="281" spans="1:8" ht="15" customHeight="1">
      <c r="A281" s="103" t="s">
        <v>106</v>
      </c>
      <c r="B281" s="110"/>
      <c r="C281" s="103"/>
      <c r="D281" s="64" t="s">
        <v>107</v>
      </c>
      <c r="E281" s="101">
        <f>E282+E291</f>
        <v>-22117741</v>
      </c>
      <c r="F281" s="101">
        <f>F282+F291</f>
        <v>-7230541</v>
      </c>
      <c r="G281" s="145">
        <f>G282+G291</f>
        <v>8123466</v>
      </c>
      <c r="H281" s="168">
        <f t="shared" si="44"/>
        <v>-0.3672828070461626</v>
      </c>
    </row>
    <row r="282" spans="1:8" ht="15" customHeight="1">
      <c r="A282" s="104" t="s">
        <v>108</v>
      </c>
      <c r="B282" s="103"/>
      <c r="C282" s="17"/>
      <c r="D282" s="40" t="s">
        <v>109</v>
      </c>
      <c r="E282" s="101">
        <f>E283+E289</f>
        <v>10825447</v>
      </c>
      <c r="F282" s="101">
        <f>F283+F289</f>
        <v>7685000</v>
      </c>
      <c r="G282" s="101">
        <f>G283+G289</f>
        <v>3573023</v>
      </c>
      <c r="H282" s="165">
        <f t="shared" si="44"/>
        <v>0.3300577796002327</v>
      </c>
    </row>
    <row r="283" spans="1:8" ht="15" customHeight="1">
      <c r="A283" s="25" t="s">
        <v>110</v>
      </c>
      <c r="B283" s="45"/>
      <c r="C283" s="62"/>
      <c r="D283" s="27" t="s">
        <v>111</v>
      </c>
      <c r="E283" s="98">
        <f>E284+E285+E286+E288</f>
        <v>10825447</v>
      </c>
      <c r="F283" s="98">
        <f>F284+F285+F286+F288</f>
        <v>7685000</v>
      </c>
      <c r="G283" s="98">
        <f>G284+G285+G286+G288</f>
        <v>3573023</v>
      </c>
      <c r="H283" s="164">
        <f t="shared" si="44"/>
        <v>0.3300577796002327</v>
      </c>
    </row>
    <row r="284" spans="1:8" ht="15" customHeight="1">
      <c r="A284" s="190"/>
      <c r="B284" s="37" t="s">
        <v>112</v>
      </c>
      <c r="C284" s="65"/>
      <c r="D284" s="23" t="s">
        <v>113</v>
      </c>
      <c r="E284" s="99"/>
      <c r="F284" s="100"/>
      <c r="G284" s="100"/>
      <c r="H284" s="166"/>
    </row>
    <row r="285" spans="1:8" ht="15" customHeight="1">
      <c r="A285" s="190"/>
      <c r="B285" s="37" t="s">
        <v>114</v>
      </c>
      <c r="C285" s="22"/>
      <c r="D285" s="23" t="s">
        <v>115</v>
      </c>
      <c r="E285" s="99">
        <v>6140447</v>
      </c>
      <c r="F285" s="100">
        <v>3000000</v>
      </c>
      <c r="G285" s="100">
        <v>3573023</v>
      </c>
      <c r="H285" s="166">
        <f t="shared" si="44"/>
        <v>0.581883208176864</v>
      </c>
    </row>
    <row r="286" spans="1:8" ht="15" customHeight="1">
      <c r="A286" s="189"/>
      <c r="B286" s="111" t="s">
        <v>116</v>
      </c>
      <c r="C286" s="112"/>
      <c r="D286" s="113" t="s">
        <v>117</v>
      </c>
      <c r="E286" s="114">
        <f>E287</f>
        <v>4685000</v>
      </c>
      <c r="F286" s="114">
        <f>F287</f>
        <v>4685000</v>
      </c>
      <c r="G286" s="114">
        <f>G287</f>
        <v>0</v>
      </c>
      <c r="H286" s="215"/>
    </row>
    <row r="287" spans="1:8" ht="15" customHeight="1">
      <c r="A287" s="189"/>
      <c r="B287" s="37"/>
      <c r="C287" s="22" t="s">
        <v>118</v>
      </c>
      <c r="D287" s="67" t="s">
        <v>119</v>
      </c>
      <c r="E287" s="99">
        <v>4685000</v>
      </c>
      <c r="F287" s="100">
        <v>4685000</v>
      </c>
      <c r="G287" s="100"/>
      <c r="H287" s="166"/>
    </row>
    <row r="288" spans="1:8" ht="15" customHeight="1">
      <c r="A288" s="189"/>
      <c r="B288" s="37" t="s">
        <v>120</v>
      </c>
      <c r="C288" s="22"/>
      <c r="D288" s="23" t="s">
        <v>121</v>
      </c>
      <c r="E288" s="99">
        <v>0</v>
      </c>
      <c r="F288" s="100">
        <v>0</v>
      </c>
      <c r="G288" s="100"/>
      <c r="H288" s="166"/>
    </row>
    <row r="289" spans="1:8" ht="15" customHeight="1">
      <c r="A289" s="46" t="s">
        <v>122</v>
      </c>
      <c r="B289" s="45"/>
      <c r="C289" s="46"/>
      <c r="D289" s="69" t="s">
        <v>123</v>
      </c>
      <c r="E289" s="98">
        <f>E290</f>
        <v>0</v>
      </c>
      <c r="F289" s="98">
        <f>F290</f>
        <v>0</v>
      </c>
      <c r="G289" s="98">
        <f>G290</f>
        <v>0</v>
      </c>
      <c r="H289" s="164"/>
    </row>
    <row r="290" spans="1:8" ht="15" customHeight="1">
      <c r="A290" s="189"/>
      <c r="B290" s="37" t="s">
        <v>124</v>
      </c>
      <c r="C290" s="22"/>
      <c r="D290" s="70" t="s">
        <v>125</v>
      </c>
      <c r="E290" s="99">
        <v>0</v>
      </c>
      <c r="F290" s="100">
        <v>0</v>
      </c>
      <c r="G290" s="100"/>
      <c r="H290" s="166"/>
    </row>
    <row r="291" spans="1:8" ht="15" customHeight="1">
      <c r="A291" s="103" t="s">
        <v>126</v>
      </c>
      <c r="B291" s="103"/>
      <c r="C291" s="103"/>
      <c r="D291" s="71" t="s">
        <v>127</v>
      </c>
      <c r="E291" s="115">
        <f>E292+E300+E303+E308+E315</f>
        <v>-32943188</v>
      </c>
      <c r="F291" s="115">
        <f>F292+F300+F303+F308+F315</f>
        <v>-14915541</v>
      </c>
      <c r="G291" s="115">
        <f>G292+G300+G303+G308+G315</f>
        <v>4550443</v>
      </c>
      <c r="H291" s="216">
        <f t="shared" si="44"/>
        <v>-0.1381300134036815</v>
      </c>
    </row>
    <row r="292" spans="1:8" ht="15" customHeight="1">
      <c r="A292" s="246" t="s">
        <v>128</v>
      </c>
      <c r="B292" s="246"/>
      <c r="C292" s="246"/>
      <c r="D292" s="72" t="s">
        <v>129</v>
      </c>
      <c r="E292" s="98">
        <f>E293+E294+E295+E296+E297+E298+E299</f>
        <v>297715</v>
      </c>
      <c r="F292" s="98">
        <f>F293+F294+F295+F296+F297+F298+F299</f>
        <v>169306</v>
      </c>
      <c r="G292" s="98">
        <f>G293+G294+G295+G296+G297+G298+G299</f>
        <v>209273</v>
      </c>
      <c r="H292" s="164">
        <f t="shared" si="44"/>
        <v>0.7029306551567774</v>
      </c>
    </row>
    <row r="293" spans="1:8" ht="15" customHeight="1" hidden="1">
      <c r="A293" s="190"/>
      <c r="B293" s="37" t="s">
        <v>130</v>
      </c>
      <c r="C293" s="22"/>
      <c r="D293" s="73" t="s">
        <v>131</v>
      </c>
      <c r="E293" s="99"/>
      <c r="F293" s="100"/>
      <c r="G293" s="100"/>
      <c r="H293" s="166"/>
    </row>
    <row r="294" spans="1:8" ht="15" customHeight="1">
      <c r="A294" s="190"/>
      <c r="B294" s="37" t="s">
        <v>132</v>
      </c>
      <c r="C294" s="22"/>
      <c r="D294" s="73" t="s">
        <v>133</v>
      </c>
      <c r="E294" s="99">
        <v>257055</v>
      </c>
      <c r="F294" s="100">
        <v>140000</v>
      </c>
      <c r="G294" s="100">
        <v>194874</v>
      </c>
      <c r="H294" s="166">
        <f t="shared" si="44"/>
        <v>0.7581023516368093</v>
      </c>
    </row>
    <row r="295" spans="1:8" ht="15" customHeight="1" hidden="1">
      <c r="A295" s="190"/>
      <c r="B295" s="37" t="s">
        <v>134</v>
      </c>
      <c r="C295" s="22"/>
      <c r="D295" s="73" t="s">
        <v>135</v>
      </c>
      <c r="E295" s="99"/>
      <c r="F295" s="100"/>
      <c r="G295" s="100"/>
      <c r="H295" s="166"/>
    </row>
    <row r="296" spans="1:8" ht="15" customHeight="1" hidden="1">
      <c r="A296" s="195"/>
      <c r="B296" s="37" t="s">
        <v>136</v>
      </c>
      <c r="C296" s="22"/>
      <c r="D296" s="73" t="s">
        <v>137</v>
      </c>
      <c r="E296" s="99"/>
      <c r="F296" s="100"/>
      <c r="G296" s="100"/>
      <c r="H296" s="166"/>
    </row>
    <row r="297" spans="1:8" ht="15" customHeight="1" hidden="1">
      <c r="A297" s="196"/>
      <c r="B297" s="37" t="s">
        <v>138</v>
      </c>
      <c r="C297" s="22"/>
      <c r="D297" s="73" t="s">
        <v>139</v>
      </c>
      <c r="E297" s="99"/>
      <c r="F297" s="100"/>
      <c r="G297" s="100"/>
      <c r="H297" s="166"/>
    </row>
    <row r="298" spans="1:8" ht="15" customHeight="1">
      <c r="A298" s="196"/>
      <c r="B298" s="37" t="s">
        <v>140</v>
      </c>
      <c r="C298" s="22"/>
      <c r="D298" s="73" t="s">
        <v>141</v>
      </c>
      <c r="E298" s="99">
        <v>31354</v>
      </c>
      <c r="F298" s="100">
        <v>20000</v>
      </c>
      <c r="G298" s="100">
        <v>10252</v>
      </c>
      <c r="H298" s="166">
        <f t="shared" si="44"/>
        <v>0.3269758244562097</v>
      </c>
    </row>
    <row r="299" spans="1:8" ht="15" customHeight="1">
      <c r="A299" s="195"/>
      <c r="B299" s="37" t="s">
        <v>142</v>
      </c>
      <c r="C299" s="22"/>
      <c r="D299" s="73" t="s">
        <v>143</v>
      </c>
      <c r="E299" s="99">
        <v>9306</v>
      </c>
      <c r="F299" s="100">
        <v>9306</v>
      </c>
      <c r="G299" s="100">
        <v>4147</v>
      </c>
      <c r="H299" s="166">
        <f t="shared" si="44"/>
        <v>0.44562647754137114</v>
      </c>
    </row>
    <row r="300" spans="1:8" ht="15" customHeight="1">
      <c r="A300" s="191" t="s">
        <v>144</v>
      </c>
      <c r="B300" s="45"/>
      <c r="C300" s="74"/>
      <c r="D300" s="72" t="s">
        <v>145</v>
      </c>
      <c r="E300" s="98">
        <f>E301+E302</f>
        <v>117277</v>
      </c>
      <c r="F300" s="98">
        <f>F301+F302</f>
        <v>105000</v>
      </c>
      <c r="G300" s="98">
        <f>G301+G302</f>
        <v>67099</v>
      </c>
      <c r="H300" s="164">
        <f t="shared" si="44"/>
        <v>0.5721411700503936</v>
      </c>
    </row>
    <row r="301" spans="1:8" ht="15" customHeight="1">
      <c r="A301" s="190"/>
      <c r="B301" s="55" t="s">
        <v>146</v>
      </c>
      <c r="C301" s="22"/>
      <c r="D301" s="73" t="s">
        <v>147</v>
      </c>
      <c r="E301" s="99">
        <v>5000</v>
      </c>
      <c r="F301" s="100">
        <f>3306+1694</f>
        <v>5000</v>
      </c>
      <c r="G301" s="100">
        <v>3371</v>
      </c>
      <c r="H301" s="166">
        <f t="shared" si="44"/>
        <v>0.6742</v>
      </c>
    </row>
    <row r="302" spans="1:8" ht="15" customHeight="1">
      <c r="A302" s="195"/>
      <c r="B302" s="21" t="s">
        <v>148</v>
      </c>
      <c r="C302" s="22"/>
      <c r="D302" s="73" t="s">
        <v>149</v>
      </c>
      <c r="E302" s="99">
        <v>112277</v>
      </c>
      <c r="F302" s="100">
        <v>100000</v>
      </c>
      <c r="G302" s="100">
        <v>63728</v>
      </c>
      <c r="H302" s="166">
        <f t="shared" si="44"/>
        <v>0.5675962129376453</v>
      </c>
    </row>
    <row r="303" spans="1:8" ht="15" customHeight="1">
      <c r="A303" s="191" t="s">
        <v>150</v>
      </c>
      <c r="B303" s="45"/>
      <c r="C303" s="46"/>
      <c r="D303" s="72" t="s">
        <v>151</v>
      </c>
      <c r="E303" s="98">
        <f>E304+E305+E306+E307</f>
        <v>5269038</v>
      </c>
      <c r="F303" s="98">
        <f>F304+F305+F306+F307</f>
        <v>3510153</v>
      </c>
      <c r="G303" s="98">
        <f>G304+G305+G306+G307</f>
        <v>2627919</v>
      </c>
      <c r="H303" s="164">
        <f t="shared" si="44"/>
        <v>0.49874739943040836</v>
      </c>
    </row>
    <row r="304" spans="1:8" ht="15" customHeight="1">
      <c r="A304" s="190"/>
      <c r="B304" s="37" t="s">
        <v>152</v>
      </c>
      <c r="C304" s="22"/>
      <c r="D304" s="73" t="s">
        <v>153</v>
      </c>
      <c r="E304" s="99">
        <v>5258885</v>
      </c>
      <c r="F304" s="100">
        <v>3500000</v>
      </c>
      <c r="G304" s="100">
        <v>2627512</v>
      </c>
      <c r="H304" s="166">
        <f t="shared" si="44"/>
        <v>0.4996329069755281</v>
      </c>
    </row>
    <row r="305" spans="1:8" ht="15" customHeight="1">
      <c r="A305" s="190"/>
      <c r="B305" s="234" t="s">
        <v>154</v>
      </c>
      <c r="C305" s="234"/>
      <c r="D305" s="73" t="s">
        <v>155</v>
      </c>
      <c r="E305" s="99"/>
      <c r="F305" s="100"/>
      <c r="G305" s="100"/>
      <c r="H305" s="166"/>
    </row>
    <row r="306" spans="1:8" ht="15" customHeight="1">
      <c r="A306" s="197"/>
      <c r="B306" s="239" t="s">
        <v>156</v>
      </c>
      <c r="C306" s="239"/>
      <c r="D306" s="73" t="s">
        <v>157</v>
      </c>
      <c r="E306" s="99">
        <v>1059</v>
      </c>
      <c r="F306" s="100">
        <v>1059</v>
      </c>
      <c r="G306" s="100">
        <v>240</v>
      </c>
      <c r="H306" s="166"/>
    </row>
    <row r="307" spans="1:8" ht="15" customHeight="1">
      <c r="A307" s="190"/>
      <c r="B307" s="21" t="s">
        <v>158</v>
      </c>
      <c r="C307" s="22"/>
      <c r="D307" s="73" t="s">
        <v>159</v>
      </c>
      <c r="E307" s="99">
        <v>9094</v>
      </c>
      <c r="F307" s="100">
        <v>9094</v>
      </c>
      <c r="G307" s="100">
        <v>167</v>
      </c>
      <c r="H307" s="166">
        <f t="shared" si="44"/>
        <v>0.01836375632285023</v>
      </c>
    </row>
    <row r="308" spans="1:8" ht="15" customHeight="1">
      <c r="A308" s="245" t="s">
        <v>383</v>
      </c>
      <c r="B308" s="245"/>
      <c r="C308" s="245"/>
      <c r="D308" s="72" t="s">
        <v>161</v>
      </c>
      <c r="E308" s="98">
        <f>E309+E310+E311+E312+E314+E313</f>
        <v>6398700</v>
      </c>
      <c r="F308" s="98">
        <f>F309+F310+F311+F312+F314+F313</f>
        <v>3300000</v>
      </c>
      <c r="G308" s="98">
        <f>G309+G310+G311+G312+G314+G313</f>
        <v>2865383</v>
      </c>
      <c r="H308" s="164">
        <f t="shared" si="44"/>
        <v>0.4478070545579571</v>
      </c>
    </row>
    <row r="309" spans="1:8" ht="15" customHeight="1">
      <c r="A309" s="190"/>
      <c r="B309" s="75" t="s">
        <v>162</v>
      </c>
      <c r="C309" s="37"/>
      <c r="D309" s="73" t="s">
        <v>163</v>
      </c>
      <c r="E309" s="99"/>
      <c r="F309" s="100"/>
      <c r="G309" s="100"/>
      <c r="H309" s="166"/>
    </row>
    <row r="310" spans="1:8" ht="15" customHeight="1">
      <c r="A310" s="190"/>
      <c r="B310" s="37" t="s">
        <v>164</v>
      </c>
      <c r="C310" s="75"/>
      <c r="D310" s="73" t="s">
        <v>165</v>
      </c>
      <c r="E310" s="99"/>
      <c r="F310" s="100"/>
      <c r="G310" s="100"/>
      <c r="H310" s="166"/>
    </row>
    <row r="311" spans="1:8" ht="15" customHeight="1">
      <c r="A311" s="190"/>
      <c r="B311" s="255" t="s">
        <v>166</v>
      </c>
      <c r="C311" s="255"/>
      <c r="D311" s="116" t="s">
        <v>167</v>
      </c>
      <c r="E311" s="99">
        <v>506574</v>
      </c>
      <c r="F311" s="117">
        <v>300000</v>
      </c>
      <c r="G311" s="117">
        <v>210142</v>
      </c>
      <c r="H311" s="171">
        <f t="shared" si="44"/>
        <v>0.4148298175587377</v>
      </c>
    </row>
    <row r="312" spans="1:8" ht="15" customHeight="1" hidden="1">
      <c r="A312" s="190"/>
      <c r="B312" s="255" t="s">
        <v>170</v>
      </c>
      <c r="C312" s="255"/>
      <c r="D312" s="54" t="s">
        <v>171</v>
      </c>
      <c r="E312" s="99"/>
      <c r="F312" s="100"/>
      <c r="G312" s="100"/>
      <c r="H312" s="166" t="e">
        <f t="shared" si="44"/>
        <v>#DIV/0!</v>
      </c>
    </row>
    <row r="313" spans="1:8" ht="15" customHeight="1" hidden="1">
      <c r="A313" s="190"/>
      <c r="B313" s="275"/>
      <c r="C313" s="275"/>
      <c r="D313" s="77" t="s">
        <v>421</v>
      </c>
      <c r="E313" s="99"/>
      <c r="F313" s="100"/>
      <c r="G313" s="100"/>
      <c r="H313" s="166"/>
    </row>
    <row r="314" spans="1:8" ht="15" customHeight="1">
      <c r="A314" s="190"/>
      <c r="B314" s="37" t="s">
        <v>172</v>
      </c>
      <c r="C314" s="75"/>
      <c r="D314" s="73" t="s">
        <v>173</v>
      </c>
      <c r="E314" s="99">
        <v>5892126</v>
      </c>
      <c r="F314" s="100">
        <v>3000000</v>
      </c>
      <c r="G314" s="100">
        <v>2655241</v>
      </c>
      <c r="H314" s="166">
        <f t="shared" si="44"/>
        <v>0.4506422639298617</v>
      </c>
    </row>
    <row r="315" spans="1:8" ht="15" customHeight="1">
      <c r="A315" s="191" t="s">
        <v>174</v>
      </c>
      <c r="B315" s="45"/>
      <c r="C315" s="46"/>
      <c r="D315" s="72" t="s">
        <v>175</v>
      </c>
      <c r="E315" s="98">
        <f>E316+E317+E318</f>
        <v>-45025918</v>
      </c>
      <c r="F315" s="98">
        <f>F316+F317+F318</f>
        <v>-22000000</v>
      </c>
      <c r="G315" s="98">
        <f>G316+G317+G318</f>
        <v>-1219231</v>
      </c>
      <c r="H315" s="164">
        <f>G315/E315</f>
        <v>0.027078426252186573</v>
      </c>
    </row>
    <row r="316" spans="1:8" ht="15" customHeight="1">
      <c r="A316" s="190"/>
      <c r="B316" s="37" t="s">
        <v>176</v>
      </c>
      <c r="C316" s="22"/>
      <c r="D316" s="73" t="s">
        <v>177</v>
      </c>
      <c r="E316" s="99"/>
      <c r="F316" s="100"/>
      <c r="G316" s="100"/>
      <c r="H316" s="166"/>
    </row>
    <row r="317" spans="1:8" ht="27.75" customHeight="1">
      <c r="A317" s="277" t="s">
        <v>384</v>
      </c>
      <c r="B317" s="277"/>
      <c r="C317" s="277"/>
      <c r="D317" s="73" t="s">
        <v>179</v>
      </c>
      <c r="E317" s="99">
        <v>-45025918</v>
      </c>
      <c r="F317" s="100">
        <v>-22000000</v>
      </c>
      <c r="G317" s="100">
        <v>-1219231</v>
      </c>
      <c r="H317" s="166">
        <f>G317/E317</f>
        <v>0.027078426252186573</v>
      </c>
    </row>
    <row r="318" spans="1:8" ht="15" customHeight="1">
      <c r="A318" s="190"/>
      <c r="B318" s="21" t="s">
        <v>182</v>
      </c>
      <c r="C318" s="22"/>
      <c r="D318" s="73" t="s">
        <v>183</v>
      </c>
      <c r="E318" s="99">
        <v>0</v>
      </c>
      <c r="F318" s="99">
        <v>0</v>
      </c>
      <c r="G318" s="100">
        <v>0</v>
      </c>
      <c r="H318" s="166"/>
    </row>
    <row r="319" spans="1:8" s="118" customFormat="1" ht="12.75" customHeight="1" hidden="1">
      <c r="A319" s="109" t="s">
        <v>198</v>
      </c>
      <c r="B319" s="109"/>
      <c r="C319" s="17"/>
      <c r="D319" s="80" t="s">
        <v>199</v>
      </c>
      <c r="E319" s="101">
        <f>E320</f>
        <v>0</v>
      </c>
      <c r="F319" s="101">
        <f>F320</f>
        <v>0</v>
      </c>
      <c r="G319" s="101">
        <f>G320</f>
        <v>0</v>
      </c>
      <c r="H319" s="165" t="e">
        <f t="shared" si="44"/>
        <v>#DIV/0!</v>
      </c>
    </row>
    <row r="320" spans="1:8" s="118" customFormat="1" ht="25.5" customHeight="1" hidden="1">
      <c r="A320" s="245" t="s">
        <v>200</v>
      </c>
      <c r="B320" s="245"/>
      <c r="C320" s="245"/>
      <c r="D320" s="82" t="s">
        <v>201</v>
      </c>
      <c r="E320" s="98">
        <f>E321+E322+E323+E324+E325</f>
        <v>0</v>
      </c>
      <c r="F320" s="98">
        <f>F321+F322+F323+F324+F325</f>
        <v>0</v>
      </c>
      <c r="G320" s="98">
        <f>G321+G322+G323+G324+G325</f>
        <v>0</v>
      </c>
      <c r="H320" s="164" t="e">
        <f t="shared" si="44"/>
        <v>#DIV/0!</v>
      </c>
    </row>
    <row r="321" spans="1:8" s="118" customFormat="1" ht="27" customHeight="1" hidden="1">
      <c r="A321" s="190"/>
      <c r="B321" s="239" t="s">
        <v>202</v>
      </c>
      <c r="C321" s="239"/>
      <c r="D321" s="73" t="s">
        <v>203</v>
      </c>
      <c r="E321" s="99"/>
      <c r="F321" s="117"/>
      <c r="G321" s="117"/>
      <c r="H321" s="171" t="e">
        <f t="shared" si="44"/>
        <v>#DIV/0!</v>
      </c>
    </row>
    <row r="322" spans="1:8" s="118" customFormat="1" ht="12.75" customHeight="1" hidden="1">
      <c r="A322" s="190"/>
      <c r="B322" s="21" t="s">
        <v>204</v>
      </c>
      <c r="C322" s="22"/>
      <c r="D322" s="73" t="s">
        <v>205</v>
      </c>
      <c r="E322" s="99"/>
      <c r="F322" s="117"/>
      <c r="G322" s="117"/>
      <c r="H322" s="171" t="e">
        <f t="shared" si="44"/>
        <v>#DIV/0!</v>
      </c>
    </row>
    <row r="323" spans="1:8" s="118" customFormat="1" ht="15" customHeight="1" hidden="1">
      <c r="A323" s="190"/>
      <c r="B323" s="21" t="s">
        <v>385</v>
      </c>
      <c r="C323" s="22"/>
      <c r="D323" s="73" t="s">
        <v>207</v>
      </c>
      <c r="E323" s="99"/>
      <c r="F323" s="100"/>
      <c r="G323" s="100"/>
      <c r="H323" s="166" t="e">
        <f t="shared" si="44"/>
        <v>#DIV/0!</v>
      </c>
    </row>
    <row r="324" spans="1:8" s="118" customFormat="1" ht="14.25" customHeight="1" hidden="1">
      <c r="A324" s="190"/>
      <c r="B324" s="119" t="s">
        <v>386</v>
      </c>
      <c r="C324" s="120"/>
      <c r="D324" s="86" t="s">
        <v>209</v>
      </c>
      <c r="E324" s="99"/>
      <c r="F324" s="100"/>
      <c r="G324" s="100"/>
      <c r="H324" s="166" t="e">
        <f t="shared" si="44"/>
        <v>#DIV/0!</v>
      </c>
    </row>
    <row r="325" spans="1:8" s="118" customFormat="1" ht="12.75" customHeight="1" hidden="1">
      <c r="A325" s="190"/>
      <c r="B325" s="21" t="s">
        <v>214</v>
      </c>
      <c r="C325" s="22"/>
      <c r="D325" s="73" t="s">
        <v>215</v>
      </c>
      <c r="E325" s="99"/>
      <c r="F325" s="117"/>
      <c r="G325" s="117"/>
      <c r="H325" s="171" t="e">
        <f t="shared" si="44"/>
        <v>#DIV/0!</v>
      </c>
    </row>
    <row r="326" spans="1:8" ht="12.75">
      <c r="A326" s="103" t="s">
        <v>216</v>
      </c>
      <c r="B326" s="103"/>
      <c r="C326" s="103"/>
      <c r="D326" s="80" t="s">
        <v>217</v>
      </c>
      <c r="E326" s="101">
        <f>E327</f>
        <v>8013425</v>
      </c>
      <c r="F326" s="101">
        <f>F327</f>
        <v>4130565</v>
      </c>
      <c r="G326" s="101">
        <f>G327</f>
        <v>2908433</v>
      </c>
      <c r="H326" s="165">
        <f t="shared" si="44"/>
        <v>0.3629450578248377</v>
      </c>
    </row>
    <row r="327" spans="1:8" s="52" customFormat="1" ht="12.75">
      <c r="A327" s="103" t="s">
        <v>218</v>
      </c>
      <c r="B327" s="103"/>
      <c r="C327" s="17"/>
      <c r="D327" s="80" t="s">
        <v>219</v>
      </c>
      <c r="E327" s="101">
        <f>E328+E345</f>
        <v>8013425</v>
      </c>
      <c r="F327" s="101">
        <f>F328+F345</f>
        <v>4130565</v>
      </c>
      <c r="G327" s="101">
        <f>G328+G345</f>
        <v>2908433</v>
      </c>
      <c r="H327" s="165">
        <f t="shared" si="44"/>
        <v>0.3629450578248377</v>
      </c>
    </row>
    <row r="328" spans="1:8" ht="12.75">
      <c r="A328" s="46" t="s">
        <v>387</v>
      </c>
      <c r="B328" s="35"/>
      <c r="C328" s="62"/>
      <c r="D328" s="82" t="s">
        <v>221</v>
      </c>
      <c r="E328" s="98">
        <f>E329</f>
        <v>7885000</v>
      </c>
      <c r="F328" s="98">
        <f>F329</f>
        <v>4060000</v>
      </c>
      <c r="G328" s="98">
        <f>G329</f>
        <v>2900008</v>
      </c>
      <c r="H328" s="164">
        <f t="shared" si="44"/>
        <v>0.3677879518072289</v>
      </c>
    </row>
    <row r="329" spans="1:8" ht="31.5" customHeight="1">
      <c r="A329" s="243" t="s">
        <v>388</v>
      </c>
      <c r="B329" s="243"/>
      <c r="C329" s="243"/>
      <c r="D329" s="40" t="s">
        <v>277</v>
      </c>
      <c r="E329" s="101">
        <f>E330+E331+E332+E333+E334+E335+E336+E337+E338+E339+E340+E341+E342+E343+E344</f>
        <v>7885000</v>
      </c>
      <c r="F329" s="101">
        <f>F330+F331+F332+F333+F334+F335+F336+F337+F338+F339+F340+F341+F342+F343+F344</f>
        <v>4060000</v>
      </c>
      <c r="G329" s="101">
        <f>G330+G331+G332+G333+G334+G335+G336+G337+G338+G339+G340+G341+G342+G343+G344</f>
        <v>2900008</v>
      </c>
      <c r="H329" s="165">
        <f t="shared" si="44"/>
        <v>0.3677879518072289</v>
      </c>
    </row>
    <row r="330" spans="1:8" ht="13.5" customHeight="1" hidden="1">
      <c r="A330" s="189"/>
      <c r="B330" s="37" t="s">
        <v>278</v>
      </c>
      <c r="C330" s="22"/>
      <c r="D330" s="73" t="s">
        <v>279</v>
      </c>
      <c r="E330" s="99"/>
      <c r="F330" s="117"/>
      <c r="G330" s="117"/>
      <c r="H330" s="171" t="e">
        <f t="shared" si="44"/>
        <v>#DIV/0!</v>
      </c>
    </row>
    <row r="331" spans="1:8" ht="13.5" customHeight="1" hidden="1">
      <c r="A331" s="189"/>
      <c r="B331" s="37" t="s">
        <v>280</v>
      </c>
      <c r="C331" s="22"/>
      <c r="D331" s="73" t="s">
        <v>281</v>
      </c>
      <c r="E331" s="99"/>
      <c r="F331" s="100"/>
      <c r="G331" s="100"/>
      <c r="H331" s="166" t="e">
        <f>G331/E331</f>
        <v>#DIV/0!</v>
      </c>
    </row>
    <row r="332" spans="1:8" ht="13.5" customHeight="1" hidden="1">
      <c r="A332" s="189"/>
      <c r="B332" s="37" t="s">
        <v>282</v>
      </c>
      <c r="C332" s="22"/>
      <c r="D332" s="73" t="s">
        <v>283</v>
      </c>
      <c r="E332" s="99"/>
      <c r="F332" s="117"/>
      <c r="G332" s="117"/>
      <c r="H332" s="171" t="e">
        <f>G332/E332</f>
        <v>#DIV/0!</v>
      </c>
    </row>
    <row r="333" spans="1:8" ht="12.75" customHeight="1" hidden="1">
      <c r="A333" s="189"/>
      <c r="B333" s="37" t="s">
        <v>284</v>
      </c>
      <c r="C333" s="56"/>
      <c r="D333" s="73" t="s">
        <v>285</v>
      </c>
      <c r="E333" s="99"/>
      <c r="F333" s="117"/>
      <c r="G333" s="117"/>
      <c r="H333" s="171" t="e">
        <f>G333/E333</f>
        <v>#DIV/0!</v>
      </c>
    </row>
    <row r="334" spans="1:8" ht="12.75" customHeight="1" hidden="1">
      <c r="A334" s="189"/>
      <c r="B334" s="37" t="s">
        <v>286</v>
      </c>
      <c r="C334" s="56"/>
      <c r="D334" s="73" t="s">
        <v>287</v>
      </c>
      <c r="E334" s="99"/>
      <c r="F334" s="117"/>
      <c r="G334" s="117"/>
      <c r="H334" s="171" t="e">
        <f>G334/E334</f>
        <v>#DIV/0!</v>
      </c>
    </row>
    <row r="335" spans="1:8" ht="27" customHeight="1">
      <c r="A335" s="189"/>
      <c r="B335" s="239" t="s">
        <v>288</v>
      </c>
      <c r="C335" s="239"/>
      <c r="D335" s="73" t="s">
        <v>289</v>
      </c>
      <c r="E335" s="99">
        <v>60000</v>
      </c>
      <c r="F335" s="99">
        <v>30000</v>
      </c>
      <c r="G335" s="117">
        <v>12308</v>
      </c>
      <c r="H335" s="171">
        <f>G335/E335</f>
        <v>0.20513333333333333</v>
      </c>
    </row>
    <row r="336" spans="1:8" ht="12.75" customHeight="1">
      <c r="A336" s="189"/>
      <c r="B336" s="37" t="s">
        <v>290</v>
      </c>
      <c r="C336" s="56"/>
      <c r="D336" s="73" t="s">
        <v>291</v>
      </c>
      <c r="E336" s="99"/>
      <c r="F336" s="117"/>
      <c r="G336" s="117"/>
      <c r="H336" s="171"/>
    </row>
    <row r="337" spans="1:8" ht="12.75" customHeight="1" hidden="1">
      <c r="A337" s="189"/>
      <c r="B337" s="37" t="s">
        <v>389</v>
      </c>
      <c r="C337" s="56"/>
      <c r="D337" s="73" t="s">
        <v>293</v>
      </c>
      <c r="E337" s="99"/>
      <c r="F337" s="117"/>
      <c r="G337" s="117"/>
      <c r="H337" s="171" t="e">
        <f aca="true" t="shared" si="46" ref="H337:H369">G337/E337</f>
        <v>#DIV/0!</v>
      </c>
    </row>
    <row r="338" spans="1:8" ht="25.5" customHeight="1" hidden="1">
      <c r="A338" s="189"/>
      <c r="B338" s="234" t="s">
        <v>294</v>
      </c>
      <c r="C338" s="234"/>
      <c r="D338" s="73" t="s">
        <v>295</v>
      </c>
      <c r="E338" s="99"/>
      <c r="F338" s="117"/>
      <c r="G338" s="117"/>
      <c r="H338" s="171" t="e">
        <f t="shared" si="46"/>
        <v>#DIV/0!</v>
      </c>
    </row>
    <row r="339" spans="1:8" ht="27" customHeight="1" hidden="1">
      <c r="A339" s="189"/>
      <c r="B339" s="237" t="s">
        <v>296</v>
      </c>
      <c r="C339" s="237"/>
      <c r="D339" s="73" t="s">
        <v>297</v>
      </c>
      <c r="E339" s="99"/>
      <c r="F339" s="117"/>
      <c r="G339" s="117"/>
      <c r="H339" s="171" t="e">
        <f t="shared" si="46"/>
        <v>#DIV/0!</v>
      </c>
    </row>
    <row r="340" spans="1:8" ht="17.25" customHeight="1">
      <c r="A340" s="189"/>
      <c r="B340" s="37" t="s">
        <v>298</v>
      </c>
      <c r="C340" s="56"/>
      <c r="D340" s="73" t="s">
        <v>299</v>
      </c>
      <c r="E340" s="99">
        <v>7825000</v>
      </c>
      <c r="F340" s="117">
        <f>2007000+2023000</f>
        <v>4030000</v>
      </c>
      <c r="G340" s="117">
        <v>2887700</v>
      </c>
      <c r="H340" s="171">
        <f t="shared" si="46"/>
        <v>0.36903514376996804</v>
      </c>
    </row>
    <row r="341" spans="1:8" ht="17.25" customHeight="1" hidden="1">
      <c r="A341" s="189"/>
      <c r="B341" s="37" t="s">
        <v>300</v>
      </c>
      <c r="C341" s="56"/>
      <c r="D341" s="73" t="s">
        <v>301</v>
      </c>
      <c r="E341" s="99"/>
      <c r="F341" s="117"/>
      <c r="G341" s="117"/>
      <c r="H341" s="171"/>
    </row>
    <row r="342" spans="1:8" ht="17.25" customHeight="1" hidden="1">
      <c r="A342" s="189"/>
      <c r="B342" s="37" t="s">
        <v>302</v>
      </c>
      <c r="C342" s="56"/>
      <c r="D342" s="73" t="s">
        <v>303</v>
      </c>
      <c r="E342" s="99"/>
      <c r="F342" s="117"/>
      <c r="G342" s="117"/>
      <c r="H342" s="171"/>
    </row>
    <row r="343" spans="1:8" ht="28.5" customHeight="1" hidden="1">
      <c r="A343" s="189"/>
      <c r="B343" s="239" t="s">
        <v>304</v>
      </c>
      <c r="C343" s="239"/>
      <c r="D343" s="73" t="s">
        <v>305</v>
      </c>
      <c r="E343" s="99"/>
      <c r="F343" s="117"/>
      <c r="G343" s="117"/>
      <c r="H343" s="171"/>
    </row>
    <row r="344" spans="1:8" ht="28.5" customHeight="1" hidden="1">
      <c r="A344" s="189"/>
      <c r="B344" s="237" t="s">
        <v>306</v>
      </c>
      <c r="C344" s="237"/>
      <c r="D344" s="73" t="s">
        <v>307</v>
      </c>
      <c r="E344" s="99"/>
      <c r="F344" s="117"/>
      <c r="G344" s="117"/>
      <c r="H344" s="171"/>
    </row>
    <row r="345" spans="1:8" ht="24.75" customHeight="1">
      <c r="A345" s="104" t="s">
        <v>308</v>
      </c>
      <c r="B345" s="42"/>
      <c r="C345" s="38"/>
      <c r="D345" s="80" t="s">
        <v>309</v>
      </c>
      <c r="E345" s="101">
        <f>E346+E347+E348+E349+E350+E352+E351</f>
        <v>128425</v>
      </c>
      <c r="F345" s="101">
        <f>F346+F347+F348+F349+F350+F352+F351</f>
        <v>70565</v>
      </c>
      <c r="G345" s="101">
        <f>G346+G347+G348+G349+G350+G352+G351</f>
        <v>8425</v>
      </c>
      <c r="H345" s="165">
        <f>G345/E345</f>
        <v>0.06560249172668872</v>
      </c>
    </row>
    <row r="346" spans="1:8" ht="13.5" customHeight="1" hidden="1">
      <c r="A346" s="189"/>
      <c r="B346" s="37" t="s">
        <v>310</v>
      </c>
      <c r="C346" s="22"/>
      <c r="D346" s="73" t="s">
        <v>311</v>
      </c>
      <c r="E346" s="99"/>
      <c r="F346" s="117"/>
      <c r="G346" s="117"/>
      <c r="H346" s="171" t="e">
        <f t="shared" si="46"/>
        <v>#DIV/0!</v>
      </c>
    </row>
    <row r="347" spans="1:8" ht="38.25" customHeight="1" hidden="1">
      <c r="A347" s="205"/>
      <c r="B347" s="239" t="s">
        <v>312</v>
      </c>
      <c r="C347" s="239"/>
      <c r="D347" s="73" t="s">
        <v>313</v>
      </c>
      <c r="E347" s="99"/>
      <c r="F347" s="117"/>
      <c r="G347" s="117"/>
      <c r="H347" s="171" t="e">
        <f t="shared" si="46"/>
        <v>#DIV/0!</v>
      </c>
    </row>
    <row r="348" spans="1:8" ht="25.5" customHeight="1" hidden="1">
      <c r="A348" s="205"/>
      <c r="B348" s="239" t="s">
        <v>314</v>
      </c>
      <c r="C348" s="239"/>
      <c r="D348" s="73" t="s">
        <v>315</v>
      </c>
      <c r="E348" s="99"/>
      <c r="F348" s="117"/>
      <c r="G348" s="117"/>
      <c r="H348" s="171" t="e">
        <f t="shared" si="46"/>
        <v>#DIV/0!</v>
      </c>
    </row>
    <row r="349" spans="1:8" ht="27" customHeight="1" hidden="1">
      <c r="A349" s="205"/>
      <c r="B349" s="239" t="s">
        <v>316</v>
      </c>
      <c r="C349" s="239"/>
      <c r="D349" s="73" t="s">
        <v>317</v>
      </c>
      <c r="E349" s="99"/>
      <c r="F349" s="100"/>
      <c r="G349" s="100"/>
      <c r="H349" s="166" t="e">
        <f t="shared" si="46"/>
        <v>#DIV/0!</v>
      </c>
    </row>
    <row r="350" spans="1:8" ht="15.75" customHeight="1" hidden="1">
      <c r="A350" s="217"/>
      <c r="B350" s="277" t="s">
        <v>415</v>
      </c>
      <c r="C350" s="277"/>
      <c r="D350" s="73" t="s">
        <v>416</v>
      </c>
      <c r="E350" s="99"/>
      <c r="F350" s="117"/>
      <c r="G350" s="117"/>
      <c r="H350" s="171" t="e">
        <f t="shared" si="46"/>
        <v>#DIV/0!</v>
      </c>
    </row>
    <row r="351" spans="1:8" ht="24.75" customHeight="1">
      <c r="A351" s="217"/>
      <c r="B351" s="264" t="s">
        <v>439</v>
      </c>
      <c r="C351" s="240"/>
      <c r="D351" s="152" t="s">
        <v>438</v>
      </c>
      <c r="E351" s="99">
        <v>120000</v>
      </c>
      <c r="F351" s="117">
        <v>62140</v>
      </c>
      <c r="G351" s="117"/>
      <c r="H351" s="171">
        <f>G351/E351</f>
        <v>0</v>
      </c>
    </row>
    <row r="352" spans="1:8" ht="34.5" customHeight="1">
      <c r="A352" s="217"/>
      <c r="B352" s="240" t="s">
        <v>423</v>
      </c>
      <c r="C352" s="240"/>
      <c r="D352" s="73" t="s">
        <v>424</v>
      </c>
      <c r="E352" s="99">
        <v>8425</v>
      </c>
      <c r="F352" s="117">
        <v>8425</v>
      </c>
      <c r="G352" s="117">
        <v>8425</v>
      </c>
      <c r="H352" s="171">
        <f t="shared" si="46"/>
        <v>1</v>
      </c>
    </row>
    <row r="353" spans="1:8" ht="34.5" customHeight="1" hidden="1">
      <c r="A353" s="217"/>
      <c r="B353" s="172"/>
      <c r="C353" s="172"/>
      <c r="D353" s="73"/>
      <c r="E353" s="99"/>
      <c r="F353" s="117"/>
      <c r="G353" s="117"/>
      <c r="H353" s="171" t="e">
        <f t="shared" si="46"/>
        <v>#DIV/0!</v>
      </c>
    </row>
    <row r="354" spans="1:8" ht="34.5" customHeight="1" hidden="1">
      <c r="A354" s="217"/>
      <c r="B354" s="172"/>
      <c r="C354" s="172"/>
      <c r="D354" s="73"/>
      <c r="E354" s="99"/>
      <c r="F354" s="117"/>
      <c r="G354" s="117"/>
      <c r="H354" s="171" t="e">
        <f t="shared" si="46"/>
        <v>#DIV/0!</v>
      </c>
    </row>
    <row r="355" spans="1:8" ht="34.5" customHeight="1" hidden="1">
      <c r="A355" s="217"/>
      <c r="B355" s="172"/>
      <c r="C355" s="172"/>
      <c r="D355" s="73"/>
      <c r="E355" s="99"/>
      <c r="F355" s="117"/>
      <c r="G355" s="117"/>
      <c r="H355" s="171" t="e">
        <f t="shared" si="46"/>
        <v>#DIV/0!</v>
      </c>
    </row>
    <row r="356" spans="1:8" ht="34.5" customHeight="1" hidden="1">
      <c r="A356" s="217"/>
      <c r="B356" s="172"/>
      <c r="C356" s="172"/>
      <c r="D356" s="73"/>
      <c r="E356" s="99"/>
      <c r="F356" s="117"/>
      <c r="G356" s="117"/>
      <c r="H356" s="171" t="e">
        <f t="shared" si="46"/>
        <v>#DIV/0!</v>
      </c>
    </row>
    <row r="357" spans="1:8" ht="34.5" customHeight="1" hidden="1">
      <c r="A357" s="217"/>
      <c r="B357" s="172"/>
      <c r="C357" s="172"/>
      <c r="D357" s="73"/>
      <c r="E357" s="99"/>
      <c r="F357" s="117"/>
      <c r="G357" s="117"/>
      <c r="H357" s="171" t="e">
        <f t="shared" si="46"/>
        <v>#DIV/0!</v>
      </c>
    </row>
    <row r="358" spans="1:8" ht="34.5" customHeight="1" hidden="1">
      <c r="A358" s="217"/>
      <c r="B358" s="172"/>
      <c r="C358" s="172"/>
      <c r="D358" s="73"/>
      <c r="E358" s="99"/>
      <c r="F358" s="117"/>
      <c r="G358" s="117"/>
      <c r="H358" s="171" t="e">
        <f t="shared" si="46"/>
        <v>#DIV/0!</v>
      </c>
    </row>
    <row r="359" spans="1:8" ht="34.5" customHeight="1" hidden="1">
      <c r="A359" s="217"/>
      <c r="B359" s="172"/>
      <c r="C359" s="172"/>
      <c r="D359" s="73"/>
      <c r="E359" s="99"/>
      <c r="F359" s="117"/>
      <c r="G359" s="117"/>
      <c r="H359" s="171" t="e">
        <f t="shared" si="46"/>
        <v>#DIV/0!</v>
      </c>
    </row>
    <row r="360" spans="1:8" ht="34.5" customHeight="1" hidden="1" thickBot="1">
      <c r="A360" s="217"/>
      <c r="B360" s="172"/>
      <c r="C360" s="172"/>
      <c r="D360" s="73"/>
      <c r="E360" s="99"/>
      <c r="F360" s="117"/>
      <c r="G360" s="117"/>
      <c r="H360" s="171" t="e">
        <f t="shared" si="46"/>
        <v>#DIV/0!</v>
      </c>
    </row>
    <row r="361" spans="1:8" s="118" customFormat="1" ht="37.5" customHeight="1">
      <c r="A361" s="261" t="s">
        <v>390</v>
      </c>
      <c r="B361" s="261"/>
      <c r="C361" s="261"/>
      <c r="D361" s="218" t="s">
        <v>391</v>
      </c>
      <c r="E361" s="219">
        <f>E362+E388+E419+E466</f>
        <v>228139515</v>
      </c>
      <c r="F361" s="219">
        <f>F362+F388+F419+F466</f>
        <v>142029066</v>
      </c>
      <c r="G361" s="219">
        <f>G362+G388+G419+G466</f>
        <v>37698786</v>
      </c>
      <c r="H361" s="220">
        <f>G361/E361</f>
        <v>0.1652444382552492</v>
      </c>
    </row>
    <row r="362" spans="1:8" s="121" customFormat="1" ht="15" customHeight="1">
      <c r="A362" s="221" t="s">
        <v>392</v>
      </c>
      <c r="B362" s="122"/>
      <c r="C362" s="123"/>
      <c r="D362" s="13" t="s">
        <v>6</v>
      </c>
      <c r="E362" s="93">
        <f>E363-E366+E376+E383</f>
        <v>45750541</v>
      </c>
      <c r="F362" s="93">
        <f>F363-F366+F376+F383</f>
        <v>22724623</v>
      </c>
      <c r="G362" s="93">
        <f>G363-G366+G376+G383</f>
        <v>2087255</v>
      </c>
      <c r="H362" s="222">
        <f t="shared" si="46"/>
        <v>0.04562252061675074</v>
      </c>
    </row>
    <row r="363" spans="1:8" s="124" customFormat="1" ht="15" customHeight="1">
      <c r="A363" s="221" t="s">
        <v>393</v>
      </c>
      <c r="B363" s="122"/>
      <c r="C363" s="123"/>
      <c r="D363" s="13" t="s">
        <v>8</v>
      </c>
      <c r="E363" s="93">
        <f>E364+E368</f>
        <v>45385918</v>
      </c>
      <c r="F363" s="93">
        <f>F364+F368</f>
        <v>22360000</v>
      </c>
      <c r="G363" s="93">
        <f>G364+G368</f>
        <v>1608146</v>
      </c>
      <c r="H363" s="222">
        <f t="shared" si="46"/>
        <v>0.03543270844494101</v>
      </c>
    </row>
    <row r="364" spans="1:8" s="125" customFormat="1" ht="15" customHeight="1">
      <c r="A364" s="221" t="s">
        <v>394</v>
      </c>
      <c r="B364" s="122"/>
      <c r="C364" s="123"/>
      <c r="D364" s="13" t="s">
        <v>10</v>
      </c>
      <c r="E364" s="93">
        <f aca="true" t="shared" si="47" ref="E364:F366">E365</f>
        <v>0</v>
      </c>
      <c r="F364" s="93">
        <f t="shared" si="47"/>
        <v>0</v>
      </c>
      <c r="G364" s="93">
        <f>G365</f>
        <v>0</v>
      </c>
      <c r="H364" s="222"/>
    </row>
    <row r="365" spans="1:8" s="118" customFormat="1" ht="12.75" hidden="1">
      <c r="A365" s="103" t="s">
        <v>395</v>
      </c>
      <c r="B365" s="103"/>
      <c r="C365" s="17"/>
      <c r="D365" s="40" t="s">
        <v>65</v>
      </c>
      <c r="E365" s="101">
        <f t="shared" si="47"/>
        <v>0</v>
      </c>
      <c r="F365" s="101">
        <f t="shared" si="47"/>
        <v>0</v>
      </c>
      <c r="G365" s="101">
        <f>G366</f>
        <v>0</v>
      </c>
      <c r="H365" s="165"/>
    </row>
    <row r="366" spans="1:8" s="118" customFormat="1" ht="15" customHeight="1" hidden="1">
      <c r="A366" s="246" t="s">
        <v>396</v>
      </c>
      <c r="B366" s="246"/>
      <c r="C366" s="246"/>
      <c r="D366" s="47" t="s">
        <v>67</v>
      </c>
      <c r="E366" s="98">
        <f t="shared" si="47"/>
        <v>0</v>
      </c>
      <c r="F366" s="98">
        <f t="shared" si="47"/>
        <v>0</v>
      </c>
      <c r="G366" s="98">
        <f>G367</f>
        <v>0</v>
      </c>
      <c r="H366" s="164"/>
    </row>
    <row r="367" spans="1:8" s="118" customFormat="1" ht="29.25" customHeight="1" hidden="1">
      <c r="A367" s="190"/>
      <c r="B367" s="244" t="s">
        <v>76</v>
      </c>
      <c r="C367" s="244"/>
      <c r="D367" s="126" t="s">
        <v>77</v>
      </c>
      <c r="E367" s="99"/>
      <c r="F367" s="117"/>
      <c r="G367" s="117"/>
      <c r="H367" s="171"/>
    </row>
    <row r="368" spans="1:8" s="128" customFormat="1" ht="16.5" customHeight="1">
      <c r="A368" s="109" t="s">
        <v>397</v>
      </c>
      <c r="B368" s="127"/>
      <c r="C368" s="127"/>
      <c r="D368" s="80" t="s">
        <v>107</v>
      </c>
      <c r="E368" s="101">
        <f>E369</f>
        <v>45385918</v>
      </c>
      <c r="F368" s="101">
        <f>F369</f>
        <v>22360000</v>
      </c>
      <c r="G368" s="101">
        <f>G369</f>
        <v>1608146</v>
      </c>
      <c r="H368" s="165">
        <f t="shared" si="46"/>
        <v>0.03543270844494101</v>
      </c>
    </row>
    <row r="369" spans="1:8" s="118" customFormat="1" ht="15" customHeight="1">
      <c r="A369" s="103" t="s">
        <v>398</v>
      </c>
      <c r="B369" s="129"/>
      <c r="C369" s="129"/>
      <c r="D369" s="130" t="s">
        <v>127</v>
      </c>
      <c r="E369" s="101">
        <f>E370+E374</f>
        <v>45385918</v>
      </c>
      <c r="F369" s="101">
        <f>F370+F374</f>
        <v>22360000</v>
      </c>
      <c r="G369" s="101">
        <f>G370+G374</f>
        <v>1608146</v>
      </c>
      <c r="H369" s="165">
        <f t="shared" si="46"/>
        <v>0.03543270844494101</v>
      </c>
    </row>
    <row r="370" spans="1:8" s="118" customFormat="1" ht="16.5" customHeight="1">
      <c r="A370" s="245" t="s">
        <v>399</v>
      </c>
      <c r="B370" s="245"/>
      <c r="C370" s="245"/>
      <c r="D370" s="131" t="s">
        <v>161</v>
      </c>
      <c r="E370" s="98">
        <f>E371+E372+E373</f>
        <v>360000</v>
      </c>
      <c r="F370" s="98">
        <f>F371+F372+F373</f>
        <v>360000</v>
      </c>
      <c r="G370" s="98">
        <f>G371+G372+G373</f>
        <v>388915</v>
      </c>
      <c r="H370" s="164">
        <f>G370/E370</f>
        <v>1.0803194444444444</v>
      </c>
    </row>
    <row r="371" spans="1:8" s="118" customFormat="1" ht="19.5" customHeight="1">
      <c r="A371" s="223"/>
      <c r="B371" s="279" t="s">
        <v>168</v>
      </c>
      <c r="C371" s="279"/>
      <c r="D371" s="132" t="s">
        <v>169</v>
      </c>
      <c r="E371" s="99"/>
      <c r="F371" s="100"/>
      <c r="G371" s="100"/>
      <c r="H371" s="166"/>
    </row>
    <row r="372" spans="1:8" s="118" customFormat="1" ht="19.5" customHeight="1">
      <c r="A372" s="223"/>
      <c r="B372" s="279" t="s">
        <v>418</v>
      </c>
      <c r="C372" s="279"/>
      <c r="D372" s="132" t="s">
        <v>417</v>
      </c>
      <c r="E372" s="99">
        <v>360000</v>
      </c>
      <c r="F372" s="99">
        <v>360000</v>
      </c>
      <c r="G372" s="100">
        <v>388915</v>
      </c>
      <c r="H372" s="166">
        <f>G372/E372</f>
        <v>1.0803194444444444</v>
      </c>
    </row>
    <row r="373" spans="1:8" s="118" customFormat="1" ht="19.5" customHeight="1">
      <c r="A373" s="223"/>
      <c r="B373" s="279" t="s">
        <v>446</v>
      </c>
      <c r="C373" s="279"/>
      <c r="D373" s="132" t="s">
        <v>445</v>
      </c>
      <c r="E373" s="99">
        <v>0</v>
      </c>
      <c r="F373" s="99">
        <v>0</v>
      </c>
      <c r="G373" s="100">
        <v>0</v>
      </c>
      <c r="H373" s="166"/>
    </row>
    <row r="374" spans="1:8" s="118" customFormat="1" ht="19.5" customHeight="1">
      <c r="A374" s="191" t="s">
        <v>400</v>
      </c>
      <c r="B374" s="35"/>
      <c r="C374" s="26"/>
      <c r="D374" s="133" t="s">
        <v>175</v>
      </c>
      <c r="E374" s="98">
        <f>E375</f>
        <v>45025918</v>
      </c>
      <c r="F374" s="98">
        <f>F375</f>
        <v>22000000</v>
      </c>
      <c r="G374" s="98">
        <f>G375</f>
        <v>1219231</v>
      </c>
      <c r="H374" s="164">
        <f aca="true" t="shared" si="48" ref="H374:H379">G374/E374</f>
        <v>0.027078426252186573</v>
      </c>
    </row>
    <row r="375" spans="1:8" s="118" customFormat="1" ht="19.5" customHeight="1">
      <c r="A375" s="224" t="s">
        <v>180</v>
      </c>
      <c r="B375" s="60"/>
      <c r="C375" s="21"/>
      <c r="D375" s="76" t="s">
        <v>181</v>
      </c>
      <c r="E375" s="99">
        <v>45025918</v>
      </c>
      <c r="F375" s="99">
        <v>22000000</v>
      </c>
      <c r="G375" s="100">
        <v>1219231</v>
      </c>
      <c r="H375" s="166">
        <f t="shared" si="48"/>
        <v>0.027078426252186573</v>
      </c>
    </row>
    <row r="376" spans="1:8" s="134" customFormat="1" ht="19.5" customHeight="1">
      <c r="A376" s="109" t="s">
        <v>184</v>
      </c>
      <c r="B376" s="109"/>
      <c r="C376" s="17"/>
      <c r="D376" s="80" t="s">
        <v>185</v>
      </c>
      <c r="E376" s="101">
        <f>E377</f>
        <v>364623</v>
      </c>
      <c r="F376" s="101">
        <f>F377</f>
        <v>364623</v>
      </c>
      <c r="G376" s="101">
        <f>G377</f>
        <v>479109</v>
      </c>
      <c r="H376" s="165">
        <f t="shared" si="48"/>
        <v>1.3139845813346935</v>
      </c>
    </row>
    <row r="377" spans="1:8" s="118" customFormat="1" ht="19.5" customHeight="1">
      <c r="A377" s="190"/>
      <c r="B377" s="45" t="s">
        <v>186</v>
      </c>
      <c r="C377" s="46"/>
      <c r="D377" s="72" t="s">
        <v>187</v>
      </c>
      <c r="E377" s="98">
        <f>E378+E379+E380+E381+E382</f>
        <v>364623</v>
      </c>
      <c r="F377" s="98">
        <f>F378+F379+F380+F381+F382</f>
        <v>364623</v>
      </c>
      <c r="G377" s="98">
        <f>G378+G379+G380+G381+G382</f>
        <v>479109</v>
      </c>
      <c r="H377" s="164">
        <f t="shared" si="48"/>
        <v>1.3139845813346935</v>
      </c>
    </row>
    <row r="378" spans="1:8" s="118" customFormat="1" ht="19.5" customHeight="1">
      <c r="A378" s="190"/>
      <c r="B378" s="21" t="s">
        <v>188</v>
      </c>
      <c r="C378" s="22"/>
      <c r="D378" s="73" t="s">
        <v>189</v>
      </c>
      <c r="E378" s="99">
        <v>3227</v>
      </c>
      <c r="F378" s="117">
        <v>3227</v>
      </c>
      <c r="G378" s="117">
        <v>3227</v>
      </c>
      <c r="H378" s="171">
        <f t="shared" si="48"/>
        <v>1</v>
      </c>
    </row>
    <row r="379" spans="1:8" s="118" customFormat="1" ht="19.5" customHeight="1">
      <c r="A379" s="190"/>
      <c r="B379" s="21" t="s">
        <v>190</v>
      </c>
      <c r="C379" s="22"/>
      <c r="D379" s="73" t="s">
        <v>191</v>
      </c>
      <c r="E379" s="99">
        <v>49959</v>
      </c>
      <c r="F379" s="117">
        <v>49959</v>
      </c>
      <c r="G379" s="117">
        <v>49959</v>
      </c>
      <c r="H379" s="171">
        <f t="shared" si="48"/>
        <v>1</v>
      </c>
    </row>
    <row r="380" spans="1:8" s="118" customFormat="1" ht="19.5" customHeight="1">
      <c r="A380" s="190"/>
      <c r="B380" s="21" t="s">
        <v>192</v>
      </c>
      <c r="C380" s="22"/>
      <c r="D380" s="73" t="s">
        <v>193</v>
      </c>
      <c r="E380" s="99"/>
      <c r="F380" s="117"/>
      <c r="G380" s="117"/>
      <c r="H380" s="171"/>
    </row>
    <row r="381" spans="1:8" s="118" customFormat="1" ht="19.5" customHeight="1">
      <c r="A381" s="190"/>
      <c r="B381" s="21" t="s">
        <v>194</v>
      </c>
      <c r="C381" s="22"/>
      <c r="D381" s="73" t="s">
        <v>195</v>
      </c>
      <c r="E381" s="99">
        <v>311437</v>
      </c>
      <c r="F381" s="99">
        <v>311437</v>
      </c>
      <c r="G381" s="117">
        <v>425923</v>
      </c>
      <c r="H381" s="171">
        <f>G381/E381</f>
        <v>1.3676056473700942</v>
      </c>
    </row>
    <row r="382" spans="1:8" s="118" customFormat="1" ht="19.5" customHeight="1">
      <c r="A382" s="190"/>
      <c r="B382" s="21" t="s">
        <v>196</v>
      </c>
      <c r="C382" s="21"/>
      <c r="D382" s="73" t="s">
        <v>197</v>
      </c>
      <c r="E382" s="99">
        <v>0</v>
      </c>
      <c r="F382" s="117">
        <v>0</v>
      </c>
      <c r="G382" s="117">
        <v>0</v>
      </c>
      <c r="H382" s="171"/>
    </row>
    <row r="383" spans="1:8" s="118" customFormat="1" ht="12.75" hidden="1">
      <c r="A383" s="280" t="s">
        <v>401</v>
      </c>
      <c r="B383" s="280"/>
      <c r="C383" s="280"/>
      <c r="D383" s="80" t="s">
        <v>199</v>
      </c>
      <c r="E383" s="101">
        <f>E384</f>
        <v>0</v>
      </c>
      <c r="F383" s="101">
        <f>F384</f>
        <v>0</v>
      </c>
      <c r="G383" s="101">
        <f>G384</f>
        <v>0</v>
      </c>
      <c r="H383" s="165"/>
    </row>
    <row r="384" spans="1:8" s="118" customFormat="1" ht="12.75" hidden="1">
      <c r="A384" s="281" t="s">
        <v>402</v>
      </c>
      <c r="B384" s="281"/>
      <c r="C384" s="281"/>
      <c r="D384" s="82" t="s">
        <v>201</v>
      </c>
      <c r="E384" s="98">
        <f>E385+E386+E387</f>
        <v>0</v>
      </c>
      <c r="F384" s="98">
        <f>F385+F386+F387</f>
        <v>0</v>
      </c>
      <c r="G384" s="98">
        <f>G385+G386+G387</f>
        <v>0</v>
      </c>
      <c r="H384" s="164"/>
    </row>
    <row r="385" spans="1:8" s="118" customFormat="1" ht="24.75" customHeight="1" hidden="1">
      <c r="A385" s="190"/>
      <c r="B385" s="239" t="s">
        <v>403</v>
      </c>
      <c r="C385" s="247"/>
      <c r="D385" s="73" t="s">
        <v>211</v>
      </c>
      <c r="E385" s="99"/>
      <c r="F385" s="117"/>
      <c r="G385" s="117">
        <v>0</v>
      </c>
      <c r="H385" s="171"/>
    </row>
    <row r="386" spans="1:8" s="118" customFormat="1" ht="24.75" customHeight="1" hidden="1">
      <c r="A386" s="190"/>
      <c r="B386" s="278" t="s">
        <v>212</v>
      </c>
      <c r="C386" s="278"/>
      <c r="D386" s="73" t="s">
        <v>213</v>
      </c>
      <c r="E386" s="99"/>
      <c r="F386" s="117"/>
      <c r="G386" s="117">
        <v>0</v>
      </c>
      <c r="H386" s="171"/>
    </row>
    <row r="387" spans="1:8" s="118" customFormat="1" ht="24.75" customHeight="1" hidden="1">
      <c r="A387" s="190"/>
      <c r="B387" s="278" t="s">
        <v>411</v>
      </c>
      <c r="C387" s="278"/>
      <c r="D387" s="73" t="s">
        <v>425</v>
      </c>
      <c r="E387" s="99"/>
      <c r="F387" s="117"/>
      <c r="G387" s="117"/>
      <c r="H387" s="171"/>
    </row>
    <row r="388" spans="1:8" s="124" customFormat="1" ht="12.75">
      <c r="A388" s="103" t="s">
        <v>216</v>
      </c>
      <c r="B388" s="38"/>
      <c r="C388" s="38"/>
      <c r="D388" s="80" t="s">
        <v>217</v>
      </c>
      <c r="E388" s="101">
        <f>E389+E464</f>
        <v>113649353</v>
      </c>
      <c r="F388" s="101">
        <f>F389+F464</f>
        <v>79359844</v>
      </c>
      <c r="G388" s="101">
        <f>G389+G464</f>
        <v>31321047</v>
      </c>
      <c r="H388" s="165">
        <f aca="true" t="shared" si="49" ref="H388:H451">G388/E388</f>
        <v>0.27559371147497863</v>
      </c>
    </row>
    <row r="389" spans="1:8" s="118" customFormat="1" ht="12.75">
      <c r="A389" s="103" t="s">
        <v>404</v>
      </c>
      <c r="B389" s="38"/>
      <c r="C389" s="39"/>
      <c r="D389" s="80" t="s">
        <v>219</v>
      </c>
      <c r="E389" s="101">
        <f aca="true" t="shared" si="50" ref="E389:G390">E390</f>
        <v>112699353</v>
      </c>
      <c r="F389" s="101">
        <f t="shared" si="50"/>
        <v>78409844</v>
      </c>
      <c r="G389" s="101">
        <f t="shared" si="50"/>
        <v>31287164</v>
      </c>
      <c r="H389" s="165">
        <f t="shared" si="49"/>
        <v>0.27761618116831605</v>
      </c>
    </row>
    <row r="390" spans="1:8" s="118" customFormat="1" ht="18" customHeight="1">
      <c r="A390" s="46" t="s">
        <v>405</v>
      </c>
      <c r="B390" s="35"/>
      <c r="C390" s="62"/>
      <c r="D390" s="72" t="s">
        <v>221</v>
      </c>
      <c r="E390" s="98">
        <f t="shared" si="50"/>
        <v>112699353</v>
      </c>
      <c r="F390" s="98">
        <f t="shared" si="50"/>
        <v>78409844</v>
      </c>
      <c r="G390" s="98">
        <f t="shared" si="50"/>
        <v>31287164</v>
      </c>
      <c r="H390" s="164">
        <f t="shared" si="49"/>
        <v>0.27761618116831605</v>
      </c>
    </row>
    <row r="391" spans="1:8" s="118" customFormat="1" ht="26.25" customHeight="1">
      <c r="A391" s="245" t="s">
        <v>222</v>
      </c>
      <c r="B391" s="245"/>
      <c r="C391" s="245"/>
      <c r="D391" s="72" t="s">
        <v>223</v>
      </c>
      <c r="E391" s="98">
        <f>E392+E393+E394+E395+E396+E397+E398+E402+E403+E404+E405+E406+E407+E411+E412+E416+E417+E418</f>
        <v>112699353</v>
      </c>
      <c r="F391" s="98">
        <f>F392+F393+F394+F395+F396+F397+F398+F402+F403+F404+F405+F406+F407+F411+F412+F416+F417+F418</f>
        <v>78409844</v>
      </c>
      <c r="G391" s="98">
        <f>G392+G393+G394+G395+G396+G397+G398+G402+G403+G404+G405+G406+G407+G411+G412+G416+G417+G418</f>
        <v>31287164</v>
      </c>
      <c r="H391" s="164">
        <f t="shared" si="49"/>
        <v>0.27761618116831605</v>
      </c>
    </row>
    <row r="392" spans="1:8" s="118" customFormat="1" ht="12.75" customHeight="1" hidden="1">
      <c r="A392" s="189"/>
      <c r="B392" s="37" t="s">
        <v>224</v>
      </c>
      <c r="C392" s="22"/>
      <c r="D392" s="73" t="s">
        <v>225</v>
      </c>
      <c r="E392" s="99"/>
      <c r="F392" s="117"/>
      <c r="G392" s="117"/>
      <c r="H392" s="171"/>
    </row>
    <row r="393" spans="1:8" s="118" customFormat="1" ht="12.75" customHeight="1" hidden="1">
      <c r="A393" s="189"/>
      <c r="B393" s="37" t="s">
        <v>226</v>
      </c>
      <c r="C393" s="22"/>
      <c r="D393" s="73" t="s">
        <v>227</v>
      </c>
      <c r="E393" s="99"/>
      <c r="F393" s="117"/>
      <c r="G393" s="100"/>
      <c r="H393" s="166"/>
    </row>
    <row r="394" spans="1:8" s="118" customFormat="1" ht="12.75" customHeight="1" hidden="1">
      <c r="A394" s="189"/>
      <c r="B394" s="37" t="s">
        <v>228</v>
      </c>
      <c r="C394" s="22"/>
      <c r="D394" s="73" t="s">
        <v>229</v>
      </c>
      <c r="E394" s="99"/>
      <c r="F394" s="117"/>
      <c r="G394" s="117"/>
      <c r="H394" s="171"/>
    </row>
    <row r="395" spans="1:8" s="118" customFormat="1" ht="19.5" customHeight="1">
      <c r="A395" s="184"/>
      <c r="B395" s="37" t="s">
        <v>230</v>
      </c>
      <c r="C395" s="22"/>
      <c r="D395" s="73" t="s">
        <v>231</v>
      </c>
      <c r="E395" s="99">
        <v>337</v>
      </c>
      <c r="F395" s="117">
        <v>337</v>
      </c>
      <c r="G395" s="117">
        <v>337</v>
      </c>
      <c r="H395" s="171">
        <f>G395/E395</f>
        <v>1</v>
      </c>
    </row>
    <row r="396" spans="1:8" s="118" customFormat="1" ht="12.75" customHeight="1">
      <c r="A396" s="200"/>
      <c r="B396" s="239" t="s">
        <v>232</v>
      </c>
      <c r="C396" s="239"/>
      <c r="D396" s="73" t="s">
        <v>233</v>
      </c>
      <c r="E396" s="99"/>
      <c r="F396" s="117"/>
      <c r="G396" s="117"/>
      <c r="H396" s="171"/>
    </row>
    <row r="397" spans="1:8" s="118" customFormat="1" ht="12.75" customHeight="1">
      <c r="A397" s="200"/>
      <c r="B397" s="239" t="s">
        <v>234</v>
      </c>
      <c r="C397" s="239"/>
      <c r="D397" s="73" t="s">
        <v>235</v>
      </c>
      <c r="E397" s="99"/>
      <c r="F397" s="117"/>
      <c r="G397" s="117"/>
      <c r="H397" s="171"/>
    </row>
    <row r="398" spans="1:8" s="118" customFormat="1" ht="26.25" customHeight="1" hidden="1">
      <c r="A398" s="46"/>
      <c r="B398" s="259" t="s">
        <v>236</v>
      </c>
      <c r="C398" s="259"/>
      <c r="D398" s="83" t="s">
        <v>237</v>
      </c>
      <c r="E398" s="108">
        <f>E399+E400+E401</f>
        <v>0</v>
      </c>
      <c r="F398" s="108">
        <f>F399+F400+F401</f>
        <v>0</v>
      </c>
      <c r="G398" s="108">
        <f>G399+G400+G401</f>
        <v>0</v>
      </c>
      <c r="H398" s="167"/>
    </row>
    <row r="399" spans="1:8" s="118" customFormat="1" ht="29.25" customHeight="1" hidden="1">
      <c r="A399" s="189"/>
      <c r="B399" s="37"/>
      <c r="C399" s="85" t="s">
        <v>238</v>
      </c>
      <c r="D399" s="86" t="s">
        <v>239</v>
      </c>
      <c r="E399" s="99"/>
      <c r="F399" s="117"/>
      <c r="G399" s="117"/>
      <c r="H399" s="171"/>
    </row>
    <row r="400" spans="1:8" s="118" customFormat="1" ht="16.5" customHeight="1" hidden="1">
      <c r="A400" s="189"/>
      <c r="B400" s="37"/>
      <c r="C400" s="22" t="s">
        <v>240</v>
      </c>
      <c r="D400" s="86" t="s">
        <v>241</v>
      </c>
      <c r="E400" s="99"/>
      <c r="F400" s="117"/>
      <c r="G400" s="117"/>
      <c r="H400" s="171"/>
    </row>
    <row r="401" spans="1:8" s="118" customFormat="1" ht="16.5" customHeight="1" hidden="1">
      <c r="A401" s="189"/>
      <c r="B401" s="37"/>
      <c r="C401" s="22" t="s">
        <v>242</v>
      </c>
      <c r="D401" s="86" t="s">
        <v>243</v>
      </c>
      <c r="E401" s="99"/>
      <c r="F401" s="117"/>
      <c r="G401" s="117"/>
      <c r="H401" s="171"/>
    </row>
    <row r="402" spans="1:8" s="118" customFormat="1" ht="25.5" customHeight="1" hidden="1">
      <c r="A402" s="189"/>
      <c r="B402" s="239" t="s">
        <v>244</v>
      </c>
      <c r="C402" s="239"/>
      <c r="D402" s="73" t="s">
        <v>245</v>
      </c>
      <c r="E402" s="99"/>
      <c r="F402" s="117"/>
      <c r="G402" s="117"/>
      <c r="H402" s="171"/>
    </row>
    <row r="403" spans="1:8" s="118" customFormat="1" ht="12.75" customHeight="1" hidden="1">
      <c r="A403" s="189"/>
      <c r="B403" s="239" t="s">
        <v>246</v>
      </c>
      <c r="C403" s="239"/>
      <c r="D403" s="73" t="s">
        <v>247</v>
      </c>
      <c r="E403" s="99"/>
      <c r="F403" s="117"/>
      <c r="G403" s="117"/>
      <c r="H403" s="171"/>
    </row>
    <row r="404" spans="1:8" s="118" customFormat="1" ht="27" customHeight="1">
      <c r="A404" s="189"/>
      <c r="B404" s="239" t="s">
        <v>248</v>
      </c>
      <c r="C404" s="239"/>
      <c r="D404" s="73" t="s">
        <v>249</v>
      </c>
      <c r="E404" s="99"/>
      <c r="F404" s="117"/>
      <c r="G404" s="117"/>
      <c r="H404" s="171"/>
    </row>
    <row r="405" spans="1:8" s="118" customFormat="1" ht="12.75" customHeight="1">
      <c r="A405" s="189"/>
      <c r="B405" s="239" t="s">
        <v>250</v>
      </c>
      <c r="C405" s="239"/>
      <c r="D405" s="73" t="s">
        <v>251</v>
      </c>
      <c r="E405" s="99"/>
      <c r="F405" s="117"/>
      <c r="G405" s="117"/>
      <c r="H405" s="171"/>
    </row>
    <row r="406" spans="1:8" s="118" customFormat="1" ht="14.25" customHeight="1" hidden="1">
      <c r="A406" s="189"/>
      <c r="B406" s="239" t="s">
        <v>252</v>
      </c>
      <c r="C406" s="239"/>
      <c r="D406" s="73" t="s">
        <v>253</v>
      </c>
      <c r="E406" s="99"/>
      <c r="F406" s="100"/>
      <c r="G406" s="100"/>
      <c r="H406" s="166"/>
    </row>
    <row r="407" spans="1:8" s="118" customFormat="1" ht="27.75" customHeight="1" hidden="1">
      <c r="A407" s="46"/>
      <c r="B407" s="263" t="s">
        <v>254</v>
      </c>
      <c r="C407" s="263"/>
      <c r="D407" s="83" t="s">
        <v>255</v>
      </c>
      <c r="E407" s="108">
        <f>E408+E409+E410</f>
        <v>0</v>
      </c>
      <c r="F407" s="108">
        <f>F408+F409+F410</f>
        <v>0</v>
      </c>
      <c r="G407" s="108">
        <f>G408+G409+G410</f>
        <v>0</v>
      </c>
      <c r="H407" s="167"/>
    </row>
    <row r="408" spans="1:8" s="136" customFormat="1" ht="31.5" customHeight="1" hidden="1">
      <c r="A408" s="203"/>
      <c r="B408" s="87"/>
      <c r="C408" s="88" t="s">
        <v>256</v>
      </c>
      <c r="D408" s="86" t="s">
        <v>257</v>
      </c>
      <c r="E408" s="99"/>
      <c r="F408" s="135"/>
      <c r="G408" s="135"/>
      <c r="H408" s="225"/>
    </row>
    <row r="409" spans="1:8" s="136" customFormat="1" ht="30" customHeight="1" hidden="1">
      <c r="A409" s="203"/>
      <c r="B409" s="87"/>
      <c r="C409" s="88" t="s">
        <v>258</v>
      </c>
      <c r="D409" s="86" t="s">
        <v>259</v>
      </c>
      <c r="E409" s="99"/>
      <c r="F409" s="135"/>
      <c r="G409" s="135"/>
      <c r="H409" s="225"/>
    </row>
    <row r="410" spans="1:8" s="136" customFormat="1" ht="27.75" customHeight="1" hidden="1">
      <c r="A410" s="203"/>
      <c r="B410" s="87"/>
      <c r="C410" s="88" t="s">
        <v>260</v>
      </c>
      <c r="D410" s="86" t="s">
        <v>261</v>
      </c>
      <c r="E410" s="99"/>
      <c r="F410" s="135"/>
      <c r="G410" s="135"/>
      <c r="H410" s="225"/>
    </row>
    <row r="411" spans="1:8" s="118" customFormat="1" ht="14.25" customHeight="1" hidden="1">
      <c r="A411" s="189"/>
      <c r="B411" s="239" t="s">
        <v>262</v>
      </c>
      <c r="C411" s="239"/>
      <c r="D411" s="73" t="s">
        <v>263</v>
      </c>
      <c r="E411" s="99"/>
      <c r="F411" s="117"/>
      <c r="G411" s="117"/>
      <c r="H411" s="171"/>
    </row>
    <row r="412" spans="1:8" s="136" customFormat="1" ht="30.75" customHeight="1" hidden="1">
      <c r="A412" s="204"/>
      <c r="B412" s="260" t="s">
        <v>264</v>
      </c>
      <c r="C412" s="260"/>
      <c r="D412" s="83" t="s">
        <v>265</v>
      </c>
      <c r="E412" s="98">
        <f>E413+E414+E415</f>
        <v>0</v>
      </c>
      <c r="F412" s="98">
        <f>F413+F414+F415</f>
        <v>0</v>
      </c>
      <c r="G412" s="98">
        <f>G413+G414+G415</f>
        <v>0</v>
      </c>
      <c r="H412" s="164"/>
    </row>
    <row r="413" spans="1:8" s="136" customFormat="1" ht="42" customHeight="1" hidden="1">
      <c r="A413" s="203"/>
      <c r="B413" s="87"/>
      <c r="C413" s="88" t="s">
        <v>266</v>
      </c>
      <c r="D413" s="86" t="s">
        <v>267</v>
      </c>
      <c r="E413" s="99"/>
      <c r="F413" s="135"/>
      <c r="G413" s="135"/>
      <c r="H413" s="225"/>
    </row>
    <row r="414" spans="1:8" s="136" customFormat="1" ht="32.25" customHeight="1" hidden="1">
      <c r="A414" s="203"/>
      <c r="B414" s="87"/>
      <c r="C414" s="88" t="s">
        <v>268</v>
      </c>
      <c r="D414" s="86" t="s">
        <v>269</v>
      </c>
      <c r="E414" s="99"/>
      <c r="F414" s="135"/>
      <c r="G414" s="135"/>
      <c r="H414" s="225"/>
    </row>
    <row r="415" spans="1:8" s="136" customFormat="1" ht="30" customHeight="1" hidden="1">
      <c r="A415" s="203"/>
      <c r="B415" s="87"/>
      <c r="C415" s="88" t="s">
        <v>270</v>
      </c>
      <c r="D415" s="86" t="s">
        <v>271</v>
      </c>
      <c r="E415" s="99"/>
      <c r="F415" s="135"/>
      <c r="G415" s="135"/>
      <c r="H415" s="225"/>
    </row>
    <row r="416" spans="1:8" s="118" customFormat="1" ht="42" customHeight="1" hidden="1">
      <c r="A416" s="189"/>
      <c r="B416" s="262" t="s">
        <v>272</v>
      </c>
      <c r="C416" s="262"/>
      <c r="D416" s="73" t="s">
        <v>273</v>
      </c>
      <c r="E416" s="99"/>
      <c r="F416" s="117"/>
      <c r="G416" s="117"/>
      <c r="H416" s="171"/>
    </row>
    <row r="417" spans="1:8" s="118" customFormat="1" ht="34.5" customHeight="1">
      <c r="A417" s="189"/>
      <c r="B417" s="239" t="s">
        <v>274</v>
      </c>
      <c r="C417" s="239"/>
      <c r="D417" s="152" t="s">
        <v>442</v>
      </c>
      <c r="E417" s="99">
        <v>4600000</v>
      </c>
      <c r="F417" s="117">
        <v>4600000</v>
      </c>
      <c r="G417" s="117">
        <v>4690730</v>
      </c>
      <c r="H417" s="171">
        <f>G417/E417</f>
        <v>1.0197239130434783</v>
      </c>
    </row>
    <row r="418" spans="1:8" s="118" customFormat="1" ht="34.5" customHeight="1">
      <c r="A418" s="189"/>
      <c r="B418" s="239" t="s">
        <v>420</v>
      </c>
      <c r="C418" s="239"/>
      <c r="D418" s="73" t="s">
        <v>419</v>
      </c>
      <c r="E418" s="99">
        <v>108099016</v>
      </c>
      <c r="F418" s="117">
        <f>15869778+57939729</f>
        <v>73809507</v>
      </c>
      <c r="G418" s="117">
        <v>26596097</v>
      </c>
      <c r="H418" s="171">
        <f t="shared" si="49"/>
        <v>0.2460345892510252</v>
      </c>
    </row>
    <row r="419" spans="1:8" s="124" customFormat="1" ht="27" customHeight="1" hidden="1">
      <c r="A419" s="242" t="s">
        <v>318</v>
      </c>
      <c r="B419" s="242"/>
      <c r="C419" s="242"/>
      <c r="D419" s="80" t="s">
        <v>319</v>
      </c>
      <c r="E419" s="101">
        <f>E420+E424</f>
        <v>0</v>
      </c>
      <c r="F419" s="101">
        <f>F420+F424+F428+F432+F436+F440+F444+F448+F452+F456+F460</f>
        <v>0</v>
      </c>
      <c r="G419" s="101">
        <f>G420+G424+G428+G432+G436+G440+G444+G448+G452+G456+G460</f>
        <v>0</v>
      </c>
      <c r="H419" s="165" t="e">
        <f t="shared" si="49"/>
        <v>#DIV/0!</v>
      </c>
    </row>
    <row r="420" spans="1:8" s="118" customFormat="1" ht="24" customHeight="1" hidden="1">
      <c r="A420" s="206"/>
      <c r="B420" s="257" t="s">
        <v>320</v>
      </c>
      <c r="C420" s="257"/>
      <c r="D420" s="72" t="s">
        <v>321</v>
      </c>
      <c r="E420" s="98">
        <f>E421+E422+E423</f>
        <v>0</v>
      </c>
      <c r="F420" s="98">
        <f>SUM(F421:F423)</f>
        <v>0</v>
      </c>
      <c r="G420" s="98">
        <f>SUM(G421:G423)</f>
        <v>0</v>
      </c>
      <c r="H420" s="164" t="e">
        <f t="shared" si="49"/>
        <v>#DIV/0!</v>
      </c>
    </row>
    <row r="421" spans="1:8" s="118" customFormat="1" ht="15" customHeight="1" hidden="1">
      <c r="A421" s="205"/>
      <c r="B421" s="60"/>
      <c r="C421" s="91" t="s">
        <v>322</v>
      </c>
      <c r="D421" s="73" t="s">
        <v>323</v>
      </c>
      <c r="E421" s="99"/>
      <c r="F421" s="99"/>
      <c r="G421" s="100"/>
      <c r="H421" s="166" t="e">
        <f t="shared" si="49"/>
        <v>#DIV/0!</v>
      </c>
    </row>
    <row r="422" spans="1:8" s="118" customFormat="1" ht="12.75" customHeight="1" hidden="1">
      <c r="A422" s="205"/>
      <c r="B422" s="60"/>
      <c r="C422" s="91" t="s">
        <v>324</v>
      </c>
      <c r="D422" s="73" t="s">
        <v>325</v>
      </c>
      <c r="E422" s="99"/>
      <c r="F422" s="99"/>
      <c r="G422" s="100"/>
      <c r="H422" s="166" t="e">
        <f t="shared" si="49"/>
        <v>#DIV/0!</v>
      </c>
    </row>
    <row r="423" spans="1:8" s="118" customFormat="1" ht="12.75" customHeight="1" hidden="1">
      <c r="A423" s="205"/>
      <c r="B423" s="60"/>
      <c r="C423" s="91" t="s">
        <v>326</v>
      </c>
      <c r="D423" s="73" t="s">
        <v>327</v>
      </c>
      <c r="E423" s="99"/>
      <c r="F423" s="100"/>
      <c r="G423" s="100"/>
      <c r="H423" s="166" t="e">
        <f t="shared" si="49"/>
        <v>#DIV/0!</v>
      </c>
    </row>
    <row r="424" spans="1:8" s="118" customFormat="1" ht="17.25" customHeight="1" hidden="1">
      <c r="A424" s="206"/>
      <c r="B424" s="257" t="s">
        <v>328</v>
      </c>
      <c r="C424" s="257"/>
      <c r="D424" s="72" t="s">
        <v>329</v>
      </c>
      <c r="E424" s="98">
        <f>E425+E426+E427</f>
        <v>0</v>
      </c>
      <c r="F424" s="98">
        <f>F425+F426+F427</f>
        <v>0</v>
      </c>
      <c r="G424" s="98">
        <f>G425+G426+G427</f>
        <v>0</v>
      </c>
      <c r="H424" s="164" t="e">
        <f t="shared" si="49"/>
        <v>#DIV/0!</v>
      </c>
    </row>
    <row r="425" spans="1:8" s="118" customFormat="1" ht="12.75" customHeight="1" hidden="1">
      <c r="A425" s="205"/>
      <c r="B425" s="60"/>
      <c r="C425" s="91" t="s">
        <v>322</v>
      </c>
      <c r="D425" s="73" t="s">
        <v>330</v>
      </c>
      <c r="E425" s="99"/>
      <c r="F425" s="100"/>
      <c r="G425" s="100"/>
      <c r="H425" s="166" t="e">
        <f t="shared" si="49"/>
        <v>#DIV/0!</v>
      </c>
    </row>
    <row r="426" spans="1:8" s="118" customFormat="1" ht="12.75" customHeight="1" hidden="1">
      <c r="A426" s="205"/>
      <c r="B426" s="60"/>
      <c r="C426" s="91" t="s">
        <v>324</v>
      </c>
      <c r="D426" s="73" t="s">
        <v>331</v>
      </c>
      <c r="E426" s="99"/>
      <c r="F426" s="100"/>
      <c r="G426" s="100"/>
      <c r="H426" s="166" t="e">
        <f t="shared" si="49"/>
        <v>#DIV/0!</v>
      </c>
    </row>
    <row r="427" spans="1:8" s="118" customFormat="1" ht="13.5" customHeight="1" hidden="1" thickBot="1">
      <c r="A427" s="205"/>
      <c r="B427" s="60"/>
      <c r="C427" s="91" t="s">
        <v>326</v>
      </c>
      <c r="D427" s="73" t="s">
        <v>332</v>
      </c>
      <c r="E427" s="99"/>
      <c r="F427" s="100"/>
      <c r="G427" s="100"/>
      <c r="H427" s="166" t="e">
        <f t="shared" si="49"/>
        <v>#DIV/0!</v>
      </c>
    </row>
    <row r="428" spans="1:8" s="118" customFormat="1" ht="15" customHeight="1" hidden="1">
      <c r="A428" s="206"/>
      <c r="B428" s="257" t="s">
        <v>333</v>
      </c>
      <c r="C428" s="257"/>
      <c r="D428" s="72" t="s">
        <v>334</v>
      </c>
      <c r="E428" s="98">
        <f>E429+E430+E431</f>
        <v>0</v>
      </c>
      <c r="F428" s="98">
        <f>F429+F430+F431</f>
        <v>0</v>
      </c>
      <c r="G428" s="98"/>
      <c r="H428" s="164" t="e">
        <f t="shared" si="49"/>
        <v>#DIV/0!</v>
      </c>
    </row>
    <row r="429" spans="1:8" s="118" customFormat="1" ht="12.75" customHeight="1" hidden="1">
      <c r="A429" s="205"/>
      <c r="B429" s="60"/>
      <c r="C429" s="91" t="s">
        <v>322</v>
      </c>
      <c r="D429" s="73" t="s">
        <v>335</v>
      </c>
      <c r="E429" s="99"/>
      <c r="F429" s="100"/>
      <c r="G429" s="100"/>
      <c r="H429" s="166" t="e">
        <f t="shared" si="49"/>
        <v>#DIV/0!</v>
      </c>
    </row>
    <row r="430" spans="1:8" s="118" customFormat="1" ht="12.75" customHeight="1" hidden="1">
      <c r="A430" s="205"/>
      <c r="B430" s="60"/>
      <c r="C430" s="91" t="s">
        <v>324</v>
      </c>
      <c r="D430" s="73" t="s">
        <v>336</v>
      </c>
      <c r="E430" s="99"/>
      <c r="F430" s="100"/>
      <c r="G430" s="100"/>
      <c r="H430" s="166" t="e">
        <f t="shared" si="49"/>
        <v>#DIV/0!</v>
      </c>
    </row>
    <row r="431" spans="1:8" s="118" customFormat="1" ht="12.75" customHeight="1" hidden="1">
      <c r="A431" s="205"/>
      <c r="B431" s="60"/>
      <c r="C431" s="91" t="s">
        <v>326</v>
      </c>
      <c r="D431" s="73" t="s">
        <v>337</v>
      </c>
      <c r="E431" s="99"/>
      <c r="F431" s="100"/>
      <c r="G431" s="100"/>
      <c r="H431" s="166" t="e">
        <f t="shared" si="49"/>
        <v>#DIV/0!</v>
      </c>
    </row>
    <row r="432" spans="1:8" s="118" customFormat="1" ht="30.75" customHeight="1" hidden="1">
      <c r="A432" s="206"/>
      <c r="B432" s="257" t="s">
        <v>338</v>
      </c>
      <c r="C432" s="257"/>
      <c r="D432" s="72" t="s">
        <v>339</v>
      </c>
      <c r="E432" s="98">
        <f>E433+E434+E435</f>
        <v>0</v>
      </c>
      <c r="F432" s="98">
        <f>F433+F434+F435</f>
        <v>0</v>
      </c>
      <c r="G432" s="98"/>
      <c r="H432" s="164" t="e">
        <f t="shared" si="49"/>
        <v>#DIV/0!</v>
      </c>
    </row>
    <row r="433" spans="1:8" s="118" customFormat="1" ht="12.75" customHeight="1" hidden="1">
      <c r="A433" s="205"/>
      <c r="B433" s="60"/>
      <c r="C433" s="91" t="s">
        <v>322</v>
      </c>
      <c r="D433" s="73" t="s">
        <v>340</v>
      </c>
      <c r="E433" s="99"/>
      <c r="F433" s="100"/>
      <c r="G433" s="100"/>
      <c r="H433" s="166" t="e">
        <f t="shared" si="49"/>
        <v>#DIV/0!</v>
      </c>
    </row>
    <row r="434" spans="1:8" s="118" customFormat="1" ht="12.75" customHeight="1" hidden="1">
      <c r="A434" s="205"/>
      <c r="B434" s="60"/>
      <c r="C434" s="91" t="s">
        <v>324</v>
      </c>
      <c r="D434" s="73" t="s">
        <v>341</v>
      </c>
      <c r="E434" s="99"/>
      <c r="F434" s="100"/>
      <c r="G434" s="100"/>
      <c r="H434" s="166" t="e">
        <f t="shared" si="49"/>
        <v>#DIV/0!</v>
      </c>
    </row>
    <row r="435" spans="1:8" s="118" customFormat="1" ht="12.75" customHeight="1" hidden="1">
      <c r="A435" s="205"/>
      <c r="B435" s="60"/>
      <c r="C435" s="91" t="s">
        <v>326</v>
      </c>
      <c r="D435" s="73" t="s">
        <v>342</v>
      </c>
      <c r="E435" s="99"/>
      <c r="F435" s="100"/>
      <c r="G435" s="100"/>
      <c r="H435" s="166" t="e">
        <f t="shared" si="49"/>
        <v>#DIV/0!</v>
      </c>
    </row>
    <row r="436" spans="1:8" s="118" customFormat="1" ht="17.25" customHeight="1" hidden="1">
      <c r="A436" s="206"/>
      <c r="B436" s="257" t="s">
        <v>343</v>
      </c>
      <c r="C436" s="257"/>
      <c r="D436" s="72" t="s">
        <v>344</v>
      </c>
      <c r="E436" s="98">
        <f>E437+E438+E439</f>
        <v>0</v>
      </c>
      <c r="F436" s="98">
        <f>F437+F438+F439</f>
        <v>0</v>
      </c>
      <c r="G436" s="98"/>
      <c r="H436" s="164" t="e">
        <f t="shared" si="49"/>
        <v>#DIV/0!</v>
      </c>
    </row>
    <row r="437" spans="1:8" s="118" customFormat="1" ht="12.75" customHeight="1" hidden="1">
      <c r="A437" s="205"/>
      <c r="B437" s="60"/>
      <c r="C437" s="91" t="s">
        <v>322</v>
      </c>
      <c r="D437" s="73" t="s">
        <v>345</v>
      </c>
      <c r="E437" s="99"/>
      <c r="F437" s="100"/>
      <c r="G437" s="100"/>
      <c r="H437" s="166" t="e">
        <f t="shared" si="49"/>
        <v>#DIV/0!</v>
      </c>
    </row>
    <row r="438" spans="1:8" s="118" customFormat="1" ht="12.75" customHeight="1" hidden="1">
      <c r="A438" s="205"/>
      <c r="B438" s="60"/>
      <c r="C438" s="91" t="s">
        <v>324</v>
      </c>
      <c r="D438" s="73" t="s">
        <v>346</v>
      </c>
      <c r="E438" s="99"/>
      <c r="F438" s="100"/>
      <c r="G438" s="100"/>
      <c r="H438" s="166" t="e">
        <f t="shared" si="49"/>
        <v>#DIV/0!</v>
      </c>
    </row>
    <row r="439" spans="1:8" s="118" customFormat="1" ht="12.75" customHeight="1" hidden="1">
      <c r="A439" s="205"/>
      <c r="B439" s="60"/>
      <c r="C439" s="91" t="s">
        <v>326</v>
      </c>
      <c r="D439" s="73" t="s">
        <v>347</v>
      </c>
      <c r="E439" s="99"/>
      <c r="F439" s="100"/>
      <c r="G439" s="100"/>
      <c r="H439" s="166" t="e">
        <f t="shared" si="49"/>
        <v>#DIV/0!</v>
      </c>
    </row>
    <row r="440" spans="1:8" s="118" customFormat="1" ht="25.5" customHeight="1" hidden="1">
      <c r="A440" s="206"/>
      <c r="B440" s="257" t="s">
        <v>348</v>
      </c>
      <c r="C440" s="257"/>
      <c r="D440" s="72" t="s">
        <v>349</v>
      </c>
      <c r="E440" s="98">
        <f>E441+E442+E443</f>
        <v>0</v>
      </c>
      <c r="F440" s="98">
        <f>F441+F442+F443</f>
        <v>0</v>
      </c>
      <c r="G440" s="98"/>
      <c r="H440" s="164" t="e">
        <f t="shared" si="49"/>
        <v>#DIV/0!</v>
      </c>
    </row>
    <row r="441" spans="1:8" s="118" customFormat="1" ht="12.75" customHeight="1" hidden="1">
      <c r="A441" s="205"/>
      <c r="B441" s="60"/>
      <c r="C441" s="91" t="s">
        <v>322</v>
      </c>
      <c r="D441" s="73" t="s">
        <v>350</v>
      </c>
      <c r="E441" s="99"/>
      <c r="F441" s="100"/>
      <c r="G441" s="100"/>
      <c r="H441" s="166" t="e">
        <f t="shared" si="49"/>
        <v>#DIV/0!</v>
      </c>
    </row>
    <row r="442" spans="1:8" s="118" customFormat="1" ht="12.75" customHeight="1" hidden="1">
      <c r="A442" s="205"/>
      <c r="B442" s="60"/>
      <c r="C442" s="91" t="s">
        <v>324</v>
      </c>
      <c r="D442" s="73" t="s">
        <v>351</v>
      </c>
      <c r="E442" s="99"/>
      <c r="F442" s="100"/>
      <c r="G442" s="100"/>
      <c r="H442" s="166" t="e">
        <f t="shared" si="49"/>
        <v>#DIV/0!</v>
      </c>
    </row>
    <row r="443" spans="1:8" s="118" customFormat="1" ht="12.75" customHeight="1" hidden="1">
      <c r="A443" s="205"/>
      <c r="B443" s="60"/>
      <c r="C443" s="91" t="s">
        <v>326</v>
      </c>
      <c r="D443" s="73" t="s">
        <v>352</v>
      </c>
      <c r="E443" s="99"/>
      <c r="F443" s="100"/>
      <c r="G443" s="100"/>
      <c r="H443" s="166" t="e">
        <f t="shared" si="49"/>
        <v>#DIV/0!</v>
      </c>
    </row>
    <row r="444" spans="1:8" s="118" customFormat="1" ht="28.5" customHeight="1" hidden="1">
      <c r="A444" s="206"/>
      <c r="B444" s="246" t="s">
        <v>353</v>
      </c>
      <c r="C444" s="246"/>
      <c r="D444" s="72" t="s">
        <v>354</v>
      </c>
      <c r="E444" s="98">
        <f>E445+E446+E447</f>
        <v>0</v>
      </c>
      <c r="F444" s="98">
        <f>F445+F446+F447</f>
        <v>0</v>
      </c>
      <c r="G444" s="98">
        <f>G445+G446+G447</f>
        <v>0</v>
      </c>
      <c r="H444" s="164" t="e">
        <f t="shared" si="49"/>
        <v>#DIV/0!</v>
      </c>
    </row>
    <row r="445" spans="1:8" s="118" customFormat="1" ht="12.75" customHeight="1" hidden="1">
      <c r="A445" s="205"/>
      <c r="B445" s="60"/>
      <c r="C445" s="91" t="s">
        <v>322</v>
      </c>
      <c r="D445" s="73" t="s">
        <v>355</v>
      </c>
      <c r="E445" s="99"/>
      <c r="F445" s="100"/>
      <c r="G445" s="100"/>
      <c r="H445" s="166" t="e">
        <f t="shared" si="49"/>
        <v>#DIV/0!</v>
      </c>
    </row>
    <row r="446" spans="1:8" s="118" customFormat="1" ht="12.75" customHeight="1" hidden="1">
      <c r="A446" s="205"/>
      <c r="B446" s="60"/>
      <c r="C446" s="91" t="s">
        <v>324</v>
      </c>
      <c r="D446" s="73" t="s">
        <v>356</v>
      </c>
      <c r="E446" s="99"/>
      <c r="F446" s="100"/>
      <c r="G446" s="100"/>
      <c r="H446" s="166" t="e">
        <f t="shared" si="49"/>
        <v>#DIV/0!</v>
      </c>
    </row>
    <row r="447" spans="1:8" s="118" customFormat="1" ht="12.75" customHeight="1" hidden="1">
      <c r="A447" s="205"/>
      <c r="B447" s="60"/>
      <c r="C447" s="91" t="s">
        <v>326</v>
      </c>
      <c r="D447" s="73" t="s">
        <v>357</v>
      </c>
      <c r="E447" s="99"/>
      <c r="F447" s="100"/>
      <c r="G447" s="100"/>
      <c r="H447" s="166" t="e">
        <f t="shared" si="49"/>
        <v>#DIV/0!</v>
      </c>
    </row>
    <row r="448" spans="1:8" s="118" customFormat="1" ht="27.75" customHeight="1" hidden="1">
      <c r="A448" s="206"/>
      <c r="B448" s="257" t="s">
        <v>358</v>
      </c>
      <c r="C448" s="257"/>
      <c r="D448" s="72" t="s">
        <v>359</v>
      </c>
      <c r="E448" s="98">
        <f>E449+E450+E451</f>
        <v>0</v>
      </c>
      <c r="F448" s="98">
        <f>F449+F450+F451</f>
        <v>0</v>
      </c>
      <c r="G448" s="98"/>
      <c r="H448" s="164" t="e">
        <f t="shared" si="49"/>
        <v>#DIV/0!</v>
      </c>
    </row>
    <row r="449" spans="1:8" s="118" customFormat="1" ht="15" customHeight="1" hidden="1">
      <c r="A449" s="205"/>
      <c r="B449" s="60"/>
      <c r="C449" s="91" t="s">
        <v>322</v>
      </c>
      <c r="D449" s="73" t="s">
        <v>360</v>
      </c>
      <c r="E449" s="99"/>
      <c r="F449" s="100"/>
      <c r="G449" s="100"/>
      <c r="H449" s="166" t="e">
        <f t="shared" si="49"/>
        <v>#DIV/0!</v>
      </c>
    </row>
    <row r="450" spans="1:8" s="118" customFormat="1" ht="15" customHeight="1" hidden="1">
      <c r="A450" s="205"/>
      <c r="B450" s="60"/>
      <c r="C450" s="91" t="s">
        <v>324</v>
      </c>
      <c r="D450" s="73" t="s">
        <v>361</v>
      </c>
      <c r="E450" s="99"/>
      <c r="F450" s="100"/>
      <c r="G450" s="100"/>
      <c r="H450" s="166" t="e">
        <f t="shared" si="49"/>
        <v>#DIV/0!</v>
      </c>
    </row>
    <row r="451" spans="1:8" s="118" customFormat="1" ht="15" customHeight="1" hidden="1">
      <c r="A451" s="205"/>
      <c r="B451" s="60"/>
      <c r="C451" s="91" t="s">
        <v>326</v>
      </c>
      <c r="D451" s="73" t="s">
        <v>362</v>
      </c>
      <c r="E451" s="99"/>
      <c r="F451" s="100"/>
      <c r="G451" s="100"/>
      <c r="H451" s="166" t="e">
        <f t="shared" si="49"/>
        <v>#DIV/0!</v>
      </c>
    </row>
    <row r="452" spans="1:8" s="118" customFormat="1" ht="17.25" customHeight="1" hidden="1">
      <c r="A452" s="206"/>
      <c r="B452" s="257" t="s">
        <v>363</v>
      </c>
      <c r="C452" s="257"/>
      <c r="D452" s="72" t="s">
        <v>364</v>
      </c>
      <c r="E452" s="98">
        <f>E453+E454+E455</f>
        <v>0</v>
      </c>
      <c r="F452" s="98">
        <f>F453+F454+F455</f>
        <v>0</v>
      </c>
      <c r="G452" s="98"/>
      <c r="H452" s="164" t="e">
        <f aca="true" t="shared" si="51" ref="H452:H463">G452/E452</f>
        <v>#DIV/0!</v>
      </c>
    </row>
    <row r="453" spans="1:8" s="118" customFormat="1" ht="15" customHeight="1" hidden="1">
      <c r="A453" s="205"/>
      <c r="B453" s="60"/>
      <c r="C453" s="91" t="s">
        <v>322</v>
      </c>
      <c r="D453" s="73" t="s">
        <v>365</v>
      </c>
      <c r="E453" s="99"/>
      <c r="F453" s="100"/>
      <c r="G453" s="100"/>
      <c r="H453" s="166" t="e">
        <f t="shared" si="51"/>
        <v>#DIV/0!</v>
      </c>
    </row>
    <row r="454" spans="1:8" s="118" customFormat="1" ht="15" customHeight="1" hidden="1">
      <c r="A454" s="205"/>
      <c r="B454" s="60"/>
      <c r="C454" s="91" t="s">
        <v>324</v>
      </c>
      <c r="D454" s="73" t="s">
        <v>366</v>
      </c>
      <c r="E454" s="99"/>
      <c r="F454" s="100"/>
      <c r="G454" s="100"/>
      <c r="H454" s="166" t="e">
        <f t="shared" si="51"/>
        <v>#DIV/0!</v>
      </c>
    </row>
    <row r="455" spans="1:8" s="118" customFormat="1" ht="15" customHeight="1" hidden="1">
      <c r="A455" s="205"/>
      <c r="B455" s="60"/>
      <c r="C455" s="91" t="s">
        <v>326</v>
      </c>
      <c r="D455" s="73" t="s">
        <v>367</v>
      </c>
      <c r="E455" s="99"/>
      <c r="F455" s="100"/>
      <c r="G455" s="100"/>
      <c r="H455" s="166" t="e">
        <f t="shared" si="51"/>
        <v>#DIV/0!</v>
      </c>
    </row>
    <row r="456" spans="1:8" s="118" customFormat="1" ht="15" customHeight="1" hidden="1">
      <c r="A456" s="206"/>
      <c r="B456" s="257" t="s">
        <v>368</v>
      </c>
      <c r="C456" s="257"/>
      <c r="D456" s="72" t="s">
        <v>369</v>
      </c>
      <c r="E456" s="98">
        <f>E457+E458+E459</f>
        <v>0</v>
      </c>
      <c r="F456" s="98">
        <f>SUM(F457:F459)</f>
        <v>0</v>
      </c>
      <c r="G456" s="98"/>
      <c r="H456" s="164" t="e">
        <f t="shared" si="51"/>
        <v>#DIV/0!</v>
      </c>
    </row>
    <row r="457" spans="1:8" s="118" customFormat="1" ht="15" customHeight="1" hidden="1">
      <c r="A457" s="205"/>
      <c r="B457" s="60"/>
      <c r="C457" s="91" t="s">
        <v>322</v>
      </c>
      <c r="D457" s="73" t="s">
        <v>370</v>
      </c>
      <c r="E457" s="99">
        <f>SUM(F457:F457)</f>
        <v>0</v>
      </c>
      <c r="F457" s="100"/>
      <c r="G457" s="100"/>
      <c r="H457" s="166" t="e">
        <f t="shared" si="51"/>
        <v>#DIV/0!</v>
      </c>
    </row>
    <row r="458" spans="1:8" s="118" customFormat="1" ht="15" customHeight="1" hidden="1">
      <c r="A458" s="205"/>
      <c r="B458" s="60"/>
      <c r="C458" s="91" t="s">
        <v>324</v>
      </c>
      <c r="D458" s="73" t="s">
        <v>371</v>
      </c>
      <c r="E458" s="99">
        <f>SUM(F458:F458)</f>
        <v>0</v>
      </c>
      <c r="F458" s="100"/>
      <c r="G458" s="100"/>
      <c r="H458" s="166" t="e">
        <f t="shared" si="51"/>
        <v>#DIV/0!</v>
      </c>
    </row>
    <row r="459" spans="1:8" s="118" customFormat="1" ht="15" customHeight="1" hidden="1">
      <c r="A459" s="205"/>
      <c r="B459" s="60"/>
      <c r="C459" s="91" t="s">
        <v>372</v>
      </c>
      <c r="D459" s="73" t="s">
        <v>373</v>
      </c>
      <c r="E459" s="99">
        <f>SUM(F459:F459)</f>
        <v>0</v>
      </c>
      <c r="F459" s="100"/>
      <c r="G459" s="100"/>
      <c r="H459" s="166" t="e">
        <f t="shared" si="51"/>
        <v>#DIV/0!</v>
      </c>
    </row>
    <row r="460" spans="1:8" s="118" customFormat="1" ht="27" customHeight="1" hidden="1">
      <c r="A460" s="206"/>
      <c r="B460" s="286" t="s">
        <v>374</v>
      </c>
      <c r="C460" s="286"/>
      <c r="D460" s="137" t="s">
        <v>375</v>
      </c>
      <c r="E460" s="108">
        <f>E461+E462+E463</f>
        <v>0</v>
      </c>
      <c r="F460" s="108">
        <f>F461+F462+F463</f>
        <v>0</v>
      </c>
      <c r="G460" s="108"/>
      <c r="H460" s="167" t="e">
        <f t="shared" si="51"/>
        <v>#DIV/0!</v>
      </c>
    </row>
    <row r="461" spans="1:8" s="118" customFormat="1" ht="15" customHeight="1" hidden="1">
      <c r="A461" s="205"/>
      <c r="B461" s="60"/>
      <c r="C461" s="91" t="s">
        <v>322</v>
      </c>
      <c r="D461" s="73" t="s">
        <v>376</v>
      </c>
      <c r="E461" s="99"/>
      <c r="F461" s="100"/>
      <c r="G461" s="100"/>
      <c r="H461" s="166" t="e">
        <f t="shared" si="51"/>
        <v>#DIV/0!</v>
      </c>
    </row>
    <row r="462" spans="1:8" s="118" customFormat="1" ht="15" customHeight="1" hidden="1">
      <c r="A462" s="205"/>
      <c r="B462" s="60"/>
      <c r="C462" s="91" t="s">
        <v>324</v>
      </c>
      <c r="D462" s="73" t="s">
        <v>377</v>
      </c>
      <c r="E462" s="99"/>
      <c r="F462" s="100"/>
      <c r="G462" s="100"/>
      <c r="H462" s="166" t="e">
        <f t="shared" si="51"/>
        <v>#DIV/0!</v>
      </c>
    </row>
    <row r="463" spans="1:8" s="118" customFormat="1" ht="15" customHeight="1" hidden="1">
      <c r="A463" s="205"/>
      <c r="B463" s="60"/>
      <c r="C463" s="91" t="s">
        <v>372</v>
      </c>
      <c r="D463" s="73" t="s">
        <v>378</v>
      </c>
      <c r="E463" s="99"/>
      <c r="F463" s="100"/>
      <c r="G463" s="100"/>
      <c r="H463" s="166" t="e">
        <f t="shared" si="51"/>
        <v>#DIV/0!</v>
      </c>
    </row>
    <row r="464" spans="1:8" s="118" customFormat="1" ht="27.75" customHeight="1">
      <c r="A464" s="205"/>
      <c r="B464" s="228" t="s">
        <v>458</v>
      </c>
      <c r="C464" s="228"/>
      <c r="D464" s="159" t="s">
        <v>309</v>
      </c>
      <c r="E464" s="226">
        <f>E465</f>
        <v>950000</v>
      </c>
      <c r="F464" s="226">
        <f>F465</f>
        <v>950000</v>
      </c>
      <c r="G464" s="226">
        <f>G465</f>
        <v>33883</v>
      </c>
      <c r="H464" s="227">
        <f>H465</f>
        <v>0.035666315789473685</v>
      </c>
    </row>
    <row r="465" spans="1:8" s="118" customFormat="1" ht="38.25" customHeight="1">
      <c r="A465" s="205"/>
      <c r="B465" s="229" t="s">
        <v>459</v>
      </c>
      <c r="C465" s="230"/>
      <c r="D465" s="152" t="s">
        <v>460</v>
      </c>
      <c r="E465" s="99">
        <v>950000</v>
      </c>
      <c r="F465" s="100">
        <v>950000</v>
      </c>
      <c r="G465" s="100">
        <v>33883</v>
      </c>
      <c r="H465" s="166">
        <f>G465/E465</f>
        <v>0.035666315789473685</v>
      </c>
    </row>
    <row r="466" spans="1:8" s="118" customFormat="1" ht="40.5" customHeight="1">
      <c r="A466" s="267" t="s">
        <v>426</v>
      </c>
      <c r="B466" s="267"/>
      <c r="C466" s="267"/>
      <c r="D466" s="144" t="s">
        <v>6</v>
      </c>
      <c r="E466" s="145">
        <f>E467+E471+E475</f>
        <v>68739621</v>
      </c>
      <c r="F466" s="145">
        <f>F467+F471+F475</f>
        <v>39944599</v>
      </c>
      <c r="G466" s="145">
        <f>G467+G471+G475</f>
        <v>4290484</v>
      </c>
      <c r="H466" s="168">
        <f aca="true" t="shared" si="52" ref="H466:H474">G466/E466</f>
        <v>0.062416462843168714</v>
      </c>
    </row>
    <row r="467" spans="1:8" s="118" customFormat="1" ht="30" customHeight="1">
      <c r="A467" s="207"/>
      <c r="B467" s="268" t="s">
        <v>427</v>
      </c>
      <c r="C467" s="269"/>
      <c r="D467" s="146" t="s">
        <v>428</v>
      </c>
      <c r="E467" s="147">
        <f>E468+E469+E470</f>
        <v>61875545</v>
      </c>
      <c r="F467" s="147">
        <f>F468+F469+F470</f>
        <v>36406913</v>
      </c>
      <c r="G467" s="147">
        <f>G468+G469+G470</f>
        <v>3249777</v>
      </c>
      <c r="H467" s="169">
        <f t="shared" si="52"/>
        <v>0.05252118587399917</v>
      </c>
    </row>
    <row r="468" spans="1:8" s="118" customFormat="1" ht="19.5" customHeight="1">
      <c r="A468" s="148"/>
      <c r="B468" s="148"/>
      <c r="C468" s="149" t="s">
        <v>322</v>
      </c>
      <c r="D468" s="150" t="s">
        <v>429</v>
      </c>
      <c r="E468" s="1">
        <v>47355990</v>
      </c>
      <c r="F468" s="1">
        <v>25896913</v>
      </c>
      <c r="G468" s="2">
        <v>327989</v>
      </c>
      <c r="H468" s="170">
        <f t="shared" si="52"/>
        <v>0.006926029843320771</v>
      </c>
    </row>
    <row r="469" spans="1:8" s="118" customFormat="1" ht="19.5" customHeight="1">
      <c r="A469" s="148"/>
      <c r="B469" s="148"/>
      <c r="C469" s="149" t="s">
        <v>324</v>
      </c>
      <c r="D469" s="150" t="s">
        <v>430</v>
      </c>
      <c r="E469" s="1">
        <v>14369555</v>
      </c>
      <c r="F469" s="1">
        <v>10360000</v>
      </c>
      <c r="G469" s="2">
        <v>2783766</v>
      </c>
      <c r="H469" s="170">
        <f t="shared" si="52"/>
        <v>0.19372666724891618</v>
      </c>
    </row>
    <row r="470" spans="1:8" s="118" customFormat="1" ht="19.5" customHeight="1">
      <c r="A470" s="148"/>
      <c r="B470" s="148"/>
      <c r="C470" s="149" t="s">
        <v>326</v>
      </c>
      <c r="D470" s="150" t="s">
        <v>431</v>
      </c>
      <c r="E470" s="1">
        <v>150000</v>
      </c>
      <c r="F470" s="1">
        <v>150000</v>
      </c>
      <c r="G470" s="2">
        <v>138022</v>
      </c>
      <c r="H470" s="170">
        <f>G470/E470</f>
        <v>0.9201466666666667</v>
      </c>
    </row>
    <row r="471" spans="1:8" s="118" customFormat="1" ht="15" customHeight="1">
      <c r="A471" s="208"/>
      <c r="B471" s="235" t="s">
        <v>432</v>
      </c>
      <c r="C471" s="236"/>
      <c r="D471" s="146" t="s">
        <v>433</v>
      </c>
      <c r="E471" s="147">
        <f>E472+E473+E474</f>
        <v>2852890</v>
      </c>
      <c r="F471" s="147">
        <f>F472+F473+F474</f>
        <v>1364000</v>
      </c>
      <c r="G471" s="147">
        <f>G472+G473+G474</f>
        <v>1040707</v>
      </c>
      <c r="H471" s="169">
        <f t="shared" si="52"/>
        <v>0.36479044057078963</v>
      </c>
    </row>
    <row r="472" spans="1:8" s="118" customFormat="1" ht="19.5" customHeight="1">
      <c r="A472" s="148"/>
      <c r="B472" s="148"/>
      <c r="C472" s="149" t="s">
        <v>322</v>
      </c>
      <c r="D472" s="150" t="s">
        <v>434</v>
      </c>
      <c r="E472" s="1">
        <v>2116000</v>
      </c>
      <c r="F472" s="1">
        <v>800000</v>
      </c>
      <c r="G472" s="2">
        <v>530506</v>
      </c>
      <c r="H472" s="170">
        <f t="shared" si="52"/>
        <v>0.2507117202268431</v>
      </c>
    </row>
    <row r="473" spans="1:8" s="118" customFormat="1" ht="19.5" customHeight="1">
      <c r="A473" s="148"/>
      <c r="B473" s="148"/>
      <c r="C473" s="149" t="s">
        <v>324</v>
      </c>
      <c r="D473" s="150" t="s">
        <v>435</v>
      </c>
      <c r="E473" s="1">
        <v>572890</v>
      </c>
      <c r="F473" s="1">
        <v>400000</v>
      </c>
      <c r="G473" s="2">
        <v>346201</v>
      </c>
      <c r="H473" s="170">
        <f t="shared" si="52"/>
        <v>0.6043062367993856</v>
      </c>
    </row>
    <row r="474" spans="1:8" s="118" customFormat="1" ht="19.5" customHeight="1">
      <c r="A474" s="148"/>
      <c r="B474" s="148"/>
      <c r="C474" s="149" t="s">
        <v>326</v>
      </c>
      <c r="D474" s="150" t="s">
        <v>436</v>
      </c>
      <c r="E474" s="1">
        <v>164000</v>
      </c>
      <c r="F474" s="1">
        <v>164000</v>
      </c>
      <c r="G474" s="2">
        <v>164000</v>
      </c>
      <c r="H474" s="170">
        <f t="shared" si="52"/>
        <v>1</v>
      </c>
    </row>
    <row r="475" spans="1:8" s="118" customFormat="1" ht="15" customHeight="1">
      <c r="A475" s="208"/>
      <c r="B475" s="235" t="s">
        <v>452</v>
      </c>
      <c r="C475" s="236"/>
      <c r="D475" s="146" t="s">
        <v>453</v>
      </c>
      <c r="E475" s="147">
        <f>E476+E477+E478</f>
        <v>4011186</v>
      </c>
      <c r="F475" s="147">
        <f>F476+F477+F478</f>
        <v>2173686</v>
      </c>
      <c r="G475" s="147">
        <f>G476+G477+G478</f>
        <v>0</v>
      </c>
      <c r="H475" s="169"/>
    </row>
    <row r="476" spans="1:8" s="118" customFormat="1" ht="15" customHeight="1">
      <c r="A476" s="148"/>
      <c r="B476" s="148"/>
      <c r="C476" s="149" t="s">
        <v>322</v>
      </c>
      <c r="D476" s="150" t="s">
        <v>454</v>
      </c>
      <c r="E476" s="1">
        <v>3837500</v>
      </c>
      <c r="F476" s="1">
        <v>2000000</v>
      </c>
      <c r="G476" s="2"/>
      <c r="H476" s="170"/>
    </row>
    <row r="477" spans="1:8" s="118" customFormat="1" ht="15" customHeight="1">
      <c r="A477" s="148"/>
      <c r="B477" s="148"/>
      <c r="C477" s="149" t="s">
        <v>324</v>
      </c>
      <c r="D477" s="150" t="s">
        <v>455</v>
      </c>
      <c r="E477" s="1">
        <v>173686</v>
      </c>
      <c r="F477" s="1">
        <v>173686</v>
      </c>
      <c r="G477" s="2"/>
      <c r="H477" s="170"/>
    </row>
    <row r="478" spans="1:8" s="118" customFormat="1" ht="15" customHeight="1">
      <c r="A478" s="148"/>
      <c r="B478" s="148"/>
      <c r="C478" s="149" t="s">
        <v>326</v>
      </c>
      <c r="D478" s="150" t="s">
        <v>456</v>
      </c>
      <c r="E478" s="1">
        <v>0</v>
      </c>
      <c r="F478" s="1"/>
      <c r="G478" s="2"/>
      <c r="H478" s="170"/>
    </row>
    <row r="479" spans="1:8" s="118" customFormat="1" ht="15" customHeight="1">
      <c r="A479" s="138"/>
      <c r="B479" s="139"/>
      <c r="C479" s="140"/>
      <c r="D479" s="141"/>
      <c r="E479" s="142"/>
      <c r="F479" s="143"/>
      <c r="G479" s="143"/>
      <c r="H479" s="156"/>
    </row>
    <row r="480" spans="1:8" s="118" customFormat="1" ht="15" customHeight="1" hidden="1">
      <c r="A480" s="138"/>
      <c r="B480" s="139"/>
      <c r="C480" s="140"/>
      <c r="D480" s="141"/>
      <c r="E480" s="142"/>
      <c r="F480" s="143"/>
      <c r="G480" s="143"/>
      <c r="H480" s="173"/>
    </row>
    <row r="481" spans="1:8" s="118" customFormat="1" ht="15" customHeight="1" hidden="1">
      <c r="A481" s="138"/>
      <c r="B481" s="139"/>
      <c r="C481" s="140"/>
      <c r="D481" s="141"/>
      <c r="E481" s="142"/>
      <c r="F481" s="143"/>
      <c r="G481" s="143"/>
      <c r="H481" s="157"/>
    </row>
    <row r="482" spans="1:8" s="118" customFormat="1" ht="15" customHeight="1" hidden="1">
      <c r="A482" s="138"/>
      <c r="B482" s="139"/>
      <c r="C482" s="140"/>
      <c r="D482" s="141"/>
      <c r="E482" s="142"/>
      <c r="F482" s="143"/>
      <c r="G482" s="143"/>
      <c r="H482" s="157"/>
    </row>
    <row r="483" spans="1:8" s="118" customFormat="1" ht="15" customHeight="1" hidden="1">
      <c r="A483" s="138"/>
      <c r="B483" s="139"/>
      <c r="C483" s="140"/>
      <c r="D483" s="141"/>
      <c r="E483" s="142"/>
      <c r="F483" s="143"/>
      <c r="G483" s="143"/>
      <c r="H483" s="157"/>
    </row>
    <row r="484" spans="1:8" s="118" customFormat="1" ht="15" customHeight="1" hidden="1">
      <c r="A484" s="138"/>
      <c r="B484" s="139"/>
      <c r="C484" s="140"/>
      <c r="D484" s="141"/>
      <c r="E484" s="142"/>
      <c r="F484" s="143"/>
      <c r="G484" s="143"/>
      <c r="H484" s="157"/>
    </row>
    <row r="485" spans="1:8" s="118" customFormat="1" ht="15" customHeight="1" hidden="1">
      <c r="A485" s="138"/>
      <c r="B485" s="139"/>
      <c r="C485" s="140"/>
      <c r="D485" s="141"/>
      <c r="E485" s="142"/>
      <c r="F485" s="143"/>
      <c r="G485" s="143"/>
      <c r="H485" s="157"/>
    </row>
    <row r="486" spans="1:8" s="118" customFormat="1" ht="15" customHeight="1" hidden="1">
      <c r="A486" s="138"/>
      <c r="B486" s="139"/>
      <c r="C486" s="140"/>
      <c r="D486" s="141"/>
      <c r="E486" s="142"/>
      <c r="F486" s="143"/>
      <c r="G486" s="143"/>
      <c r="H486" s="157"/>
    </row>
    <row r="487" spans="1:8" s="118" customFormat="1" ht="15" customHeight="1" hidden="1">
      <c r="A487" s="138"/>
      <c r="B487" s="139"/>
      <c r="C487" s="140"/>
      <c r="D487" s="141"/>
      <c r="E487" s="142"/>
      <c r="F487" s="143"/>
      <c r="G487" s="143"/>
      <c r="H487" s="157"/>
    </row>
    <row r="488" spans="1:8" s="118" customFormat="1" ht="15" customHeight="1" hidden="1">
      <c r="A488" s="138"/>
      <c r="B488" s="139"/>
      <c r="C488" s="140"/>
      <c r="D488" s="141"/>
      <c r="E488" s="142"/>
      <c r="F488" s="143"/>
      <c r="G488" s="143"/>
      <c r="H488" s="157"/>
    </row>
    <row r="489" spans="1:8" s="118" customFormat="1" ht="15" customHeight="1" hidden="1">
      <c r="A489" s="138"/>
      <c r="B489" s="139"/>
      <c r="C489" s="140"/>
      <c r="D489" s="141"/>
      <c r="E489" s="142"/>
      <c r="F489" s="143"/>
      <c r="G489" s="143"/>
      <c r="H489" s="156"/>
    </row>
    <row r="490" spans="1:8" s="118" customFormat="1" ht="15" customHeight="1">
      <c r="A490" s="138"/>
      <c r="B490" s="139"/>
      <c r="C490" s="140"/>
      <c r="D490" s="141"/>
      <c r="E490" s="142"/>
      <c r="F490" s="143"/>
      <c r="G490" s="143"/>
      <c r="H490" s="156"/>
    </row>
    <row r="491" spans="1:8" s="118" customFormat="1" ht="15" customHeight="1">
      <c r="A491" s="138"/>
      <c r="B491" s="174" t="s">
        <v>463</v>
      </c>
      <c r="C491" s="174"/>
      <c r="D491" s="174"/>
      <c r="E491" s="174"/>
      <c r="F491" s="174"/>
      <c r="G491" s="174"/>
      <c r="H491" s="156"/>
    </row>
    <row r="492" spans="1:8" s="118" customFormat="1" ht="15" customHeight="1">
      <c r="A492" s="138"/>
      <c r="B492" s="174" t="s">
        <v>464</v>
      </c>
      <c r="C492" s="174"/>
      <c r="D492" s="174"/>
      <c r="E492" s="174"/>
      <c r="F492" s="174"/>
      <c r="G492" s="174"/>
      <c r="H492" s="156"/>
    </row>
    <row r="493" spans="1:8" s="118" customFormat="1" ht="15" customHeight="1">
      <c r="A493" s="138"/>
      <c r="B493" s="175"/>
      <c r="C493" s="176"/>
      <c r="D493" s="177"/>
      <c r="E493" s="178"/>
      <c r="F493" s="179"/>
      <c r="G493" s="179"/>
      <c r="H493" s="156"/>
    </row>
    <row r="494" spans="1:8" s="118" customFormat="1" ht="15" customHeight="1">
      <c r="A494" s="138"/>
      <c r="B494" s="139"/>
      <c r="C494" s="140"/>
      <c r="D494" s="141"/>
      <c r="E494" s="142"/>
      <c r="F494" s="143"/>
      <c r="G494" s="143"/>
      <c r="H494" s="156"/>
    </row>
    <row r="495" spans="1:8" s="118" customFormat="1" ht="15" customHeight="1">
      <c r="A495" s="138"/>
      <c r="B495" s="139"/>
      <c r="C495" s="140"/>
      <c r="D495" s="141"/>
      <c r="E495" s="142"/>
      <c r="F495" s="143"/>
      <c r="G495" s="143"/>
      <c r="H495" s="156"/>
    </row>
    <row r="496" spans="1:8" s="118" customFormat="1" ht="15" customHeight="1">
      <c r="A496" s="138"/>
      <c r="B496" s="139"/>
      <c r="C496" s="140"/>
      <c r="D496" s="141"/>
      <c r="E496" s="142"/>
      <c r="F496" s="143"/>
      <c r="G496" s="143"/>
      <c r="H496" s="156"/>
    </row>
    <row r="497" spans="1:8" s="118" customFormat="1" ht="15" customHeight="1">
      <c r="A497" s="138"/>
      <c r="B497" s="139"/>
      <c r="C497" s="140"/>
      <c r="D497" s="141"/>
      <c r="E497" s="142"/>
      <c r="F497" s="143"/>
      <c r="G497" s="143"/>
      <c r="H497" s="52"/>
    </row>
    <row r="498" spans="1:8" ht="12.75">
      <c r="A498" s="282" t="s">
        <v>449</v>
      </c>
      <c r="B498" s="283"/>
      <c r="C498" s="283"/>
      <c r="D498" s="283"/>
      <c r="E498" s="283"/>
      <c r="F498" s="283" t="s">
        <v>437</v>
      </c>
      <c r="G498" s="283"/>
      <c r="H498" s="52"/>
    </row>
    <row r="499" spans="1:8" ht="12.75">
      <c r="A499" s="284" t="s">
        <v>450</v>
      </c>
      <c r="B499" s="285"/>
      <c r="C499" s="285"/>
      <c r="D499" s="285"/>
      <c r="E499" s="285"/>
      <c r="F499" s="285" t="s">
        <v>422</v>
      </c>
      <c r="G499" s="285"/>
      <c r="H499" s="52"/>
    </row>
    <row r="500" ht="12.75">
      <c r="A500" s="52"/>
    </row>
    <row r="501" ht="12.75">
      <c r="A501" s="52"/>
    </row>
    <row r="502" spans="1:7" ht="12.75">
      <c r="A502" s="52"/>
      <c r="B502" s="52"/>
      <c r="C502" s="291" t="s">
        <v>466</v>
      </c>
      <c r="D502" s="52"/>
      <c r="E502" s="52"/>
      <c r="F502" s="291" t="s">
        <v>467</v>
      </c>
      <c r="G502" s="52"/>
    </row>
    <row r="503" spans="1:7" ht="12.75">
      <c r="A503" s="52"/>
      <c r="B503" s="52"/>
      <c r="C503" s="52"/>
      <c r="D503" s="52"/>
      <c r="E503" s="52"/>
      <c r="F503" s="52"/>
      <c r="G503" s="52"/>
    </row>
    <row r="504" spans="1:7" ht="12.75">
      <c r="A504" s="52"/>
      <c r="B504" s="52"/>
      <c r="C504" s="52"/>
      <c r="D504" s="52"/>
      <c r="E504" s="52"/>
      <c r="F504" s="52"/>
      <c r="G504" s="52"/>
    </row>
    <row r="505" spans="1:7" ht="12.75">
      <c r="A505" s="52"/>
      <c r="B505" s="52"/>
      <c r="C505" s="52"/>
      <c r="D505" s="52"/>
      <c r="E505" s="52"/>
      <c r="F505" s="52"/>
      <c r="G505" s="52"/>
    </row>
    <row r="506" spans="1:7" ht="12.75">
      <c r="A506" s="52"/>
      <c r="B506" s="52"/>
      <c r="C506" s="52"/>
      <c r="D506" s="52"/>
      <c r="E506" s="52"/>
      <c r="F506" s="52"/>
      <c r="G506" s="52"/>
    </row>
    <row r="507" spans="1:7" ht="12.75">
      <c r="A507" s="52"/>
      <c r="B507" s="52"/>
      <c r="C507" s="52"/>
      <c r="D507" s="52"/>
      <c r="E507" s="52"/>
      <c r="F507" s="52"/>
      <c r="G507" s="52"/>
    </row>
    <row r="508" spans="1:7" ht="12.75">
      <c r="A508" s="52"/>
      <c r="B508" s="52"/>
      <c r="C508" s="52"/>
      <c r="D508" s="52"/>
      <c r="E508" s="52"/>
      <c r="F508" s="52"/>
      <c r="G508" s="52"/>
    </row>
    <row r="509" spans="1:7" ht="12.75">
      <c r="A509" s="52"/>
      <c r="B509" s="52"/>
      <c r="C509" s="52"/>
      <c r="D509" s="52"/>
      <c r="E509" s="52"/>
      <c r="F509" s="52"/>
      <c r="G509" s="52"/>
    </row>
    <row r="510" spans="1:7" ht="12.75">
      <c r="A510" s="52"/>
      <c r="B510" s="52"/>
      <c r="C510" s="52"/>
      <c r="D510" s="52"/>
      <c r="E510" s="52"/>
      <c r="F510" s="52"/>
      <c r="G510" s="52"/>
    </row>
    <row r="511" spans="1:7" ht="12.75">
      <c r="A511" s="52"/>
      <c r="B511" s="52"/>
      <c r="C511" s="52"/>
      <c r="D511" s="52"/>
      <c r="E511" s="52"/>
      <c r="F511" s="52"/>
      <c r="G511" s="52"/>
    </row>
    <row r="512" spans="1:7" ht="12.75">
      <c r="A512" s="52"/>
      <c r="B512" s="52"/>
      <c r="C512" s="52"/>
      <c r="D512" s="52"/>
      <c r="E512" s="52"/>
      <c r="F512" s="52"/>
      <c r="G512" s="52"/>
    </row>
    <row r="513" spans="1:7" ht="12.75">
      <c r="A513" s="52"/>
      <c r="B513" s="52"/>
      <c r="C513" s="52"/>
      <c r="D513" s="52"/>
      <c r="E513" s="52"/>
      <c r="F513" s="52"/>
      <c r="G513" s="52"/>
    </row>
    <row r="514" spans="1:7" ht="12.75">
      <c r="A514" s="52"/>
      <c r="B514" s="52"/>
      <c r="C514" s="52"/>
      <c r="D514" s="52"/>
      <c r="E514" s="52"/>
      <c r="F514" s="52"/>
      <c r="G514" s="52"/>
    </row>
    <row r="515" spans="1:7" ht="12.75">
      <c r="A515" s="52"/>
      <c r="B515" s="52"/>
      <c r="C515" s="52"/>
      <c r="D515" s="52"/>
      <c r="E515" s="52"/>
      <c r="F515" s="52"/>
      <c r="G515" s="52"/>
    </row>
    <row r="516" spans="1:7" ht="12.75">
      <c r="A516" s="52"/>
      <c r="B516" s="52"/>
      <c r="C516" s="52"/>
      <c r="D516" s="52"/>
      <c r="E516" s="52"/>
      <c r="F516" s="52"/>
      <c r="G516" s="52"/>
    </row>
    <row r="517" spans="1:7" ht="12.75">
      <c r="A517" s="52"/>
      <c r="B517" s="52"/>
      <c r="C517" s="52"/>
      <c r="D517" s="52"/>
      <c r="E517" s="52"/>
      <c r="F517" s="52"/>
      <c r="G517" s="52"/>
    </row>
    <row r="518" spans="1:7" ht="12.75">
      <c r="A518" s="52"/>
      <c r="B518" s="52"/>
      <c r="C518" s="52"/>
      <c r="D518" s="52"/>
      <c r="E518" s="52"/>
      <c r="F518" s="52"/>
      <c r="G518" s="52"/>
    </row>
    <row r="519" spans="1:7" ht="12.75">
      <c r="A519" s="52"/>
      <c r="B519" s="52"/>
      <c r="C519" s="52"/>
      <c r="D519" s="52"/>
      <c r="E519" s="52"/>
      <c r="F519" s="52"/>
      <c r="G519" s="52"/>
    </row>
    <row r="520" spans="1:7" ht="12.75">
      <c r="A520" s="52"/>
      <c r="B520" s="52"/>
      <c r="C520" s="52"/>
      <c r="D520" s="52"/>
      <c r="E520" s="52"/>
      <c r="F520" s="52"/>
      <c r="G520" s="52"/>
    </row>
  </sheetData>
  <sheetProtection/>
  <mergeCells count="163">
    <mergeCell ref="H6:H7"/>
    <mergeCell ref="A3:H3"/>
    <mergeCell ref="A4:H4"/>
    <mergeCell ref="F2:G2"/>
    <mergeCell ref="B387:C387"/>
    <mergeCell ref="B372:C372"/>
    <mergeCell ref="B116:C116"/>
    <mergeCell ref="B93:C93"/>
    <mergeCell ref="B350:C350"/>
    <mergeCell ref="B170:C170"/>
    <mergeCell ref="B347:C347"/>
    <mergeCell ref="A370:C370"/>
    <mergeCell ref="G6:G7"/>
    <mergeCell ref="F498:G498"/>
    <mergeCell ref="B416:C416"/>
    <mergeCell ref="B411:C411"/>
    <mergeCell ref="B407:C407"/>
    <mergeCell ref="B406:C406"/>
    <mergeCell ref="B404:C404"/>
    <mergeCell ref="B373:C373"/>
    <mergeCell ref="B405:C405"/>
    <mergeCell ref="A391:C391"/>
    <mergeCell ref="F499:G499"/>
    <mergeCell ref="B424:C424"/>
    <mergeCell ref="B436:C436"/>
    <mergeCell ref="B428:C428"/>
    <mergeCell ref="B432:C432"/>
    <mergeCell ref="B452:C452"/>
    <mergeCell ref="B444:C444"/>
    <mergeCell ref="B440:C440"/>
    <mergeCell ref="B448:C448"/>
    <mergeCell ref="A498:E498"/>
    <mergeCell ref="A499:E499"/>
    <mergeCell ref="B460:C460"/>
    <mergeCell ref="B456:C456"/>
    <mergeCell ref="B412:C412"/>
    <mergeCell ref="B420:C420"/>
    <mergeCell ref="B417:C417"/>
    <mergeCell ref="A419:C419"/>
    <mergeCell ref="B418:C418"/>
    <mergeCell ref="A466:C466"/>
    <mergeCell ref="B467:C467"/>
    <mergeCell ref="B371:C371"/>
    <mergeCell ref="B403:C403"/>
    <mergeCell ref="B396:C396"/>
    <mergeCell ref="B397:C397"/>
    <mergeCell ref="B398:C398"/>
    <mergeCell ref="B402:C402"/>
    <mergeCell ref="A383:C383"/>
    <mergeCell ref="A384:C384"/>
    <mergeCell ref="B385:C385"/>
    <mergeCell ref="B386:C386"/>
    <mergeCell ref="B348:C348"/>
    <mergeCell ref="A361:C361"/>
    <mergeCell ref="A366:C366"/>
    <mergeCell ref="B367:C367"/>
    <mergeCell ref="B349:C349"/>
    <mergeCell ref="B335:C335"/>
    <mergeCell ref="B338:C338"/>
    <mergeCell ref="B339:C339"/>
    <mergeCell ref="B343:C343"/>
    <mergeCell ref="B351:C351"/>
    <mergeCell ref="A317:C317"/>
    <mergeCell ref="A329:C329"/>
    <mergeCell ref="A320:C320"/>
    <mergeCell ref="B321:C321"/>
    <mergeCell ref="B344:C344"/>
    <mergeCell ref="B306:C306"/>
    <mergeCell ref="A308:C308"/>
    <mergeCell ref="B311:C311"/>
    <mergeCell ref="B312:C312"/>
    <mergeCell ref="B313:C313"/>
    <mergeCell ref="A272:C272"/>
    <mergeCell ref="B277:C277"/>
    <mergeCell ref="A292:C292"/>
    <mergeCell ref="B305:C305"/>
    <mergeCell ref="B244:C244"/>
    <mergeCell ref="B263:C263"/>
    <mergeCell ref="A262:C262"/>
    <mergeCell ref="B264:C264"/>
    <mergeCell ref="B266:C266"/>
    <mergeCell ref="B265:C265"/>
    <mergeCell ref="A238:C238"/>
    <mergeCell ref="A235:C235"/>
    <mergeCell ref="B208:C208"/>
    <mergeCell ref="A215:B215"/>
    <mergeCell ref="A217:C217"/>
    <mergeCell ref="B218:C218"/>
    <mergeCell ref="B222:C222"/>
    <mergeCell ref="B226:C226"/>
    <mergeCell ref="B141:C141"/>
    <mergeCell ref="B136:C136"/>
    <mergeCell ref="B147:C147"/>
    <mergeCell ref="B142:C142"/>
    <mergeCell ref="A230:C230"/>
    <mergeCell ref="B204:C204"/>
    <mergeCell ref="B146:C146"/>
    <mergeCell ref="B137:C137"/>
    <mergeCell ref="B163:C163"/>
    <mergeCell ref="B169:C169"/>
    <mergeCell ref="A51:C51"/>
    <mergeCell ref="B84:C84"/>
    <mergeCell ref="B135:C135"/>
    <mergeCell ref="B113:C113"/>
    <mergeCell ref="A121:C121"/>
    <mergeCell ref="B126:C126"/>
    <mergeCell ref="B128:C128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115:C115"/>
    <mergeCell ref="A171:C171"/>
    <mergeCell ref="B168:C168"/>
    <mergeCell ref="B167:C167"/>
    <mergeCell ref="B164:C164"/>
    <mergeCell ref="A148:C148"/>
    <mergeCell ref="B154:C154"/>
    <mergeCell ref="B471:C471"/>
    <mergeCell ref="B475:C475"/>
    <mergeCell ref="B158:C158"/>
    <mergeCell ref="B156:C156"/>
    <mergeCell ref="B162:C162"/>
    <mergeCell ref="B352:C352"/>
    <mergeCell ref="B200:C200"/>
    <mergeCell ref="B196:C196"/>
    <mergeCell ref="B212:C212"/>
    <mergeCell ref="B172:C172"/>
    <mergeCell ref="B464:C464"/>
    <mergeCell ref="B465:C465"/>
    <mergeCell ref="B216:C216"/>
    <mergeCell ref="A165:C165"/>
    <mergeCell ref="B176:C176"/>
    <mergeCell ref="B157:C157"/>
    <mergeCell ref="B192:C192"/>
    <mergeCell ref="B184:C184"/>
    <mergeCell ref="B180:C180"/>
    <mergeCell ref="B188:C188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68" r:id="rId2"/>
  <headerFooter alignWithMargins="0">
    <oddFooter>&amp;R&amp;P</oddFooter>
  </headerFooter>
  <rowBreaks count="8" manualBreakCount="8">
    <brk id="79" max="7" man="1"/>
    <brk id="122" max="7" man="1"/>
    <brk id="179" max="7" man="1"/>
    <brk id="229" max="7" man="1"/>
    <brk id="300" max="7" man="1"/>
    <brk id="337" max="7" man="1"/>
    <brk id="924" max="9" man="1"/>
    <brk id="96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2022-07-11T05:20:09Z</cp:lastPrinted>
  <dcterms:created xsi:type="dcterms:W3CDTF">2011-03-11T08:50:16Z</dcterms:created>
  <dcterms:modified xsi:type="dcterms:W3CDTF">2022-07-25T11:56:23Z</dcterms:modified>
  <cp:category/>
  <cp:version/>
  <cp:contentType/>
  <cp:contentStatus/>
</cp:coreProperties>
</file>