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aprilie" sheetId="1" r:id="rId1"/>
  </sheets>
  <definedNames/>
  <calcPr fullCalcOnLoad="1"/>
</workbook>
</file>

<file path=xl/sharedStrings.xml><?xml version="1.0" encoding="utf-8"?>
<sst xmlns="http://schemas.openxmlformats.org/spreadsheetml/2006/main" count="252" uniqueCount="185">
  <si>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</si>
  <si>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</si>
  <si>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</si>
  <si>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</si>
  <si>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</si>
  <si>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</si>
  <si>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</si>
  <si>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</si>
  <si>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</si>
  <si>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</si>
  <si>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</si>
  <si>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</si>
  <si>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</si>
  <si>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</si>
  <si>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</si>
  <si>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</si>
  <si>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</si>
  <si>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</si>
  <si>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</si>
  <si>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</si>
  <si>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</si>
  <si>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</si>
  <si>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</si>
  <si>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</si>
  <si>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</si>
  <si>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</si>
  <si>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</si>
  <si>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</si>
  <si>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</si>
  <si>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</si>
  <si>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</si>
  <si>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</si>
  <si>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</si>
  <si>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</si>
  <si>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</si>
  <si>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</si>
  <si>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</si>
  <si>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</si>
  <si>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</si>
  <si>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</si>
  <si>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</si>
  <si>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</si>
  <si>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</si>
  <si>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</si>
  <si>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</si>
  <si>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</si>
  <si>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</si>
  <si>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</si>
  <si>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</si>
  <si>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</si>
  <si>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</si>
  <si>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</si>
  <si>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</si>
  <si>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</si>
  <si>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</si>
  <si>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</si>
  <si>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</si>
  <si>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</si>
  <si>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</si>
  <si>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</si>
  <si>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</si>
  <si>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</si>
  <si>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</si>
  <si>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</si>
  <si>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</si>
  <si>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</si>
  <si>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</si>
  <si>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</si>
  <si>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</si>
  <si>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</si>
  <si>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</si>
  <si>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</si>
  <si>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</si>
  <si>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</si>
  <si>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</si>
  <si>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</si>
  <si>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</si>
  <si>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</si>
  <si>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</si>
  <si>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</si>
  <si>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</si>
  <si>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</si>
  <si>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</si>
  <si>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</si>
  <si>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</si>
  <si>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</si>
  <si>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</si>
  <si>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</si>
  <si>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</si>
  <si>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</si>
  <si>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</si>
  <si>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</si>
  <si>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</si>
  <si>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</si>
  <si>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</si>
  <si>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</si>
  <si>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</si>
  <si>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</si>
  <si>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</si>
  <si>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</si>
  <si>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</si>
  <si>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</si>
  <si>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</si>
  <si>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</si>
  <si>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</si>
  <si>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</si>
  <si>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</si>
  <si>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</si>
  <si>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</si>
  <si>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</si>
  <si>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</si>
  <si>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</si>
  <si>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</si>
  <si>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</si>
  <si>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</si>
  <si>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</si>
  <si>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</si>
  <si>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</si>
  <si>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</si>
  <si>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</si>
  <si>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</si>
  <si>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</si>
  <si>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</si>
  <si>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</si>
  <si>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</si>
  <si>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</si>
  <si>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</si>
  <si>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</si>
  <si>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</si>
  <si>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</si>
  <si>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</si>
  <si>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</si>
  <si>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</si>
  <si>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</si>
  <si>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</si>
  <si>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</si>
  <si>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</si>
  <si>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</si>
  <si>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</si>
  <si>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</si>
  <si>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</si>
  <si>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</si>
  <si>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</si>
  <si>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</si>
  <si>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</si>
  <si>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</si>
  <si>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</si>
  <si>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</si>
  <si>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</si>
  <si>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</si>
  <si>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</si>
  <si>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</si>
  <si>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</si>
  <si>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</si>
  <si>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</si>
  <si>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</si>
  <si>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</si>
  <si>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</si>
  <si>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</si>
  <si>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</si>
  <si>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</si>
  <si>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</si>
  <si>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</si>
  <si>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</si>
  <si>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</si>
  <si>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</si>
  <si>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</si>
  <si>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</si>
  <si>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</si>
  <si>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</si>
  <si>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</si>
  <si>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</si>
  <si>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</si>
  <si>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</si>
  <si>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</si>
  <si>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</si>
  <si>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</si>
  <si>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</si>
  <si>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</si>
  <si>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REALIZARI  LA 23.03.2023</t>
  </si>
  <si>
    <t>Subv din BS pt. Finant. Sanatatii-426600-</t>
  </si>
  <si>
    <t>Sume in curs de distribuire</t>
  </si>
  <si>
    <t>ANEXA 1 la HCL nr. 128/06.04.2023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</si>
  <si>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</si>
  <si>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 xml:space="preserve">                             Președinte de ședință,                          </t>
    </r>
    <r>
      <rPr>
        <sz val="9"/>
        <color indexed="8"/>
        <rFont val="Times New Roman"/>
        <family val="1"/>
      </rPr>
      <t xml:space="preserve"> Secretar general,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</si>
</sst>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51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3" fontId="52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7.140625" style="65" customWidth="1"/>
    <col min="16" max="16" width="0.42578125" style="65" hidden="1" customWidth="1"/>
    <col min="17" max="17" width="4.281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O6" s="147" t="s">
        <v>182</v>
      </c>
      <c r="P6" s="67"/>
      <c r="Q6" s="67"/>
      <c r="R6" s="2"/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179</v>
      </c>
      <c r="N8" s="110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0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11000000</v>
      </c>
      <c r="M9" s="4">
        <v>1800000</v>
      </c>
      <c r="N9" s="50">
        <f>M9/L9</f>
        <v>0.16363636363636364</v>
      </c>
      <c r="O9" s="50"/>
      <c r="P9" s="4"/>
      <c r="Q9" s="63"/>
      <c r="R9" s="4">
        <f>L9+O9</f>
        <v>11000000</v>
      </c>
      <c r="S9" s="50">
        <f>R9/M9</f>
        <v>6.111111111111111</v>
      </c>
      <c r="T9" s="4">
        <f>R9-M9</f>
        <v>9200000</v>
      </c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717219</v>
      </c>
      <c r="M10" s="5">
        <v>401594</v>
      </c>
      <c r="N10" s="50">
        <f aca="true" t="shared" si="2" ref="N10:N73">M10/L10</f>
        <v>0.5599321824993482</v>
      </c>
      <c r="O10" s="50"/>
      <c r="P10" s="5"/>
      <c r="Q10" s="5">
        <f aca="true" t="shared" si="3" ref="Q10:Q74">M10-L10</f>
        <v>-315625</v>
      </c>
      <c r="R10" s="4">
        <f aca="true" t="shared" si="4" ref="R10:R73">L10+O10</f>
        <v>717219</v>
      </c>
      <c r="S10" s="50">
        <f aca="true" t="shared" si="5" ref="S10:S76">R10/M10</f>
        <v>1.7859305666917333</v>
      </c>
      <c r="T10" s="4">
        <f aca="true" t="shared" si="6" ref="T10:T76">R10-M10</f>
        <v>315625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1416354</v>
      </c>
      <c r="N11" s="6">
        <f t="shared" si="2"/>
        <v>0.2832708</v>
      </c>
      <c r="O11" s="6"/>
      <c r="P11" s="5"/>
      <c r="Q11" s="5">
        <f t="shared" si="3"/>
        <v>-3583646</v>
      </c>
      <c r="R11" s="5">
        <f t="shared" si="4"/>
        <v>5000000</v>
      </c>
      <c r="S11" s="112">
        <f t="shared" si="5"/>
        <v>3.530190898603033</v>
      </c>
      <c r="T11" s="4">
        <f t="shared" si="6"/>
        <v>3583646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6"/>
      <c r="P12" s="5"/>
      <c r="Q12" s="5">
        <f t="shared" si="3"/>
        <v>0</v>
      </c>
      <c r="R12" s="5">
        <f t="shared" si="4"/>
        <v>0</v>
      </c>
      <c r="S12" s="112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43315924</v>
      </c>
      <c r="N13" s="6">
        <f t="shared" si="2"/>
        <v>0.2680341323960744</v>
      </c>
      <c r="O13" s="6"/>
      <c r="P13" s="5"/>
      <c r="Q13" s="5">
        <f t="shared" si="3"/>
        <v>-118290076</v>
      </c>
      <c r="R13" s="5">
        <f t="shared" si="4"/>
        <v>161606000</v>
      </c>
      <c r="S13" s="112">
        <f t="shared" si="5"/>
        <v>3.7308681213864907</v>
      </c>
      <c r="T13" s="4">
        <f t="shared" si="6"/>
        <v>118290076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/>
      <c r="N14" s="6"/>
      <c r="O14" s="6"/>
      <c r="P14" s="5"/>
      <c r="Q14" s="5">
        <f t="shared" si="3"/>
        <v>0</v>
      </c>
      <c r="R14" s="5">
        <f t="shared" si="4"/>
        <v>0</v>
      </c>
      <c r="S14" s="112" t="e">
        <f t="shared" si="5"/>
        <v>#DIV/0!</v>
      </c>
      <c r="T14" s="4">
        <f t="shared" si="6"/>
        <v>0</v>
      </c>
    </row>
    <row r="15" spans="1:20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761169</v>
      </c>
      <c r="N15" s="6">
        <f t="shared" si="2"/>
        <v>0.29527108673262564</v>
      </c>
      <c r="O15" s="5"/>
      <c r="P15" s="5">
        <v>2577865</v>
      </c>
      <c r="Q15" s="5">
        <v>2577865</v>
      </c>
      <c r="R15" s="5">
        <f t="shared" si="4"/>
        <v>2577865</v>
      </c>
      <c r="S15" s="112">
        <f t="shared" si="5"/>
        <v>3.3867183240515577</v>
      </c>
      <c r="T15" s="4">
        <f t="shared" si="6"/>
        <v>1816696</v>
      </c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2057900</v>
      </c>
      <c r="N16" s="6">
        <f t="shared" si="2"/>
        <v>0.5932026283208927</v>
      </c>
      <c r="O16" s="5"/>
      <c r="P16" s="5">
        <v>3469135</v>
      </c>
      <c r="Q16" s="5">
        <v>3469135</v>
      </c>
      <c r="R16" s="5">
        <f t="shared" si="4"/>
        <v>3469135</v>
      </c>
      <c r="S16" s="112">
        <f t="shared" si="5"/>
        <v>1.685764614412751</v>
      </c>
      <c r="T16" s="4">
        <f t="shared" si="6"/>
        <v>1411235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839211</v>
      </c>
      <c r="N17" s="6">
        <f t="shared" si="2"/>
        <v>0.38453583211143694</v>
      </c>
      <c r="O17" s="5"/>
      <c r="P17" s="5">
        <v>2182400</v>
      </c>
      <c r="Q17" s="5">
        <v>2182400</v>
      </c>
      <c r="R17" s="5">
        <f t="shared" si="4"/>
        <v>2182400</v>
      </c>
      <c r="S17" s="112">
        <f t="shared" si="5"/>
        <v>2.6005378861811868</v>
      </c>
      <c r="T17" s="4">
        <f t="shared" si="6"/>
        <v>1343189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562716</v>
      </c>
      <c r="N18" s="6">
        <f t="shared" si="2"/>
        <v>0.5808921142550402</v>
      </c>
      <c r="O18" s="5"/>
      <c r="P18" s="5">
        <v>968710</v>
      </c>
      <c r="Q18" s="5">
        <v>968710</v>
      </c>
      <c r="R18" s="5">
        <f t="shared" si="4"/>
        <v>968710</v>
      </c>
      <c r="S18" s="112">
        <f t="shared" si="5"/>
        <v>1.7214900589284825</v>
      </c>
      <c r="T18" s="4">
        <f t="shared" si="6"/>
        <v>405994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7701245</v>
      </c>
      <c r="N19" s="6">
        <f t="shared" si="2"/>
        <v>0.5645933312512738</v>
      </c>
      <c r="O19" s="5"/>
      <c r="P19" s="5">
        <v>13640340</v>
      </c>
      <c r="Q19" s="5">
        <v>13640340</v>
      </c>
      <c r="R19" s="5">
        <f t="shared" si="4"/>
        <v>13640340</v>
      </c>
      <c r="S19" s="112">
        <f t="shared" si="5"/>
        <v>1.7711863471425724</v>
      </c>
      <c r="T19" s="4">
        <f t="shared" si="6"/>
        <v>5939095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8377896</v>
      </c>
      <c r="N20" s="6">
        <f t="shared" si="2"/>
        <v>0.34637937686659787</v>
      </c>
      <c r="O20" s="5"/>
      <c r="P20" s="5">
        <v>24187052</v>
      </c>
      <c r="Q20" s="5">
        <v>24187052</v>
      </c>
      <c r="R20" s="5">
        <f t="shared" si="4"/>
        <v>24187052</v>
      </c>
      <c r="S20" s="112">
        <f t="shared" si="5"/>
        <v>2.8870079074746213</v>
      </c>
      <c r="T20" s="4">
        <f t="shared" si="6"/>
        <v>15809156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2460523</v>
      </c>
      <c r="M21" s="5">
        <v>365550</v>
      </c>
      <c r="N21" s="6">
        <f t="shared" si="2"/>
        <v>0.14856597560762488</v>
      </c>
      <c r="O21" s="5"/>
      <c r="P21" s="5">
        <v>2460523</v>
      </c>
      <c r="Q21" s="5">
        <v>2460523</v>
      </c>
      <c r="R21" s="5">
        <f t="shared" si="4"/>
        <v>2460523</v>
      </c>
      <c r="S21" s="112">
        <f t="shared" si="5"/>
        <v>6.731016276843113</v>
      </c>
      <c r="T21" s="4">
        <f t="shared" si="6"/>
        <v>2094973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49468</v>
      </c>
      <c r="N22" s="6">
        <f t="shared" si="2"/>
        <v>0.46472389756308363</v>
      </c>
      <c r="O22" s="5"/>
      <c r="P22" s="5">
        <v>106446</v>
      </c>
      <c r="Q22" s="5">
        <v>106446</v>
      </c>
      <c r="R22" s="5">
        <f t="shared" si="4"/>
        <v>106446</v>
      </c>
      <c r="S22" s="112">
        <f t="shared" si="5"/>
        <v>2.1518153149510795</v>
      </c>
      <c r="T22" s="4">
        <f t="shared" si="6"/>
        <v>56978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6"/>
      <c r="P23" s="5"/>
      <c r="Q23" s="5">
        <f t="shared" si="3"/>
        <v>0</v>
      </c>
      <c r="R23" s="5">
        <f t="shared" si="4"/>
        <v>0</v>
      </c>
      <c r="S23" s="112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4648377</v>
      </c>
      <c r="N24" s="6">
        <f t="shared" si="2"/>
        <v>0.5038803663025899</v>
      </c>
      <c r="O24" s="102"/>
      <c r="P24" s="102">
        <v>9225160</v>
      </c>
      <c r="Q24" s="102">
        <v>9225160</v>
      </c>
      <c r="R24" s="5">
        <f t="shared" si="4"/>
        <v>9225160</v>
      </c>
      <c r="S24" s="112">
        <f t="shared" si="5"/>
        <v>1.984598065088094</v>
      </c>
      <c r="T24" s="4">
        <f t="shared" si="6"/>
        <v>4576783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2354578</v>
      </c>
      <c r="N25" s="6">
        <f t="shared" si="2"/>
        <v>0.5155490530480102</v>
      </c>
      <c r="O25" s="102"/>
      <c r="P25" s="102">
        <v>4567127</v>
      </c>
      <c r="Q25" s="102">
        <v>4567127</v>
      </c>
      <c r="R25" s="5">
        <f t="shared" si="4"/>
        <v>4567127</v>
      </c>
      <c r="S25" s="112">
        <f t="shared" si="5"/>
        <v>1.939679636860618</v>
      </c>
      <c r="T25" s="4">
        <f t="shared" si="6"/>
        <v>2212549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6"/>
      <c r="P26" s="5"/>
      <c r="Q26" s="5">
        <f t="shared" si="3"/>
        <v>0</v>
      </c>
      <c r="R26" s="5">
        <f t="shared" si="4"/>
        <v>0</v>
      </c>
      <c r="S26" s="112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6000000</v>
      </c>
      <c r="M27" s="5"/>
      <c r="N27" s="6">
        <f t="shared" si="2"/>
        <v>0</v>
      </c>
      <c r="O27" s="6"/>
      <c r="P27" s="5"/>
      <c r="Q27" s="5">
        <f t="shared" si="3"/>
        <v>-6000000</v>
      </c>
      <c r="R27" s="5">
        <f t="shared" si="4"/>
        <v>6000000</v>
      </c>
      <c r="S27" s="112" t="e">
        <f t="shared" si="5"/>
        <v>#DIV/0!</v>
      </c>
      <c r="T27" s="4">
        <f t="shared" si="6"/>
        <v>6000000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6437686</v>
      </c>
      <c r="M28" s="5">
        <v>307031</v>
      </c>
      <c r="N28" s="6">
        <f t="shared" si="2"/>
        <v>0.04769275792575158</v>
      </c>
      <c r="O28" s="5"/>
      <c r="P28" s="5">
        <v>6437686</v>
      </c>
      <c r="Q28" s="5">
        <v>6437686</v>
      </c>
      <c r="R28" s="5">
        <f t="shared" si="4"/>
        <v>6437686</v>
      </c>
      <c r="S28" s="112">
        <f t="shared" si="5"/>
        <v>20.967543993928953</v>
      </c>
      <c r="T28" s="4">
        <f t="shared" si="6"/>
        <v>6130655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6" t="e">
        <f t="shared" si="2"/>
        <v>#DIV/0!</v>
      </c>
      <c r="O29" s="6"/>
      <c r="P29" s="5"/>
      <c r="Q29" s="5">
        <f t="shared" si="3"/>
        <v>0</v>
      </c>
      <c r="R29" s="5">
        <f t="shared" si="4"/>
        <v>0</v>
      </c>
      <c r="S29" s="112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134210</v>
      </c>
      <c r="N30" s="6">
        <f t="shared" si="2"/>
        <v>0.3085017860508737</v>
      </c>
      <c r="O30" s="5"/>
      <c r="P30" s="5">
        <v>435038</v>
      </c>
      <c r="Q30" s="5">
        <v>435038</v>
      </c>
      <c r="R30" s="5">
        <f t="shared" si="4"/>
        <v>435038</v>
      </c>
      <c r="S30" s="112">
        <f t="shared" si="5"/>
        <v>3.2414723194992923</v>
      </c>
      <c r="T30" s="4">
        <f t="shared" si="6"/>
        <v>300828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/>
      <c r="M31" s="5"/>
      <c r="N31" s="6" t="e">
        <f t="shared" si="2"/>
        <v>#DIV/0!</v>
      </c>
      <c r="O31" s="6"/>
      <c r="P31" s="5"/>
      <c r="Q31" s="5">
        <f t="shared" si="3"/>
        <v>0</v>
      </c>
      <c r="R31" s="5">
        <f t="shared" si="4"/>
        <v>0</v>
      </c>
      <c r="S31" s="112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/>
      <c r="M32" s="5"/>
      <c r="N32" s="6" t="e">
        <f t="shared" si="2"/>
        <v>#DIV/0!</v>
      </c>
      <c r="O32" s="6"/>
      <c r="P32" s="5"/>
      <c r="Q32" s="5">
        <f t="shared" si="3"/>
        <v>0</v>
      </c>
      <c r="R32" s="5">
        <f t="shared" si="4"/>
        <v>0</v>
      </c>
      <c r="S32" s="112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/>
      <c r="M33" s="5"/>
      <c r="N33" s="6" t="e">
        <f t="shared" si="2"/>
        <v>#DIV/0!</v>
      </c>
      <c r="O33" s="6"/>
      <c r="P33" s="5"/>
      <c r="Q33" s="5">
        <f t="shared" si="3"/>
        <v>0</v>
      </c>
      <c r="R33" s="5">
        <f t="shared" si="4"/>
        <v>0</v>
      </c>
      <c r="S33" s="112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/>
      <c r="M34" s="5"/>
      <c r="N34" s="6" t="e">
        <f t="shared" si="2"/>
        <v>#DIV/0!</v>
      </c>
      <c r="O34" s="6"/>
      <c r="P34" s="5"/>
      <c r="Q34" s="5">
        <f t="shared" si="3"/>
        <v>0</v>
      </c>
      <c r="R34" s="5">
        <f t="shared" si="4"/>
        <v>0</v>
      </c>
      <c r="S34" s="112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/>
      <c r="M35" s="5"/>
      <c r="N35" s="6" t="e">
        <f t="shared" si="2"/>
        <v>#DIV/0!</v>
      </c>
      <c r="O35" s="6"/>
      <c r="P35" s="5"/>
      <c r="Q35" s="5">
        <f t="shared" si="3"/>
        <v>0</v>
      </c>
      <c r="R35" s="5">
        <f t="shared" si="4"/>
        <v>0</v>
      </c>
      <c r="S35" s="112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/>
      <c r="M36" s="5"/>
      <c r="N36" s="6" t="e">
        <f t="shared" si="2"/>
        <v>#DIV/0!</v>
      </c>
      <c r="O36" s="6"/>
      <c r="P36" s="5"/>
      <c r="Q36" s="5">
        <f t="shared" si="3"/>
        <v>0</v>
      </c>
      <c r="R36" s="5">
        <f t="shared" si="4"/>
        <v>0</v>
      </c>
      <c r="S36" s="112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9887</v>
      </c>
      <c r="M37" s="5">
        <v>23677</v>
      </c>
      <c r="N37" s="6">
        <f t="shared" si="2"/>
        <v>2.3947607970061697</v>
      </c>
      <c r="O37" s="5">
        <v>15113</v>
      </c>
      <c r="P37" s="5">
        <v>9887</v>
      </c>
      <c r="Q37" s="5">
        <v>9887</v>
      </c>
      <c r="R37" s="5">
        <f t="shared" si="4"/>
        <v>25000</v>
      </c>
      <c r="S37" s="112">
        <f t="shared" si="5"/>
        <v>1.0558770114457068</v>
      </c>
      <c r="T37" s="4">
        <f t="shared" si="6"/>
        <v>1323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/>
      <c r="N38" s="6"/>
      <c r="O38" s="6"/>
      <c r="P38" s="5"/>
      <c r="Q38" s="5">
        <f t="shared" si="3"/>
        <v>0</v>
      </c>
      <c r="R38" s="5">
        <f t="shared" si="4"/>
        <v>0</v>
      </c>
      <c r="S38" s="112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541785</v>
      </c>
      <c r="M39" s="5">
        <v>345877</v>
      </c>
      <c r="N39" s="6">
        <f t="shared" si="2"/>
        <v>0.6384026874129036</v>
      </c>
      <c r="O39" s="5"/>
      <c r="P39" s="5">
        <v>541785</v>
      </c>
      <c r="Q39" s="5">
        <v>541785</v>
      </c>
      <c r="R39" s="5">
        <f t="shared" si="4"/>
        <v>541785</v>
      </c>
      <c r="S39" s="112">
        <f t="shared" si="5"/>
        <v>1.5664094461325848</v>
      </c>
      <c r="T39" s="4">
        <f t="shared" si="6"/>
        <v>195908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/>
      <c r="N40" s="6">
        <f t="shared" si="2"/>
        <v>0</v>
      </c>
      <c r="O40" s="6"/>
      <c r="P40" s="5"/>
      <c r="Q40" s="5">
        <f t="shared" si="3"/>
        <v>-2641</v>
      </c>
      <c r="R40" s="5">
        <f t="shared" si="4"/>
        <v>2641</v>
      </c>
      <c r="S40" s="113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902</v>
      </c>
      <c r="N41" s="6">
        <f t="shared" si="2"/>
        <v>0.19077834179357023</v>
      </c>
      <c r="O41" s="6"/>
      <c r="P41" s="5"/>
      <c r="Q41" s="5">
        <f t="shared" si="3"/>
        <v>-3826</v>
      </c>
      <c r="R41" s="5">
        <f t="shared" si="4"/>
        <v>4728</v>
      </c>
      <c r="S41" s="113">
        <f t="shared" si="5"/>
        <v>5.241685144124168</v>
      </c>
      <c r="T41" s="5">
        <f t="shared" si="6"/>
        <v>3826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28750</v>
      </c>
      <c r="N42" s="6">
        <f t="shared" si="2"/>
        <v>0.22389222023206914</v>
      </c>
      <c r="O42" s="5"/>
      <c r="P42" s="5">
        <v>128410</v>
      </c>
      <c r="Q42" s="5">
        <v>128410</v>
      </c>
      <c r="R42" s="5">
        <f t="shared" si="4"/>
        <v>128410</v>
      </c>
      <c r="S42" s="113">
        <f t="shared" si="5"/>
        <v>4.466434782608696</v>
      </c>
      <c r="T42" s="5">
        <f t="shared" si="6"/>
        <v>99660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941242</v>
      </c>
      <c r="N43" s="6">
        <f t="shared" si="2"/>
        <v>0.21780733889119908</v>
      </c>
      <c r="O43" s="5"/>
      <c r="P43" s="5">
        <v>4321443</v>
      </c>
      <c r="Q43" s="5">
        <v>4321443</v>
      </c>
      <c r="R43" s="5">
        <f t="shared" si="4"/>
        <v>4321443</v>
      </c>
      <c r="S43" s="113">
        <f t="shared" si="5"/>
        <v>4.591213524258373</v>
      </c>
      <c r="T43" s="5">
        <f t="shared" si="6"/>
        <v>3380201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641</v>
      </c>
      <c r="N44" s="6">
        <f t="shared" si="2"/>
        <v>0.04584137881713509</v>
      </c>
      <c r="O44" s="5"/>
      <c r="P44" s="5">
        <v>13983</v>
      </c>
      <c r="Q44" s="5">
        <v>13983</v>
      </c>
      <c r="R44" s="5">
        <f t="shared" si="4"/>
        <v>13983</v>
      </c>
      <c r="S44" s="113">
        <f t="shared" si="5"/>
        <v>21.814352574102966</v>
      </c>
      <c r="T44" s="5">
        <f t="shared" si="6"/>
        <v>13342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/>
      <c r="N45" s="6">
        <f t="shared" si="2"/>
        <v>0</v>
      </c>
      <c r="O45" s="6"/>
      <c r="P45" s="5"/>
      <c r="Q45" s="5">
        <f t="shared" si="3"/>
        <v>-240</v>
      </c>
      <c r="R45" s="5">
        <f t="shared" si="4"/>
        <v>240</v>
      </c>
      <c r="S45" s="113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2410</v>
      </c>
      <c r="M46" s="5"/>
      <c r="N46" s="6">
        <f t="shared" si="2"/>
        <v>0</v>
      </c>
      <c r="O46" s="6"/>
      <c r="P46" s="5"/>
      <c r="Q46" s="5">
        <f t="shared" si="3"/>
        <v>-2410</v>
      </c>
      <c r="R46" s="5">
        <f t="shared" si="4"/>
        <v>2410</v>
      </c>
      <c r="S46" s="113" t="e">
        <f t="shared" si="5"/>
        <v>#DIV/0!</v>
      </c>
      <c r="T46" s="5">
        <f t="shared" si="6"/>
        <v>2410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4400463</v>
      </c>
      <c r="M47" s="5">
        <v>2379003</v>
      </c>
      <c r="N47" s="6">
        <f t="shared" si="2"/>
        <v>0.5406256114413415</v>
      </c>
      <c r="O47" s="5"/>
      <c r="P47" s="5">
        <v>4400463</v>
      </c>
      <c r="Q47" s="5">
        <v>4400463</v>
      </c>
      <c r="R47" s="5">
        <f t="shared" si="4"/>
        <v>4400463</v>
      </c>
      <c r="S47" s="113">
        <f t="shared" si="5"/>
        <v>1.8497088906571366</v>
      </c>
      <c r="T47" s="5">
        <f t="shared" si="6"/>
        <v>2021460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6"/>
      <c r="P48" s="5"/>
      <c r="Q48" s="5">
        <f t="shared" si="3"/>
        <v>0</v>
      </c>
      <c r="R48" s="5">
        <f t="shared" si="4"/>
        <v>0</v>
      </c>
      <c r="S48" s="113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6"/>
      <c r="P49" s="5"/>
      <c r="Q49" s="5">
        <f t="shared" si="3"/>
        <v>0</v>
      </c>
      <c r="R49" s="5">
        <f t="shared" si="4"/>
        <v>0</v>
      </c>
      <c r="S49" s="113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6"/>
      <c r="P50" s="5"/>
      <c r="Q50" s="5">
        <f t="shared" si="3"/>
        <v>0</v>
      </c>
      <c r="R50" s="5">
        <f t="shared" si="4"/>
        <v>0</v>
      </c>
      <c r="S50" s="113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6"/>
      <c r="P51" s="5"/>
      <c r="Q51" s="5">
        <f t="shared" si="3"/>
        <v>0</v>
      </c>
      <c r="R51" s="5">
        <f t="shared" si="4"/>
        <v>0</v>
      </c>
      <c r="S51" s="113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6"/>
      <c r="P52" s="5"/>
      <c r="Q52" s="5">
        <f t="shared" si="3"/>
        <v>0</v>
      </c>
      <c r="R52" s="5">
        <f t="shared" si="4"/>
        <v>0</v>
      </c>
      <c r="S52" s="113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6"/>
      <c r="P53" s="5"/>
      <c r="Q53" s="5">
        <f t="shared" si="3"/>
        <v>0</v>
      </c>
      <c r="R53" s="5">
        <f t="shared" si="4"/>
        <v>0</v>
      </c>
      <c r="S53" s="113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32524</v>
      </c>
      <c r="N54" s="6">
        <f t="shared" si="2"/>
        <v>0.260192</v>
      </c>
      <c r="O54" s="5"/>
      <c r="P54" s="5">
        <v>94768</v>
      </c>
      <c r="Q54" s="5">
        <v>94768</v>
      </c>
      <c r="R54" s="5">
        <f t="shared" si="4"/>
        <v>125000</v>
      </c>
      <c r="S54" s="113">
        <f t="shared" si="5"/>
        <v>3.843315705325298</v>
      </c>
      <c r="T54" s="5">
        <f t="shared" si="6"/>
        <v>92476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6"/>
      <c r="P55" s="5"/>
      <c r="Q55" s="5">
        <f t="shared" si="3"/>
        <v>0</v>
      </c>
      <c r="R55" s="5">
        <f t="shared" si="4"/>
        <v>0</v>
      </c>
      <c r="S55" s="113" t="e">
        <f t="shared" si="5"/>
        <v>#DIV/0!</v>
      </c>
      <c r="T55" s="5">
        <f t="shared" si="6"/>
        <v>0</v>
      </c>
    </row>
    <row r="56" spans="1:20" ht="15" customHeight="1">
      <c r="A56" s="7" t="s">
        <v>180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4790000</v>
      </c>
      <c r="M56" s="5">
        <v>1188000</v>
      </c>
      <c r="N56" s="6">
        <f t="shared" si="2"/>
        <v>0.24801670146137786</v>
      </c>
      <c r="O56" s="5">
        <v>-320000</v>
      </c>
      <c r="P56" s="5">
        <v>4837060</v>
      </c>
      <c r="Q56" s="5">
        <v>4837060</v>
      </c>
      <c r="R56" s="5">
        <f t="shared" si="4"/>
        <v>4470000</v>
      </c>
      <c r="S56" s="113">
        <f t="shared" si="5"/>
        <v>3.7626262626262625</v>
      </c>
      <c r="T56" s="5">
        <f t="shared" si="6"/>
        <v>3282000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6"/>
      <c r="P57" s="5"/>
      <c r="Q57" s="5">
        <f t="shared" si="3"/>
        <v>0</v>
      </c>
      <c r="R57" s="5">
        <f t="shared" si="4"/>
        <v>0</v>
      </c>
      <c r="S57" s="113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6"/>
      <c r="P58" s="5"/>
      <c r="Q58" s="5">
        <f t="shared" si="3"/>
        <v>0</v>
      </c>
      <c r="R58" s="5">
        <f t="shared" si="4"/>
        <v>0</v>
      </c>
      <c r="S58" s="113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6"/>
      <c r="P59" s="5"/>
      <c r="Q59" s="5">
        <f t="shared" si="3"/>
        <v>0</v>
      </c>
      <c r="R59" s="5">
        <f t="shared" si="4"/>
        <v>0</v>
      </c>
      <c r="S59" s="113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105144</v>
      </c>
      <c r="N60" s="6">
        <f t="shared" si="2"/>
        <v>0.2313322992640507</v>
      </c>
      <c r="O60" s="5"/>
      <c r="P60" s="5">
        <v>454515</v>
      </c>
      <c r="Q60" s="5">
        <v>454515</v>
      </c>
      <c r="R60" s="5">
        <f t="shared" si="4"/>
        <v>454515</v>
      </c>
      <c r="S60" s="113">
        <f t="shared" si="5"/>
        <v>4.322785893631591</v>
      </c>
      <c r="T60" s="5">
        <f t="shared" si="6"/>
        <v>349371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6"/>
      <c r="P61" s="5"/>
      <c r="Q61" s="5">
        <f t="shared" si="3"/>
        <v>0</v>
      </c>
      <c r="R61" s="5">
        <f t="shared" si="4"/>
        <v>0</v>
      </c>
      <c r="S61" s="113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6"/>
      <c r="P62" s="5"/>
      <c r="Q62" s="5">
        <f t="shared" si="3"/>
        <v>0</v>
      </c>
      <c r="R62" s="5">
        <f t="shared" si="4"/>
        <v>0</v>
      </c>
      <c r="S62" s="113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6"/>
      <c r="P63" s="5"/>
      <c r="Q63" s="5">
        <f t="shared" si="3"/>
        <v>0</v>
      </c>
      <c r="R63" s="5">
        <f t="shared" si="4"/>
        <v>0</v>
      </c>
      <c r="S63" s="113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6"/>
      <c r="P64" s="5"/>
      <c r="Q64" s="5">
        <f t="shared" si="3"/>
        <v>0</v>
      </c>
      <c r="R64" s="5">
        <f t="shared" si="4"/>
        <v>0</v>
      </c>
      <c r="S64" s="113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6"/>
      <c r="P65" s="5"/>
      <c r="Q65" s="5">
        <f t="shared" si="3"/>
        <v>0</v>
      </c>
      <c r="R65" s="5">
        <f t="shared" si="4"/>
        <v>0</v>
      </c>
      <c r="S65" s="113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6"/>
      <c r="P66" s="5"/>
      <c r="Q66" s="5">
        <f t="shared" si="3"/>
        <v>0</v>
      </c>
      <c r="R66" s="5">
        <f t="shared" si="4"/>
        <v>0</v>
      </c>
      <c r="S66" s="113" t="e">
        <f t="shared" si="5"/>
        <v>#DIV/0!</v>
      </c>
      <c r="T66" s="5">
        <f t="shared" si="6"/>
        <v>0</v>
      </c>
    </row>
    <row r="67" spans="1:20" ht="15.75">
      <c r="A67" s="92" t="s">
        <v>181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>
        <v>500</v>
      </c>
      <c r="N67" s="6"/>
      <c r="O67" s="6"/>
      <c r="P67" s="5"/>
      <c r="Q67" s="5"/>
      <c r="R67" s="5">
        <f t="shared" si="4"/>
        <v>0</v>
      </c>
      <c r="S67" s="113">
        <f t="shared" si="5"/>
        <v>0</v>
      </c>
      <c r="T67" s="5">
        <f t="shared" si="6"/>
        <v>-500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6"/>
      <c r="P68" s="5"/>
      <c r="Q68" s="5"/>
      <c r="R68" s="5">
        <f t="shared" si="4"/>
        <v>0</v>
      </c>
      <c r="S68" s="113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/>
      <c r="N69" s="6"/>
      <c r="O69" s="5">
        <v>150000</v>
      </c>
      <c r="P69" s="5">
        <v>100077</v>
      </c>
      <c r="Q69" s="5">
        <v>100077</v>
      </c>
      <c r="R69" s="5">
        <f t="shared" si="4"/>
        <v>150000</v>
      </c>
      <c r="S69" s="113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63453000</v>
      </c>
      <c r="M70" s="5">
        <v>13594619</v>
      </c>
      <c r="N70" s="6">
        <f t="shared" si="2"/>
        <v>0.2142470647565915</v>
      </c>
      <c r="O70" s="5"/>
      <c r="P70" s="5">
        <v>54620593</v>
      </c>
      <c r="Q70" s="5">
        <v>54620593</v>
      </c>
      <c r="R70" s="5">
        <f t="shared" si="4"/>
        <v>63453000</v>
      </c>
      <c r="S70" s="112">
        <f t="shared" si="5"/>
        <v>4.667508519363434</v>
      </c>
      <c r="T70" s="4">
        <f t="shared" si="6"/>
        <v>49858381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945000</v>
      </c>
      <c r="M71" s="5"/>
      <c r="N71" s="6">
        <f t="shared" si="2"/>
        <v>0</v>
      </c>
      <c r="O71" s="5"/>
      <c r="P71" s="5">
        <v>3613043</v>
      </c>
      <c r="Q71" s="5">
        <v>3613043</v>
      </c>
      <c r="R71" s="5">
        <f t="shared" si="4"/>
        <v>945000</v>
      </c>
      <c r="S71" s="112" t="e">
        <f t="shared" si="5"/>
        <v>#DIV/0!</v>
      </c>
      <c r="T71" s="4">
        <f t="shared" si="6"/>
        <v>945000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255000</v>
      </c>
      <c r="N72" s="6">
        <f t="shared" si="2"/>
        <v>0.2887882219705549</v>
      </c>
      <c r="O72" s="5"/>
      <c r="P72" s="5">
        <v>535509</v>
      </c>
      <c r="Q72" s="5">
        <v>535509</v>
      </c>
      <c r="R72" s="5">
        <f t="shared" si="4"/>
        <v>883000</v>
      </c>
      <c r="S72" s="112">
        <f t="shared" si="5"/>
        <v>3.462745098039216</v>
      </c>
      <c r="T72" s="4">
        <f t="shared" si="6"/>
        <v>628000</v>
      </c>
    </row>
    <row r="73" spans="1:20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-56229599</v>
      </c>
      <c r="M73" s="8">
        <v>-9115765</v>
      </c>
      <c r="N73" s="120">
        <f t="shared" si="2"/>
        <v>0.1621168417011119</v>
      </c>
      <c r="O73" s="8">
        <v>-23400</v>
      </c>
      <c r="P73" s="8">
        <v>-39614852</v>
      </c>
      <c r="Q73" s="8">
        <v>-39614852</v>
      </c>
      <c r="R73" s="121">
        <f t="shared" si="4"/>
        <v>-56252999</v>
      </c>
      <c r="S73" s="104">
        <f t="shared" si="5"/>
        <v>6.17095756636991</v>
      </c>
      <c r="T73" s="78">
        <f t="shared" si="6"/>
        <v>-47137234</v>
      </c>
    </row>
    <row r="74" spans="1:20" ht="0.75" customHeight="1" thickBot="1">
      <c r="A74" s="124" t="s">
        <v>61</v>
      </c>
      <c r="B74" s="109">
        <v>0</v>
      </c>
      <c r="C74" s="109"/>
      <c r="D74" s="122"/>
      <c r="E74" s="109"/>
      <c r="F74" s="125" t="e">
        <f>C74/B74</f>
        <v>#DIV/0!</v>
      </c>
      <c r="G74" s="109"/>
      <c r="H74" s="109">
        <f>B74+E74</f>
        <v>0</v>
      </c>
      <c r="I74" s="109"/>
      <c r="J74" s="122"/>
      <c r="K74" s="109"/>
      <c r="L74" s="122"/>
      <c r="M74" s="122"/>
      <c r="N74" s="122" t="e">
        <f>M74/L74</f>
        <v>#DIV/0!</v>
      </c>
      <c r="O74" s="122" t="e">
        <f>M74/L74</f>
        <v>#DIV/0!</v>
      </c>
      <c r="P74" s="122"/>
      <c r="Q74" s="109">
        <f t="shared" si="3"/>
        <v>0</v>
      </c>
      <c r="R74" s="109">
        <f>L74+P74</f>
        <v>0</v>
      </c>
      <c r="S74" s="105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6">
        <f>B76-B12-B54-B56-B59-B61-B65-B70-B64-B73-B48-B69-B11-B51-B66</f>
        <v>133249656</v>
      </c>
      <c r="C75" s="127">
        <f>C76-C12-C54-C56-C59-C61-C65-C70-C64-C73-C48-C69-C11-C51-C66</f>
        <v>136194581</v>
      </c>
      <c r="D75" s="128">
        <f>C75/B75</f>
        <v>1.0221008075247864</v>
      </c>
      <c r="E75" s="127">
        <f>E76-E12-E54-E56-E59-E61-E65-E70-E64-E48-E73-E69-E11-E51-E66</f>
        <v>0</v>
      </c>
      <c r="F75" s="129">
        <f>C75/B75</f>
        <v>1.0221008075247864</v>
      </c>
      <c r="G75" s="127">
        <f>G76-G12-G54-G56-G59-G61-G65-G70-G64-G73-G51-G69-G11-G66-G48-G62</f>
        <v>0</v>
      </c>
      <c r="H75" s="127">
        <f>H10+H13+H15+H16+H17+H21+H22+H23+H24+H25+H27+H28+H29+H30+H37+H38+H39+H41+H42+H43+H44+H45+H46+H47+H53+H60+H63+H18+H19+H20+H73</f>
        <v>142546876</v>
      </c>
      <c r="I75" s="127">
        <f>I10+I13+I15+I16+I17+I21+I22+I23+I24+I25+I27+I28+I29+I30+I37+I38+I39+I41+I42+I43+I44+I45+I46+I47+I53+I60+I63+I18+I19+I20+I73</f>
        <v>138158714</v>
      </c>
      <c r="J75" s="128">
        <f>I75/H75</f>
        <v>0.9692160072311932</v>
      </c>
      <c r="K75" s="130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203228966</v>
      </c>
      <c r="M75" s="71">
        <f>M10+M13+M15+M16+M17+M21+M22+M23+M24+M25+M27+M28+M29+M30+M37+M38+M39+M41+M42+M43+M44+M45+M46+M47+M53+M60+M63+M18+M19+M20+M73+M9+M66+M67</f>
        <v>68386840</v>
      </c>
      <c r="N75" s="88">
        <f>M75/L75</f>
        <v>0.33650144143330435</v>
      </c>
      <c r="O75" s="71">
        <f>O10+O13+O15+O16+O17+O21+O22+O23+O24+O25+O27+O28+O29+O30+O37+O38+O39+O41+O42+O43+O44+O45+O46+O47+O53+O60+O63+O18+O19+O20+O9+O73+O66+O67</f>
        <v>-8287</v>
      </c>
      <c r="P75" s="126">
        <f>P10+P13+P15+P16+P17+P21+P22+P23+P24+P25+P27+P28+P29+P30+P37+P38+P39+P41+P42+P43+P44+P45+P46+P47+P53+P60+P63+P18+P19+P20+P9+P73+P66</f>
        <v>40513116</v>
      </c>
      <c r="Q75" s="130">
        <f>Q10+Q13+Q15+Q16+Q17+Q21+Q22+Q23+Q24+Q25+Q27+Q28+Q29+Q30+Q37+Q38+Q39+Q41+Q42+Q43+Q44+Q45+Q46+Q47+Q53+Q60+Q63+Q18+Q19+Q20+Q9+Q73+Q66</f>
        <v>-84099061</v>
      </c>
      <c r="R75" s="71">
        <f>R10+R13+R15+R16+R17+R21+R22+R23+R24+R25+R27+R28+R29+R30+R37+R38+R39+R41+R42+R43+R44+R45+R46+R47+R53+R60+R63+R18+R19+R20+R9+R73+R66+R67</f>
        <v>203220679</v>
      </c>
      <c r="S75" s="106">
        <f t="shared" si="5"/>
        <v>2.9716342939665</v>
      </c>
      <c r="T75" s="72">
        <f t="shared" si="6"/>
        <v>134833839</v>
      </c>
    </row>
    <row r="76" spans="1:20" ht="19.5" customHeight="1" thickBot="1">
      <c r="A76" s="69" t="s">
        <v>0</v>
      </c>
      <c r="B76" s="133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278427607</v>
      </c>
      <c r="M76" s="71">
        <f>SUM(M9:M74)</f>
        <v>84873337</v>
      </c>
      <c r="N76" s="88">
        <f>M76/L76</f>
        <v>0.3048308963126634</v>
      </c>
      <c r="O76" s="71">
        <f>SUM(O9:O73)</f>
        <v>-178287</v>
      </c>
      <c r="P76" s="123">
        <f>SUM(P9:P74)</f>
        <v>104314166</v>
      </c>
      <c r="Q76" s="70">
        <f>SUM(Q9:Q74)</f>
        <v>-23884298</v>
      </c>
      <c r="R76" s="71">
        <f>SUM(R9:R74)</f>
        <v>278249320</v>
      </c>
      <c r="S76" s="106">
        <f t="shared" si="5"/>
        <v>3.2784067392095118</v>
      </c>
      <c r="T76" s="72">
        <f t="shared" si="6"/>
        <v>193375983</v>
      </c>
    </row>
    <row r="77" spans="1:20" ht="21" hidden="1" thickBot="1">
      <c r="A77" s="131" t="s">
        <v>64</v>
      </c>
      <c r="B77" s="49"/>
      <c r="C77" s="44"/>
      <c r="D77" s="134"/>
      <c r="E77" s="135"/>
      <c r="F77" s="135"/>
      <c r="G77" s="135"/>
      <c r="H77" s="136"/>
      <c r="I77" s="136"/>
      <c r="J77" s="136"/>
      <c r="K77" s="136"/>
      <c r="L77" s="137" t="e">
        <f>H77/B77</f>
        <v>#DIV/0!</v>
      </c>
      <c r="M77" s="137"/>
      <c r="N77" s="137"/>
      <c r="O77" s="137"/>
      <c r="P77" s="138"/>
      <c r="Q77" s="138"/>
      <c r="R77" s="139"/>
      <c r="S77" s="107"/>
      <c r="T77" s="39"/>
    </row>
    <row r="78" spans="1:20" ht="21" hidden="1" thickBot="1">
      <c r="A78" s="132" t="s">
        <v>62</v>
      </c>
      <c r="B78" s="49"/>
      <c r="C78" s="44"/>
      <c r="D78" s="134"/>
      <c r="E78" s="135"/>
      <c r="F78" s="135"/>
      <c r="G78" s="135"/>
      <c r="H78" s="136"/>
      <c r="I78" s="136"/>
      <c r="J78" s="136"/>
      <c r="K78" s="136"/>
      <c r="L78" s="138" t="e">
        <f>H78/B78</f>
        <v>#DIV/0!</v>
      </c>
      <c r="M78" s="138"/>
      <c r="N78" s="138"/>
      <c r="O78" s="138"/>
      <c r="P78" s="138"/>
      <c r="Q78" s="138"/>
      <c r="R78" s="140"/>
      <c r="S78" s="107"/>
      <c r="T78" s="39"/>
    </row>
    <row r="79" spans="1:20" ht="21" hidden="1" thickBot="1">
      <c r="A79" s="132" t="s">
        <v>63</v>
      </c>
      <c r="B79" s="49"/>
      <c r="C79" s="44"/>
      <c r="D79" s="134"/>
      <c r="E79" s="135"/>
      <c r="F79" s="135"/>
      <c r="G79" s="135"/>
      <c r="H79" s="136"/>
      <c r="I79" s="136"/>
      <c r="J79" s="136"/>
      <c r="K79" s="136"/>
      <c r="L79" s="138" t="e">
        <f>H79/B79</f>
        <v>#DIV/0!</v>
      </c>
      <c r="M79" s="138"/>
      <c r="N79" s="138"/>
      <c r="O79" s="138"/>
      <c r="P79" s="138"/>
      <c r="Q79" s="138"/>
      <c r="R79" s="140"/>
      <c r="S79" s="107"/>
      <c r="T79" s="39"/>
    </row>
    <row r="80" spans="1:20" ht="85.5" customHeight="1" thickBot="1">
      <c r="A80" s="141" t="s">
        <v>37</v>
      </c>
      <c r="B80" s="142" t="s">
        <v>128</v>
      </c>
      <c r="C80" s="142" t="s">
        <v>133</v>
      </c>
      <c r="D80" s="143" t="s">
        <v>81</v>
      </c>
      <c r="E80" s="144" t="s">
        <v>119</v>
      </c>
      <c r="F80" s="144" t="s">
        <v>81</v>
      </c>
      <c r="G80" s="144" t="s">
        <v>129</v>
      </c>
      <c r="H80" s="145" t="s">
        <v>134</v>
      </c>
      <c r="I80" s="145" t="s">
        <v>137</v>
      </c>
      <c r="J80" s="145" t="s">
        <v>81</v>
      </c>
      <c r="K80" s="145" t="s">
        <v>135</v>
      </c>
      <c r="L80" s="145" t="s">
        <v>176</v>
      </c>
      <c r="M80" s="58" t="s">
        <v>179</v>
      </c>
      <c r="N80" s="145" t="s">
        <v>178</v>
      </c>
      <c r="O80" s="145" t="s">
        <v>119</v>
      </c>
      <c r="P80" s="144" t="s">
        <v>142</v>
      </c>
      <c r="Q80" s="145"/>
      <c r="R80" s="146" t="s">
        <v>177</v>
      </c>
      <c r="S80" s="108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38037778</v>
      </c>
      <c r="M81" s="80">
        <f t="shared" si="16"/>
        <v>8878965</v>
      </c>
      <c r="N81" s="79">
        <f>M81/L81</f>
        <v>0.23342491246465552</v>
      </c>
      <c r="O81" s="80">
        <f>O82+O83+O84+O85+O86</f>
        <v>-27555</v>
      </c>
      <c r="P81" s="80">
        <f t="shared" si="16"/>
        <v>0</v>
      </c>
      <c r="Q81" s="80">
        <f t="shared" si="16"/>
        <v>0</v>
      </c>
      <c r="R81" s="80">
        <f>L81+O81</f>
        <v>38010223</v>
      </c>
      <c r="S81" s="114">
        <f>R81/M81</f>
        <v>4.280929477703764</v>
      </c>
      <c r="T81" s="80">
        <f>R81-M81</f>
        <v>29131258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8151773</v>
      </c>
      <c r="N82" s="81">
        <f aca="true" t="shared" si="17" ref="N82:N145">M82/L82</f>
        <v>0.23975802941176472</v>
      </c>
      <c r="O82" s="5"/>
      <c r="P82" s="5"/>
      <c r="Q82" s="5"/>
      <c r="R82" s="82">
        <f aca="true" t="shared" si="18" ref="R82:R145">L82+O82</f>
        <v>34000000</v>
      </c>
      <c r="S82" s="115">
        <f aca="true" t="shared" si="19" ref="S82:S149">R82/M82</f>
        <v>4.1708717845798695</v>
      </c>
      <c r="T82" s="82">
        <f aca="true" t="shared" si="20" ref="T82:T150">R82-M82</f>
        <v>25848227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4000000</v>
      </c>
      <c r="M83" s="5">
        <v>789978</v>
      </c>
      <c r="N83" s="81">
        <f t="shared" si="17"/>
        <v>0.1974945</v>
      </c>
      <c r="O83" s="5"/>
      <c r="P83" s="5"/>
      <c r="Q83" s="5"/>
      <c r="R83" s="82">
        <f t="shared" si="18"/>
        <v>4000000</v>
      </c>
      <c r="S83" s="115">
        <f t="shared" si="19"/>
        <v>5.0634321462116665</v>
      </c>
      <c r="T83" s="82">
        <f t="shared" si="20"/>
        <v>3210022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81"/>
      <c r="O84" s="5"/>
      <c r="P84" s="5"/>
      <c r="Q84" s="5"/>
      <c r="R84" s="82">
        <f t="shared" si="18"/>
        <v>0</v>
      </c>
      <c r="S84" s="115"/>
      <c r="T84" s="82">
        <f t="shared" si="20"/>
        <v>0</v>
      </c>
    </row>
    <row r="85" spans="1:20" ht="15.75">
      <c r="A85" s="10" t="s">
        <v>138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80000</v>
      </c>
      <c r="M85" s="5">
        <v>6991</v>
      </c>
      <c r="N85" s="81">
        <f t="shared" si="17"/>
        <v>0.0873875</v>
      </c>
      <c r="O85" s="5"/>
      <c r="P85" s="5"/>
      <c r="Q85" s="5"/>
      <c r="R85" s="82">
        <f t="shared" si="18"/>
        <v>80000</v>
      </c>
      <c r="S85" s="115">
        <f t="shared" si="19"/>
        <v>11.443284222571878</v>
      </c>
      <c r="T85" s="82">
        <f t="shared" si="20"/>
        <v>73009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-42222</v>
      </c>
      <c r="M86" s="86">
        <v>-69777</v>
      </c>
      <c r="N86" s="85">
        <f t="shared" si="17"/>
        <v>1.6526218559045047</v>
      </c>
      <c r="O86" s="86">
        <v>-27555</v>
      </c>
      <c r="P86" s="86"/>
      <c r="Q86" s="86"/>
      <c r="R86" s="86">
        <f t="shared" si="18"/>
        <v>-69777</v>
      </c>
      <c r="S86" s="116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2756000</v>
      </c>
      <c r="M87" s="12">
        <f t="shared" si="21"/>
        <v>680829</v>
      </c>
      <c r="N87" s="83">
        <f t="shared" si="17"/>
        <v>0.24703519593613935</v>
      </c>
      <c r="O87" s="12">
        <f>O88+O89+O93+O94</f>
        <v>8518</v>
      </c>
      <c r="P87" s="12">
        <f t="shared" si="21"/>
        <v>0</v>
      </c>
      <c r="Q87" s="12">
        <f t="shared" si="21"/>
        <v>0</v>
      </c>
      <c r="R87" s="84">
        <f t="shared" si="18"/>
        <v>2764518</v>
      </c>
      <c r="S87" s="117">
        <f t="shared" si="19"/>
        <v>4.06051739864195</v>
      </c>
      <c r="T87" s="84">
        <f t="shared" si="20"/>
        <v>2083689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652119</v>
      </c>
      <c r="N88" s="81">
        <f t="shared" si="17"/>
        <v>0.24152555555555555</v>
      </c>
      <c r="O88" s="5"/>
      <c r="P88" s="5"/>
      <c r="Q88" s="5"/>
      <c r="R88" s="82">
        <f t="shared" si="18"/>
        <v>2700000</v>
      </c>
      <c r="S88" s="115">
        <f t="shared" si="19"/>
        <v>4.140348617353581</v>
      </c>
      <c r="T88" s="82">
        <f t="shared" si="20"/>
        <v>2047881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45000</v>
      </c>
      <c r="M89" s="5">
        <v>28710</v>
      </c>
      <c r="N89" s="81">
        <f t="shared" si="17"/>
        <v>0.638</v>
      </c>
      <c r="O89" s="5">
        <v>8518</v>
      </c>
      <c r="P89" s="5"/>
      <c r="Q89" s="5"/>
      <c r="R89" s="82">
        <f t="shared" si="18"/>
        <v>53518</v>
      </c>
      <c r="S89" s="115">
        <f t="shared" si="19"/>
        <v>1.8640891675374434</v>
      </c>
      <c r="T89" s="82">
        <f t="shared" si="20"/>
        <v>24808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5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5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5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5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10000</v>
      </c>
      <c r="M94" s="5"/>
      <c r="N94" s="81">
        <f t="shared" si="17"/>
        <v>0</v>
      </c>
      <c r="O94" s="5"/>
      <c r="P94" s="5"/>
      <c r="Q94" s="5"/>
      <c r="R94" s="82">
        <f t="shared" si="18"/>
        <v>10000</v>
      </c>
      <c r="S94" s="115"/>
      <c r="T94" s="82">
        <f t="shared" si="20"/>
        <v>10000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5600000</v>
      </c>
      <c r="M95" s="12">
        <f t="shared" si="24"/>
        <v>784068</v>
      </c>
      <c r="N95" s="83">
        <f t="shared" si="17"/>
        <v>0.14001214285714286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5600000</v>
      </c>
      <c r="S95" s="117">
        <f t="shared" si="19"/>
        <v>7.142237663059837</v>
      </c>
      <c r="T95" s="84">
        <f t="shared" si="20"/>
        <v>4815932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5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5600000</v>
      </c>
      <c r="M97" s="5">
        <v>784068</v>
      </c>
      <c r="N97" s="81">
        <f t="shared" si="17"/>
        <v>0.14001214285714286</v>
      </c>
      <c r="O97" s="5"/>
      <c r="P97" s="5"/>
      <c r="Q97" s="5"/>
      <c r="R97" s="82">
        <f t="shared" si="18"/>
        <v>5600000</v>
      </c>
      <c r="S97" s="115">
        <f t="shared" si="19"/>
        <v>7.142237663059837</v>
      </c>
      <c r="T97" s="82">
        <f t="shared" si="20"/>
        <v>4815932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7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7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7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7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11970000</v>
      </c>
      <c r="M102" s="12">
        <f>M103+M104+M108</f>
        <v>2944120</v>
      </c>
      <c r="N102" s="83">
        <f t="shared" si="17"/>
        <v>0.24595822890559732</v>
      </c>
      <c r="O102" s="12">
        <f>O103+O104+O108</f>
        <v>-2811</v>
      </c>
      <c r="P102" s="12">
        <f t="shared" si="26"/>
        <v>0</v>
      </c>
      <c r="Q102" s="12">
        <f t="shared" si="26"/>
        <v>0</v>
      </c>
      <c r="R102" s="84">
        <f t="shared" si="18"/>
        <v>11967189</v>
      </c>
      <c r="S102" s="117">
        <f t="shared" si="19"/>
        <v>4.064776231947067</v>
      </c>
      <c r="T102" s="84">
        <f t="shared" si="20"/>
        <v>9023069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2844386</v>
      </c>
      <c r="N103" s="81">
        <f t="shared" si="17"/>
        <v>0.25858054545454545</v>
      </c>
      <c r="O103" s="5"/>
      <c r="P103" s="5"/>
      <c r="Q103" s="5"/>
      <c r="R103" s="82">
        <f t="shared" si="18"/>
        <v>11000000</v>
      </c>
      <c r="S103" s="115">
        <f t="shared" si="19"/>
        <v>3.867266960250824</v>
      </c>
      <c r="T103" s="82">
        <f t="shared" si="20"/>
        <v>8155614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 t="shared" si="27"/>
        <v>970000</v>
      </c>
      <c r="M104" s="16">
        <f t="shared" si="27"/>
        <v>110545</v>
      </c>
      <c r="N104" s="85">
        <f t="shared" si="17"/>
        <v>0.1139639175257732</v>
      </c>
      <c r="O104" s="16">
        <f t="shared" si="27"/>
        <v>8000</v>
      </c>
      <c r="P104" s="16">
        <f t="shared" si="27"/>
        <v>0</v>
      </c>
      <c r="Q104" s="16">
        <f t="shared" si="27"/>
        <v>0</v>
      </c>
      <c r="R104" s="86">
        <f t="shared" si="18"/>
        <v>978000</v>
      </c>
      <c r="S104" s="116">
        <f t="shared" si="19"/>
        <v>8.847075851463204</v>
      </c>
      <c r="T104" s="86">
        <f t="shared" si="20"/>
        <v>867455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920000</v>
      </c>
      <c r="M105" s="111">
        <v>102308</v>
      </c>
      <c r="N105" s="81">
        <f t="shared" si="17"/>
        <v>0.11120434782608696</v>
      </c>
      <c r="O105" s="5"/>
      <c r="P105" s="5"/>
      <c r="Q105" s="5"/>
      <c r="R105" s="82">
        <f t="shared" si="18"/>
        <v>920000</v>
      </c>
      <c r="S105" s="115">
        <f t="shared" si="19"/>
        <v>8.992454158032608</v>
      </c>
      <c r="T105" s="82">
        <f t="shared" si="20"/>
        <v>817692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50000</v>
      </c>
      <c r="M106" s="5">
        <v>8237</v>
      </c>
      <c r="N106" s="81">
        <f t="shared" si="17"/>
        <v>0.16474</v>
      </c>
      <c r="O106" s="5">
        <v>8000</v>
      </c>
      <c r="P106" s="5"/>
      <c r="Q106" s="5"/>
      <c r="R106" s="82">
        <f t="shared" si="18"/>
        <v>58000</v>
      </c>
      <c r="S106" s="115">
        <f t="shared" si="19"/>
        <v>7.041398567439602</v>
      </c>
      <c r="T106" s="82">
        <f t="shared" si="20"/>
        <v>49763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5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/>
      <c r="M108" s="86">
        <v>-10811</v>
      </c>
      <c r="N108" s="85"/>
      <c r="O108" s="86">
        <v>-10811</v>
      </c>
      <c r="P108" s="86"/>
      <c r="Q108" s="86"/>
      <c r="R108" s="86">
        <f t="shared" si="18"/>
        <v>-10811</v>
      </c>
      <c r="S108" s="116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39716000</v>
      </c>
      <c r="M109" s="12">
        <f>M110+M120+M124</f>
        <v>7069325</v>
      </c>
      <c r="N109" s="83">
        <f t="shared" si="17"/>
        <v>0.1779969030113808</v>
      </c>
      <c r="O109" s="12">
        <f>O110+O124</f>
        <v>126390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39842390</v>
      </c>
      <c r="S109" s="117">
        <f t="shared" si="19"/>
        <v>5.635953927708798</v>
      </c>
      <c r="T109" s="84">
        <f t="shared" si="20"/>
        <v>32773065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39716000</v>
      </c>
      <c r="M110" s="86">
        <f>M112+M113+M114+M118+M111</f>
        <v>7069535</v>
      </c>
      <c r="N110" s="85">
        <f t="shared" si="17"/>
        <v>0.17800219055292577</v>
      </c>
      <c r="O110" s="86">
        <f>O111+O112+O113+O114+O118</f>
        <v>126600</v>
      </c>
      <c r="P110" s="86"/>
      <c r="Q110" s="86"/>
      <c r="R110" s="86">
        <f t="shared" si="18"/>
        <v>39842600</v>
      </c>
      <c r="S110" s="116">
        <f t="shared" si="19"/>
        <v>5.635816217049636</v>
      </c>
      <c r="T110" s="86">
        <f t="shared" si="20"/>
        <v>32773065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63697</v>
      </c>
      <c r="N111" s="81">
        <f t="shared" si="17"/>
        <v>0.1769361111111111</v>
      </c>
      <c r="O111" s="82"/>
      <c r="P111" s="82"/>
      <c r="Q111" s="82"/>
      <c r="R111" s="82">
        <f t="shared" si="18"/>
        <v>360000</v>
      </c>
      <c r="S111" s="115"/>
      <c r="T111" s="82">
        <f>R111-M111</f>
        <v>296303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25500000</v>
      </c>
      <c r="M112" s="5">
        <v>4887754</v>
      </c>
      <c r="N112" s="81">
        <f t="shared" si="17"/>
        <v>0.19167662745098038</v>
      </c>
      <c r="O112" s="5">
        <v>-23400</v>
      </c>
      <c r="P112" s="5"/>
      <c r="Q112" s="5"/>
      <c r="R112" s="82">
        <f t="shared" si="18"/>
        <v>25476600</v>
      </c>
      <c r="S112" s="115">
        <f t="shared" si="19"/>
        <v>5.21233269923159</v>
      </c>
      <c r="T112" s="82">
        <f t="shared" si="20"/>
        <v>20588846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11400000</v>
      </c>
      <c r="M113" s="5">
        <v>1577679</v>
      </c>
      <c r="N113" s="81">
        <f t="shared" si="17"/>
        <v>0.1383928947368421</v>
      </c>
      <c r="O113" s="5"/>
      <c r="P113" s="5"/>
      <c r="Q113" s="5"/>
      <c r="R113" s="82">
        <f t="shared" si="18"/>
        <v>11400000</v>
      </c>
      <c r="S113" s="115">
        <f t="shared" si="19"/>
        <v>7.225804488745809</v>
      </c>
      <c r="T113" s="82">
        <f t="shared" si="20"/>
        <v>9822321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1573000</v>
      </c>
      <c r="M114" s="5">
        <v>285405</v>
      </c>
      <c r="N114" s="81">
        <f t="shared" si="17"/>
        <v>0.181439923712651</v>
      </c>
      <c r="O114" s="5">
        <v>150000</v>
      </c>
      <c r="P114" s="5"/>
      <c r="Q114" s="5"/>
      <c r="R114" s="82">
        <f t="shared" si="18"/>
        <v>1723000</v>
      </c>
      <c r="S114" s="115">
        <f t="shared" si="19"/>
        <v>6.037035090485451</v>
      </c>
      <c r="T114" s="82">
        <f t="shared" si="20"/>
        <v>1437595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5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5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5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255000</v>
      </c>
      <c r="N118" s="81">
        <f t="shared" si="17"/>
        <v>0.2887882219705549</v>
      </c>
      <c r="O118" s="5"/>
      <c r="P118" s="5"/>
      <c r="Q118" s="5"/>
      <c r="R118" s="82">
        <f t="shared" si="18"/>
        <v>883000</v>
      </c>
      <c r="S118" s="115">
        <f t="shared" si="19"/>
        <v>3.462745098039216</v>
      </c>
      <c r="T118" s="82">
        <f t="shared" si="20"/>
        <v>628000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5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6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5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5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5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/>
      <c r="M124" s="86">
        <v>-210</v>
      </c>
      <c r="N124" s="85"/>
      <c r="O124" s="86">
        <v>-210</v>
      </c>
      <c r="P124" s="86"/>
      <c r="Q124" s="86"/>
      <c r="R124" s="86">
        <f t="shared" si="18"/>
        <v>-210</v>
      </c>
      <c r="S124" s="116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5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4790000</v>
      </c>
      <c r="M126" s="12">
        <f>M127+M130+M131</f>
        <v>1114205</v>
      </c>
      <c r="N126" s="83">
        <f t="shared" si="17"/>
        <v>0.23261064718162838</v>
      </c>
      <c r="O126" s="12">
        <f>O127+O130+O131</f>
        <v>-260000</v>
      </c>
      <c r="P126" s="12">
        <f>P127+P130+P131</f>
        <v>0</v>
      </c>
      <c r="Q126" s="12">
        <f>Q127+Q130+Q131</f>
        <v>0</v>
      </c>
      <c r="R126" s="84">
        <f t="shared" si="18"/>
        <v>4530000</v>
      </c>
      <c r="S126" s="117">
        <f t="shared" si="19"/>
        <v>4.065679116500106</v>
      </c>
      <c r="T126" s="12">
        <f>T127+T130+T131</f>
        <v>3415795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4665000</v>
      </c>
      <c r="M127" s="86">
        <f>M128+M129</f>
        <v>1098261</v>
      </c>
      <c r="N127" s="85">
        <f t="shared" si="17"/>
        <v>0.23542572347266882</v>
      </c>
      <c r="O127" s="86">
        <f aca="true" t="shared" si="31" ref="O127:T127">O128+O129</f>
        <v>-231000</v>
      </c>
      <c r="P127" s="86">
        <f t="shared" si="31"/>
        <v>0</v>
      </c>
      <c r="Q127" s="86">
        <f t="shared" si="31"/>
        <v>0</v>
      </c>
      <c r="R127" s="86">
        <f t="shared" si="18"/>
        <v>4434000</v>
      </c>
      <c r="S127" s="116">
        <f t="shared" si="19"/>
        <v>4.037291682031867</v>
      </c>
      <c r="T127" s="86">
        <f t="shared" si="31"/>
        <v>3335739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4665000</v>
      </c>
      <c r="M128" s="5">
        <v>1098261</v>
      </c>
      <c r="N128" s="81">
        <f t="shared" si="17"/>
        <v>0.23542572347266882</v>
      </c>
      <c r="O128" s="5">
        <v>-231000</v>
      </c>
      <c r="P128" s="5"/>
      <c r="Q128" s="5"/>
      <c r="R128" s="82">
        <f t="shared" si="18"/>
        <v>4434000</v>
      </c>
      <c r="S128" s="115">
        <f t="shared" si="19"/>
        <v>4.037291682031867</v>
      </c>
      <c r="T128" s="82">
        <f t="shared" si="20"/>
        <v>3335739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5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25000</v>
      </c>
      <c r="M130" s="86"/>
      <c r="N130" s="85">
        <f t="shared" si="17"/>
        <v>0</v>
      </c>
      <c r="O130" s="86">
        <v>-19000</v>
      </c>
      <c r="P130" s="86"/>
      <c r="Q130" s="86"/>
      <c r="R130" s="86">
        <f t="shared" si="18"/>
        <v>6000</v>
      </c>
      <c r="S130" s="116" t="e">
        <f t="shared" si="19"/>
        <v>#DIV/0!</v>
      </c>
      <c r="T130" s="86">
        <f t="shared" si="20"/>
        <v>6000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100000</v>
      </c>
      <c r="M131" s="86">
        <f aca="true" t="shared" si="32" ref="M131:T131">M132+M136</f>
        <v>15944</v>
      </c>
      <c r="N131" s="85">
        <f t="shared" si="17"/>
        <v>0.15944</v>
      </c>
      <c r="O131" s="86">
        <f t="shared" si="32"/>
        <v>-10000</v>
      </c>
      <c r="P131" s="86">
        <f t="shared" si="32"/>
        <v>0</v>
      </c>
      <c r="Q131" s="86">
        <f t="shared" si="32"/>
        <v>0</v>
      </c>
      <c r="R131" s="86">
        <f t="shared" si="18"/>
        <v>90000</v>
      </c>
      <c r="S131" s="116">
        <f t="shared" si="19"/>
        <v>5.644756648268941</v>
      </c>
      <c r="T131" s="86">
        <f t="shared" si="32"/>
        <v>74056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100000</v>
      </c>
      <c r="M132" s="5">
        <v>15944</v>
      </c>
      <c r="N132" s="81">
        <f t="shared" si="17"/>
        <v>0.15944</v>
      </c>
      <c r="O132" s="5">
        <f>-70000+60000</f>
        <v>-10000</v>
      </c>
      <c r="P132" s="5"/>
      <c r="Q132" s="5"/>
      <c r="R132" s="82">
        <f t="shared" si="18"/>
        <v>90000</v>
      </c>
      <c r="S132" s="115">
        <f t="shared" si="19"/>
        <v>5.644756648268941</v>
      </c>
      <c r="T132" s="82">
        <f t="shared" si="20"/>
        <v>74056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5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5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5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5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31167655</v>
      </c>
      <c r="M137" s="12">
        <f>M144+M152+M156+M157</f>
        <v>8352321</v>
      </c>
      <c r="N137" s="83">
        <f t="shared" si="17"/>
        <v>0.26798041110247145</v>
      </c>
      <c r="O137" s="12">
        <f>O144+O152+O156+O157</f>
        <v>-3510</v>
      </c>
      <c r="P137" s="12">
        <f>P144+P152+P156+P157</f>
        <v>0</v>
      </c>
      <c r="Q137" s="12">
        <f>Q144+Q152+Q156+Q157</f>
        <v>0</v>
      </c>
      <c r="R137" s="84">
        <f t="shared" si="18"/>
        <v>31164145</v>
      </c>
      <c r="S137" s="117">
        <f t="shared" si="19"/>
        <v>3.7311957957554553</v>
      </c>
      <c r="T137" s="12">
        <f>T144+T152+T156+T157</f>
        <v>22811824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5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5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5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5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5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5" t="e">
        <f t="shared" si="19"/>
        <v>#DIV/0!</v>
      </c>
      <c r="T143" s="82">
        <f t="shared" si="20"/>
        <v>0</v>
      </c>
    </row>
    <row r="144" spans="1:20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8600000</v>
      </c>
      <c r="M144" s="16">
        <f>M149+M151</f>
        <v>1127432</v>
      </c>
      <c r="N144" s="85">
        <f t="shared" si="17"/>
        <v>0.1310967441860465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8600000</v>
      </c>
      <c r="S144" s="116">
        <f t="shared" si="19"/>
        <v>7.627954501912311</v>
      </c>
      <c r="T144" s="16">
        <f t="shared" si="37"/>
        <v>7472568</v>
      </c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5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5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5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5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8500000</v>
      </c>
      <c r="M149" s="111">
        <v>1125586</v>
      </c>
      <c r="N149" s="81">
        <f t="shared" si="38"/>
        <v>0.13242188235294117</v>
      </c>
      <c r="O149" s="5"/>
      <c r="P149" s="5"/>
      <c r="Q149" s="5"/>
      <c r="R149" s="82">
        <f t="shared" si="39"/>
        <v>8500000</v>
      </c>
      <c r="S149" s="115">
        <f t="shared" si="19"/>
        <v>7.551621999562895</v>
      </c>
      <c r="T149" s="82">
        <f t="shared" si="20"/>
        <v>7374414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5" t="e">
        <f aca="true" t="shared" si="41" ref="S150:S213">R150/M150</f>
        <v>#DIV/0!</v>
      </c>
      <c r="T150" s="86">
        <f t="shared" si="20"/>
        <v>0</v>
      </c>
    </row>
    <row r="151" spans="1:20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1846</v>
      </c>
      <c r="N151" s="81">
        <f t="shared" si="38"/>
        <v>0.01846</v>
      </c>
      <c r="O151" s="5"/>
      <c r="P151" s="5"/>
      <c r="Q151" s="5"/>
      <c r="R151" s="82">
        <f t="shared" si="39"/>
        <v>100000</v>
      </c>
      <c r="S151" s="115">
        <f t="shared" si="41"/>
        <v>54.17118093174431</v>
      </c>
      <c r="T151" s="82">
        <f aca="true" t="shared" si="42" ref="T151:T216">R151-M151</f>
        <v>98154</v>
      </c>
    </row>
    <row r="152" spans="1:20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22400000</v>
      </c>
      <c r="M152" s="86">
        <f>M153+M154+M155</f>
        <v>7186744</v>
      </c>
      <c r="N152" s="85">
        <f t="shared" si="38"/>
        <v>0.3208367857142857</v>
      </c>
      <c r="O152" s="86">
        <f aca="true" t="shared" si="43" ref="O152:T152">O153+O154+O155</f>
        <v>0</v>
      </c>
      <c r="P152" s="86">
        <f t="shared" si="43"/>
        <v>0</v>
      </c>
      <c r="Q152" s="86">
        <f t="shared" si="43"/>
        <v>0</v>
      </c>
      <c r="R152" s="86">
        <f t="shared" si="39"/>
        <v>22400000</v>
      </c>
      <c r="S152" s="116">
        <f t="shared" si="41"/>
        <v>3.116849577499908</v>
      </c>
      <c r="T152" s="86">
        <f t="shared" si="43"/>
        <v>15213256</v>
      </c>
    </row>
    <row r="153" spans="1:20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9600000</v>
      </c>
      <c r="M153" s="82">
        <v>3790000</v>
      </c>
      <c r="N153" s="81">
        <f t="shared" si="38"/>
        <v>0.39479166666666665</v>
      </c>
      <c r="O153" s="82"/>
      <c r="P153" s="82"/>
      <c r="Q153" s="82"/>
      <c r="R153" s="82">
        <f t="shared" si="39"/>
        <v>9600000</v>
      </c>
      <c r="S153" s="115">
        <f t="shared" si="41"/>
        <v>2.532981530343008</v>
      </c>
      <c r="T153" s="82">
        <f t="shared" si="42"/>
        <v>5810000</v>
      </c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1968640</v>
      </c>
      <c r="N154" s="81">
        <f t="shared" si="38"/>
        <v>0.28950588235294117</v>
      </c>
      <c r="O154" s="82"/>
      <c r="P154" s="82"/>
      <c r="Q154" s="82"/>
      <c r="R154" s="82">
        <f t="shared" si="39"/>
        <v>6800000</v>
      </c>
      <c r="S154" s="115">
        <f t="shared" si="41"/>
        <v>3.4541612483745125</v>
      </c>
      <c r="T154" s="82">
        <f t="shared" si="42"/>
        <v>4831360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6000000</v>
      </c>
      <c r="M155" s="82">
        <v>1428104</v>
      </c>
      <c r="N155" s="81">
        <f t="shared" si="38"/>
        <v>0.23801733333333333</v>
      </c>
      <c r="O155" s="82"/>
      <c r="P155" s="82"/>
      <c r="Q155" s="82"/>
      <c r="R155" s="82">
        <f t="shared" si="39"/>
        <v>6000000</v>
      </c>
      <c r="S155" s="115">
        <f t="shared" si="41"/>
        <v>4.201374689798502</v>
      </c>
      <c r="T155" s="82">
        <f t="shared" si="42"/>
        <v>4571896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54000</v>
      </c>
      <c r="N156" s="85">
        <f t="shared" si="38"/>
        <v>0.3</v>
      </c>
      <c r="O156" s="16"/>
      <c r="P156" s="16"/>
      <c r="Q156" s="16"/>
      <c r="R156" s="86">
        <f t="shared" si="39"/>
        <v>180000</v>
      </c>
      <c r="S156" s="116">
        <f t="shared" si="41"/>
        <v>3.3333333333333335</v>
      </c>
      <c r="T156" s="86">
        <f t="shared" si="42"/>
        <v>126000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-12345</v>
      </c>
      <c r="M157" s="86">
        <v>-15855</v>
      </c>
      <c r="N157" s="85">
        <f t="shared" si="38"/>
        <v>1.2843256379100851</v>
      </c>
      <c r="O157" s="86">
        <v>-3510</v>
      </c>
      <c r="P157" s="86"/>
      <c r="Q157" s="86"/>
      <c r="R157" s="86">
        <f t="shared" si="39"/>
        <v>-15855</v>
      </c>
      <c r="S157" s="116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52198457</v>
      </c>
      <c r="M158" s="12">
        <f>M159+M164+M170+M174+M185</f>
        <v>12158793</v>
      </c>
      <c r="N158" s="83">
        <f t="shared" si="38"/>
        <v>0.23293395435041309</v>
      </c>
      <c r="O158" s="12">
        <f>O159+O163+O164+O168+O170+O174+O185</f>
        <v>-10046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52188411</v>
      </c>
      <c r="S158" s="117">
        <f t="shared" si="41"/>
        <v>4.292236161928244</v>
      </c>
      <c r="T158" s="84">
        <f t="shared" si="42"/>
        <v>40029618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22500000</v>
      </c>
      <c r="M159" s="16">
        <f>M160+M161</f>
        <v>5139610</v>
      </c>
      <c r="N159" s="85">
        <f t="shared" si="38"/>
        <v>0.2284271111111111</v>
      </c>
      <c r="O159" s="16">
        <f>O160+O161+O162</f>
        <v>0</v>
      </c>
      <c r="P159" s="16">
        <f>P160+P161+P162</f>
        <v>0</v>
      </c>
      <c r="Q159" s="16"/>
      <c r="R159" s="86">
        <f t="shared" si="39"/>
        <v>22500000</v>
      </c>
      <c r="S159" s="116">
        <f t="shared" si="41"/>
        <v>4.37776407159298</v>
      </c>
      <c r="T159" s="86">
        <f t="shared" si="42"/>
        <v>17360390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1596878</v>
      </c>
      <c r="N160" s="81">
        <f t="shared" si="38"/>
        <v>0.22812542857142856</v>
      </c>
      <c r="O160" s="5"/>
      <c r="P160" s="5"/>
      <c r="Q160" s="5"/>
      <c r="R160" s="82">
        <f t="shared" si="39"/>
        <v>7000000</v>
      </c>
      <c r="S160" s="115">
        <f t="shared" si="41"/>
        <v>4.383553408588508</v>
      </c>
      <c r="T160" s="82">
        <f t="shared" si="42"/>
        <v>5403122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15500000</v>
      </c>
      <c r="M161" s="5">
        <v>3542732</v>
      </c>
      <c r="N161" s="81">
        <f t="shared" si="38"/>
        <v>0.22856335483870968</v>
      </c>
      <c r="O161" s="5"/>
      <c r="P161" s="5"/>
      <c r="Q161" s="5"/>
      <c r="R161" s="82">
        <f t="shared" si="39"/>
        <v>15500000</v>
      </c>
      <c r="S161" s="115">
        <f t="shared" si="41"/>
        <v>4.3751545417491355</v>
      </c>
      <c r="T161" s="82">
        <f t="shared" si="42"/>
        <v>11957268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5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5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266113</v>
      </c>
      <c r="N164" s="85">
        <f t="shared" si="38"/>
        <v>0.2128904</v>
      </c>
      <c r="O164" s="16">
        <f>O165+O166</f>
        <v>0</v>
      </c>
      <c r="P164" s="16">
        <f>P165+P166</f>
        <v>0</v>
      </c>
      <c r="Q164" s="16"/>
      <c r="R164" s="86">
        <f t="shared" si="39"/>
        <v>1250000</v>
      </c>
      <c r="S164" s="116">
        <f t="shared" si="41"/>
        <v>4.697252670857869</v>
      </c>
      <c r="T164" s="86">
        <f t="shared" si="42"/>
        <v>983887</v>
      </c>
      <c r="U164" s="103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266113</v>
      </c>
      <c r="N165" s="81">
        <f t="shared" si="38"/>
        <v>0.2128904</v>
      </c>
      <c r="O165" s="5"/>
      <c r="P165" s="5"/>
      <c r="Q165" s="5"/>
      <c r="R165" s="82">
        <f t="shared" si="39"/>
        <v>1250000</v>
      </c>
      <c r="S165" s="115">
        <f t="shared" si="41"/>
        <v>4.697252670857869</v>
      </c>
      <c r="T165" s="82">
        <f>R165-M165</f>
        <v>983887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5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5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5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5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2300000</v>
      </c>
      <c r="M170" s="16">
        <f t="shared" si="48"/>
        <v>274187</v>
      </c>
      <c r="N170" s="85">
        <f t="shared" si="38"/>
        <v>0.11921173913043479</v>
      </c>
      <c r="O170" s="16">
        <f t="shared" si="48"/>
        <v>0</v>
      </c>
      <c r="P170" s="16">
        <f t="shared" si="48"/>
        <v>0</v>
      </c>
      <c r="Q170" s="16">
        <f t="shared" si="48"/>
        <v>0</v>
      </c>
      <c r="R170" s="86">
        <f t="shared" si="39"/>
        <v>2300000</v>
      </c>
      <c r="S170" s="116">
        <f t="shared" si="41"/>
        <v>8.38843562969798</v>
      </c>
      <c r="T170" s="86">
        <f t="shared" si="42"/>
        <v>2025813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161701</v>
      </c>
      <c r="N171" s="81">
        <f t="shared" si="38"/>
        <v>0.0898338888888889</v>
      </c>
      <c r="O171" s="5"/>
      <c r="P171" s="5"/>
      <c r="Q171" s="5"/>
      <c r="R171" s="82">
        <f t="shared" si="39"/>
        <v>1800000</v>
      </c>
      <c r="S171" s="115">
        <f t="shared" si="41"/>
        <v>11.131656576026122</v>
      </c>
      <c r="T171" s="82">
        <f t="shared" si="42"/>
        <v>1638299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5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500000</v>
      </c>
      <c r="M173" s="5">
        <f>13255+99231</f>
        <v>112486</v>
      </c>
      <c r="N173" s="81">
        <f t="shared" si="38"/>
        <v>0.224972</v>
      </c>
      <c r="O173" s="5"/>
      <c r="P173" s="5"/>
      <c r="Q173" s="12"/>
      <c r="R173" s="82">
        <f t="shared" si="39"/>
        <v>500000</v>
      </c>
      <c r="S173" s="115">
        <f t="shared" si="41"/>
        <v>4.4449975997012965</v>
      </c>
      <c r="T173" s="82">
        <f t="shared" si="42"/>
        <v>387514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6515472</v>
      </c>
      <c r="N174" s="85">
        <f t="shared" si="38"/>
        <v>0.24891965616045844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6">
        <f t="shared" si="41"/>
        <v>4.017360522767959</v>
      </c>
      <c r="T174" s="86">
        <f t="shared" si="42"/>
        <v>19659528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5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5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5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32364</v>
      </c>
      <c r="N178" s="81">
        <f t="shared" si="38"/>
        <v>0.258912</v>
      </c>
      <c r="O178" s="5"/>
      <c r="P178" s="5"/>
      <c r="Q178" s="5"/>
      <c r="R178" s="82">
        <f t="shared" si="39"/>
        <v>125000</v>
      </c>
      <c r="S178" s="115">
        <f t="shared" si="41"/>
        <v>3.8623161537510815</v>
      </c>
      <c r="T178" s="82">
        <f t="shared" si="42"/>
        <v>92636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5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5" t="e">
        <f t="shared" si="41"/>
        <v>#DIV/0!</v>
      </c>
      <c r="T180" s="82">
        <f t="shared" si="42"/>
        <v>0</v>
      </c>
    </row>
    <row r="181" spans="1:20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6473108</v>
      </c>
      <c r="N181" s="81">
        <f t="shared" si="38"/>
        <v>0.2489656923076923</v>
      </c>
      <c r="O181" s="5"/>
      <c r="P181" s="5"/>
      <c r="Q181" s="5"/>
      <c r="R181" s="82">
        <f t="shared" si="39"/>
        <v>26000000</v>
      </c>
      <c r="S181" s="115">
        <f t="shared" si="41"/>
        <v>4.01661767423006</v>
      </c>
      <c r="T181" s="82">
        <f t="shared" si="42"/>
        <v>19526892</v>
      </c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10000</v>
      </c>
      <c r="N182" s="81">
        <f t="shared" si="38"/>
        <v>0.2</v>
      </c>
      <c r="O182" s="5"/>
      <c r="P182" s="5"/>
      <c r="Q182" s="5"/>
      <c r="R182" s="82">
        <f t="shared" si="39"/>
        <v>50000</v>
      </c>
      <c r="S182" s="115">
        <f t="shared" si="41"/>
        <v>5</v>
      </c>
      <c r="T182" s="82">
        <f t="shared" si="42"/>
        <v>40000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5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5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-26543</v>
      </c>
      <c r="M185" s="16">
        <v>-36589</v>
      </c>
      <c r="N185" s="85"/>
      <c r="O185" s="16">
        <v>-10046</v>
      </c>
      <c r="P185" s="16"/>
      <c r="Q185" s="16"/>
      <c r="R185" s="86">
        <f t="shared" si="39"/>
        <v>-36589</v>
      </c>
      <c r="S185" s="116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26634717</v>
      </c>
      <c r="M186" s="12">
        <f>M188+M201+M203</f>
        <v>5049251</v>
      </c>
      <c r="N186" s="83">
        <f t="shared" si="38"/>
        <v>0.1895740435312303</v>
      </c>
      <c r="O186" s="12">
        <f>O188+O201+O203</f>
        <v>-9273</v>
      </c>
      <c r="P186" s="12">
        <f>P188+P199+P200+P201+P203</f>
        <v>0</v>
      </c>
      <c r="Q186" s="12">
        <f>Q188+Q199+Q200+Q201+Q203</f>
        <v>0</v>
      </c>
      <c r="R186" s="84">
        <f t="shared" si="39"/>
        <v>26625444</v>
      </c>
      <c r="S186" s="117">
        <f t="shared" si="41"/>
        <v>5.273147245007229</v>
      </c>
      <c r="T186" s="84">
        <f t="shared" si="42"/>
        <v>21576193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5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23810765</v>
      </c>
      <c r="M188" s="16">
        <f t="shared" si="51"/>
        <v>5069572</v>
      </c>
      <c r="N188" s="85">
        <f t="shared" si="38"/>
        <v>0.21291092495348218</v>
      </c>
      <c r="O188" s="16">
        <f>O189+O190</f>
        <v>0</v>
      </c>
      <c r="P188" s="16">
        <f t="shared" si="51"/>
        <v>0</v>
      </c>
      <c r="Q188" s="16">
        <f t="shared" si="51"/>
        <v>0</v>
      </c>
      <c r="R188" s="86">
        <f t="shared" si="39"/>
        <v>23810765</v>
      </c>
      <c r="S188" s="116">
        <f t="shared" si="41"/>
        <v>4.696799848192313</v>
      </c>
      <c r="T188" s="86">
        <f t="shared" si="42"/>
        <v>18741193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111">
        <v>2734108</v>
      </c>
      <c r="N189" s="81">
        <f t="shared" si="38"/>
        <v>0.21342269567820502</v>
      </c>
      <c r="O189" s="5"/>
      <c r="P189" s="5"/>
      <c r="Q189" s="5"/>
      <c r="R189" s="82">
        <f t="shared" si="39"/>
        <v>12810765</v>
      </c>
      <c r="S189" s="115">
        <f t="shared" si="41"/>
        <v>4.685537294064463</v>
      </c>
      <c r="T189" s="82">
        <f t="shared" si="42"/>
        <v>10076657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11000000</v>
      </c>
      <c r="M190" s="5">
        <v>2335464</v>
      </c>
      <c r="N190" s="81">
        <f t="shared" si="38"/>
        <v>0.21231490909090908</v>
      </c>
      <c r="O190" s="5"/>
      <c r="P190" s="5"/>
      <c r="Q190" s="5"/>
      <c r="R190" s="82">
        <f t="shared" si="39"/>
        <v>11000000</v>
      </c>
      <c r="S190" s="115">
        <f t="shared" si="41"/>
        <v>4.709984825285254</v>
      </c>
      <c r="T190" s="82">
        <f t="shared" si="42"/>
        <v>8664536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/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5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/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5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/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5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/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5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/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5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/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5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/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5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5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5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5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/>
      <c r="N201" s="85">
        <f t="shared" si="38"/>
        <v>0</v>
      </c>
      <c r="O201" s="16"/>
      <c r="P201" s="16"/>
      <c r="Q201" s="16"/>
      <c r="R201" s="86">
        <f t="shared" si="39"/>
        <v>2835000</v>
      </c>
      <c r="S201" s="116" t="e">
        <f t="shared" si="41"/>
        <v>#DIV/0!</v>
      </c>
      <c r="T201" s="86">
        <f t="shared" si="42"/>
        <v>2835000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/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6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-11048</v>
      </c>
      <c r="M203" s="86">
        <v>-20321</v>
      </c>
      <c r="N203" s="85"/>
      <c r="O203" s="86">
        <v>-9273</v>
      </c>
      <c r="P203" s="86"/>
      <c r="Q203" s="86"/>
      <c r="R203" s="86">
        <f t="shared" si="39"/>
        <v>-20321</v>
      </c>
      <c r="S203" s="116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2041911</v>
      </c>
      <c r="N204" s="83">
        <f t="shared" si="38"/>
        <v>0.31414015384615385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7">
        <f t="shared" si="41"/>
        <v>3.1832925137285613</v>
      </c>
      <c r="T204" s="84">
        <f t="shared" si="42"/>
        <v>4458089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2041911</v>
      </c>
      <c r="N205" s="81">
        <f t="shared" si="38"/>
        <v>0.31414015384615385</v>
      </c>
      <c r="O205" s="5"/>
      <c r="P205" s="5"/>
      <c r="Q205" s="5"/>
      <c r="R205" s="82">
        <f t="shared" si="39"/>
        <v>6500000</v>
      </c>
      <c r="S205" s="115">
        <f t="shared" si="41"/>
        <v>3.1832925137285613</v>
      </c>
      <c r="T205" s="82">
        <f t="shared" si="42"/>
        <v>4458089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5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6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250976</v>
      </c>
      <c r="N208" s="83">
        <f t="shared" si="38"/>
        <v>0.20914666666666668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7">
        <f t="shared" si="41"/>
        <v>4.781333673339283</v>
      </c>
      <c r="T208" s="84">
        <f t="shared" si="42"/>
        <v>949024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250976</v>
      </c>
      <c r="N209" s="81">
        <f t="shared" si="38"/>
        <v>0.20914666666666668</v>
      </c>
      <c r="O209" s="5"/>
      <c r="P209" s="5"/>
      <c r="Q209" s="5"/>
      <c r="R209" s="82">
        <f t="shared" si="39"/>
        <v>1200000</v>
      </c>
      <c r="S209" s="115">
        <f t="shared" si="41"/>
        <v>4.781333673339283</v>
      </c>
      <c r="T209" s="82">
        <f t="shared" si="42"/>
        <v>949024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5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57857000</v>
      </c>
      <c r="M211" s="12">
        <f t="shared" si="59"/>
        <v>4982076</v>
      </c>
      <c r="N211" s="83">
        <f t="shared" si="57"/>
        <v>0.08611016817325474</v>
      </c>
      <c r="O211" s="12">
        <f>O212+O213+O215+O224</f>
        <v>0</v>
      </c>
      <c r="P211" s="12">
        <f t="shared" si="59"/>
        <v>0</v>
      </c>
      <c r="Q211" s="12">
        <f t="shared" si="59"/>
        <v>0</v>
      </c>
      <c r="R211" s="84">
        <f t="shared" si="58"/>
        <v>57857000</v>
      </c>
      <c r="S211" s="117">
        <f t="shared" si="41"/>
        <v>11.6130303913469</v>
      </c>
      <c r="T211" s="84">
        <f t="shared" si="42"/>
        <v>52874924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3696516</v>
      </c>
      <c r="N212" s="81">
        <f t="shared" si="57"/>
        <v>0.16802345454545456</v>
      </c>
      <c r="O212" s="5"/>
      <c r="P212" s="5"/>
      <c r="Q212" s="5"/>
      <c r="R212" s="82">
        <f t="shared" si="58"/>
        <v>22000000</v>
      </c>
      <c r="S212" s="115">
        <f t="shared" si="41"/>
        <v>5.951550054159106</v>
      </c>
      <c r="T212" s="82">
        <f t="shared" si="42"/>
        <v>18303484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950845</v>
      </c>
      <c r="N213" s="81">
        <f t="shared" si="57"/>
        <v>0.24652450090744102</v>
      </c>
      <c r="O213" s="5"/>
      <c r="P213" s="5"/>
      <c r="Q213" s="5"/>
      <c r="R213" s="82">
        <f t="shared" si="58"/>
        <v>3857000</v>
      </c>
      <c r="S213" s="115">
        <f t="shared" si="41"/>
        <v>4.05639194611109</v>
      </c>
      <c r="T213" s="82">
        <f t="shared" si="42"/>
        <v>2906155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5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32000000</v>
      </c>
      <c r="M215" s="5">
        <v>334715</v>
      </c>
      <c r="N215" s="81">
        <f t="shared" si="57"/>
        <v>0.01045984375</v>
      </c>
      <c r="O215" s="5"/>
      <c r="P215" s="5"/>
      <c r="Q215" s="5"/>
      <c r="R215" s="82">
        <f t="shared" si="58"/>
        <v>32000000</v>
      </c>
      <c r="S215" s="115">
        <f>R215/M215</f>
        <v>95.60372256994756</v>
      </c>
      <c r="T215" s="82">
        <f t="shared" si="42"/>
        <v>31665285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7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7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7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7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7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7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7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7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/>
      <c r="M224" s="62"/>
      <c r="N224" s="87"/>
      <c r="O224" s="62"/>
      <c r="P224" s="16"/>
      <c r="Q224" s="16"/>
      <c r="R224" s="89">
        <f t="shared" si="58"/>
        <v>0</v>
      </c>
      <c r="S224" s="118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278427607</v>
      </c>
      <c r="M225" s="71">
        <f t="shared" si="66"/>
        <v>54306840</v>
      </c>
      <c r="N225" s="88">
        <f t="shared" si="57"/>
        <v>0.19504833082159126</v>
      </c>
      <c r="O225" s="71">
        <f t="shared" si="66"/>
        <v>-178287</v>
      </c>
      <c r="P225" s="119">
        <f t="shared" si="66"/>
        <v>0</v>
      </c>
      <c r="Q225" s="119">
        <f t="shared" si="66"/>
        <v>0</v>
      </c>
      <c r="R225" s="71">
        <f t="shared" si="66"/>
        <v>278249320</v>
      </c>
      <c r="S225" s="88">
        <f t="shared" si="65"/>
        <v>5.123651459005901</v>
      </c>
      <c r="T225" s="90">
        <f t="shared" si="64"/>
        <v>223942480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8.75">
      <c r="A232" s="28"/>
      <c r="C232" s="66"/>
      <c r="D232" s="66"/>
      <c r="E232" s="67"/>
      <c r="F232" s="67"/>
      <c r="G232" s="67"/>
      <c r="L232" s="148" t="s">
        <v>183</v>
      </c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149" t="s">
        <v>184</v>
      </c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2023-04-03T12:10:27Z</cp:lastPrinted>
  <dcterms:created xsi:type="dcterms:W3CDTF">2007-06-25T06:06:27Z</dcterms:created>
  <dcterms:modified xsi:type="dcterms:W3CDTF">2023-04-13T11:49:39Z</dcterms:modified>
  <cp:category/>
  <cp:version/>
  <cp:contentType/>
  <cp:contentStatus/>
</cp:coreProperties>
</file>