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mai" sheetId="1" r:id="rId1"/>
  </sheets>
  <definedNames/>
  <calcPr fullCalcOnLoad="1"/>
</workbook>
</file>

<file path=xl/sharedStrings.xml><?xml version="1.0" encoding="utf-8"?>
<sst xmlns="http://schemas.openxmlformats.org/spreadsheetml/2006/main" count="252" uniqueCount="185">
  <si>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</si>
  <si>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</si>
  <si>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</si>
  <si>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</si>
  <si>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</si>
  <si>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</si>
  <si>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</si>
  <si>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</si>
  <si>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</si>
  <si>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</si>
  <si>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</si>
  <si>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</si>
  <si>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</si>
  <si>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</si>
  <si>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</si>
  <si>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</si>
  <si>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</si>
  <si>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</si>
  <si>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</si>
  <si>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</si>
  <si>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</si>
  <si>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</si>
  <si>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</si>
  <si>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</si>
  <si>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</si>
  <si>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</si>
  <si>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</si>
  <si>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</si>
  <si>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</si>
  <si>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</si>
  <si>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</si>
  <si>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</si>
  <si>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</si>
  <si>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</si>
  <si>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</si>
  <si>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</si>
  <si>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</si>
  <si>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</si>
  <si>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</si>
  <si>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</si>
  <si>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</si>
  <si>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</si>
  <si>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</si>
  <si>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</si>
  <si>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</si>
  <si>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</si>
  <si>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</si>
  <si>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</si>
  <si>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</si>
  <si>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</si>
  <si>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</si>
  <si>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</si>
  <si>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</si>
  <si>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</si>
  <si>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</si>
  <si>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</si>
  <si>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</si>
  <si>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</si>
  <si>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</si>
  <si>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</si>
  <si>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</si>
  <si>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</si>
  <si>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</si>
  <si>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</si>
  <si>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</si>
  <si>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</si>
  <si>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</si>
  <si>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</si>
  <si>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</si>
  <si>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</si>
  <si>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</si>
  <si>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</si>
  <si>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</si>
  <si>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</si>
  <si>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</si>
  <si>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</si>
  <si>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</si>
  <si>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</si>
  <si>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</si>
  <si>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</si>
  <si>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</si>
  <si>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</si>
  <si>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</si>
  <si>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</si>
  <si>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</si>
  <si>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</si>
  <si>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</si>
  <si>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</si>
  <si>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</si>
  <si>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</si>
  <si>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</si>
  <si>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</si>
  <si>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</si>
  <si>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</si>
  <si>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</si>
  <si>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</si>
  <si>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</si>
  <si>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</si>
  <si>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</si>
  <si>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</si>
  <si>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</si>
  <si>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</si>
  <si>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</si>
  <si>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</si>
  <si>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</si>
  <si>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</si>
  <si>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</si>
  <si>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</si>
  <si>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</si>
  <si>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</si>
  <si>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</si>
  <si>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</si>
  <si>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</si>
  <si>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</si>
  <si>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</si>
  <si>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</si>
  <si>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</si>
  <si>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</si>
  <si>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</si>
  <si>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</si>
  <si>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</si>
  <si>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</si>
  <si>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</si>
  <si>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</si>
  <si>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</si>
  <si>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</si>
  <si>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</si>
  <si>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</si>
  <si>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</si>
  <si>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</si>
  <si>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</si>
  <si>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</si>
  <si>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</si>
  <si>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</si>
  <si>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</si>
  <si>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</si>
  <si>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</si>
  <si>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</si>
  <si>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</si>
  <si>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</si>
  <si>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</si>
  <si>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</si>
  <si>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</si>
  <si>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</si>
  <si>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</si>
  <si>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</si>
  <si>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</si>
  <si>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</si>
  <si>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</si>
  <si>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</si>
  <si>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</si>
  <si>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</si>
  <si>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</si>
  <si>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</si>
  <si>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</si>
  <si>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</si>
  <si>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</si>
  <si>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</si>
  <si>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</si>
  <si>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</si>
  <si>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</si>
  <si>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</si>
  <si>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</si>
  <si>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</si>
  <si>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</si>
  <si>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</si>
  <si>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</si>
  <si>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</si>
  <si>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</si>
  <si>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</si>
  <si>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 xml:space="preserve">                                                                          SATU MARE PE ANUL 2023- SECŢIUNEA DE FUNCŢIONARE</t>
  </si>
  <si>
    <t>% 2023
 fata de realizat 2022</t>
  </si>
  <si>
    <t>diferente 2023 fata 
de realizat 2022</t>
  </si>
  <si>
    <t>Sume ANCPI</t>
  </si>
  <si>
    <t xml:space="preserve">TOTAL Directia Crese </t>
  </si>
  <si>
    <t>Alte Transferuri</t>
  </si>
  <si>
    <t>BUGET INITIAL 2023</t>
  </si>
  <si>
    <t>BUGET RECTIFICAT 2023</t>
  </si>
  <si>
    <t xml:space="preserve">% </t>
  </si>
  <si>
    <t>Subv din BS pt. Finant. Sanatatii-426600-</t>
  </si>
  <si>
    <t>Sume in curs de distribuire</t>
  </si>
  <si>
    <t>REALIZARI  LA 15.05.2023</t>
  </si>
  <si>
    <t>ANEXA NR. 1 la HCL nr. 169/25.05.2023</t>
  </si>
  <si>
    <t>Vizat spre neschimbare</t>
  </si>
  <si>
    <t>Președinte de ședință            Secretar general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</si>
</sst>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trike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4" fillId="33" borderId="17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0" fontId="6" fillId="40" borderId="11" xfId="57" applyFont="1" applyFill="1" applyBorder="1">
      <alignment/>
      <protection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9" borderId="11" xfId="57" applyFont="1" applyFill="1" applyBorder="1">
      <alignment/>
      <protection/>
    </xf>
    <xf numFmtId="3" fontId="48" fillId="0" borderId="1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" fontId="4" fillId="37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10" fillId="36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" fontId="10" fillId="35" borderId="22" xfId="0" applyNumberFormat="1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0" fontId="11" fillId="35" borderId="14" xfId="0" applyFont="1" applyFill="1" applyBorder="1" applyAlignment="1">
      <alignment horizontal="center" wrapText="1"/>
    </xf>
    <xf numFmtId="4" fontId="4" fillId="0" borderId="19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38" borderId="19" xfId="0" applyNumberFormat="1" applyFont="1" applyFill="1" applyBorder="1" applyAlignment="1">
      <alignment/>
    </xf>
    <xf numFmtId="4" fontId="4" fillId="39" borderId="21" xfId="0" applyNumberFormat="1" applyFont="1" applyFill="1" applyBorder="1" applyAlignment="1">
      <alignment/>
    </xf>
    <xf numFmtId="4" fontId="4" fillId="40" borderId="21" xfId="0" applyNumberFormat="1" applyFont="1" applyFill="1" applyBorder="1" applyAlignment="1">
      <alignment/>
    </xf>
    <xf numFmtId="4" fontId="4" fillId="38" borderId="21" xfId="0" applyNumberFormat="1" applyFont="1" applyFill="1" applyBorder="1" applyAlignment="1">
      <alignment/>
    </xf>
    <xf numFmtId="4" fontId="4" fillId="40" borderId="23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3" fontId="5" fillId="35" borderId="21" xfId="0" applyNumberFormat="1" applyFont="1" applyFill="1" applyBorder="1" applyAlignment="1">
      <alignment/>
    </xf>
    <xf numFmtId="0" fontId="0" fillId="0" borderId="17" xfId="57" applyFont="1" applyBorder="1">
      <alignment/>
      <protection/>
    </xf>
    <xf numFmtId="183" fontId="4" fillId="0" borderId="17" xfId="0" applyNumberFormat="1" applyFont="1" applyBorder="1" applyAlignment="1">
      <alignment/>
    </xf>
    <xf numFmtId="3" fontId="5" fillId="35" borderId="25" xfId="0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183" fontId="5" fillId="35" borderId="26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0" fontId="5" fillId="35" borderId="28" xfId="57" applyFont="1" applyFill="1" applyBorder="1" applyAlignment="1">
      <alignment horizontal="center"/>
      <protection/>
    </xf>
    <xf numFmtId="0" fontId="5" fillId="35" borderId="29" xfId="57" applyFont="1" applyFill="1" applyBorder="1" applyAlignment="1">
      <alignment horizontal="center"/>
      <protection/>
    </xf>
    <xf numFmtId="3" fontId="5" fillId="35" borderId="21" xfId="57" applyNumberFormat="1" applyFont="1" applyFill="1" applyBorder="1" applyAlignment="1">
      <alignment horizontal="right"/>
      <protection/>
    </xf>
    <xf numFmtId="3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10" fillId="35" borderId="32" xfId="57" applyFont="1" applyFill="1" applyBorder="1" applyAlignment="1">
      <alignment horizontal="center"/>
      <protection/>
    </xf>
    <xf numFmtId="3" fontId="10" fillId="35" borderId="33" xfId="0" applyNumberFormat="1" applyFont="1" applyFill="1" applyBorder="1" applyAlignment="1">
      <alignment horizontal="center" wrapText="1"/>
    </xf>
    <xf numFmtId="49" fontId="10" fillId="35" borderId="33" xfId="0" applyNumberFormat="1" applyFont="1" applyFill="1" applyBorder="1" applyAlignment="1">
      <alignment horizontal="center"/>
    </xf>
    <xf numFmtId="4" fontId="10" fillId="35" borderId="33" xfId="0" applyNumberFormat="1" applyFont="1" applyFill="1" applyBorder="1" applyAlignment="1">
      <alignment horizontal="center" wrapText="1"/>
    </xf>
    <xf numFmtId="0" fontId="10" fillId="35" borderId="33" xfId="0" applyFont="1" applyFill="1" applyBorder="1" applyAlignment="1">
      <alignment horizontal="center" wrapText="1"/>
    </xf>
    <xf numFmtId="0" fontId="10" fillId="35" borderId="34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40"/>
  <sheetViews>
    <sheetView tabSelected="1" zoomScalePageLayoutView="0" workbookViewId="0" topLeftCell="A209">
      <selection activeCell="A233" sqref="A233:A234"/>
    </sheetView>
  </sheetViews>
  <sheetFormatPr defaultColWidth="9.140625" defaultRowHeight="12.75"/>
  <cols>
    <col min="1" max="1" width="50.28125" style="65" customWidth="1"/>
    <col min="2" max="9" width="0" style="65" hidden="1" customWidth="1"/>
    <col min="10" max="10" width="0.2890625" style="65" hidden="1" customWidth="1"/>
    <col min="11" max="11" width="0.42578125" style="65" hidden="1" customWidth="1"/>
    <col min="12" max="12" width="26.8515625" style="65" customWidth="1"/>
    <col min="13" max="14" width="20.8515625" style="65" customWidth="1"/>
    <col min="15" max="15" width="17.140625" style="65" customWidth="1"/>
    <col min="16" max="16" width="0.42578125" style="65" hidden="1" customWidth="1"/>
    <col min="17" max="17" width="4.28125" style="65" hidden="1" customWidth="1"/>
    <col min="18" max="18" width="18.7109375" style="65" customWidth="1"/>
    <col min="19" max="19" width="0.42578125" style="65" hidden="1" customWidth="1"/>
    <col min="20" max="20" width="19.8515625" style="65" hidden="1" customWidth="1"/>
    <col min="21" max="21" width="13.8515625" style="65" bestFit="1" customWidth="1"/>
    <col min="22" max="16384" width="9.140625" style="65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L3" s="67"/>
      <c r="M3" s="67"/>
      <c r="N3" s="67"/>
      <c r="O3" s="67"/>
      <c r="P3" s="67"/>
      <c r="Q3" s="67"/>
      <c r="R3" s="2"/>
    </row>
    <row r="4" spans="1:18" ht="15.75">
      <c r="A4" s="1" t="s">
        <v>170</v>
      </c>
      <c r="B4" s="67"/>
      <c r="C4" s="2"/>
      <c r="D4" s="2"/>
      <c r="E4" s="67"/>
      <c r="F4" s="67"/>
      <c r="G4" s="67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L6" s="67"/>
      <c r="M6" s="67"/>
      <c r="N6" s="67"/>
      <c r="P6" s="67"/>
      <c r="Q6" s="67"/>
      <c r="R6" s="146" t="s">
        <v>182</v>
      </c>
    </row>
    <row r="7" spans="1:20" ht="16.5" thickBot="1">
      <c r="A7" s="1"/>
      <c r="B7" s="67"/>
      <c r="C7" s="2"/>
      <c r="D7" s="2"/>
      <c r="E7" s="67"/>
      <c r="F7" s="67"/>
      <c r="G7" s="67"/>
      <c r="L7" s="67"/>
      <c r="M7" s="67"/>
      <c r="N7" s="67"/>
      <c r="O7" s="67"/>
      <c r="P7" s="67"/>
      <c r="Q7" s="67"/>
      <c r="T7" s="2" t="s">
        <v>123</v>
      </c>
    </row>
    <row r="8" spans="1:20" ht="93" customHeight="1" thickBot="1">
      <c r="A8" s="56" t="s">
        <v>139</v>
      </c>
      <c r="B8" s="55" t="s">
        <v>128</v>
      </c>
      <c r="C8" s="51" t="s">
        <v>132</v>
      </c>
      <c r="D8" s="52" t="s">
        <v>81</v>
      </c>
      <c r="E8" s="53" t="s">
        <v>119</v>
      </c>
      <c r="F8" s="53" t="s">
        <v>81</v>
      </c>
      <c r="G8" s="53"/>
      <c r="H8" s="54" t="s">
        <v>134</v>
      </c>
      <c r="I8" s="54" t="s">
        <v>137</v>
      </c>
      <c r="J8" s="54" t="s">
        <v>81</v>
      </c>
      <c r="K8" s="57" t="s">
        <v>135</v>
      </c>
      <c r="L8" s="58" t="s">
        <v>176</v>
      </c>
      <c r="M8" s="58" t="s">
        <v>181</v>
      </c>
      <c r="N8" s="110" t="s">
        <v>178</v>
      </c>
      <c r="O8" s="58" t="s">
        <v>119</v>
      </c>
      <c r="P8" s="60" t="s">
        <v>142</v>
      </c>
      <c r="Q8" s="59"/>
      <c r="R8" s="58" t="s">
        <v>177</v>
      </c>
      <c r="S8" s="60" t="s">
        <v>171</v>
      </c>
      <c r="T8" s="58" t="s">
        <v>172</v>
      </c>
    </row>
    <row r="9" spans="1:20" ht="15.75">
      <c r="A9" s="97" t="s">
        <v>50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11000000</v>
      </c>
      <c r="M9" s="4">
        <v>4688825</v>
      </c>
      <c r="N9" s="50">
        <f>M9/L9</f>
        <v>0.4262568181818182</v>
      </c>
      <c r="O9" s="4"/>
      <c r="P9" s="4"/>
      <c r="Q9" s="63"/>
      <c r="R9" s="4">
        <f>L9+O9</f>
        <v>11000000</v>
      </c>
      <c r="S9" s="50">
        <f>R9/M9</f>
        <v>2.346003529668947</v>
      </c>
      <c r="T9" s="4">
        <f>R9-M9</f>
        <v>6311175</v>
      </c>
    </row>
    <row r="10" spans="1:20" ht="26.25">
      <c r="A10" s="98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717219</v>
      </c>
      <c r="M10" s="5">
        <v>981666</v>
      </c>
      <c r="N10" s="50">
        <f aca="true" t="shared" si="2" ref="N10:N73">M10/L10</f>
        <v>1.368711648743271</v>
      </c>
      <c r="O10" s="4">
        <v>282781</v>
      </c>
      <c r="P10" s="5"/>
      <c r="Q10" s="5">
        <f aca="true" t="shared" si="3" ref="Q10:Q74">M10-L10</f>
        <v>264447</v>
      </c>
      <c r="R10" s="4">
        <f aca="true" t="shared" si="4" ref="R10:R73">L10+O10</f>
        <v>1000000</v>
      </c>
      <c r="S10" s="50">
        <f aca="true" t="shared" si="5" ref="S10:S76">R10/M10</f>
        <v>1.0186764133625896</v>
      </c>
      <c r="T10" s="4">
        <f aca="true" t="shared" si="6" ref="T10:T76">R10-M10</f>
        <v>18334</v>
      </c>
    </row>
    <row r="11" spans="1:20" ht="15.75">
      <c r="A11" s="37" t="s">
        <v>153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5000000</v>
      </c>
      <c r="M11" s="5">
        <v>2188034</v>
      </c>
      <c r="N11" s="6">
        <f t="shared" si="2"/>
        <v>0.4376068</v>
      </c>
      <c r="O11" s="5"/>
      <c r="P11" s="5"/>
      <c r="Q11" s="5">
        <f t="shared" si="3"/>
        <v>-2811966</v>
      </c>
      <c r="R11" s="5">
        <f t="shared" si="4"/>
        <v>5000000</v>
      </c>
      <c r="S11" s="111">
        <f t="shared" si="5"/>
        <v>2.285156446380632</v>
      </c>
      <c r="T11" s="4">
        <f t="shared" si="6"/>
        <v>2811966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/>
      <c r="N12" s="6" t="e">
        <f t="shared" si="2"/>
        <v>#DIV/0!</v>
      </c>
      <c r="O12" s="5"/>
      <c r="P12" s="5"/>
      <c r="Q12" s="5">
        <f t="shared" si="3"/>
        <v>0</v>
      </c>
      <c r="R12" s="5">
        <f t="shared" si="4"/>
        <v>0</v>
      </c>
      <c r="S12" s="111" t="e">
        <f t="shared" si="5"/>
        <v>#DIV/0!</v>
      </c>
      <c r="T12" s="4">
        <f t="shared" si="6"/>
        <v>0</v>
      </c>
    </row>
    <row r="13" spans="1:20" ht="15.75">
      <c r="A13" s="99" t="s">
        <v>89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161606000</v>
      </c>
      <c r="M13" s="5">
        <v>68837332</v>
      </c>
      <c r="N13" s="6">
        <f t="shared" si="2"/>
        <v>0.42595777384503053</v>
      </c>
      <c r="O13" s="5"/>
      <c r="P13" s="5"/>
      <c r="Q13" s="5">
        <f t="shared" si="3"/>
        <v>-92768668</v>
      </c>
      <c r="R13" s="5">
        <f t="shared" si="4"/>
        <v>161606000</v>
      </c>
      <c r="S13" s="111">
        <f t="shared" si="5"/>
        <v>2.347650545201258</v>
      </c>
      <c r="T13" s="4">
        <f t="shared" si="6"/>
        <v>92768668</v>
      </c>
    </row>
    <row r="14" spans="1:20" ht="26.25">
      <c r="A14" s="96" t="s">
        <v>159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/>
      <c r="M14" s="5"/>
      <c r="N14" s="6"/>
      <c r="O14" s="5"/>
      <c r="P14" s="5"/>
      <c r="Q14" s="5">
        <f t="shared" si="3"/>
        <v>0</v>
      </c>
      <c r="R14" s="5">
        <f t="shared" si="4"/>
        <v>0</v>
      </c>
      <c r="S14" s="111" t="e">
        <f t="shared" si="5"/>
        <v>#DIV/0!</v>
      </c>
      <c r="T14" s="4">
        <f t="shared" si="6"/>
        <v>0</v>
      </c>
    </row>
    <row r="15" spans="1:20" ht="26.25">
      <c r="A15" s="98" t="s">
        <v>90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2577865</v>
      </c>
      <c r="M15" s="5">
        <v>1142751</v>
      </c>
      <c r="N15" s="6">
        <f t="shared" si="2"/>
        <v>0.44329357821297855</v>
      </c>
      <c r="O15" s="5"/>
      <c r="P15" s="5">
        <v>2577865</v>
      </c>
      <c r="Q15" s="5">
        <v>2577865</v>
      </c>
      <c r="R15" s="5">
        <f t="shared" si="4"/>
        <v>2577865</v>
      </c>
      <c r="S15" s="111">
        <f t="shared" si="5"/>
        <v>2.2558413862687496</v>
      </c>
      <c r="T15" s="4">
        <f t="shared" si="6"/>
        <v>1435114</v>
      </c>
    </row>
    <row r="16" spans="1:20" ht="26.25">
      <c r="A16" s="98" t="s">
        <v>93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3469135</v>
      </c>
      <c r="M16" s="5">
        <v>2795513</v>
      </c>
      <c r="N16" s="6">
        <f t="shared" si="2"/>
        <v>0.8058242184290897</v>
      </c>
      <c r="O16" s="5"/>
      <c r="P16" s="5">
        <v>3469135</v>
      </c>
      <c r="Q16" s="5">
        <v>3469135</v>
      </c>
      <c r="R16" s="5">
        <f t="shared" si="4"/>
        <v>3469135</v>
      </c>
      <c r="S16" s="111">
        <f t="shared" si="5"/>
        <v>1.2409654328203803</v>
      </c>
      <c r="T16" s="4">
        <f t="shared" si="6"/>
        <v>673622</v>
      </c>
    </row>
    <row r="17" spans="1:20" ht="26.25">
      <c r="A17" s="98" t="s">
        <v>94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2182400</v>
      </c>
      <c r="M17" s="5">
        <v>2006255</v>
      </c>
      <c r="N17" s="6">
        <f t="shared" si="2"/>
        <v>0.9192883980938417</v>
      </c>
      <c r="O17" s="5"/>
      <c r="P17" s="5">
        <v>2182400</v>
      </c>
      <c r="Q17" s="5">
        <v>2182400</v>
      </c>
      <c r="R17" s="5">
        <f t="shared" si="4"/>
        <v>2182400</v>
      </c>
      <c r="S17" s="111">
        <f t="shared" si="5"/>
        <v>1.0877979120301258</v>
      </c>
      <c r="T17" s="4">
        <f t="shared" si="6"/>
        <v>176145</v>
      </c>
    </row>
    <row r="18" spans="1:20" ht="15.75">
      <c r="A18" s="99" t="s">
        <v>95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968710</v>
      </c>
      <c r="M18" s="5">
        <v>804707</v>
      </c>
      <c r="N18" s="6">
        <f t="shared" si="2"/>
        <v>0.8306995901766266</v>
      </c>
      <c r="O18" s="5"/>
      <c r="P18" s="5">
        <v>968710</v>
      </c>
      <c r="Q18" s="5">
        <v>968710</v>
      </c>
      <c r="R18" s="5">
        <f t="shared" si="4"/>
        <v>968710</v>
      </c>
      <c r="S18" s="111">
        <f t="shared" si="5"/>
        <v>1.203804614598854</v>
      </c>
      <c r="T18" s="4">
        <f t="shared" si="6"/>
        <v>164003</v>
      </c>
    </row>
    <row r="19" spans="1:20" ht="26.25">
      <c r="A19" s="98" t="s">
        <v>91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13640340</v>
      </c>
      <c r="M19" s="5">
        <v>10529426</v>
      </c>
      <c r="N19" s="6">
        <f t="shared" si="2"/>
        <v>0.7719328110589618</v>
      </c>
      <c r="O19" s="5"/>
      <c r="P19" s="5">
        <v>13640340</v>
      </c>
      <c r="Q19" s="5">
        <v>13640340</v>
      </c>
      <c r="R19" s="5">
        <f t="shared" si="4"/>
        <v>13640340</v>
      </c>
      <c r="S19" s="111">
        <f t="shared" si="5"/>
        <v>1.295449533526329</v>
      </c>
      <c r="T19" s="4">
        <f t="shared" si="6"/>
        <v>3110914</v>
      </c>
    </row>
    <row r="20" spans="1:20" ht="26.25">
      <c r="A20" s="98" t="s">
        <v>92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24187052</v>
      </c>
      <c r="M20" s="5">
        <v>22670228</v>
      </c>
      <c r="N20" s="6">
        <f t="shared" si="2"/>
        <v>0.9372877686788783</v>
      </c>
      <c r="O20" s="5"/>
      <c r="P20" s="5">
        <v>24187052</v>
      </c>
      <c r="Q20" s="5">
        <v>24187052</v>
      </c>
      <c r="R20" s="5">
        <f t="shared" si="4"/>
        <v>24187052</v>
      </c>
      <c r="S20" s="111">
        <f t="shared" si="5"/>
        <v>1.066908193424433</v>
      </c>
      <c r="T20" s="4">
        <f t="shared" si="6"/>
        <v>1516824</v>
      </c>
    </row>
    <row r="21" spans="1:20" ht="15.75">
      <c r="A21" s="99" t="s">
        <v>96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2460523</v>
      </c>
      <c r="M21" s="5">
        <v>589916</v>
      </c>
      <c r="N21" s="6">
        <f t="shared" si="2"/>
        <v>0.23975228030788576</v>
      </c>
      <c r="O21" s="5"/>
      <c r="P21" s="5">
        <v>2460523</v>
      </c>
      <c r="Q21" s="5">
        <v>2460523</v>
      </c>
      <c r="R21" s="5">
        <f t="shared" si="4"/>
        <v>2460523</v>
      </c>
      <c r="S21" s="111">
        <f t="shared" si="5"/>
        <v>4.1709717993748265</v>
      </c>
      <c r="T21" s="4">
        <f t="shared" si="6"/>
        <v>1870607</v>
      </c>
    </row>
    <row r="22" spans="1:20" ht="15.75">
      <c r="A22" s="100" t="s">
        <v>98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106446</v>
      </c>
      <c r="M22" s="5">
        <v>64738</v>
      </c>
      <c r="N22" s="6">
        <f t="shared" si="2"/>
        <v>0.6081769159949646</v>
      </c>
      <c r="O22" s="5"/>
      <c r="P22" s="5">
        <v>106446</v>
      </c>
      <c r="Q22" s="5">
        <v>106446</v>
      </c>
      <c r="R22" s="5">
        <f t="shared" si="4"/>
        <v>106446</v>
      </c>
      <c r="S22" s="111">
        <f t="shared" si="5"/>
        <v>1.644258395378294</v>
      </c>
      <c r="T22" s="4">
        <f t="shared" si="6"/>
        <v>41708</v>
      </c>
    </row>
    <row r="23" spans="1:20" ht="0.75" customHeight="1">
      <c r="A23" s="100" t="s">
        <v>148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6" t="e">
        <f t="shared" si="2"/>
        <v>#DIV/0!</v>
      </c>
      <c r="O23" s="5"/>
      <c r="P23" s="5"/>
      <c r="Q23" s="5">
        <f t="shared" si="3"/>
        <v>0</v>
      </c>
      <c r="R23" s="5">
        <f t="shared" si="4"/>
        <v>0</v>
      </c>
      <c r="S23" s="111" t="e">
        <f t="shared" si="5"/>
        <v>#DIV/0!</v>
      </c>
      <c r="T23" s="4">
        <f t="shared" si="6"/>
        <v>0</v>
      </c>
    </row>
    <row r="24" spans="1:20" ht="26.25">
      <c r="A24" s="92" t="s">
        <v>99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9225160</v>
      </c>
      <c r="M24" s="5">
        <v>6564841</v>
      </c>
      <c r="N24" s="6">
        <f t="shared" si="2"/>
        <v>0.7116235382367352</v>
      </c>
      <c r="O24" s="102"/>
      <c r="P24" s="102">
        <v>9225160</v>
      </c>
      <c r="Q24" s="102">
        <v>9225160</v>
      </c>
      <c r="R24" s="5">
        <f t="shared" si="4"/>
        <v>9225160</v>
      </c>
      <c r="S24" s="111">
        <f t="shared" si="5"/>
        <v>1.4052373850333923</v>
      </c>
      <c r="T24" s="4">
        <f t="shared" si="6"/>
        <v>2660319</v>
      </c>
    </row>
    <row r="25" spans="1:20" ht="26.25">
      <c r="A25" s="92" t="s">
        <v>115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4567127</v>
      </c>
      <c r="M25" s="5">
        <v>3816124</v>
      </c>
      <c r="N25" s="6">
        <f t="shared" si="2"/>
        <v>0.8355633640141822</v>
      </c>
      <c r="O25" s="102"/>
      <c r="P25" s="102">
        <v>4567127</v>
      </c>
      <c r="Q25" s="102">
        <v>4567127</v>
      </c>
      <c r="R25" s="5">
        <f t="shared" si="4"/>
        <v>4567127</v>
      </c>
      <c r="S25" s="111">
        <f t="shared" si="5"/>
        <v>1.1967973262923322</v>
      </c>
      <c r="T25" s="4">
        <f t="shared" si="6"/>
        <v>751003</v>
      </c>
    </row>
    <row r="26" spans="1:20" ht="0.75" customHeight="1">
      <c r="A26" s="100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6" t="e">
        <f t="shared" si="2"/>
        <v>#DIV/0!</v>
      </c>
      <c r="O26" s="5"/>
      <c r="P26" s="5"/>
      <c r="Q26" s="5">
        <f t="shared" si="3"/>
        <v>0</v>
      </c>
      <c r="R26" s="5">
        <f t="shared" si="4"/>
        <v>0</v>
      </c>
      <c r="S26" s="111" t="e">
        <f t="shared" si="5"/>
        <v>#DIV/0!</v>
      </c>
      <c r="T26" s="4">
        <f t="shared" si="6"/>
        <v>0</v>
      </c>
    </row>
    <row r="27" spans="1:20" ht="18.75" customHeight="1">
      <c r="A27" s="100" t="s">
        <v>147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6000000</v>
      </c>
      <c r="M27" s="5">
        <v>0</v>
      </c>
      <c r="N27" s="6">
        <f t="shared" si="2"/>
        <v>0</v>
      </c>
      <c r="O27" s="5"/>
      <c r="P27" s="5"/>
      <c r="Q27" s="5">
        <f t="shared" si="3"/>
        <v>-6000000</v>
      </c>
      <c r="R27" s="5">
        <f t="shared" si="4"/>
        <v>6000000</v>
      </c>
      <c r="S27" s="111" t="e">
        <f t="shared" si="5"/>
        <v>#DIV/0!</v>
      </c>
      <c r="T27" s="4">
        <f t="shared" si="6"/>
        <v>6000000</v>
      </c>
    </row>
    <row r="28" spans="1:20" ht="17.25" customHeight="1">
      <c r="A28" s="100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6437686</v>
      </c>
      <c r="M28" s="5">
        <v>571412</v>
      </c>
      <c r="N28" s="6">
        <f t="shared" si="2"/>
        <v>0.0887604645520145</v>
      </c>
      <c r="O28" s="5">
        <v>-1643620</v>
      </c>
      <c r="P28" s="5">
        <v>6437686</v>
      </c>
      <c r="Q28" s="5">
        <v>6437686</v>
      </c>
      <c r="R28" s="5">
        <f t="shared" si="4"/>
        <v>4794066</v>
      </c>
      <c r="S28" s="111">
        <f t="shared" si="5"/>
        <v>8.389858805905371</v>
      </c>
      <c r="T28" s="4">
        <f t="shared" si="6"/>
        <v>4222654</v>
      </c>
    </row>
    <row r="29" spans="1:20" ht="15.75" hidden="1">
      <c r="A29" s="100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/>
      <c r="M29" s="5"/>
      <c r="N29" s="6" t="e">
        <f t="shared" si="2"/>
        <v>#DIV/0!</v>
      </c>
      <c r="O29" s="5"/>
      <c r="P29" s="5"/>
      <c r="Q29" s="5">
        <f t="shared" si="3"/>
        <v>0</v>
      </c>
      <c r="R29" s="5">
        <f t="shared" si="4"/>
        <v>0</v>
      </c>
      <c r="S29" s="111" t="e">
        <f t="shared" si="5"/>
        <v>#DIV/0!</v>
      </c>
      <c r="T29" s="4">
        <f t="shared" si="6"/>
        <v>0</v>
      </c>
    </row>
    <row r="30" spans="1:20" ht="15.75">
      <c r="A30" s="100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5">
        <v>435038</v>
      </c>
      <c r="M30" s="5">
        <v>190410</v>
      </c>
      <c r="N30" s="6">
        <f t="shared" si="2"/>
        <v>0.43768590330040136</v>
      </c>
      <c r="O30" s="5"/>
      <c r="P30" s="5">
        <v>435038</v>
      </c>
      <c r="Q30" s="5">
        <v>435038</v>
      </c>
      <c r="R30" s="5">
        <f t="shared" si="4"/>
        <v>435038</v>
      </c>
      <c r="S30" s="111">
        <f t="shared" si="5"/>
        <v>2.284743448348301</v>
      </c>
      <c r="T30" s="4">
        <f t="shared" si="6"/>
        <v>244628</v>
      </c>
    </row>
    <row r="31" spans="1:20" ht="0.75" customHeight="1">
      <c r="A31" s="92" t="s">
        <v>82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5"/>
      <c r="M31" s="5"/>
      <c r="N31" s="6" t="e">
        <f t="shared" si="2"/>
        <v>#DIV/0!</v>
      </c>
      <c r="O31" s="5"/>
      <c r="P31" s="5"/>
      <c r="Q31" s="5">
        <f t="shared" si="3"/>
        <v>0</v>
      </c>
      <c r="R31" s="5">
        <f t="shared" si="4"/>
        <v>0</v>
      </c>
      <c r="S31" s="111" t="e">
        <f t="shared" si="5"/>
        <v>#DIV/0!</v>
      </c>
      <c r="T31" s="4">
        <f t="shared" si="6"/>
        <v>0</v>
      </c>
    </row>
    <row r="32" spans="1:20" ht="15.75" hidden="1">
      <c r="A32" s="100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5"/>
      <c r="M32" s="5"/>
      <c r="N32" s="6" t="e">
        <f t="shared" si="2"/>
        <v>#DIV/0!</v>
      </c>
      <c r="O32" s="5"/>
      <c r="P32" s="5"/>
      <c r="Q32" s="5">
        <f t="shared" si="3"/>
        <v>0</v>
      </c>
      <c r="R32" s="5">
        <f t="shared" si="4"/>
        <v>0</v>
      </c>
      <c r="S32" s="111" t="e">
        <f t="shared" si="5"/>
        <v>#DIV/0!</v>
      </c>
      <c r="T32" s="4">
        <f t="shared" si="6"/>
        <v>0</v>
      </c>
    </row>
    <row r="33" spans="1:20" ht="15.75" hidden="1">
      <c r="A33" s="64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5"/>
      <c r="M33" s="5"/>
      <c r="N33" s="6" t="e">
        <f t="shared" si="2"/>
        <v>#DIV/0!</v>
      </c>
      <c r="O33" s="5"/>
      <c r="P33" s="5"/>
      <c r="Q33" s="5">
        <f t="shared" si="3"/>
        <v>0</v>
      </c>
      <c r="R33" s="5">
        <f t="shared" si="4"/>
        <v>0</v>
      </c>
      <c r="S33" s="111" t="e">
        <f t="shared" si="5"/>
        <v>#DIV/0!</v>
      </c>
      <c r="T33" s="4">
        <f t="shared" si="6"/>
        <v>0</v>
      </c>
    </row>
    <row r="34" spans="1:20" ht="15.75" hidden="1">
      <c r="A34" s="64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5"/>
      <c r="M34" s="5"/>
      <c r="N34" s="6" t="e">
        <f t="shared" si="2"/>
        <v>#DIV/0!</v>
      </c>
      <c r="O34" s="5"/>
      <c r="P34" s="5"/>
      <c r="Q34" s="5">
        <f t="shared" si="3"/>
        <v>0</v>
      </c>
      <c r="R34" s="5">
        <f t="shared" si="4"/>
        <v>0</v>
      </c>
      <c r="S34" s="111" t="e">
        <f t="shared" si="5"/>
        <v>#DIV/0!</v>
      </c>
      <c r="T34" s="4">
        <f t="shared" si="6"/>
        <v>0</v>
      </c>
    </row>
    <row r="35" spans="1:20" ht="15.75" hidden="1">
      <c r="A35" s="64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5"/>
      <c r="M35" s="5"/>
      <c r="N35" s="6" t="e">
        <f t="shared" si="2"/>
        <v>#DIV/0!</v>
      </c>
      <c r="O35" s="5"/>
      <c r="P35" s="5"/>
      <c r="Q35" s="5">
        <f t="shared" si="3"/>
        <v>0</v>
      </c>
      <c r="R35" s="5">
        <f t="shared" si="4"/>
        <v>0</v>
      </c>
      <c r="S35" s="111" t="e">
        <f t="shared" si="5"/>
        <v>#DIV/0!</v>
      </c>
      <c r="T35" s="4">
        <f t="shared" si="6"/>
        <v>0</v>
      </c>
    </row>
    <row r="36" spans="1:20" ht="15.75" hidden="1">
      <c r="A36" s="64" t="s">
        <v>85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5"/>
      <c r="M36" s="5"/>
      <c r="N36" s="6" t="e">
        <f t="shared" si="2"/>
        <v>#DIV/0!</v>
      </c>
      <c r="O36" s="5"/>
      <c r="P36" s="5"/>
      <c r="Q36" s="5">
        <f t="shared" si="3"/>
        <v>0</v>
      </c>
      <c r="R36" s="5">
        <f t="shared" si="4"/>
        <v>0</v>
      </c>
      <c r="S36" s="111"/>
      <c r="T36" s="4">
        <f t="shared" si="6"/>
        <v>0</v>
      </c>
    </row>
    <row r="37" spans="1:20" ht="15.75">
      <c r="A37" s="64" t="s">
        <v>105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5">
        <v>25000</v>
      </c>
      <c r="M37" s="5">
        <v>33837</v>
      </c>
      <c r="N37" s="6">
        <f t="shared" si="2"/>
        <v>1.35348</v>
      </c>
      <c r="O37" s="5">
        <v>10000</v>
      </c>
      <c r="P37" s="5">
        <v>9887</v>
      </c>
      <c r="Q37" s="5">
        <v>9887</v>
      </c>
      <c r="R37" s="5">
        <f t="shared" si="4"/>
        <v>35000</v>
      </c>
      <c r="S37" s="111">
        <f t="shared" si="5"/>
        <v>1.0343706593374118</v>
      </c>
      <c r="T37" s="4">
        <f t="shared" si="6"/>
        <v>1163</v>
      </c>
    </row>
    <row r="38" spans="1:20" ht="15.75">
      <c r="A38" s="64" t="s">
        <v>102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5">
        <v>0</v>
      </c>
      <c r="M38" s="5">
        <v>0</v>
      </c>
      <c r="N38" s="6"/>
      <c r="O38" s="5"/>
      <c r="P38" s="5"/>
      <c r="Q38" s="5">
        <f t="shared" si="3"/>
        <v>0</v>
      </c>
      <c r="R38" s="5">
        <f t="shared" si="4"/>
        <v>0</v>
      </c>
      <c r="S38" s="111"/>
      <c r="T38" s="4">
        <f t="shared" si="6"/>
        <v>0</v>
      </c>
    </row>
    <row r="39" spans="1:20" ht="15.75">
      <c r="A39" s="100" t="s">
        <v>100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5">
        <v>541785</v>
      </c>
      <c r="M39" s="5">
        <v>439420</v>
      </c>
      <c r="N39" s="6">
        <f t="shared" si="2"/>
        <v>0.8110597377188368</v>
      </c>
      <c r="O39" s="5"/>
      <c r="P39" s="5">
        <v>541785</v>
      </c>
      <c r="Q39" s="5">
        <v>541785</v>
      </c>
      <c r="R39" s="5">
        <f t="shared" si="4"/>
        <v>541785</v>
      </c>
      <c r="S39" s="111">
        <f t="shared" si="5"/>
        <v>1.2329548040598972</v>
      </c>
      <c r="T39" s="4">
        <f t="shared" si="6"/>
        <v>102365</v>
      </c>
    </row>
    <row r="40" spans="1:20" ht="15.75">
      <c r="A40" s="100" t="s">
        <v>154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2641</v>
      </c>
      <c r="M40" s="5">
        <v>0</v>
      </c>
      <c r="N40" s="6">
        <f t="shared" si="2"/>
        <v>0</v>
      </c>
      <c r="O40" s="5"/>
      <c r="P40" s="5"/>
      <c r="Q40" s="5">
        <f t="shared" si="3"/>
        <v>-2641</v>
      </c>
      <c r="R40" s="5">
        <f t="shared" si="4"/>
        <v>2641</v>
      </c>
      <c r="S40" s="112" t="e">
        <f t="shared" si="5"/>
        <v>#DIV/0!</v>
      </c>
      <c r="T40" s="5">
        <f t="shared" si="6"/>
        <v>2641</v>
      </c>
    </row>
    <row r="41" spans="1:20" ht="15.75">
      <c r="A41" s="100" t="s">
        <v>106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4728</v>
      </c>
      <c r="M41" s="5">
        <v>1153</v>
      </c>
      <c r="N41" s="6">
        <f t="shared" si="2"/>
        <v>0.2438663282571912</v>
      </c>
      <c r="O41" s="5"/>
      <c r="P41" s="5"/>
      <c r="Q41" s="5">
        <f t="shared" si="3"/>
        <v>-3575</v>
      </c>
      <c r="R41" s="5">
        <f t="shared" si="4"/>
        <v>4728</v>
      </c>
      <c r="S41" s="112">
        <f t="shared" si="5"/>
        <v>4.100607111882047</v>
      </c>
      <c r="T41" s="5">
        <f t="shared" si="6"/>
        <v>3575</v>
      </c>
    </row>
    <row r="42" spans="1:20" ht="15.75">
      <c r="A42" s="100" t="s">
        <v>107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128410</v>
      </c>
      <c r="M42" s="5">
        <v>44910</v>
      </c>
      <c r="N42" s="6">
        <f t="shared" si="2"/>
        <v>0.34973911689120785</v>
      </c>
      <c r="O42" s="5"/>
      <c r="P42" s="5">
        <v>128410</v>
      </c>
      <c r="Q42" s="5">
        <v>128410</v>
      </c>
      <c r="R42" s="5">
        <f t="shared" si="4"/>
        <v>128410</v>
      </c>
      <c r="S42" s="112">
        <f t="shared" si="5"/>
        <v>2.8592741037630818</v>
      </c>
      <c r="T42" s="5">
        <f t="shared" si="6"/>
        <v>83500</v>
      </c>
    </row>
    <row r="43" spans="1:20" ht="15.75">
      <c r="A43" s="100" t="s">
        <v>108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4321443</v>
      </c>
      <c r="M43" s="5">
        <v>1541820</v>
      </c>
      <c r="N43" s="6">
        <f t="shared" si="2"/>
        <v>0.35678360214400606</v>
      </c>
      <c r="O43" s="5"/>
      <c r="P43" s="5">
        <v>4321443</v>
      </c>
      <c r="Q43" s="5">
        <v>4321443</v>
      </c>
      <c r="R43" s="5">
        <f t="shared" si="4"/>
        <v>4321443</v>
      </c>
      <c r="S43" s="112">
        <f t="shared" si="5"/>
        <v>2.8028193952601472</v>
      </c>
      <c r="T43" s="5">
        <f t="shared" si="6"/>
        <v>2779623</v>
      </c>
    </row>
    <row r="44" spans="1:20" ht="26.25">
      <c r="A44" s="92" t="s">
        <v>104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13983</v>
      </c>
      <c r="M44" s="5">
        <v>1671</v>
      </c>
      <c r="N44" s="6">
        <f t="shared" si="2"/>
        <v>0.1195022527354645</v>
      </c>
      <c r="O44" s="5"/>
      <c r="P44" s="5">
        <v>13983</v>
      </c>
      <c r="Q44" s="5">
        <v>13983</v>
      </c>
      <c r="R44" s="5">
        <f t="shared" si="4"/>
        <v>13983</v>
      </c>
      <c r="S44" s="112">
        <f t="shared" si="5"/>
        <v>8.368043087971275</v>
      </c>
      <c r="T44" s="5">
        <f t="shared" si="6"/>
        <v>12312</v>
      </c>
    </row>
    <row r="45" spans="1:20" ht="26.25">
      <c r="A45" s="92" t="s">
        <v>109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>
        <v>0</v>
      </c>
      <c r="N45" s="6">
        <f t="shared" si="2"/>
        <v>0</v>
      </c>
      <c r="O45" s="5"/>
      <c r="P45" s="5"/>
      <c r="Q45" s="5">
        <f t="shared" si="3"/>
        <v>-240</v>
      </c>
      <c r="R45" s="5">
        <f t="shared" si="4"/>
        <v>240</v>
      </c>
      <c r="S45" s="112" t="e">
        <f t="shared" si="5"/>
        <v>#DIV/0!</v>
      </c>
      <c r="T45" s="5">
        <f t="shared" si="6"/>
        <v>240</v>
      </c>
    </row>
    <row r="46" spans="1:20" ht="15.75">
      <c r="A46" s="100" t="s">
        <v>110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2410</v>
      </c>
      <c r="M46" s="5">
        <v>0</v>
      </c>
      <c r="N46" s="6">
        <f t="shared" si="2"/>
        <v>0</v>
      </c>
      <c r="O46" s="5"/>
      <c r="P46" s="5"/>
      <c r="Q46" s="5">
        <f t="shared" si="3"/>
        <v>-2410</v>
      </c>
      <c r="R46" s="5">
        <f t="shared" si="4"/>
        <v>2410</v>
      </c>
      <c r="S46" s="112" t="e">
        <f t="shared" si="5"/>
        <v>#DIV/0!</v>
      </c>
      <c r="T46" s="5">
        <f t="shared" si="6"/>
        <v>2410</v>
      </c>
    </row>
    <row r="47" spans="1:20" ht="32.25" customHeight="1">
      <c r="A47" s="92" t="s">
        <v>112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4400463</v>
      </c>
      <c r="M47" s="5">
        <v>2681294</v>
      </c>
      <c r="N47" s="6">
        <f t="shared" si="2"/>
        <v>0.6093208828252845</v>
      </c>
      <c r="O47" s="5"/>
      <c r="P47" s="5">
        <v>4400463</v>
      </c>
      <c r="Q47" s="5">
        <v>4400463</v>
      </c>
      <c r="R47" s="5">
        <f t="shared" si="4"/>
        <v>4400463</v>
      </c>
      <c r="S47" s="112">
        <f t="shared" si="5"/>
        <v>1.6411713896350046</v>
      </c>
      <c r="T47" s="5">
        <f t="shared" si="6"/>
        <v>1719169</v>
      </c>
    </row>
    <row r="48" spans="1:20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6" t="e">
        <f t="shared" si="2"/>
        <v>#DIV/0!</v>
      </c>
      <c r="O48" s="5"/>
      <c r="P48" s="5"/>
      <c r="Q48" s="5">
        <f t="shared" si="3"/>
        <v>0</v>
      </c>
      <c r="R48" s="5">
        <f t="shared" si="4"/>
        <v>0</v>
      </c>
      <c r="S48" s="112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5">
        <f t="shared" si="4"/>
        <v>0</v>
      </c>
      <c r="S49" s="112" t="e">
        <f t="shared" si="5"/>
        <v>#DIV/0!</v>
      </c>
      <c r="T49" s="5">
        <f t="shared" si="6"/>
        <v>0</v>
      </c>
    </row>
    <row r="50" spans="1:20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5">
        <f t="shared" si="4"/>
        <v>0</v>
      </c>
      <c r="S50" s="112" t="e">
        <f t="shared" si="5"/>
        <v>#DIV/0!</v>
      </c>
      <c r="T50" s="5">
        <f t="shared" si="6"/>
        <v>0</v>
      </c>
    </row>
    <row r="51" spans="1:20" ht="15.75" hidden="1">
      <c r="A51" s="7" t="s">
        <v>120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5">
        <f t="shared" si="4"/>
        <v>0</v>
      </c>
      <c r="S51" s="112" t="e">
        <f t="shared" si="5"/>
        <v>#DIV/0!</v>
      </c>
      <c r="T51" s="5">
        <f t="shared" si="6"/>
        <v>0</v>
      </c>
    </row>
    <row r="52" spans="1:20" ht="2.25" customHeight="1" hidden="1">
      <c r="A52" s="92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5">
        <f t="shared" si="4"/>
        <v>0</v>
      </c>
      <c r="S52" s="112" t="e">
        <f t="shared" si="5"/>
        <v>#DIV/0!</v>
      </c>
      <c r="T52" s="5">
        <f t="shared" si="6"/>
        <v>0</v>
      </c>
    </row>
    <row r="53" spans="1:20" ht="15.75" hidden="1">
      <c r="A53" s="39" t="s">
        <v>151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5">
        <f t="shared" si="4"/>
        <v>0</v>
      </c>
      <c r="S53" s="112"/>
      <c r="T53" s="5">
        <f t="shared" si="6"/>
        <v>0</v>
      </c>
    </row>
    <row r="54" spans="1:20" ht="15.75">
      <c r="A54" s="39" t="s">
        <v>114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125000</v>
      </c>
      <c r="M54" s="5">
        <v>39184</v>
      </c>
      <c r="N54" s="6">
        <f t="shared" si="2"/>
        <v>0.313472</v>
      </c>
      <c r="O54" s="5"/>
      <c r="P54" s="5">
        <v>94768</v>
      </c>
      <c r="Q54" s="5">
        <v>94768</v>
      </c>
      <c r="R54" s="5">
        <f t="shared" si="4"/>
        <v>125000</v>
      </c>
      <c r="S54" s="112">
        <f t="shared" si="5"/>
        <v>3.190077582686811</v>
      </c>
      <c r="T54" s="5">
        <f t="shared" si="6"/>
        <v>85816</v>
      </c>
    </row>
    <row r="55" spans="1:20" ht="15.75" hidden="1">
      <c r="A55" s="92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102"/>
      <c r="N55" s="6" t="e">
        <f t="shared" si="2"/>
        <v>#DIV/0!</v>
      </c>
      <c r="O55" s="5"/>
      <c r="P55" s="5"/>
      <c r="Q55" s="5">
        <f t="shared" si="3"/>
        <v>0</v>
      </c>
      <c r="R55" s="5">
        <f t="shared" si="4"/>
        <v>0</v>
      </c>
      <c r="S55" s="112" t="e">
        <f t="shared" si="5"/>
        <v>#DIV/0!</v>
      </c>
      <c r="T55" s="5">
        <f t="shared" si="6"/>
        <v>0</v>
      </c>
    </row>
    <row r="56" spans="1:20" ht="15" customHeight="1">
      <c r="A56" s="7" t="s">
        <v>179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4470000</v>
      </c>
      <c r="M56" s="5">
        <v>1918000</v>
      </c>
      <c r="N56" s="6">
        <f t="shared" si="2"/>
        <v>0.429082774049217</v>
      </c>
      <c r="O56" s="5">
        <v>-10000</v>
      </c>
      <c r="P56" s="5">
        <v>4837060</v>
      </c>
      <c r="Q56" s="5">
        <v>4837060</v>
      </c>
      <c r="R56" s="5">
        <f t="shared" si="4"/>
        <v>4460000</v>
      </c>
      <c r="S56" s="112">
        <f t="shared" si="5"/>
        <v>2.3253388946819604</v>
      </c>
      <c r="T56" s="5">
        <f t="shared" si="6"/>
        <v>2542000</v>
      </c>
    </row>
    <row r="57" spans="1:20" ht="21" customHeight="1" hidden="1">
      <c r="A57" s="7" t="s">
        <v>155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5">
        <f t="shared" si="4"/>
        <v>0</v>
      </c>
      <c r="S57" s="112"/>
      <c r="T57" s="5">
        <f t="shared" si="6"/>
        <v>0</v>
      </c>
    </row>
    <row r="58" spans="1:20" ht="15.75" hidden="1">
      <c r="A58" s="38" t="s">
        <v>156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5">
        <f t="shared" si="4"/>
        <v>0</v>
      </c>
      <c r="S58" s="112"/>
      <c r="T58" s="5">
        <f t="shared" si="6"/>
        <v>0</v>
      </c>
    </row>
    <row r="59" spans="1:20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6" t="e">
        <f t="shared" si="2"/>
        <v>#DIV/0!</v>
      </c>
      <c r="O59" s="5"/>
      <c r="P59" s="5"/>
      <c r="Q59" s="5">
        <f t="shared" si="3"/>
        <v>0</v>
      </c>
      <c r="R59" s="5">
        <f t="shared" si="4"/>
        <v>0</v>
      </c>
      <c r="S59" s="112" t="e">
        <f t="shared" si="5"/>
        <v>#DIV/0!</v>
      </c>
      <c r="T59" s="5">
        <f t="shared" si="6"/>
        <v>0</v>
      </c>
    </row>
    <row r="60" spans="1:20" ht="16.5" customHeight="1">
      <c r="A60" s="100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454515</v>
      </c>
      <c r="M60" s="5">
        <v>183688</v>
      </c>
      <c r="N60" s="6">
        <f t="shared" si="2"/>
        <v>0.4041406774253875</v>
      </c>
      <c r="O60" s="5"/>
      <c r="P60" s="5">
        <v>454515</v>
      </c>
      <c r="Q60" s="5">
        <v>454515</v>
      </c>
      <c r="R60" s="5">
        <f t="shared" si="4"/>
        <v>454515</v>
      </c>
      <c r="S60" s="112">
        <f t="shared" si="5"/>
        <v>2.4743859152475935</v>
      </c>
      <c r="T60" s="5">
        <f t="shared" si="6"/>
        <v>270827</v>
      </c>
    </row>
    <row r="61" spans="1:20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5">
        <f t="shared" si="4"/>
        <v>0</v>
      </c>
      <c r="S61" s="112" t="e">
        <f t="shared" si="5"/>
        <v>#DIV/0!</v>
      </c>
      <c r="T61" s="5">
        <f t="shared" si="6"/>
        <v>0</v>
      </c>
    </row>
    <row r="62" spans="1:20" ht="15.75" hidden="1">
      <c r="A62" s="38" t="s">
        <v>127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5">
        <f t="shared" si="4"/>
        <v>0</v>
      </c>
      <c r="S62" s="112" t="e">
        <f t="shared" si="5"/>
        <v>#DIV/0!</v>
      </c>
      <c r="T62" s="5">
        <f t="shared" si="6"/>
        <v>0</v>
      </c>
    </row>
    <row r="63" spans="1:20" ht="26.25" hidden="1">
      <c r="A63" s="92" t="s">
        <v>125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5">
        <f t="shared" si="4"/>
        <v>0</v>
      </c>
      <c r="S63" s="112" t="e">
        <f t="shared" si="5"/>
        <v>#DIV/0!</v>
      </c>
      <c r="T63" s="5">
        <f t="shared" si="6"/>
        <v>0</v>
      </c>
    </row>
    <row r="64" spans="1:20" ht="15.75" hidden="1">
      <c r="A64" s="7" t="s">
        <v>113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5">
        <f t="shared" si="4"/>
        <v>0</v>
      </c>
      <c r="S64" s="112" t="e">
        <f t="shared" si="5"/>
        <v>#DIV/0!</v>
      </c>
      <c r="T64" s="5">
        <f t="shared" si="6"/>
        <v>0</v>
      </c>
    </row>
    <row r="65" spans="1:20" ht="5.25" customHeight="1" hidden="1">
      <c r="A65" s="7" t="s">
        <v>77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5"/>
      <c r="P65" s="5"/>
      <c r="Q65" s="5">
        <f t="shared" si="3"/>
        <v>0</v>
      </c>
      <c r="R65" s="5">
        <f t="shared" si="4"/>
        <v>0</v>
      </c>
      <c r="S65" s="112" t="e">
        <f t="shared" si="5"/>
        <v>#DIV/0!</v>
      </c>
      <c r="T65" s="5">
        <f t="shared" si="6"/>
        <v>0</v>
      </c>
    </row>
    <row r="66" spans="1:20" ht="0.75" customHeight="1">
      <c r="A66" s="92" t="s">
        <v>157</v>
      </c>
      <c r="B66" s="93">
        <v>505000</v>
      </c>
      <c r="C66" s="93">
        <v>443182</v>
      </c>
      <c r="D66" s="94">
        <f t="shared" si="14"/>
        <v>0.8775881188118811</v>
      </c>
      <c r="E66" s="93"/>
      <c r="F66" s="95">
        <f t="shared" si="15"/>
        <v>0.8775881188118811</v>
      </c>
      <c r="G66" s="93"/>
      <c r="H66" s="93">
        <v>0</v>
      </c>
      <c r="I66" s="93">
        <v>0</v>
      </c>
      <c r="J66" s="94"/>
      <c r="K66" s="93"/>
      <c r="L66" s="5"/>
      <c r="M66" s="5"/>
      <c r="N66" s="6" t="e">
        <f t="shared" si="2"/>
        <v>#DIV/0!</v>
      </c>
      <c r="O66" s="5"/>
      <c r="P66" s="5"/>
      <c r="Q66" s="5">
        <f t="shared" si="3"/>
        <v>0</v>
      </c>
      <c r="R66" s="5">
        <f t="shared" si="4"/>
        <v>0</v>
      </c>
      <c r="S66" s="112" t="e">
        <f t="shared" si="5"/>
        <v>#DIV/0!</v>
      </c>
      <c r="T66" s="5">
        <f t="shared" si="6"/>
        <v>0</v>
      </c>
    </row>
    <row r="67" spans="1:20" ht="15.75">
      <c r="A67" s="92" t="s">
        <v>180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/>
      <c r="M67" s="5"/>
      <c r="N67" s="6"/>
      <c r="O67" s="5"/>
      <c r="P67" s="5"/>
      <c r="Q67" s="5"/>
      <c r="R67" s="5">
        <f t="shared" si="4"/>
        <v>0</v>
      </c>
      <c r="S67" s="112" t="e">
        <f t="shared" si="5"/>
        <v>#DIV/0!</v>
      </c>
      <c r="T67" s="5">
        <f t="shared" si="6"/>
        <v>0</v>
      </c>
    </row>
    <row r="68" spans="1:20" ht="15.75">
      <c r="A68" s="7" t="s">
        <v>173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6"/>
      <c r="O68" s="5"/>
      <c r="P68" s="5"/>
      <c r="Q68" s="5"/>
      <c r="R68" s="5">
        <f t="shared" si="4"/>
        <v>0</v>
      </c>
      <c r="S68" s="112"/>
      <c r="T68" s="5">
        <f t="shared" si="6"/>
        <v>0</v>
      </c>
    </row>
    <row r="69" spans="1:20" ht="26.25">
      <c r="A69" s="7" t="s">
        <v>143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150000</v>
      </c>
      <c r="M69" s="5">
        <v>0</v>
      </c>
      <c r="N69" s="6">
        <f t="shared" si="2"/>
        <v>0</v>
      </c>
      <c r="O69" s="5"/>
      <c r="P69" s="5">
        <v>100077</v>
      </c>
      <c r="Q69" s="5">
        <v>100077</v>
      </c>
      <c r="R69" s="5">
        <f t="shared" si="4"/>
        <v>150000</v>
      </c>
      <c r="S69" s="112" t="e">
        <f t="shared" si="5"/>
        <v>#DIV/0!</v>
      </c>
      <c r="T69" s="5">
        <f t="shared" si="6"/>
        <v>150000</v>
      </c>
    </row>
    <row r="70" spans="1:20" ht="15.75">
      <c r="A70" s="38" t="s">
        <v>97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63453000</v>
      </c>
      <c r="M70" s="5">
        <v>13594619</v>
      </c>
      <c r="N70" s="6">
        <f t="shared" si="2"/>
        <v>0.2142470647565915</v>
      </c>
      <c r="O70" s="5"/>
      <c r="P70" s="5">
        <v>54620593</v>
      </c>
      <c r="Q70" s="5">
        <v>54620593</v>
      </c>
      <c r="R70" s="5">
        <f t="shared" si="4"/>
        <v>63453000</v>
      </c>
      <c r="S70" s="111">
        <f t="shared" si="5"/>
        <v>4.667508519363434</v>
      </c>
      <c r="T70" s="4">
        <f t="shared" si="6"/>
        <v>49858381</v>
      </c>
    </row>
    <row r="71" spans="1:20" ht="15.75">
      <c r="A71" s="38" t="s">
        <v>158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945000</v>
      </c>
      <c r="M71" s="5"/>
      <c r="N71" s="6">
        <f t="shared" si="2"/>
        <v>0</v>
      </c>
      <c r="O71" s="5"/>
      <c r="P71" s="5">
        <v>3613043</v>
      </c>
      <c r="Q71" s="5">
        <v>3613043</v>
      </c>
      <c r="R71" s="5">
        <f t="shared" si="4"/>
        <v>945000</v>
      </c>
      <c r="S71" s="111" t="e">
        <f t="shared" si="5"/>
        <v>#DIV/0!</v>
      </c>
      <c r="T71" s="4">
        <f t="shared" si="6"/>
        <v>945000</v>
      </c>
    </row>
    <row r="72" spans="1:20" ht="24.75" customHeight="1">
      <c r="A72" s="38" t="s">
        <v>144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883000</v>
      </c>
      <c r="M72" s="5">
        <v>255000</v>
      </c>
      <c r="N72" s="6">
        <f t="shared" si="2"/>
        <v>0.2887882219705549</v>
      </c>
      <c r="O72" s="5"/>
      <c r="P72" s="5">
        <v>535509</v>
      </c>
      <c r="Q72" s="5">
        <v>535509</v>
      </c>
      <c r="R72" s="5">
        <f t="shared" si="4"/>
        <v>883000</v>
      </c>
      <c r="S72" s="111">
        <f t="shared" si="5"/>
        <v>3.462745098039216</v>
      </c>
      <c r="T72" s="4">
        <f t="shared" si="6"/>
        <v>628000</v>
      </c>
    </row>
    <row r="73" spans="1:20" ht="33" customHeight="1">
      <c r="A73" s="45" t="s">
        <v>126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3"/>
      <c r="K73" s="8"/>
      <c r="L73" s="8">
        <v>-56252999</v>
      </c>
      <c r="M73" s="8">
        <v>-16828233</v>
      </c>
      <c r="N73" s="119">
        <f t="shared" si="2"/>
        <v>0.29915263717761964</v>
      </c>
      <c r="O73" s="8">
        <v>-4252699</v>
      </c>
      <c r="P73" s="8">
        <v>-39614852</v>
      </c>
      <c r="Q73" s="8">
        <v>-39614852</v>
      </c>
      <c r="R73" s="120">
        <f t="shared" si="4"/>
        <v>-60505698</v>
      </c>
      <c r="S73" s="104">
        <f t="shared" si="5"/>
        <v>3.5954872980425217</v>
      </c>
      <c r="T73" s="78">
        <f t="shared" si="6"/>
        <v>-43677465</v>
      </c>
    </row>
    <row r="74" spans="1:20" ht="0.75" customHeight="1" thickBot="1">
      <c r="A74" s="123" t="s">
        <v>61</v>
      </c>
      <c r="B74" s="109">
        <v>0</v>
      </c>
      <c r="C74" s="109"/>
      <c r="D74" s="121"/>
      <c r="E74" s="109"/>
      <c r="F74" s="124" t="e">
        <f>C74/B74</f>
        <v>#DIV/0!</v>
      </c>
      <c r="G74" s="109"/>
      <c r="H74" s="109">
        <f>B74+E74</f>
        <v>0</v>
      </c>
      <c r="I74" s="109"/>
      <c r="J74" s="121"/>
      <c r="K74" s="109"/>
      <c r="L74" s="121"/>
      <c r="M74" s="121"/>
      <c r="N74" s="121" t="e">
        <f>M74/L74</f>
        <v>#DIV/0!</v>
      </c>
      <c r="O74" s="109" t="e">
        <f>M74/L74</f>
        <v>#DIV/0!</v>
      </c>
      <c r="P74" s="121"/>
      <c r="Q74" s="109">
        <f t="shared" si="3"/>
        <v>0</v>
      </c>
      <c r="R74" s="109">
        <f>L74+P74</f>
        <v>0</v>
      </c>
      <c r="S74" s="105" t="e">
        <f t="shared" si="5"/>
        <v>#DIV/0!</v>
      </c>
      <c r="T74" s="77">
        <f t="shared" si="6"/>
        <v>0</v>
      </c>
    </row>
    <row r="75" spans="1:20" ht="21" thickBot="1">
      <c r="A75" s="69" t="s">
        <v>78</v>
      </c>
      <c r="B75" s="125">
        <f>B76-B12-B54-B56-B59-B61-B65-B70-B64-B73-B48-B69-B11-B51-B66</f>
        <v>133249656</v>
      </c>
      <c r="C75" s="126">
        <f>C76-C12-C54-C56-C59-C61-C65-C70-C64-C73-C48-C69-C11-C51-C66</f>
        <v>136194581</v>
      </c>
      <c r="D75" s="127">
        <f>C75/B75</f>
        <v>1.0221008075247864</v>
      </c>
      <c r="E75" s="126">
        <f>E76-E12-E54-E56-E59-E61-E65-E70-E64-E48-E73-E69-E11-E51-E66</f>
        <v>0</v>
      </c>
      <c r="F75" s="128">
        <f>C75/B75</f>
        <v>1.0221008075247864</v>
      </c>
      <c r="G75" s="126">
        <f>G76-G12-G54-G56-G59-G61-G65-G70-G64-G73-G51-G69-G11-G66-G48-G62</f>
        <v>0</v>
      </c>
      <c r="H75" s="126">
        <f>H10+H13+H15+H16+H17+H21+H22+H23+H24+H25+H27+H28+H29+H30+H37+H38+H39+H41+H42+H43+H44+H45+H46+H47+H53+H60+H63+H18+H19+H20+H73</f>
        <v>142546876</v>
      </c>
      <c r="I75" s="126">
        <f>I10+I13+I15+I16+I17+I21+I22+I23+I24+I25+I27+I28+I29+I30+I37+I38+I39+I41+I42+I43+I44+I45+I46+I47+I53+I60+I63+I18+I19+I20+I73</f>
        <v>138158714</v>
      </c>
      <c r="J75" s="127">
        <f>I75/H75</f>
        <v>0.9692160072311932</v>
      </c>
      <c r="K75" s="129">
        <f>K10+K13+K15+K16+K17+K21+K22+K23+K24+K25+K27+K28+K29+K30+K37+K38+K39+K41+K42+K43+K44+K45+K46+K47+K53+K60+K63+K18+K19+K20+K73</f>
        <v>150000</v>
      </c>
      <c r="L75" s="71">
        <f>L10+L13+L15+L16+L17+L21+L22+L23+L24+L25+L27+L28+L29+L30+L37+L38+L39+L41+L42+L43+L44+L45+L46+L47+L53+L60+L63+L18+L19+L20+L73+L9+L66+L67</f>
        <v>203220679</v>
      </c>
      <c r="M75" s="71">
        <f>M10+M13+M15+M16+M17+M21+M22+M23+M24+M25+M27+M28+M29+M30+M37+M38+M39+M41+M42+M43+M44+M45+M46+M47+M53+M60+M63+M18+M19+M20+M73+M9+M66+M67</f>
        <v>114353704</v>
      </c>
      <c r="N75" s="88">
        <f>M75/L75</f>
        <v>0.5627070264832645</v>
      </c>
      <c r="O75" s="71">
        <f>O10+O13+O15+O16+O17+O21+O22+O23+O24+O25+O27+O28+O29+O30+O37+O38+O39+O41+O42+O43+O44+O45+O46+O47+O53+O60+O63+O18+O19+O20+O9+O73+O66+O67</f>
        <v>-5603538</v>
      </c>
      <c r="P75" s="125">
        <f>P10+P13+P15+P16+P17+P21+P22+P23+P24+P25+P27+P28+P29+P30+P37+P38+P39+P41+P42+P43+P44+P45+P46+P47+P53+P60+P63+P18+P19+P20+P9+P73+P66</f>
        <v>40513116</v>
      </c>
      <c r="Q75" s="129">
        <f>Q10+Q13+Q15+Q16+Q17+Q21+Q22+Q23+Q24+Q25+Q27+Q28+Q29+Q30+Q37+Q38+Q39+Q41+Q42+Q43+Q44+Q45+Q46+Q47+Q53+Q60+Q63+Q18+Q19+Q20+Q9+Q73+Q66</f>
        <v>-57997330</v>
      </c>
      <c r="R75" s="71">
        <f>R10+R13+R15+R16+R17+R21+R22+R23+R24+R25+R27+R28+R29+R30+R37+R38+R39+R41+R42+R43+R44+R45+R46+R47+R53+R60+R63+R18+R19+R20+R9+R73+R66+R67</f>
        <v>197617141</v>
      </c>
      <c r="S75" s="106">
        <f t="shared" si="5"/>
        <v>1.7281219067464575</v>
      </c>
      <c r="T75" s="72">
        <f t="shared" si="6"/>
        <v>83263437</v>
      </c>
    </row>
    <row r="76" spans="1:20" ht="19.5" customHeight="1" thickBot="1">
      <c r="A76" s="69" t="s">
        <v>0</v>
      </c>
      <c r="B76" s="132">
        <f>SUM(B9:B74)</f>
        <v>226113631</v>
      </c>
      <c r="C76" s="49">
        <f>SUM(C9:C74)</f>
        <v>228067537</v>
      </c>
      <c r="D76" s="47">
        <f>C76/B76</f>
        <v>1.0086412570147087</v>
      </c>
      <c r="E76" s="44">
        <f>SUM(E9:E74)</f>
        <v>0</v>
      </c>
      <c r="F76" s="48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7">
        <f>I76/H76</f>
        <v>0.9257073960870336</v>
      </c>
      <c r="K76" s="70">
        <f>SUM(K9:K74)</f>
        <v>150000</v>
      </c>
      <c r="L76" s="71">
        <f>SUM(L9:L74)</f>
        <v>278249320</v>
      </c>
      <c r="M76" s="71">
        <f>SUM(M9:M74)</f>
        <v>132348541</v>
      </c>
      <c r="N76" s="88">
        <f>M76/L76</f>
        <v>0.47564731155497525</v>
      </c>
      <c r="O76" s="71">
        <f>SUM(O9:O73)</f>
        <v>-5613538</v>
      </c>
      <c r="P76" s="122">
        <f>SUM(P9:P74)</f>
        <v>104314166</v>
      </c>
      <c r="Q76" s="70">
        <f>SUM(Q9:Q74)</f>
        <v>2989113</v>
      </c>
      <c r="R76" s="71">
        <f>SUM(R9:R74)</f>
        <v>272635782</v>
      </c>
      <c r="S76" s="106">
        <f t="shared" si="5"/>
        <v>2.0599832830797884</v>
      </c>
      <c r="T76" s="72">
        <f t="shared" si="6"/>
        <v>140287241</v>
      </c>
    </row>
    <row r="77" spans="1:20" ht="21" hidden="1" thickBot="1">
      <c r="A77" s="130" t="s">
        <v>64</v>
      </c>
      <c r="B77" s="49"/>
      <c r="C77" s="44"/>
      <c r="D77" s="133"/>
      <c r="E77" s="134"/>
      <c r="F77" s="134"/>
      <c r="G77" s="134"/>
      <c r="H77" s="135"/>
      <c r="I77" s="135"/>
      <c r="J77" s="135"/>
      <c r="K77" s="135"/>
      <c r="L77" s="136" t="e">
        <f>H77/B77</f>
        <v>#DIV/0!</v>
      </c>
      <c r="M77" s="136"/>
      <c r="N77" s="136"/>
      <c r="O77" s="136"/>
      <c r="P77" s="137"/>
      <c r="Q77" s="137"/>
      <c r="R77" s="138"/>
      <c r="S77" s="107"/>
      <c r="T77" s="39"/>
    </row>
    <row r="78" spans="1:20" ht="21" hidden="1" thickBot="1">
      <c r="A78" s="131" t="s">
        <v>62</v>
      </c>
      <c r="B78" s="49"/>
      <c r="C78" s="44"/>
      <c r="D78" s="133"/>
      <c r="E78" s="134"/>
      <c r="F78" s="134"/>
      <c r="G78" s="134"/>
      <c r="H78" s="135"/>
      <c r="I78" s="135"/>
      <c r="J78" s="135"/>
      <c r="K78" s="135"/>
      <c r="L78" s="137" t="e">
        <f>H78/B78</f>
        <v>#DIV/0!</v>
      </c>
      <c r="M78" s="137"/>
      <c r="N78" s="137"/>
      <c r="O78" s="137"/>
      <c r="P78" s="137"/>
      <c r="Q78" s="137"/>
      <c r="R78" s="139"/>
      <c r="S78" s="107"/>
      <c r="T78" s="39"/>
    </row>
    <row r="79" spans="1:20" ht="21" hidden="1" thickBot="1">
      <c r="A79" s="131" t="s">
        <v>63</v>
      </c>
      <c r="B79" s="49"/>
      <c r="C79" s="44"/>
      <c r="D79" s="133"/>
      <c r="E79" s="134"/>
      <c r="F79" s="134"/>
      <c r="G79" s="134"/>
      <c r="H79" s="135"/>
      <c r="I79" s="135"/>
      <c r="J79" s="135"/>
      <c r="K79" s="135"/>
      <c r="L79" s="137" t="e">
        <f>H79/B79</f>
        <v>#DIV/0!</v>
      </c>
      <c r="M79" s="137"/>
      <c r="N79" s="137"/>
      <c r="O79" s="137"/>
      <c r="P79" s="137"/>
      <c r="Q79" s="137"/>
      <c r="R79" s="139"/>
      <c r="S79" s="107"/>
      <c r="T79" s="39"/>
    </row>
    <row r="80" spans="1:20" ht="85.5" customHeight="1" thickBot="1">
      <c r="A80" s="140" t="s">
        <v>37</v>
      </c>
      <c r="B80" s="141" t="s">
        <v>128</v>
      </c>
      <c r="C80" s="141" t="s">
        <v>133</v>
      </c>
      <c r="D80" s="142" t="s">
        <v>81</v>
      </c>
      <c r="E80" s="143" t="s">
        <v>119</v>
      </c>
      <c r="F80" s="143" t="s">
        <v>81</v>
      </c>
      <c r="G80" s="143" t="s">
        <v>129</v>
      </c>
      <c r="H80" s="144" t="s">
        <v>134</v>
      </c>
      <c r="I80" s="144" t="s">
        <v>137</v>
      </c>
      <c r="J80" s="144" t="s">
        <v>81</v>
      </c>
      <c r="K80" s="144" t="s">
        <v>135</v>
      </c>
      <c r="L80" s="144" t="s">
        <v>176</v>
      </c>
      <c r="M80" s="58" t="s">
        <v>181</v>
      </c>
      <c r="N80" s="144" t="s">
        <v>178</v>
      </c>
      <c r="O80" s="144" t="s">
        <v>119</v>
      </c>
      <c r="P80" s="143" t="s">
        <v>142</v>
      </c>
      <c r="Q80" s="144"/>
      <c r="R80" s="145" t="s">
        <v>177</v>
      </c>
      <c r="S80" s="108" t="s">
        <v>171</v>
      </c>
      <c r="T80" s="58" t="s">
        <v>172</v>
      </c>
    </row>
    <row r="81" spans="1:20" ht="15.75">
      <c r="A81" s="9" t="s">
        <v>5</v>
      </c>
      <c r="B81" s="80">
        <f>B82+B83+B86</f>
        <v>16896000</v>
      </c>
      <c r="C81" s="80">
        <f>C82+C83+C86</f>
        <v>16567349</v>
      </c>
      <c r="D81" s="79">
        <f>C81/B81</f>
        <v>0.9805485913825758</v>
      </c>
      <c r="E81" s="80">
        <f>E82+E83</f>
        <v>0</v>
      </c>
      <c r="F81" s="79">
        <f>C81/B81</f>
        <v>0.9805485913825758</v>
      </c>
      <c r="G81" s="80">
        <f>G82+G83+G86</f>
        <v>0</v>
      </c>
      <c r="H81" s="80">
        <f>H82+H83+H86+H84</f>
        <v>19373000</v>
      </c>
      <c r="I81" s="80">
        <f>I82+I83+I86+I84</f>
        <v>15869073</v>
      </c>
      <c r="J81" s="79">
        <f>I81/H81</f>
        <v>0.8191334847468126</v>
      </c>
      <c r="K81" s="80">
        <f>K82+K83+K84+K86</f>
        <v>0</v>
      </c>
      <c r="L81" s="80">
        <f aca="true" t="shared" si="16" ref="L81:Q81">L82+L83+L84+L85+L86</f>
        <v>38010223</v>
      </c>
      <c r="M81" s="80">
        <f t="shared" si="16"/>
        <v>15711179</v>
      </c>
      <c r="N81" s="79">
        <f>M81/L81</f>
        <v>0.4133408793734254</v>
      </c>
      <c r="O81" s="80">
        <f>O82+O83+O84+O85+O86</f>
        <v>0</v>
      </c>
      <c r="P81" s="80">
        <f t="shared" si="16"/>
        <v>0</v>
      </c>
      <c r="Q81" s="80">
        <f t="shared" si="16"/>
        <v>0</v>
      </c>
      <c r="R81" s="80">
        <f>L81+O81</f>
        <v>38010223</v>
      </c>
      <c r="S81" s="113">
        <f>R81/M81</f>
        <v>2.41931067044682</v>
      </c>
      <c r="T81" s="80">
        <f>R81-M81</f>
        <v>22299044</v>
      </c>
    </row>
    <row r="82" spans="1:20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34000000</v>
      </c>
      <c r="M82" s="5">
        <v>13996836</v>
      </c>
      <c r="N82" s="81">
        <f aca="true" t="shared" si="17" ref="N82:N145">M82/L82</f>
        <v>0.41167164705882353</v>
      </c>
      <c r="O82" s="5"/>
      <c r="P82" s="5"/>
      <c r="Q82" s="5"/>
      <c r="R82" s="82">
        <f aca="true" t="shared" si="18" ref="R82:R145">L82+O82</f>
        <v>34000000</v>
      </c>
      <c r="S82" s="114">
        <f aca="true" t="shared" si="19" ref="S82:S149">R82/M82</f>
        <v>2.4291204097840398</v>
      </c>
      <c r="T82" s="82">
        <f aca="true" t="shared" si="20" ref="T82:T150">R82-M82</f>
        <v>20003164</v>
      </c>
    </row>
    <row r="83" spans="1:20" ht="14.2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4000000</v>
      </c>
      <c r="M83" s="5">
        <v>1776408</v>
      </c>
      <c r="N83" s="81">
        <f t="shared" si="17"/>
        <v>0.444102</v>
      </c>
      <c r="O83" s="5"/>
      <c r="P83" s="5"/>
      <c r="Q83" s="5"/>
      <c r="R83" s="82">
        <f t="shared" si="18"/>
        <v>4000000</v>
      </c>
      <c r="S83" s="114">
        <f t="shared" si="19"/>
        <v>2.2517349617880575</v>
      </c>
      <c r="T83" s="82">
        <f t="shared" si="20"/>
        <v>2223592</v>
      </c>
    </row>
    <row r="84" spans="1:20" ht="15.75">
      <c r="A84" s="10" t="s">
        <v>136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/>
      <c r="M84" s="5"/>
      <c r="N84" s="81"/>
      <c r="O84" s="5"/>
      <c r="P84" s="5"/>
      <c r="Q84" s="5"/>
      <c r="R84" s="82">
        <f t="shared" si="18"/>
        <v>0</v>
      </c>
      <c r="S84" s="114"/>
      <c r="T84" s="82">
        <f t="shared" si="20"/>
        <v>0</v>
      </c>
    </row>
    <row r="85" spans="1:20" ht="15.75">
      <c r="A85" s="10" t="s">
        <v>138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80000</v>
      </c>
      <c r="M85" s="5">
        <v>7712</v>
      </c>
      <c r="N85" s="81">
        <f t="shared" si="17"/>
        <v>0.0964</v>
      </c>
      <c r="O85" s="5"/>
      <c r="P85" s="5"/>
      <c r="Q85" s="5"/>
      <c r="R85" s="82">
        <f t="shared" si="18"/>
        <v>80000</v>
      </c>
      <c r="S85" s="114">
        <f t="shared" si="19"/>
        <v>10.37344398340249</v>
      </c>
      <c r="T85" s="82">
        <f t="shared" si="20"/>
        <v>72288</v>
      </c>
    </row>
    <row r="86" spans="1:20" ht="15.75">
      <c r="A86" s="91" t="s">
        <v>32</v>
      </c>
      <c r="B86" s="86">
        <v>0</v>
      </c>
      <c r="C86" s="86"/>
      <c r="D86" s="85"/>
      <c r="E86" s="86"/>
      <c r="F86" s="85"/>
      <c r="G86" s="86"/>
      <c r="H86" s="86">
        <v>0</v>
      </c>
      <c r="I86" s="86">
        <v>-9133</v>
      </c>
      <c r="J86" s="85"/>
      <c r="K86" s="86"/>
      <c r="L86" s="86">
        <v>-69777</v>
      </c>
      <c r="M86" s="86">
        <v>-69777</v>
      </c>
      <c r="N86" s="85">
        <f t="shared" si="17"/>
        <v>1</v>
      </c>
      <c r="O86" s="86"/>
      <c r="P86" s="86"/>
      <c r="Q86" s="86"/>
      <c r="R86" s="86">
        <f t="shared" si="18"/>
        <v>-69777</v>
      </c>
      <c r="S86" s="115">
        <f t="shared" si="19"/>
        <v>1</v>
      </c>
      <c r="T86" s="86">
        <f t="shared" si="20"/>
        <v>0</v>
      </c>
    </row>
    <row r="87" spans="1:20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21" ref="L87:Q87">L88+L89+L93+L94</f>
        <v>2764518</v>
      </c>
      <c r="M87" s="12">
        <f t="shared" si="21"/>
        <v>1121589</v>
      </c>
      <c r="N87" s="83">
        <f t="shared" si="17"/>
        <v>0.4057086985868784</v>
      </c>
      <c r="O87" s="12">
        <f>O88+O89+O93+O94</f>
        <v>16482</v>
      </c>
      <c r="P87" s="12">
        <f t="shared" si="21"/>
        <v>0</v>
      </c>
      <c r="Q87" s="12">
        <f t="shared" si="21"/>
        <v>0</v>
      </c>
      <c r="R87" s="84">
        <f t="shared" si="18"/>
        <v>2781000</v>
      </c>
      <c r="S87" s="116">
        <f t="shared" si="19"/>
        <v>2.479517898267547</v>
      </c>
      <c r="T87" s="84">
        <f t="shared" si="20"/>
        <v>1659411</v>
      </c>
    </row>
    <row r="88" spans="1:20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2700000</v>
      </c>
      <c r="M88" s="5">
        <v>1084893</v>
      </c>
      <c r="N88" s="81">
        <f t="shared" si="17"/>
        <v>0.40181222222222224</v>
      </c>
      <c r="O88" s="5"/>
      <c r="P88" s="5"/>
      <c r="Q88" s="5"/>
      <c r="R88" s="82">
        <f t="shared" si="18"/>
        <v>2700000</v>
      </c>
      <c r="S88" s="114">
        <f t="shared" si="19"/>
        <v>2.4887246945090435</v>
      </c>
      <c r="T88" s="82">
        <f t="shared" si="20"/>
        <v>1615107</v>
      </c>
    </row>
    <row r="89" spans="1:20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53518</v>
      </c>
      <c r="M89" s="5">
        <v>36696</v>
      </c>
      <c r="N89" s="81">
        <f t="shared" si="17"/>
        <v>0.6856758473784521</v>
      </c>
      <c r="O89" s="5">
        <v>16482</v>
      </c>
      <c r="P89" s="5"/>
      <c r="Q89" s="5"/>
      <c r="R89" s="82">
        <f t="shared" si="18"/>
        <v>70000</v>
      </c>
      <c r="S89" s="114">
        <f t="shared" si="19"/>
        <v>1.907564857205145</v>
      </c>
      <c r="T89" s="82">
        <f t="shared" si="20"/>
        <v>33304</v>
      </c>
    </row>
    <row r="90" spans="1:20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81" t="e">
        <f t="shared" si="17"/>
        <v>#DIV/0!</v>
      </c>
      <c r="O90" s="5"/>
      <c r="P90" s="5"/>
      <c r="Q90" s="5"/>
      <c r="R90" s="82">
        <f t="shared" si="18"/>
        <v>0</v>
      </c>
      <c r="S90" s="114" t="e">
        <f t="shared" si="19"/>
        <v>#DIV/0!</v>
      </c>
      <c r="T90" s="82">
        <f t="shared" si="20"/>
        <v>0</v>
      </c>
    </row>
    <row r="91" spans="1:20" ht="15.75" hidden="1">
      <c r="A91" s="10" t="s">
        <v>122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81" t="e">
        <f t="shared" si="17"/>
        <v>#DIV/0!</v>
      </c>
      <c r="O91" s="5"/>
      <c r="P91" s="5"/>
      <c r="Q91" s="5"/>
      <c r="R91" s="82">
        <f t="shared" si="18"/>
        <v>0</v>
      </c>
      <c r="S91" s="114" t="e">
        <f t="shared" si="19"/>
        <v>#DIV/0!</v>
      </c>
      <c r="T91" s="82">
        <f t="shared" si="20"/>
        <v>0</v>
      </c>
    </row>
    <row r="92" spans="1:20" ht="15.75" hidden="1">
      <c r="A92" s="10" t="s">
        <v>124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81" t="e">
        <f t="shared" si="17"/>
        <v>#DIV/0!</v>
      </c>
      <c r="O92" s="5"/>
      <c r="P92" s="5"/>
      <c r="Q92" s="5"/>
      <c r="R92" s="82">
        <f t="shared" si="18"/>
        <v>0</v>
      </c>
      <c r="S92" s="114" t="e">
        <f t="shared" si="19"/>
        <v>#DIV/0!</v>
      </c>
      <c r="T92" s="82">
        <f t="shared" si="20"/>
        <v>0</v>
      </c>
    </row>
    <row r="93" spans="1:20" ht="15.75">
      <c r="A93" s="10" t="s">
        <v>138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81">
        <f t="shared" si="17"/>
        <v>0</v>
      </c>
      <c r="O93" s="5"/>
      <c r="P93" s="5"/>
      <c r="Q93" s="5"/>
      <c r="R93" s="82">
        <f t="shared" si="18"/>
        <v>1000</v>
      </c>
      <c r="S93" s="114"/>
      <c r="T93" s="82">
        <f t="shared" si="20"/>
        <v>1000</v>
      </c>
    </row>
    <row r="94" spans="1:20" ht="15.75">
      <c r="A94" s="10" t="s">
        <v>149</v>
      </c>
      <c r="B94" s="5">
        <v>0</v>
      </c>
      <c r="C94" s="5"/>
      <c r="D94" s="6"/>
      <c r="E94" s="5"/>
      <c r="F94" s="6" t="e">
        <f aca="true" t="shared" si="22" ref="F94:F110">C94/B94</f>
        <v>#DIV/0!</v>
      </c>
      <c r="G94" s="5"/>
      <c r="H94" s="5">
        <f>B94+G94</f>
        <v>0</v>
      </c>
      <c r="I94" s="5"/>
      <c r="J94" s="14" t="e">
        <f aca="true" t="shared" si="23" ref="J94:J107">I94/H94</f>
        <v>#DIV/0!</v>
      </c>
      <c r="K94" s="5"/>
      <c r="L94" s="5">
        <v>10000</v>
      </c>
      <c r="M94" s="5"/>
      <c r="N94" s="81">
        <f t="shared" si="17"/>
        <v>0</v>
      </c>
      <c r="O94" s="5"/>
      <c r="P94" s="5"/>
      <c r="Q94" s="5"/>
      <c r="R94" s="82">
        <f t="shared" si="18"/>
        <v>10000</v>
      </c>
      <c r="S94" s="114"/>
      <c r="T94" s="82">
        <f t="shared" si="20"/>
        <v>10000</v>
      </c>
    </row>
    <row r="95" spans="1:21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2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3"/>
        <v>0.9199466407955372</v>
      </c>
      <c r="K95" s="12">
        <f aca="true" t="shared" si="24" ref="K95:Q95">K96+K97</f>
        <v>0</v>
      </c>
      <c r="L95" s="12">
        <f t="shared" si="24"/>
        <v>5600000</v>
      </c>
      <c r="M95" s="12">
        <f t="shared" si="24"/>
        <v>1554252</v>
      </c>
      <c r="N95" s="83">
        <f t="shared" si="17"/>
        <v>0.277545</v>
      </c>
      <c r="O95" s="12">
        <f t="shared" si="24"/>
        <v>0</v>
      </c>
      <c r="P95" s="12">
        <f t="shared" si="24"/>
        <v>0</v>
      </c>
      <c r="Q95" s="12">
        <f t="shared" si="24"/>
        <v>0</v>
      </c>
      <c r="R95" s="84">
        <f t="shared" si="18"/>
        <v>5600000</v>
      </c>
      <c r="S95" s="116">
        <f t="shared" si="19"/>
        <v>3.6030193301987063</v>
      </c>
      <c r="T95" s="84">
        <f t="shared" si="20"/>
        <v>4045748</v>
      </c>
      <c r="U95" s="66"/>
    </row>
    <row r="96" spans="1:20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2"/>
        <v>0.7101388888888889</v>
      </c>
      <c r="G96" s="5"/>
      <c r="H96" s="5">
        <v>113000</v>
      </c>
      <c r="I96" s="5">
        <v>113000</v>
      </c>
      <c r="J96" s="6">
        <f t="shared" si="23"/>
        <v>1</v>
      </c>
      <c r="K96" s="5"/>
      <c r="L96" s="5"/>
      <c r="M96" s="5"/>
      <c r="N96" s="81"/>
      <c r="O96" s="5"/>
      <c r="P96" s="5"/>
      <c r="Q96" s="5"/>
      <c r="R96" s="82">
        <f t="shared" si="18"/>
        <v>0</v>
      </c>
      <c r="S96" s="114"/>
      <c r="T96" s="82">
        <f t="shared" si="20"/>
        <v>0</v>
      </c>
    </row>
    <row r="97" spans="1:20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2"/>
        <v>0.9700654244306418</v>
      </c>
      <c r="G97" s="5"/>
      <c r="H97" s="5">
        <v>4010000</v>
      </c>
      <c r="I97" s="5">
        <v>3679940</v>
      </c>
      <c r="J97" s="6">
        <f t="shared" si="23"/>
        <v>0.9176907730673317</v>
      </c>
      <c r="K97" s="5"/>
      <c r="L97" s="5">
        <v>5600000</v>
      </c>
      <c r="M97" s="5">
        <v>1554252</v>
      </c>
      <c r="N97" s="81">
        <f t="shared" si="17"/>
        <v>0.277545</v>
      </c>
      <c r="O97" s="5"/>
      <c r="P97" s="5"/>
      <c r="Q97" s="5"/>
      <c r="R97" s="82">
        <f t="shared" si="18"/>
        <v>5600000</v>
      </c>
      <c r="S97" s="114">
        <f t="shared" si="19"/>
        <v>3.6030193301987063</v>
      </c>
      <c r="T97" s="82">
        <f t="shared" si="20"/>
        <v>4045748</v>
      </c>
    </row>
    <row r="98" spans="1:20" ht="15.75" hidden="1">
      <c r="A98" s="10" t="s">
        <v>32</v>
      </c>
      <c r="B98" s="5">
        <v>0</v>
      </c>
      <c r="C98" s="5"/>
      <c r="D98" s="6"/>
      <c r="E98" s="5"/>
      <c r="F98" s="6" t="e">
        <f t="shared" si="22"/>
        <v>#DIV/0!</v>
      </c>
      <c r="G98" s="5"/>
      <c r="H98" s="5">
        <f>B98+G98</f>
        <v>0</v>
      </c>
      <c r="I98" s="5"/>
      <c r="J98" s="14" t="e">
        <f t="shared" si="23"/>
        <v>#DIV/0!</v>
      </c>
      <c r="K98" s="5"/>
      <c r="L98" s="12">
        <f>H98+K98</f>
        <v>0</v>
      </c>
      <c r="M98" s="12"/>
      <c r="N98" s="83" t="e">
        <f t="shared" si="17"/>
        <v>#DIV/0!</v>
      </c>
      <c r="O98" s="12"/>
      <c r="P98" s="12"/>
      <c r="Q98" s="12"/>
      <c r="R98" s="84">
        <f t="shared" si="18"/>
        <v>0</v>
      </c>
      <c r="S98" s="116" t="e">
        <f t="shared" si="19"/>
        <v>#DIV/0!</v>
      </c>
      <c r="T98" s="84">
        <f t="shared" si="20"/>
        <v>0</v>
      </c>
    </row>
    <row r="99" spans="1:20" ht="15.75" hidden="1">
      <c r="A99" s="11" t="s">
        <v>27</v>
      </c>
      <c r="B99" s="12" t="e">
        <f>#REF!+A99</f>
        <v>#REF!</v>
      </c>
      <c r="C99" s="12"/>
      <c r="D99" s="14" t="e">
        <f aca="true" t="shared" si="25" ref="D99:D107">C99/B99</f>
        <v>#REF!</v>
      </c>
      <c r="E99" s="5"/>
      <c r="F99" s="14" t="e">
        <f t="shared" si="22"/>
        <v>#REF!</v>
      </c>
      <c r="G99" s="5"/>
      <c r="H99" s="5" t="e">
        <f>B99+E99</f>
        <v>#REF!</v>
      </c>
      <c r="I99" s="5"/>
      <c r="J99" s="14" t="e">
        <f t="shared" si="23"/>
        <v>#REF!</v>
      </c>
      <c r="K99" s="5"/>
      <c r="L99" s="12" t="e">
        <f>H99+K99</f>
        <v>#REF!</v>
      </c>
      <c r="M99" s="12"/>
      <c r="N99" s="83" t="e">
        <f t="shared" si="17"/>
        <v>#REF!</v>
      </c>
      <c r="O99" s="12"/>
      <c r="P99" s="12"/>
      <c r="Q99" s="12"/>
      <c r="R99" s="84" t="e">
        <f t="shared" si="18"/>
        <v>#REF!</v>
      </c>
      <c r="S99" s="116" t="e">
        <f t="shared" si="19"/>
        <v>#REF!</v>
      </c>
      <c r="T99" s="84" t="e">
        <f t="shared" si="20"/>
        <v>#REF!</v>
      </c>
    </row>
    <row r="100" spans="1:20" ht="15.75" hidden="1">
      <c r="A100" s="10" t="s">
        <v>28</v>
      </c>
      <c r="B100" s="5" t="e">
        <f>#REF!+A100</f>
        <v>#REF!</v>
      </c>
      <c r="C100" s="5"/>
      <c r="D100" s="14" t="e">
        <f t="shared" si="25"/>
        <v>#REF!</v>
      </c>
      <c r="E100" s="5"/>
      <c r="F100" s="14" t="e">
        <f t="shared" si="22"/>
        <v>#REF!</v>
      </c>
      <c r="G100" s="5"/>
      <c r="H100" s="5" t="e">
        <f>B100+E100</f>
        <v>#REF!</v>
      </c>
      <c r="I100" s="5"/>
      <c r="J100" s="14" t="e">
        <f t="shared" si="23"/>
        <v>#REF!</v>
      </c>
      <c r="K100" s="5"/>
      <c r="L100" s="12" t="e">
        <f>H100+K100</f>
        <v>#REF!</v>
      </c>
      <c r="M100" s="12"/>
      <c r="N100" s="83" t="e">
        <f t="shared" si="17"/>
        <v>#REF!</v>
      </c>
      <c r="O100" s="12"/>
      <c r="P100" s="12"/>
      <c r="Q100" s="12"/>
      <c r="R100" s="84" t="e">
        <f t="shared" si="18"/>
        <v>#REF!</v>
      </c>
      <c r="S100" s="116" t="e">
        <f t="shared" si="19"/>
        <v>#REF!</v>
      </c>
      <c r="T100" s="84" t="e">
        <f t="shared" si="20"/>
        <v>#REF!</v>
      </c>
    </row>
    <row r="101" spans="1:20" ht="15.75" hidden="1">
      <c r="A101" s="10" t="s">
        <v>32</v>
      </c>
      <c r="B101" s="5" t="e">
        <f>#REF!+A101</f>
        <v>#REF!</v>
      </c>
      <c r="C101" s="5"/>
      <c r="D101" s="14" t="e">
        <f t="shared" si="25"/>
        <v>#REF!</v>
      </c>
      <c r="E101" s="5"/>
      <c r="F101" s="14" t="e">
        <f t="shared" si="22"/>
        <v>#REF!</v>
      </c>
      <c r="G101" s="5"/>
      <c r="H101" s="5" t="e">
        <f>B101+E101</f>
        <v>#REF!</v>
      </c>
      <c r="I101" s="5"/>
      <c r="J101" s="14" t="e">
        <f t="shared" si="23"/>
        <v>#REF!</v>
      </c>
      <c r="K101" s="5"/>
      <c r="L101" s="12" t="e">
        <f>H101+K101</f>
        <v>#REF!</v>
      </c>
      <c r="M101" s="12"/>
      <c r="N101" s="83" t="e">
        <f t="shared" si="17"/>
        <v>#REF!</v>
      </c>
      <c r="O101" s="12"/>
      <c r="P101" s="12"/>
      <c r="Q101" s="12"/>
      <c r="R101" s="84" t="e">
        <f t="shared" si="18"/>
        <v>#REF!</v>
      </c>
      <c r="S101" s="116" t="e">
        <f t="shared" si="19"/>
        <v>#REF!</v>
      </c>
      <c r="T101" s="84" t="e">
        <f t="shared" si="20"/>
        <v>#REF!</v>
      </c>
    </row>
    <row r="102" spans="1:20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5"/>
        <v>0.9939932546374367</v>
      </c>
      <c r="E102" s="12">
        <f>E103+E104</f>
        <v>0</v>
      </c>
      <c r="F102" s="14">
        <f t="shared" si="22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3"/>
        <v>0.8711623672230653</v>
      </c>
      <c r="K102" s="12">
        <f aca="true" t="shared" si="26" ref="K102:Q102">K103+K104+K108</f>
        <v>0</v>
      </c>
      <c r="L102" s="12">
        <f>L103+L104+L108</f>
        <v>11967189</v>
      </c>
      <c r="M102" s="12">
        <f>M103+M104+M108</f>
        <v>5166604</v>
      </c>
      <c r="N102" s="83">
        <f t="shared" si="17"/>
        <v>0.43173079325479025</v>
      </c>
      <c r="O102" s="12">
        <f>O103+O104+O108</f>
        <v>0</v>
      </c>
      <c r="P102" s="12">
        <f t="shared" si="26"/>
        <v>0</v>
      </c>
      <c r="Q102" s="12">
        <f t="shared" si="26"/>
        <v>0</v>
      </c>
      <c r="R102" s="84">
        <f t="shared" si="18"/>
        <v>11967189</v>
      </c>
      <c r="S102" s="116">
        <f t="shared" si="19"/>
        <v>2.3162582230029627</v>
      </c>
      <c r="T102" s="84">
        <f t="shared" si="20"/>
        <v>6800585</v>
      </c>
    </row>
    <row r="103" spans="1:20" ht="15.75">
      <c r="A103" s="10" t="s">
        <v>86</v>
      </c>
      <c r="B103" s="5">
        <v>4490000</v>
      </c>
      <c r="C103" s="5">
        <v>4477152</v>
      </c>
      <c r="D103" s="6">
        <f t="shared" si="25"/>
        <v>0.9971385300668152</v>
      </c>
      <c r="E103" s="5"/>
      <c r="F103" s="6">
        <f t="shared" si="22"/>
        <v>0.9971385300668152</v>
      </c>
      <c r="G103" s="5"/>
      <c r="H103" s="5">
        <v>5920000</v>
      </c>
      <c r="I103" s="5">
        <v>5218115</v>
      </c>
      <c r="J103" s="6">
        <f t="shared" si="23"/>
        <v>0.8814383445945946</v>
      </c>
      <c r="K103" s="5"/>
      <c r="L103" s="5">
        <v>11000000</v>
      </c>
      <c r="M103" s="5">
        <v>4834249</v>
      </c>
      <c r="N103" s="81">
        <f t="shared" si="17"/>
        <v>0.4394771818181818</v>
      </c>
      <c r="O103" s="5"/>
      <c r="P103" s="5"/>
      <c r="Q103" s="5"/>
      <c r="R103" s="82">
        <f t="shared" si="18"/>
        <v>11000000</v>
      </c>
      <c r="S103" s="114">
        <f t="shared" si="19"/>
        <v>2.2754309924871476</v>
      </c>
      <c r="T103" s="82">
        <f t="shared" si="20"/>
        <v>6165751</v>
      </c>
    </row>
    <row r="104" spans="1:20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5"/>
        <v>0.9841861111111111</v>
      </c>
      <c r="E104" s="16">
        <f>E105+E106</f>
        <v>0</v>
      </c>
      <c r="F104" s="21">
        <f t="shared" si="22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3"/>
        <v>0.7875358208955224</v>
      </c>
      <c r="K104" s="16">
        <f aca="true" t="shared" si="27" ref="K104:Q104">K105+K106</f>
        <v>0</v>
      </c>
      <c r="L104" s="16">
        <v>978000</v>
      </c>
      <c r="M104" s="16">
        <f t="shared" si="27"/>
        <v>343166</v>
      </c>
      <c r="N104" s="85">
        <f t="shared" si="17"/>
        <v>0.35088548057259716</v>
      </c>
      <c r="O104" s="16"/>
      <c r="P104" s="16">
        <f t="shared" si="27"/>
        <v>0</v>
      </c>
      <c r="Q104" s="16">
        <f t="shared" si="27"/>
        <v>0</v>
      </c>
      <c r="R104" s="86">
        <f t="shared" si="18"/>
        <v>978000</v>
      </c>
      <c r="S104" s="115">
        <f t="shared" si="19"/>
        <v>2.84993268563902</v>
      </c>
      <c r="T104" s="86">
        <f t="shared" si="20"/>
        <v>634834</v>
      </c>
    </row>
    <row r="105" spans="1:20" ht="15.75">
      <c r="A105" s="10" t="s">
        <v>87</v>
      </c>
      <c r="B105" s="5">
        <v>1370000</v>
      </c>
      <c r="C105" s="5">
        <v>1359614</v>
      </c>
      <c r="D105" s="6">
        <f t="shared" si="25"/>
        <v>0.9924189781021898</v>
      </c>
      <c r="E105" s="5"/>
      <c r="F105" s="6">
        <f t="shared" si="22"/>
        <v>0.9924189781021898</v>
      </c>
      <c r="G105" s="5"/>
      <c r="H105" s="5">
        <v>600000</v>
      </c>
      <c r="I105" s="5"/>
      <c r="J105" s="6">
        <f t="shared" si="23"/>
        <v>0</v>
      </c>
      <c r="K105" s="5"/>
      <c r="L105" s="5">
        <v>920000</v>
      </c>
      <c r="M105" s="5">
        <v>319296</v>
      </c>
      <c r="N105" s="81">
        <f t="shared" si="17"/>
        <v>0.34706086956521737</v>
      </c>
      <c r="O105" s="5"/>
      <c r="P105" s="5"/>
      <c r="Q105" s="5"/>
      <c r="R105" s="82">
        <f t="shared" si="18"/>
        <v>920000</v>
      </c>
      <c r="S105" s="114">
        <f t="shared" si="19"/>
        <v>2.881338945680497</v>
      </c>
      <c r="T105" s="82">
        <f t="shared" si="20"/>
        <v>600704</v>
      </c>
    </row>
    <row r="106" spans="1:20" ht="15.75">
      <c r="A106" s="10" t="s">
        <v>44</v>
      </c>
      <c r="B106" s="5">
        <v>70000</v>
      </c>
      <c r="C106" s="5">
        <v>57614</v>
      </c>
      <c r="D106" s="6">
        <f t="shared" si="25"/>
        <v>0.8230571428571428</v>
      </c>
      <c r="E106" s="5"/>
      <c r="F106" s="6">
        <f t="shared" si="22"/>
        <v>0.8230571428571428</v>
      </c>
      <c r="G106" s="5"/>
      <c r="H106" s="5">
        <v>70000</v>
      </c>
      <c r="I106" s="5"/>
      <c r="J106" s="6">
        <f t="shared" si="23"/>
        <v>0</v>
      </c>
      <c r="K106" s="5"/>
      <c r="L106" s="5">
        <v>58000</v>
      </c>
      <c r="M106" s="5">
        <v>23870</v>
      </c>
      <c r="N106" s="81">
        <f t="shared" si="17"/>
        <v>0.411551724137931</v>
      </c>
      <c r="O106" s="5"/>
      <c r="P106" s="5"/>
      <c r="Q106" s="5"/>
      <c r="R106" s="82">
        <f t="shared" si="18"/>
        <v>58000</v>
      </c>
      <c r="S106" s="114">
        <f t="shared" si="19"/>
        <v>2.429828236279849</v>
      </c>
      <c r="T106" s="82">
        <f t="shared" si="20"/>
        <v>34130</v>
      </c>
    </row>
    <row r="107" spans="1:20" ht="15.75" hidden="1">
      <c r="A107" s="17" t="s">
        <v>4</v>
      </c>
      <c r="B107" s="16" t="e">
        <f>#REF!+A107</f>
        <v>#REF!</v>
      </c>
      <c r="C107" s="16"/>
      <c r="D107" s="6" t="e">
        <f t="shared" si="25"/>
        <v>#REF!</v>
      </c>
      <c r="E107" s="5"/>
      <c r="F107" s="6" t="e">
        <f t="shared" si="22"/>
        <v>#REF!</v>
      </c>
      <c r="G107" s="5"/>
      <c r="H107" s="5" t="e">
        <f>B107+G107</f>
        <v>#REF!</v>
      </c>
      <c r="I107" s="5"/>
      <c r="J107" s="6" t="e">
        <f t="shared" si="23"/>
        <v>#REF!</v>
      </c>
      <c r="K107" s="5"/>
      <c r="L107" s="5"/>
      <c r="M107" s="5"/>
      <c r="N107" s="83" t="e">
        <f t="shared" si="17"/>
        <v>#DIV/0!</v>
      </c>
      <c r="O107" s="5"/>
      <c r="P107" s="5"/>
      <c r="Q107" s="5"/>
      <c r="R107" s="84">
        <f t="shared" si="18"/>
        <v>0</v>
      </c>
      <c r="S107" s="114" t="e">
        <f t="shared" si="19"/>
        <v>#DIV/0!</v>
      </c>
      <c r="T107" s="82">
        <f t="shared" si="20"/>
        <v>0</v>
      </c>
    </row>
    <row r="108" spans="1:20" ht="15.75">
      <c r="A108" s="91" t="s">
        <v>32</v>
      </c>
      <c r="B108" s="86"/>
      <c r="C108" s="86"/>
      <c r="D108" s="85"/>
      <c r="E108" s="86"/>
      <c r="F108" s="85" t="e">
        <f t="shared" si="22"/>
        <v>#DIV/0!</v>
      </c>
      <c r="G108" s="86"/>
      <c r="H108" s="86">
        <f>B108+G108</f>
        <v>0</v>
      </c>
      <c r="I108" s="86">
        <v>-4804</v>
      </c>
      <c r="J108" s="85"/>
      <c r="K108" s="86"/>
      <c r="L108" s="86">
        <v>-10811</v>
      </c>
      <c r="M108" s="86">
        <v>-10811</v>
      </c>
      <c r="N108" s="85"/>
      <c r="O108" s="86"/>
      <c r="P108" s="86"/>
      <c r="Q108" s="86"/>
      <c r="R108" s="86">
        <f t="shared" si="18"/>
        <v>-10811</v>
      </c>
      <c r="S108" s="115"/>
      <c r="T108" s="86">
        <f t="shared" si="20"/>
        <v>0</v>
      </c>
    </row>
    <row r="109" spans="1:20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22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8" ref="J109:J117">I109/H109</f>
        <v>0.856403700353997</v>
      </c>
      <c r="K109" s="12">
        <f>K110+K114+K118+K119+K124+K125</f>
        <v>150000</v>
      </c>
      <c r="L109" s="12">
        <f>L110+L120+L124</f>
        <v>39842390</v>
      </c>
      <c r="M109" s="12">
        <f>M110+M120+M124</f>
        <v>12041728</v>
      </c>
      <c r="N109" s="83">
        <f t="shared" si="17"/>
        <v>0.30223407782515055</v>
      </c>
      <c r="O109" s="12">
        <f>O110+O124</f>
        <v>184000</v>
      </c>
      <c r="P109" s="12">
        <f>P110+P114+P119+P124+P125+P123</f>
        <v>0</v>
      </c>
      <c r="Q109" s="12">
        <f>Q110+Q114+Q119+Q124+Q125+Q123</f>
        <v>0</v>
      </c>
      <c r="R109" s="84">
        <f t="shared" si="18"/>
        <v>40026390</v>
      </c>
      <c r="S109" s="116">
        <f t="shared" si="19"/>
        <v>3.3239739346379524</v>
      </c>
      <c r="T109" s="84">
        <f t="shared" si="20"/>
        <v>27984662</v>
      </c>
    </row>
    <row r="110" spans="1:20" ht="15.75">
      <c r="A110" s="91" t="s">
        <v>169</v>
      </c>
      <c r="B110" s="86">
        <v>80655930</v>
      </c>
      <c r="C110" s="86">
        <v>80283802</v>
      </c>
      <c r="D110" s="85">
        <f>C110/B110</f>
        <v>0.9953862288860844</v>
      </c>
      <c r="E110" s="86"/>
      <c r="F110" s="85">
        <f t="shared" si="22"/>
        <v>0.9953862288860844</v>
      </c>
      <c r="G110" s="86"/>
      <c r="H110" s="86">
        <v>97830200</v>
      </c>
      <c r="I110" s="86">
        <v>85988560</v>
      </c>
      <c r="J110" s="85">
        <f t="shared" si="28"/>
        <v>0.8789572136211518</v>
      </c>
      <c r="K110" s="86"/>
      <c r="L110" s="86">
        <f>L112+L113+L114+L117+L118+L111</f>
        <v>39842600</v>
      </c>
      <c r="M110" s="86">
        <f>M112+M113+M114+M118+M111</f>
        <v>12041938</v>
      </c>
      <c r="N110" s="85">
        <f t="shared" si="17"/>
        <v>0.30223775556816074</v>
      </c>
      <c r="O110" s="86">
        <f>O111+O112+O113+O114+O118</f>
        <v>184000</v>
      </c>
      <c r="P110" s="86"/>
      <c r="Q110" s="86"/>
      <c r="R110" s="86">
        <f t="shared" si="18"/>
        <v>40026600</v>
      </c>
      <c r="S110" s="115">
        <f t="shared" si="19"/>
        <v>3.3239334067323716</v>
      </c>
      <c r="T110" s="86">
        <f t="shared" si="20"/>
        <v>27984662</v>
      </c>
    </row>
    <row r="111" spans="1:20" ht="15.75">
      <c r="A111" s="10" t="s">
        <v>2</v>
      </c>
      <c r="B111" s="82"/>
      <c r="C111" s="82"/>
      <c r="D111" s="81"/>
      <c r="E111" s="82"/>
      <c r="F111" s="81"/>
      <c r="G111" s="82"/>
      <c r="H111" s="82"/>
      <c r="I111" s="82"/>
      <c r="J111" s="81"/>
      <c r="K111" s="82"/>
      <c r="L111" s="82">
        <v>360000</v>
      </c>
      <c r="M111" s="82">
        <v>124720</v>
      </c>
      <c r="N111" s="81">
        <f t="shared" si="17"/>
        <v>0.34644444444444444</v>
      </c>
      <c r="O111" s="82"/>
      <c r="P111" s="82"/>
      <c r="Q111" s="82"/>
      <c r="R111" s="82">
        <f t="shared" si="18"/>
        <v>360000</v>
      </c>
      <c r="S111" s="114"/>
      <c r="T111" s="82">
        <f>R111-M111</f>
        <v>235280</v>
      </c>
    </row>
    <row r="112" spans="1:20" ht="15.75">
      <c r="A112" s="10" t="s">
        <v>168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8"/>
        <v>#DIV/0!</v>
      </c>
      <c r="K112" s="5"/>
      <c r="L112" s="5">
        <v>25476600</v>
      </c>
      <c r="M112" s="5">
        <v>7884398</v>
      </c>
      <c r="N112" s="81">
        <f t="shared" si="17"/>
        <v>0.3094760682351648</v>
      </c>
      <c r="O112" s="5">
        <f>222000-38000</f>
        <v>184000</v>
      </c>
      <c r="P112" s="5"/>
      <c r="Q112" s="5"/>
      <c r="R112" s="82">
        <f t="shared" si="18"/>
        <v>25660600</v>
      </c>
      <c r="S112" s="114">
        <f t="shared" si="19"/>
        <v>3.2546048537884564</v>
      </c>
      <c r="T112" s="82">
        <f t="shared" si="20"/>
        <v>17776202</v>
      </c>
    </row>
    <row r="113" spans="1:20" ht="15.75">
      <c r="A113" s="10" t="s">
        <v>68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11400000</v>
      </c>
      <c r="M113" s="5">
        <v>3028250</v>
      </c>
      <c r="N113" s="81">
        <f t="shared" si="17"/>
        <v>0.2656359649122807</v>
      </c>
      <c r="O113" s="5"/>
      <c r="P113" s="5"/>
      <c r="Q113" s="5"/>
      <c r="R113" s="82">
        <f t="shared" si="18"/>
        <v>11400000</v>
      </c>
      <c r="S113" s="114">
        <f t="shared" si="19"/>
        <v>3.7645504829522003</v>
      </c>
      <c r="T113" s="82">
        <f t="shared" si="20"/>
        <v>8371750</v>
      </c>
    </row>
    <row r="114" spans="1:20" ht="13.5" customHeight="1">
      <c r="A114" s="10" t="s">
        <v>150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8"/>
        <v>0.7538822396502911</v>
      </c>
      <c r="K114" s="5">
        <v>150000</v>
      </c>
      <c r="L114" s="5">
        <v>1723000</v>
      </c>
      <c r="M114" s="5">
        <v>501860</v>
      </c>
      <c r="N114" s="81">
        <f t="shared" si="17"/>
        <v>0.2912710388856645</v>
      </c>
      <c r="O114" s="5"/>
      <c r="P114" s="5"/>
      <c r="Q114" s="5"/>
      <c r="R114" s="82">
        <f t="shared" si="18"/>
        <v>1723000</v>
      </c>
      <c r="S114" s="114">
        <f t="shared" si="19"/>
        <v>3.4332283903877574</v>
      </c>
      <c r="T114" s="82">
        <f t="shared" si="20"/>
        <v>1221140</v>
      </c>
    </row>
    <row r="115" spans="1:20" ht="0.75" customHeight="1" hidden="1">
      <c r="A115" s="10" t="s">
        <v>56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8"/>
        <v>#DIV/0!</v>
      </c>
      <c r="K115" s="5"/>
      <c r="L115" s="5"/>
      <c r="M115" s="5"/>
      <c r="N115" s="81" t="e">
        <f t="shared" si="17"/>
        <v>#DIV/0!</v>
      </c>
      <c r="O115" s="5"/>
      <c r="P115" s="5"/>
      <c r="Q115" s="5"/>
      <c r="R115" s="82">
        <f t="shared" si="18"/>
        <v>0</v>
      </c>
      <c r="S115" s="114" t="e">
        <f t="shared" si="19"/>
        <v>#DIV/0!</v>
      </c>
      <c r="T115" s="82">
        <f t="shared" si="20"/>
        <v>0</v>
      </c>
    </row>
    <row r="116" spans="1:20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8"/>
        <v>#DIV/0!</v>
      </c>
      <c r="K116" s="5"/>
      <c r="L116" s="5"/>
      <c r="M116" s="5"/>
      <c r="N116" s="81" t="e">
        <f t="shared" si="17"/>
        <v>#DIV/0!</v>
      </c>
      <c r="O116" s="5"/>
      <c r="P116" s="5"/>
      <c r="Q116" s="5"/>
      <c r="R116" s="82">
        <f t="shared" si="18"/>
        <v>0</v>
      </c>
      <c r="S116" s="114" t="e">
        <f t="shared" si="19"/>
        <v>#DIV/0!</v>
      </c>
      <c r="T116" s="82">
        <f t="shared" si="20"/>
        <v>0</v>
      </c>
    </row>
    <row r="117" spans="1:20" ht="15.75" hidden="1">
      <c r="A117" s="10" t="s">
        <v>117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8"/>
        <v>#DIV/0!</v>
      </c>
      <c r="K117" s="5"/>
      <c r="L117" s="5"/>
      <c r="M117" s="5"/>
      <c r="N117" s="81" t="e">
        <f t="shared" si="17"/>
        <v>#DIV/0!</v>
      </c>
      <c r="O117" s="5"/>
      <c r="P117" s="5"/>
      <c r="Q117" s="5"/>
      <c r="R117" s="82">
        <f t="shared" si="18"/>
        <v>0</v>
      </c>
      <c r="S117" s="114" t="e">
        <f t="shared" si="19"/>
        <v>#DIV/0!</v>
      </c>
      <c r="T117" s="82">
        <f t="shared" si="20"/>
        <v>0</v>
      </c>
    </row>
    <row r="118" spans="1:20" ht="15" customHeight="1">
      <c r="A118" s="10" t="s">
        <v>175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883000</v>
      </c>
      <c r="M118" s="5">
        <v>502710</v>
      </c>
      <c r="N118" s="81">
        <f t="shared" si="17"/>
        <v>0.5693204983012458</v>
      </c>
      <c r="O118" s="5"/>
      <c r="P118" s="5"/>
      <c r="Q118" s="5"/>
      <c r="R118" s="82">
        <f t="shared" si="18"/>
        <v>883000</v>
      </c>
      <c r="S118" s="114">
        <f t="shared" si="19"/>
        <v>1.7564798790555192</v>
      </c>
      <c r="T118" s="82">
        <f t="shared" si="20"/>
        <v>380290</v>
      </c>
    </row>
    <row r="119" spans="1:20" ht="15.75" hidden="1">
      <c r="A119" s="10" t="s">
        <v>15</v>
      </c>
      <c r="B119" s="5">
        <v>300000</v>
      </c>
      <c r="C119" s="5">
        <v>246524</v>
      </c>
      <c r="D119" s="6">
        <f aca="true" t="shared" si="29" ref="D119:D124">C119/B119</f>
        <v>0.8217466666666666</v>
      </c>
      <c r="E119" s="5"/>
      <c r="F119" s="6">
        <f aca="true" t="shared" si="30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83">
        <f t="shared" si="17"/>
        <v>0.9553045212765957</v>
      </c>
      <c r="O119" s="5"/>
      <c r="P119" s="5"/>
      <c r="Q119" s="5"/>
      <c r="R119" s="84">
        <f t="shared" si="18"/>
        <v>3760000</v>
      </c>
      <c r="S119" s="114">
        <f t="shared" si="19"/>
        <v>1.0467866295280133</v>
      </c>
      <c r="T119" s="82">
        <f t="shared" si="20"/>
        <v>168055</v>
      </c>
    </row>
    <row r="120" spans="1:20" ht="15.75">
      <c r="A120" s="17" t="s">
        <v>174</v>
      </c>
      <c r="B120" s="16" t="e">
        <v>#REF!</v>
      </c>
      <c r="C120" s="16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86">
        <f>L121+L122+L123</f>
        <v>0</v>
      </c>
      <c r="M120" s="86">
        <f>M121+M122+M123</f>
        <v>0</v>
      </c>
      <c r="N120" s="85"/>
      <c r="O120" s="86"/>
      <c r="P120" s="86"/>
      <c r="Q120" s="86"/>
      <c r="R120" s="86">
        <f t="shared" si="18"/>
        <v>0</v>
      </c>
      <c r="S120" s="115" t="e">
        <f t="shared" si="19"/>
        <v>#DIV/0!</v>
      </c>
      <c r="T120" s="86">
        <f t="shared" si="20"/>
        <v>0</v>
      </c>
    </row>
    <row r="121" spans="1:20" ht="15.75">
      <c r="A121" s="10" t="s">
        <v>2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81"/>
      <c r="O121" s="5"/>
      <c r="P121" s="5"/>
      <c r="Q121" s="5"/>
      <c r="R121" s="82">
        <f t="shared" si="18"/>
        <v>0</v>
      </c>
      <c r="S121" s="114" t="e">
        <f t="shared" si="19"/>
        <v>#DIV/0!</v>
      </c>
      <c r="T121" s="82">
        <f t="shared" si="20"/>
        <v>0</v>
      </c>
    </row>
    <row r="122" spans="1:20" ht="15.75">
      <c r="A122" s="10" t="s">
        <v>168</v>
      </c>
      <c r="B122" s="5" t="e">
        <v>#REF!</v>
      </c>
      <c r="C122" s="5"/>
      <c r="D122" s="6" t="e">
        <f t="shared" si="29"/>
        <v>#REF!</v>
      </c>
      <c r="E122" s="5"/>
      <c r="F122" s="6" t="e">
        <f t="shared" si="30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81"/>
      <c r="O122" s="5"/>
      <c r="P122" s="5"/>
      <c r="Q122" s="5"/>
      <c r="R122" s="82">
        <f t="shared" si="18"/>
        <v>0</v>
      </c>
      <c r="S122" s="114" t="e">
        <f t="shared" si="19"/>
        <v>#DIV/0!</v>
      </c>
      <c r="T122" s="82">
        <f t="shared" si="20"/>
        <v>0</v>
      </c>
    </row>
    <row r="123" spans="1:20" ht="15.75">
      <c r="A123" s="36" t="s">
        <v>138</v>
      </c>
      <c r="B123" s="5" t="e">
        <v>#REF!</v>
      </c>
      <c r="C123" s="5"/>
      <c r="D123" s="6" t="e">
        <f t="shared" si="29"/>
        <v>#REF!</v>
      </c>
      <c r="E123" s="5"/>
      <c r="F123" s="6" t="e">
        <f t="shared" si="30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81"/>
      <c r="O123" s="5"/>
      <c r="P123" s="5"/>
      <c r="Q123" s="5"/>
      <c r="R123" s="82">
        <f t="shared" si="18"/>
        <v>0</v>
      </c>
      <c r="S123" s="114" t="e">
        <f t="shared" si="19"/>
        <v>#DIV/0!</v>
      </c>
      <c r="T123" s="82">
        <f t="shared" si="20"/>
        <v>0</v>
      </c>
    </row>
    <row r="124" spans="1:20" ht="15" customHeight="1">
      <c r="A124" s="91" t="s">
        <v>32</v>
      </c>
      <c r="B124" s="86" t="e">
        <v>#REF!</v>
      </c>
      <c r="C124" s="86"/>
      <c r="D124" s="85" t="e">
        <f t="shared" si="29"/>
        <v>#REF!</v>
      </c>
      <c r="E124" s="86"/>
      <c r="F124" s="85" t="e">
        <f t="shared" si="30"/>
        <v>#REF!</v>
      </c>
      <c r="G124" s="86"/>
      <c r="H124" s="86"/>
      <c r="I124" s="86">
        <v>-6341</v>
      </c>
      <c r="J124" s="85"/>
      <c r="K124" s="86"/>
      <c r="L124" s="86">
        <v>-210</v>
      </c>
      <c r="M124" s="86">
        <v>-210</v>
      </c>
      <c r="N124" s="85"/>
      <c r="O124" s="86"/>
      <c r="P124" s="86"/>
      <c r="Q124" s="86"/>
      <c r="R124" s="86">
        <f t="shared" si="18"/>
        <v>-210</v>
      </c>
      <c r="S124" s="115">
        <f t="shared" si="19"/>
        <v>1</v>
      </c>
      <c r="T124" s="86">
        <f t="shared" si="20"/>
        <v>0</v>
      </c>
    </row>
    <row r="125" spans="1:20" ht="15.75" hidden="1">
      <c r="A125" s="10" t="s">
        <v>150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83" t="e">
        <f t="shared" si="17"/>
        <v>#DIV/0!</v>
      </c>
      <c r="O125" s="5"/>
      <c r="P125" s="5"/>
      <c r="Q125" s="5"/>
      <c r="R125" s="84">
        <f t="shared" si="18"/>
        <v>0</v>
      </c>
      <c r="S125" s="114" t="e">
        <f t="shared" si="19"/>
        <v>#DIV/0!</v>
      </c>
      <c r="T125" s="82">
        <f t="shared" si="20"/>
        <v>0</v>
      </c>
    </row>
    <row r="126" spans="1:20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>L127+L130+L131</f>
        <v>4530000</v>
      </c>
      <c r="M126" s="12">
        <f>M127+M130+M131</f>
        <v>1891654</v>
      </c>
      <c r="N126" s="83">
        <f t="shared" si="17"/>
        <v>0.4175836644591612</v>
      </c>
      <c r="O126" s="12">
        <f>O127+O130+O131</f>
        <v>80000</v>
      </c>
      <c r="P126" s="12">
        <f>P127+P130+P131</f>
        <v>0</v>
      </c>
      <c r="Q126" s="12">
        <f>Q127+Q130+Q131</f>
        <v>0</v>
      </c>
      <c r="R126" s="84">
        <f t="shared" si="18"/>
        <v>4610000</v>
      </c>
      <c r="S126" s="116">
        <f t="shared" si="19"/>
        <v>2.4370207236629953</v>
      </c>
      <c r="T126" s="12">
        <f>T127+T130+T131</f>
        <v>2718346</v>
      </c>
    </row>
    <row r="127" spans="1:20" ht="15.75">
      <c r="A127" s="91" t="s">
        <v>21</v>
      </c>
      <c r="B127" s="86"/>
      <c r="C127" s="86"/>
      <c r="D127" s="85"/>
      <c r="E127" s="86"/>
      <c r="F127" s="85"/>
      <c r="G127" s="86"/>
      <c r="H127" s="86"/>
      <c r="I127" s="86"/>
      <c r="J127" s="85"/>
      <c r="K127" s="86"/>
      <c r="L127" s="86">
        <f>L128+L129</f>
        <v>4434000</v>
      </c>
      <c r="M127" s="86">
        <f>M128+M129</f>
        <v>1854564</v>
      </c>
      <c r="N127" s="85">
        <f t="shared" si="17"/>
        <v>0.41825981055480377</v>
      </c>
      <c r="O127" s="86">
        <f aca="true" t="shared" si="31" ref="O127:T127">O128+O129</f>
        <v>-10000</v>
      </c>
      <c r="P127" s="86">
        <f t="shared" si="31"/>
        <v>0</v>
      </c>
      <c r="Q127" s="86">
        <f t="shared" si="31"/>
        <v>0</v>
      </c>
      <c r="R127" s="86">
        <f t="shared" si="18"/>
        <v>4424000</v>
      </c>
      <c r="S127" s="115">
        <f t="shared" si="19"/>
        <v>2.3854663414150172</v>
      </c>
      <c r="T127" s="86">
        <f t="shared" si="31"/>
        <v>2569436</v>
      </c>
    </row>
    <row r="128" spans="1:21" ht="15.75">
      <c r="A128" s="10" t="s">
        <v>161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4434000</v>
      </c>
      <c r="M128" s="5">
        <v>1854564</v>
      </c>
      <c r="N128" s="81">
        <f t="shared" si="17"/>
        <v>0.41825981055480377</v>
      </c>
      <c r="O128" s="5">
        <v>-10000</v>
      </c>
      <c r="P128" s="5"/>
      <c r="Q128" s="5"/>
      <c r="R128" s="82">
        <f t="shared" si="18"/>
        <v>4424000</v>
      </c>
      <c r="S128" s="114">
        <f t="shared" si="19"/>
        <v>2.3854663414150172</v>
      </c>
      <c r="T128" s="82">
        <f t="shared" si="20"/>
        <v>2569436</v>
      </c>
      <c r="U128" s="66"/>
    </row>
    <row r="129" spans="1:20" ht="15.75">
      <c r="A129" s="10" t="s">
        <v>160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81"/>
      <c r="O129" s="5"/>
      <c r="P129" s="5"/>
      <c r="Q129" s="5"/>
      <c r="R129" s="82">
        <f t="shared" si="18"/>
        <v>0</v>
      </c>
      <c r="S129" s="114" t="e">
        <f t="shared" si="19"/>
        <v>#DIV/0!</v>
      </c>
      <c r="T129" s="82"/>
    </row>
    <row r="130" spans="1:21" ht="15.75">
      <c r="A130" s="91" t="s">
        <v>138</v>
      </c>
      <c r="B130" s="86"/>
      <c r="C130" s="86"/>
      <c r="D130" s="85"/>
      <c r="E130" s="86"/>
      <c r="F130" s="85"/>
      <c r="G130" s="86"/>
      <c r="H130" s="86"/>
      <c r="I130" s="86"/>
      <c r="J130" s="85"/>
      <c r="K130" s="86"/>
      <c r="L130" s="86">
        <v>6000</v>
      </c>
      <c r="M130" s="86"/>
      <c r="N130" s="85">
        <f t="shared" si="17"/>
        <v>0</v>
      </c>
      <c r="O130" s="86"/>
      <c r="P130" s="86"/>
      <c r="Q130" s="86"/>
      <c r="R130" s="86">
        <f t="shared" si="18"/>
        <v>6000</v>
      </c>
      <c r="S130" s="115" t="e">
        <f t="shared" si="19"/>
        <v>#DIV/0!</v>
      </c>
      <c r="T130" s="86">
        <f t="shared" si="20"/>
        <v>6000</v>
      </c>
      <c r="U130" s="66"/>
    </row>
    <row r="131" spans="1:20" ht="15.75">
      <c r="A131" s="91" t="s">
        <v>22</v>
      </c>
      <c r="B131" s="86"/>
      <c r="C131" s="86"/>
      <c r="D131" s="85"/>
      <c r="E131" s="86"/>
      <c r="F131" s="85"/>
      <c r="G131" s="86"/>
      <c r="H131" s="86"/>
      <c r="I131" s="86"/>
      <c r="J131" s="85"/>
      <c r="K131" s="86"/>
      <c r="L131" s="86">
        <f>L132+L136</f>
        <v>90000</v>
      </c>
      <c r="M131" s="86">
        <f aca="true" t="shared" si="32" ref="M131:T131">M132+M136</f>
        <v>37090</v>
      </c>
      <c r="N131" s="85">
        <f t="shared" si="17"/>
        <v>0.4121111111111111</v>
      </c>
      <c r="O131" s="86">
        <f t="shared" si="32"/>
        <v>90000</v>
      </c>
      <c r="P131" s="86">
        <f t="shared" si="32"/>
        <v>0</v>
      </c>
      <c r="Q131" s="86">
        <f t="shared" si="32"/>
        <v>0</v>
      </c>
      <c r="R131" s="86">
        <f t="shared" si="18"/>
        <v>180000</v>
      </c>
      <c r="S131" s="115">
        <f t="shared" si="19"/>
        <v>4.853060124022647</v>
      </c>
      <c r="T131" s="86">
        <f t="shared" si="32"/>
        <v>142910</v>
      </c>
    </row>
    <row r="132" spans="1:20" ht="15.75">
      <c r="A132" s="10" t="s">
        <v>117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3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4" ref="J132:J142">I132/H132</f>
        <v>0.74017</v>
      </c>
      <c r="K132" s="5"/>
      <c r="L132" s="5">
        <v>90000</v>
      </c>
      <c r="M132" s="5">
        <v>37090</v>
      </c>
      <c r="N132" s="81">
        <f t="shared" si="17"/>
        <v>0.4121111111111111</v>
      </c>
      <c r="O132" s="5">
        <v>90000</v>
      </c>
      <c r="P132" s="5"/>
      <c r="Q132" s="5"/>
      <c r="R132" s="82">
        <f t="shared" si="18"/>
        <v>180000</v>
      </c>
      <c r="S132" s="114">
        <f t="shared" si="19"/>
        <v>4.853060124022647</v>
      </c>
      <c r="T132" s="82">
        <f t="shared" si="20"/>
        <v>142910</v>
      </c>
    </row>
    <row r="133" spans="1:20" ht="15.75" hidden="1">
      <c r="A133" s="10" t="s">
        <v>42</v>
      </c>
      <c r="B133" s="5" t="e">
        <v>#REF!</v>
      </c>
      <c r="C133" s="5"/>
      <c r="D133" s="6" t="e">
        <f>C133/B133</f>
        <v>#REF!</v>
      </c>
      <c r="E133" s="5"/>
      <c r="F133" s="6" t="e">
        <f t="shared" si="33"/>
        <v>#REF!</v>
      </c>
      <c r="G133" s="5"/>
      <c r="H133" s="5" t="e">
        <f>B133+G133</f>
        <v>#REF!</v>
      </c>
      <c r="I133" s="5"/>
      <c r="J133" s="14" t="e">
        <f t="shared" si="34"/>
        <v>#REF!</v>
      </c>
      <c r="K133" s="5"/>
      <c r="L133" s="12"/>
      <c r="M133" s="12"/>
      <c r="N133" s="81" t="e">
        <f t="shared" si="17"/>
        <v>#DIV/0!</v>
      </c>
      <c r="O133" s="12"/>
      <c r="P133" s="12"/>
      <c r="Q133" s="12"/>
      <c r="R133" s="82">
        <f t="shared" si="18"/>
        <v>0</v>
      </c>
      <c r="S133" s="114" t="e">
        <f t="shared" si="19"/>
        <v>#DIV/0!</v>
      </c>
      <c r="T133" s="84">
        <f t="shared" si="20"/>
        <v>0</v>
      </c>
    </row>
    <row r="134" spans="1:20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3"/>
        <v>#REF!</v>
      </c>
      <c r="G134" s="5"/>
      <c r="H134" s="5" t="e">
        <f>B134+G134</f>
        <v>#REF!</v>
      </c>
      <c r="I134" s="5"/>
      <c r="J134" s="14" t="e">
        <f t="shared" si="34"/>
        <v>#REF!</v>
      </c>
      <c r="K134" s="5"/>
      <c r="L134" s="12"/>
      <c r="M134" s="12"/>
      <c r="N134" s="81" t="e">
        <f t="shared" si="17"/>
        <v>#DIV/0!</v>
      </c>
      <c r="O134" s="12"/>
      <c r="P134" s="12"/>
      <c r="Q134" s="12"/>
      <c r="R134" s="82">
        <f t="shared" si="18"/>
        <v>0</v>
      </c>
      <c r="S134" s="114" t="e">
        <f t="shared" si="19"/>
        <v>#DIV/0!</v>
      </c>
      <c r="T134" s="84">
        <f t="shared" si="20"/>
        <v>0</v>
      </c>
    </row>
    <row r="135" spans="1:20" ht="15.75" hidden="1">
      <c r="A135" s="10" t="s">
        <v>118</v>
      </c>
      <c r="B135" s="5">
        <v>0</v>
      </c>
      <c r="C135" s="5"/>
      <c r="D135" s="6"/>
      <c r="E135" s="5"/>
      <c r="F135" s="6" t="e">
        <f t="shared" si="33"/>
        <v>#DIV/0!</v>
      </c>
      <c r="G135" s="5"/>
      <c r="H135" s="5">
        <f>B135+G135</f>
        <v>0</v>
      </c>
      <c r="I135" s="5"/>
      <c r="J135" s="14" t="e">
        <f t="shared" si="34"/>
        <v>#DIV/0!</v>
      </c>
      <c r="K135" s="5"/>
      <c r="L135" s="12"/>
      <c r="M135" s="12"/>
      <c r="N135" s="81" t="e">
        <f t="shared" si="17"/>
        <v>#DIV/0!</v>
      </c>
      <c r="O135" s="12"/>
      <c r="P135" s="12"/>
      <c r="Q135" s="12"/>
      <c r="R135" s="82">
        <f t="shared" si="18"/>
        <v>0</v>
      </c>
      <c r="S135" s="114" t="e">
        <f t="shared" si="19"/>
        <v>#DIV/0!</v>
      </c>
      <c r="T135" s="84">
        <f t="shared" si="20"/>
        <v>0</v>
      </c>
    </row>
    <row r="136" spans="1:20" ht="15.75">
      <c r="A136" s="10" t="s">
        <v>162</v>
      </c>
      <c r="B136" s="5"/>
      <c r="C136" s="5"/>
      <c r="D136" s="6"/>
      <c r="E136" s="5"/>
      <c r="F136" s="6" t="e">
        <f t="shared" si="33"/>
        <v>#DIV/0!</v>
      </c>
      <c r="G136" s="5"/>
      <c r="H136" s="5">
        <f>B136+G136</f>
        <v>0</v>
      </c>
      <c r="I136" s="5"/>
      <c r="J136" s="14" t="e">
        <f t="shared" si="34"/>
        <v>#DIV/0!</v>
      </c>
      <c r="K136" s="5"/>
      <c r="L136" s="82"/>
      <c r="M136" s="82"/>
      <c r="N136" s="81"/>
      <c r="O136" s="82"/>
      <c r="P136" s="82"/>
      <c r="Q136" s="82"/>
      <c r="R136" s="82">
        <f t="shared" si="18"/>
        <v>0</v>
      </c>
      <c r="S136" s="114" t="e">
        <f t="shared" si="19"/>
        <v>#DIV/0!</v>
      </c>
      <c r="T136" s="82">
        <f t="shared" si="20"/>
        <v>0</v>
      </c>
    </row>
    <row r="137" spans="1:20" ht="15.75">
      <c r="A137" s="11" t="s">
        <v>8</v>
      </c>
      <c r="B137" s="12">
        <f>B138+B144+B156+B153+B157</f>
        <v>20123865</v>
      </c>
      <c r="C137" s="12">
        <f>C138+C144+C155+C153+C156</f>
        <v>21247863</v>
      </c>
      <c r="D137" s="14">
        <f>C137/B137</f>
        <v>1.055853982323972</v>
      </c>
      <c r="E137" s="12">
        <f>E138+E144+E156+E153</f>
        <v>0</v>
      </c>
      <c r="F137" s="14">
        <f t="shared" si="33"/>
        <v>1.055853982323972</v>
      </c>
      <c r="G137" s="12">
        <f>G138+G144+G153+G156+G157</f>
        <v>0</v>
      </c>
      <c r="H137" s="12">
        <f>H138+H144+H153+H156+H155</f>
        <v>26336500</v>
      </c>
      <c r="I137" s="12">
        <f>I138+I144+I153+I156+I155</f>
        <v>23730233</v>
      </c>
      <c r="J137" s="14">
        <f t="shared" si="34"/>
        <v>0.9010397357279821</v>
      </c>
      <c r="K137" s="12">
        <f>K138+K144+K153+K155+K156</f>
        <v>0</v>
      </c>
      <c r="L137" s="12">
        <f>L144+L152+L156+L157</f>
        <v>31164145</v>
      </c>
      <c r="M137" s="12">
        <f>M144+M152+M156+M157</f>
        <v>15759769</v>
      </c>
      <c r="N137" s="83">
        <f t="shared" si="17"/>
        <v>0.505701953318469</v>
      </c>
      <c r="O137" s="12">
        <f>O144+O152+O156+O157</f>
        <v>-250000</v>
      </c>
      <c r="P137" s="12">
        <f>P144+P152+P156+P157</f>
        <v>0</v>
      </c>
      <c r="Q137" s="12">
        <f>Q144+Q152+Q156+Q157</f>
        <v>0</v>
      </c>
      <c r="R137" s="84">
        <f t="shared" si="18"/>
        <v>30914145</v>
      </c>
      <c r="S137" s="116">
        <f t="shared" si="19"/>
        <v>1.9615861755334105</v>
      </c>
      <c r="T137" s="12">
        <f>T144+T152+T156+T157</f>
        <v>15154376</v>
      </c>
    </row>
    <row r="138" spans="1:20" ht="14.25" customHeight="1" hidden="1">
      <c r="A138" s="15" t="s">
        <v>2</v>
      </c>
      <c r="B138" s="33">
        <f>B139+B140+B141+B142</f>
        <v>3412000</v>
      </c>
      <c r="C138" s="33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3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4"/>
        <v>0.9090576194307305</v>
      </c>
      <c r="K138" s="16">
        <f>K140+K142</f>
        <v>0</v>
      </c>
      <c r="L138" s="16">
        <f aca="true" t="shared" si="35" ref="L138:Q138">L140+L142+L143</f>
        <v>0</v>
      </c>
      <c r="M138" s="16">
        <f t="shared" si="35"/>
        <v>0</v>
      </c>
      <c r="N138" s="83" t="e">
        <f t="shared" si="17"/>
        <v>#DIV/0!</v>
      </c>
      <c r="O138" s="16">
        <f t="shared" si="35"/>
        <v>0</v>
      </c>
      <c r="P138" s="16">
        <f t="shared" si="35"/>
        <v>0</v>
      </c>
      <c r="Q138" s="16">
        <f t="shared" si="35"/>
        <v>0</v>
      </c>
      <c r="R138" s="84">
        <f t="shared" si="18"/>
        <v>0</v>
      </c>
      <c r="S138" s="114" t="e">
        <f t="shared" si="19"/>
        <v>#DIV/0!</v>
      </c>
      <c r="T138" s="86">
        <f t="shared" si="20"/>
        <v>0</v>
      </c>
    </row>
    <row r="139" spans="1:20" ht="15.75" hidden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4"/>
        <v>#DIV/0!</v>
      </c>
      <c r="K139" s="5"/>
      <c r="L139" s="12">
        <f>H139+K139</f>
        <v>0</v>
      </c>
      <c r="M139" s="12"/>
      <c r="N139" s="83" t="e">
        <f t="shared" si="17"/>
        <v>#DIV/0!</v>
      </c>
      <c r="O139" s="12"/>
      <c r="P139" s="12"/>
      <c r="Q139" s="12"/>
      <c r="R139" s="84">
        <f t="shared" si="18"/>
        <v>0</v>
      </c>
      <c r="S139" s="114" t="e">
        <f t="shared" si="19"/>
        <v>#DIV/0!</v>
      </c>
      <c r="T139" s="84">
        <f t="shared" si="20"/>
        <v>0</v>
      </c>
    </row>
    <row r="140" spans="1:20" ht="15.75" hidden="1">
      <c r="A140" s="10" t="s">
        <v>39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4"/>
        <v>0</v>
      </c>
      <c r="K140" s="5"/>
      <c r="L140" s="5"/>
      <c r="M140" s="5"/>
      <c r="N140" s="83" t="e">
        <f t="shared" si="17"/>
        <v>#DIV/0!</v>
      </c>
      <c r="O140" s="5"/>
      <c r="P140" s="5"/>
      <c r="Q140" s="5"/>
      <c r="R140" s="84">
        <f t="shared" si="18"/>
        <v>0</v>
      </c>
      <c r="S140" s="114" t="e">
        <f t="shared" si="19"/>
        <v>#DIV/0!</v>
      </c>
      <c r="T140" s="82">
        <f t="shared" si="20"/>
        <v>0</v>
      </c>
    </row>
    <row r="141" spans="1:20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4"/>
        <v>#DIV/0!</v>
      </c>
      <c r="K141" s="5"/>
      <c r="L141" s="5"/>
      <c r="M141" s="5"/>
      <c r="N141" s="83" t="e">
        <f t="shared" si="17"/>
        <v>#DIV/0!</v>
      </c>
      <c r="O141" s="5"/>
      <c r="P141" s="5"/>
      <c r="Q141" s="5"/>
      <c r="R141" s="84">
        <f t="shared" si="18"/>
        <v>0</v>
      </c>
      <c r="S141" s="114" t="e">
        <f t="shared" si="19"/>
        <v>#DIV/0!</v>
      </c>
      <c r="T141" s="82">
        <f t="shared" si="20"/>
        <v>0</v>
      </c>
    </row>
    <row r="142" spans="1:20" ht="15" customHeight="1" hidden="1">
      <c r="A142" s="10" t="s">
        <v>58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4"/>
        <v>0</v>
      </c>
      <c r="K142" s="5"/>
      <c r="L142" s="5"/>
      <c r="M142" s="5"/>
      <c r="N142" s="83" t="e">
        <f t="shared" si="17"/>
        <v>#DIV/0!</v>
      </c>
      <c r="O142" s="5"/>
      <c r="P142" s="5"/>
      <c r="Q142" s="5"/>
      <c r="R142" s="84">
        <f t="shared" si="18"/>
        <v>0</v>
      </c>
      <c r="S142" s="114" t="e">
        <f t="shared" si="19"/>
        <v>#DIV/0!</v>
      </c>
      <c r="T142" s="82">
        <f t="shared" si="20"/>
        <v>0</v>
      </c>
    </row>
    <row r="143" spans="1:20" ht="15.75" hidden="1">
      <c r="A143" s="10" t="s">
        <v>138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83" t="e">
        <f t="shared" si="17"/>
        <v>#DIV/0!</v>
      </c>
      <c r="O143" s="5"/>
      <c r="P143" s="5"/>
      <c r="Q143" s="5"/>
      <c r="R143" s="84">
        <f t="shared" si="18"/>
        <v>0</v>
      </c>
      <c r="S143" s="114" t="e">
        <f t="shared" si="19"/>
        <v>#DIV/0!</v>
      </c>
      <c r="T143" s="82">
        <f t="shared" si="20"/>
        <v>0</v>
      </c>
    </row>
    <row r="144" spans="1:20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36" ref="J144:J162">I144/H144</f>
        <v>0.8742875230322031</v>
      </c>
      <c r="K144" s="16">
        <f>K146+K148+K149+K150+K151</f>
        <v>0</v>
      </c>
      <c r="L144" s="16">
        <f>L149+L151</f>
        <v>8600000</v>
      </c>
      <c r="M144" s="16">
        <f>M149+M151</f>
        <v>2195624</v>
      </c>
      <c r="N144" s="85">
        <f t="shared" si="17"/>
        <v>0.25530511627906977</v>
      </c>
      <c r="O144" s="16">
        <f aca="true" t="shared" si="37" ref="O144:T144">O149+O151</f>
        <v>0</v>
      </c>
      <c r="P144" s="16">
        <f t="shared" si="37"/>
        <v>0</v>
      </c>
      <c r="Q144" s="16">
        <f t="shared" si="37"/>
        <v>0</v>
      </c>
      <c r="R144" s="86">
        <f t="shared" si="18"/>
        <v>8600000</v>
      </c>
      <c r="S144" s="115">
        <f t="shared" si="19"/>
        <v>3.9168819433564215</v>
      </c>
      <c r="T144" s="16">
        <f t="shared" si="37"/>
        <v>6404376</v>
      </c>
    </row>
    <row r="145" spans="1:20" ht="0.75" customHeight="1" hidden="1">
      <c r="A145" s="10" t="s">
        <v>38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36"/>
        <v>#DIV/0!</v>
      </c>
      <c r="K145" s="5"/>
      <c r="L145" s="12">
        <f>H145+K145</f>
        <v>0</v>
      </c>
      <c r="M145" s="12">
        <v>12</v>
      </c>
      <c r="N145" s="83" t="e">
        <f t="shared" si="17"/>
        <v>#DIV/0!</v>
      </c>
      <c r="O145" s="12"/>
      <c r="P145" s="12"/>
      <c r="Q145" s="12"/>
      <c r="R145" s="84">
        <f t="shared" si="18"/>
        <v>0</v>
      </c>
      <c r="S145" s="114">
        <f t="shared" si="19"/>
        <v>0</v>
      </c>
      <c r="T145" s="86">
        <f t="shared" si="20"/>
        <v>-12</v>
      </c>
    </row>
    <row r="146" spans="1:20" ht="15" customHeight="1" hidden="1">
      <c r="A146" s="10" t="s">
        <v>39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36"/>
        <v>0</v>
      </c>
      <c r="K146" s="5"/>
      <c r="L146" s="5"/>
      <c r="M146" s="5"/>
      <c r="N146" s="83" t="e">
        <f aca="true" t="shared" si="38" ref="N146:N209">M146/L146</f>
        <v>#DIV/0!</v>
      </c>
      <c r="O146" s="5"/>
      <c r="P146" s="5"/>
      <c r="Q146" s="5"/>
      <c r="R146" s="84">
        <f aca="true" t="shared" si="39" ref="R146:R209">L146+O146</f>
        <v>0</v>
      </c>
      <c r="S146" s="114" t="e">
        <f t="shared" si="19"/>
        <v>#DIV/0!</v>
      </c>
      <c r="T146" s="82">
        <f t="shared" si="20"/>
        <v>0</v>
      </c>
    </row>
    <row r="147" spans="1:20" ht="0.75" customHeight="1" hidden="1">
      <c r="A147" s="10" t="s">
        <v>57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36"/>
        <v>#DIV/0!</v>
      </c>
      <c r="K147" s="5"/>
      <c r="L147" s="5"/>
      <c r="M147" s="5"/>
      <c r="N147" s="83" t="e">
        <f t="shared" si="38"/>
        <v>#DIV/0!</v>
      </c>
      <c r="O147" s="5"/>
      <c r="P147" s="5"/>
      <c r="Q147" s="5"/>
      <c r="R147" s="84">
        <f t="shared" si="39"/>
        <v>0</v>
      </c>
      <c r="S147" s="114" t="e">
        <f t="shared" si="19"/>
        <v>#DIV/0!</v>
      </c>
      <c r="T147" s="82">
        <f t="shared" si="20"/>
        <v>0</v>
      </c>
    </row>
    <row r="148" spans="1:20" ht="15.75" hidden="1">
      <c r="A148" s="10" t="s">
        <v>58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40" ref="F148:F162">C148/B148</f>
        <v>0.9348349344978166</v>
      </c>
      <c r="G148" s="5"/>
      <c r="H148" s="5">
        <v>1175000</v>
      </c>
      <c r="I148" s="5"/>
      <c r="J148" s="6">
        <f t="shared" si="36"/>
        <v>0</v>
      </c>
      <c r="K148" s="5"/>
      <c r="L148" s="5"/>
      <c r="M148" s="5"/>
      <c r="N148" s="83" t="e">
        <f t="shared" si="38"/>
        <v>#DIV/0!</v>
      </c>
      <c r="O148" s="5"/>
      <c r="P148" s="5"/>
      <c r="Q148" s="5"/>
      <c r="R148" s="84">
        <f t="shared" si="39"/>
        <v>0</v>
      </c>
      <c r="S148" s="114" t="e">
        <f t="shared" si="19"/>
        <v>#DIV/0!</v>
      </c>
      <c r="T148" s="82">
        <f t="shared" si="20"/>
        <v>0</v>
      </c>
    </row>
    <row r="149" spans="1:20" ht="15.75">
      <c r="A149" s="10" t="s">
        <v>40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40"/>
        <v>0.9241222222222222</v>
      </c>
      <c r="G149" s="5"/>
      <c r="H149" s="5">
        <v>4170000</v>
      </c>
      <c r="I149" s="5"/>
      <c r="J149" s="6">
        <f t="shared" si="36"/>
        <v>0</v>
      </c>
      <c r="K149" s="5"/>
      <c r="L149" s="5">
        <v>8500000</v>
      </c>
      <c r="M149" s="5">
        <v>2193088</v>
      </c>
      <c r="N149" s="81">
        <f t="shared" si="38"/>
        <v>0.25801035294117647</v>
      </c>
      <c r="O149" s="5"/>
      <c r="P149" s="5"/>
      <c r="Q149" s="5"/>
      <c r="R149" s="82">
        <f t="shared" si="39"/>
        <v>8500000</v>
      </c>
      <c r="S149" s="114">
        <f t="shared" si="19"/>
        <v>3.8758134648495637</v>
      </c>
      <c r="T149" s="82">
        <f t="shared" si="20"/>
        <v>6306912</v>
      </c>
    </row>
    <row r="150" spans="1:20" ht="15.75" hidden="1">
      <c r="A150" s="91" t="s">
        <v>39</v>
      </c>
      <c r="B150" s="86">
        <v>1700000</v>
      </c>
      <c r="C150" s="86">
        <v>1700000</v>
      </c>
      <c r="D150" s="85"/>
      <c r="E150" s="86"/>
      <c r="F150" s="85">
        <f t="shared" si="40"/>
        <v>1</v>
      </c>
      <c r="G150" s="86"/>
      <c r="H150" s="86">
        <v>1700000</v>
      </c>
      <c r="I150" s="86"/>
      <c r="J150" s="85">
        <f t="shared" si="36"/>
        <v>0</v>
      </c>
      <c r="K150" s="86"/>
      <c r="L150" s="86"/>
      <c r="M150" s="86"/>
      <c r="N150" s="81" t="e">
        <f t="shared" si="38"/>
        <v>#DIV/0!</v>
      </c>
      <c r="O150" s="86"/>
      <c r="P150" s="86"/>
      <c r="Q150" s="86"/>
      <c r="R150" s="82">
        <f t="shared" si="39"/>
        <v>0</v>
      </c>
      <c r="S150" s="114" t="e">
        <f aca="true" t="shared" si="41" ref="S150:S213">R150/M150</f>
        <v>#DIV/0!</v>
      </c>
      <c r="T150" s="86">
        <f t="shared" si="20"/>
        <v>0</v>
      </c>
    </row>
    <row r="151" spans="1:20" ht="15.75">
      <c r="A151" s="10" t="s">
        <v>41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40"/>
        <v>0.99996</v>
      </c>
      <c r="G151" s="5"/>
      <c r="H151" s="5">
        <v>200000</v>
      </c>
      <c r="I151" s="5"/>
      <c r="J151" s="6">
        <f t="shared" si="36"/>
        <v>0</v>
      </c>
      <c r="K151" s="5"/>
      <c r="L151" s="5">
        <v>100000</v>
      </c>
      <c r="M151" s="5">
        <v>2536</v>
      </c>
      <c r="N151" s="81">
        <f t="shared" si="38"/>
        <v>0.02536</v>
      </c>
      <c r="O151" s="5"/>
      <c r="P151" s="5"/>
      <c r="Q151" s="5"/>
      <c r="R151" s="82">
        <f t="shared" si="39"/>
        <v>100000</v>
      </c>
      <c r="S151" s="114">
        <f t="shared" si="41"/>
        <v>39.43217665615142</v>
      </c>
      <c r="T151" s="82">
        <f aca="true" t="shared" si="42" ref="T151:T216">R151-M151</f>
        <v>97464</v>
      </c>
    </row>
    <row r="152" spans="1:20" ht="15.75">
      <c r="A152" s="91" t="s">
        <v>163</v>
      </c>
      <c r="B152" s="86"/>
      <c r="C152" s="86"/>
      <c r="D152" s="85"/>
      <c r="E152" s="86"/>
      <c r="F152" s="85"/>
      <c r="G152" s="86"/>
      <c r="H152" s="86"/>
      <c r="I152" s="86"/>
      <c r="J152" s="85"/>
      <c r="K152" s="86"/>
      <c r="L152" s="86">
        <f>L153+L154+L155</f>
        <v>22400000</v>
      </c>
      <c r="M152" s="86">
        <f>M153+M154+M155</f>
        <v>13526000</v>
      </c>
      <c r="N152" s="85">
        <f t="shared" si="38"/>
        <v>0.6038392857142857</v>
      </c>
      <c r="O152" s="86">
        <f aca="true" t="shared" si="43" ref="O152:T152">O153+O154+O155</f>
        <v>-250000</v>
      </c>
      <c r="P152" s="86">
        <f t="shared" si="43"/>
        <v>0</v>
      </c>
      <c r="Q152" s="86">
        <f t="shared" si="43"/>
        <v>0</v>
      </c>
      <c r="R152" s="86">
        <f t="shared" si="39"/>
        <v>22150000</v>
      </c>
      <c r="S152" s="115">
        <f t="shared" si="41"/>
        <v>1.6375868697323672</v>
      </c>
      <c r="T152" s="86">
        <f t="shared" si="43"/>
        <v>8624000</v>
      </c>
    </row>
    <row r="153" spans="1:20" ht="15.75">
      <c r="A153" s="101" t="s">
        <v>130</v>
      </c>
      <c r="B153" s="82">
        <v>6001865</v>
      </c>
      <c r="C153" s="82">
        <v>5751865</v>
      </c>
      <c r="D153" s="81">
        <f>C153/B153</f>
        <v>0.9583462806977497</v>
      </c>
      <c r="E153" s="82"/>
      <c r="F153" s="81">
        <f t="shared" si="40"/>
        <v>0.9583462806977497</v>
      </c>
      <c r="G153" s="82"/>
      <c r="H153" s="82">
        <v>8444000</v>
      </c>
      <c r="I153" s="82">
        <v>7631000</v>
      </c>
      <c r="J153" s="81">
        <f t="shared" si="36"/>
        <v>0.9037186167693037</v>
      </c>
      <c r="K153" s="82"/>
      <c r="L153" s="82">
        <v>9600000</v>
      </c>
      <c r="M153" s="82">
        <v>5086000</v>
      </c>
      <c r="N153" s="81">
        <f t="shared" si="38"/>
        <v>0.5297916666666667</v>
      </c>
      <c r="O153" s="82"/>
      <c r="P153" s="82"/>
      <c r="Q153" s="82"/>
      <c r="R153" s="82">
        <f t="shared" si="39"/>
        <v>9600000</v>
      </c>
      <c r="S153" s="114">
        <f t="shared" si="41"/>
        <v>1.8875344081793157</v>
      </c>
      <c r="T153" s="82">
        <f t="shared" si="42"/>
        <v>4514000</v>
      </c>
    </row>
    <row r="154" spans="1:20" ht="15.75">
      <c r="A154" s="101" t="s">
        <v>164</v>
      </c>
      <c r="B154" s="82"/>
      <c r="C154" s="82"/>
      <c r="D154" s="81"/>
      <c r="E154" s="82"/>
      <c r="F154" s="81"/>
      <c r="G154" s="82"/>
      <c r="H154" s="82"/>
      <c r="I154" s="82"/>
      <c r="J154" s="81"/>
      <c r="K154" s="82"/>
      <c r="L154" s="82">
        <v>6800000</v>
      </c>
      <c r="M154" s="82">
        <v>3900000</v>
      </c>
      <c r="N154" s="81">
        <f t="shared" si="38"/>
        <v>0.5735294117647058</v>
      </c>
      <c r="O154" s="82"/>
      <c r="P154" s="82"/>
      <c r="Q154" s="82"/>
      <c r="R154" s="82">
        <f t="shared" si="39"/>
        <v>6800000</v>
      </c>
      <c r="S154" s="114">
        <f t="shared" si="41"/>
        <v>1.7435897435897436</v>
      </c>
      <c r="T154" s="82">
        <f t="shared" si="42"/>
        <v>2900000</v>
      </c>
    </row>
    <row r="155" spans="1:25" ht="15.75">
      <c r="A155" s="101" t="s">
        <v>131</v>
      </c>
      <c r="B155" s="82">
        <v>1875000</v>
      </c>
      <c r="C155" s="82">
        <v>1857068</v>
      </c>
      <c r="D155" s="81">
        <f>C155/B155</f>
        <v>0.9904362666666666</v>
      </c>
      <c r="E155" s="82"/>
      <c r="F155" s="81">
        <f t="shared" si="40"/>
        <v>0.9904362666666666</v>
      </c>
      <c r="G155" s="82">
        <v>0</v>
      </c>
      <c r="H155" s="82">
        <v>2706000</v>
      </c>
      <c r="I155" s="82">
        <v>2706000</v>
      </c>
      <c r="J155" s="81">
        <f t="shared" si="36"/>
        <v>1</v>
      </c>
      <c r="K155" s="82"/>
      <c r="L155" s="82">
        <v>6000000</v>
      </c>
      <c r="M155" s="82">
        <v>4540000</v>
      </c>
      <c r="N155" s="81">
        <f t="shared" si="38"/>
        <v>0.7566666666666667</v>
      </c>
      <c r="O155" s="82">
        <v>-250000</v>
      </c>
      <c r="P155" s="82"/>
      <c r="Q155" s="82"/>
      <c r="R155" s="82">
        <f t="shared" si="39"/>
        <v>5750000</v>
      </c>
      <c r="S155" s="114">
        <f t="shared" si="41"/>
        <v>1.2665198237885462</v>
      </c>
      <c r="T155" s="82">
        <f t="shared" si="42"/>
        <v>1210000</v>
      </c>
      <c r="Y155" s="65" t="s">
        <v>152</v>
      </c>
    </row>
    <row r="156" spans="1:20" ht="15" customHeight="1">
      <c r="A156" s="17" t="s">
        <v>68</v>
      </c>
      <c r="B156" s="16">
        <v>125000</v>
      </c>
      <c r="C156" s="16">
        <v>74000</v>
      </c>
      <c r="D156" s="21">
        <f>C156/B156</f>
        <v>0.592</v>
      </c>
      <c r="E156" s="16"/>
      <c r="F156" s="21">
        <f t="shared" si="40"/>
        <v>0.592</v>
      </c>
      <c r="G156" s="16">
        <v>0</v>
      </c>
      <c r="H156" s="16">
        <v>125000</v>
      </c>
      <c r="I156" s="16">
        <v>70000</v>
      </c>
      <c r="J156" s="21">
        <f t="shared" si="36"/>
        <v>0.56</v>
      </c>
      <c r="K156" s="16"/>
      <c r="L156" s="16">
        <v>180000</v>
      </c>
      <c r="M156" s="16">
        <v>54000</v>
      </c>
      <c r="N156" s="85">
        <f t="shared" si="38"/>
        <v>0.3</v>
      </c>
      <c r="O156" s="16"/>
      <c r="P156" s="16"/>
      <c r="Q156" s="16"/>
      <c r="R156" s="86">
        <f t="shared" si="39"/>
        <v>180000</v>
      </c>
      <c r="S156" s="115">
        <f t="shared" si="41"/>
        <v>3.3333333333333335</v>
      </c>
      <c r="T156" s="86">
        <f t="shared" si="42"/>
        <v>126000</v>
      </c>
    </row>
    <row r="157" spans="1:20" ht="15.75">
      <c r="A157" s="91" t="s">
        <v>32</v>
      </c>
      <c r="B157" s="86"/>
      <c r="C157" s="86"/>
      <c r="D157" s="85"/>
      <c r="E157" s="86"/>
      <c r="F157" s="85" t="e">
        <f t="shared" si="40"/>
        <v>#DIV/0!</v>
      </c>
      <c r="G157" s="86"/>
      <c r="H157" s="86">
        <f>B157+G157</f>
        <v>0</v>
      </c>
      <c r="I157" s="86"/>
      <c r="J157" s="85" t="e">
        <f t="shared" si="36"/>
        <v>#DIV/0!</v>
      </c>
      <c r="K157" s="86"/>
      <c r="L157" s="86">
        <v>-15855</v>
      </c>
      <c r="M157" s="86">
        <v>-15855</v>
      </c>
      <c r="N157" s="85">
        <f t="shared" si="38"/>
        <v>1</v>
      </c>
      <c r="O157" s="86"/>
      <c r="P157" s="86"/>
      <c r="Q157" s="86"/>
      <c r="R157" s="86">
        <f t="shared" si="39"/>
        <v>-15855</v>
      </c>
      <c r="S157" s="115">
        <f t="shared" si="41"/>
        <v>1</v>
      </c>
      <c r="T157" s="86">
        <f t="shared" si="42"/>
        <v>0</v>
      </c>
    </row>
    <row r="158" spans="1:20" ht="15.75">
      <c r="A158" s="11" t="s">
        <v>6</v>
      </c>
      <c r="B158" s="19">
        <f>B159+B164+B168+B174+B184</f>
        <v>21700700</v>
      </c>
      <c r="C158" s="19">
        <f>C159+C164+C168+C174+C184</f>
        <v>21239446</v>
      </c>
      <c r="D158" s="14">
        <f>C158/B158</f>
        <v>0.9787447409530569</v>
      </c>
      <c r="E158" s="12">
        <f>E159+E164+E168+E174</f>
        <v>0</v>
      </c>
      <c r="F158" s="14">
        <f t="shared" si="40"/>
        <v>0.9787447409530569</v>
      </c>
      <c r="G158" s="12">
        <f>G159+G164+G168+G170+G174+G184</f>
        <v>0</v>
      </c>
      <c r="H158" s="12">
        <v>29297300</v>
      </c>
      <c r="I158" s="12">
        <f>I159+I164+I168+I174+I184</f>
        <v>25298895</v>
      </c>
      <c r="J158" s="14">
        <f t="shared" si="36"/>
        <v>0.8635230891583866</v>
      </c>
      <c r="K158" s="12"/>
      <c r="L158" s="12">
        <f>L159+L163+L164+L168+L170+L174+L185</f>
        <v>52188411</v>
      </c>
      <c r="M158" s="12">
        <f>M159+M164+M170+M174+M185</f>
        <v>21085751</v>
      </c>
      <c r="N158" s="83">
        <f t="shared" si="38"/>
        <v>0.40403128962864954</v>
      </c>
      <c r="O158" s="12">
        <f>O159+O163+O164+O168+O170+O174+O185</f>
        <v>94230</v>
      </c>
      <c r="P158" s="12">
        <f>P159+P163+P164+P168+P170+P174+P185</f>
        <v>0</v>
      </c>
      <c r="Q158" s="12">
        <f>Q159+Q163+Q164+Q168+Q170+Q174+Q185</f>
        <v>0</v>
      </c>
      <c r="R158" s="84">
        <f t="shared" si="39"/>
        <v>52282641</v>
      </c>
      <c r="S158" s="116">
        <f t="shared" si="41"/>
        <v>2.4795247273858068</v>
      </c>
      <c r="T158" s="84">
        <f t="shared" si="42"/>
        <v>31196890</v>
      </c>
    </row>
    <row r="159" spans="1:20" ht="15.75">
      <c r="A159" s="20" t="s">
        <v>21</v>
      </c>
      <c r="B159" s="16">
        <f>B160+B161+B162</f>
        <v>8445000</v>
      </c>
      <c r="C159" s="16">
        <v>8308720</v>
      </c>
      <c r="D159" s="21">
        <f>C159/B159</f>
        <v>0.983862640615749</v>
      </c>
      <c r="E159" s="16">
        <f>E160+E161+E162</f>
        <v>0</v>
      </c>
      <c r="F159" s="21">
        <f t="shared" si="40"/>
        <v>0.983862640615749</v>
      </c>
      <c r="G159" s="16">
        <f>G160+G161+G162</f>
        <v>0</v>
      </c>
      <c r="H159" s="16">
        <f>H160+H161+H162</f>
        <v>12339000</v>
      </c>
      <c r="I159" s="16">
        <v>10538555</v>
      </c>
      <c r="J159" s="21">
        <f t="shared" si="36"/>
        <v>0.8540850149931113</v>
      </c>
      <c r="K159" s="16">
        <f>K160+K161+K162</f>
        <v>0</v>
      </c>
      <c r="L159" s="16">
        <f>L160+L161</f>
        <v>22500000</v>
      </c>
      <c r="M159" s="16">
        <f>M160+M161</f>
        <v>8792275</v>
      </c>
      <c r="N159" s="85">
        <f t="shared" si="38"/>
        <v>0.39076777777777777</v>
      </c>
      <c r="O159" s="16">
        <f>O160+O161+O162</f>
        <v>100000</v>
      </c>
      <c r="P159" s="16">
        <f>P160+P161+P162</f>
        <v>0</v>
      </c>
      <c r="Q159" s="16"/>
      <c r="R159" s="86">
        <f t="shared" si="39"/>
        <v>22600000</v>
      </c>
      <c r="S159" s="115">
        <f t="shared" si="41"/>
        <v>2.5704382540355026</v>
      </c>
      <c r="T159" s="86">
        <f t="shared" si="42"/>
        <v>13807725</v>
      </c>
    </row>
    <row r="160" spans="1:20" ht="15.75">
      <c r="A160" s="10" t="s">
        <v>165</v>
      </c>
      <c r="B160" s="5">
        <v>1865000</v>
      </c>
      <c r="C160" s="5"/>
      <c r="D160" s="6">
        <f>C160/B160</f>
        <v>0</v>
      </c>
      <c r="E160" s="5"/>
      <c r="F160" s="6">
        <f t="shared" si="40"/>
        <v>0</v>
      </c>
      <c r="G160" s="5"/>
      <c r="H160" s="5">
        <v>2540000</v>
      </c>
      <c r="I160" s="5"/>
      <c r="J160" s="6">
        <f t="shared" si="36"/>
        <v>0</v>
      </c>
      <c r="K160" s="5"/>
      <c r="L160" s="5">
        <v>7000000</v>
      </c>
      <c r="M160" s="5">
        <v>2758537</v>
      </c>
      <c r="N160" s="81">
        <f t="shared" si="38"/>
        <v>0.3940767142857143</v>
      </c>
      <c r="O160" s="5"/>
      <c r="P160" s="5"/>
      <c r="Q160" s="5"/>
      <c r="R160" s="82">
        <f t="shared" si="39"/>
        <v>7000000</v>
      </c>
      <c r="S160" s="114">
        <f t="shared" si="41"/>
        <v>2.537576983741744</v>
      </c>
      <c r="T160" s="82">
        <f t="shared" si="42"/>
        <v>4241463</v>
      </c>
    </row>
    <row r="161" spans="1:20" ht="15.75">
      <c r="A161" s="10" t="s">
        <v>116</v>
      </c>
      <c r="B161" s="5">
        <v>5250000</v>
      </c>
      <c r="C161" s="5"/>
      <c r="D161" s="6">
        <f>C161/B161</f>
        <v>0</v>
      </c>
      <c r="E161" s="5"/>
      <c r="F161" s="6">
        <f t="shared" si="40"/>
        <v>0</v>
      </c>
      <c r="G161" s="5"/>
      <c r="H161" s="5">
        <v>8034000</v>
      </c>
      <c r="I161" s="5"/>
      <c r="J161" s="6">
        <f t="shared" si="36"/>
        <v>0</v>
      </c>
      <c r="K161" s="5"/>
      <c r="L161" s="5">
        <v>15500000</v>
      </c>
      <c r="M161" s="5">
        <v>6033738</v>
      </c>
      <c r="N161" s="81">
        <f t="shared" si="38"/>
        <v>0.3892734193548387</v>
      </c>
      <c r="O161" s="5">
        <v>100000</v>
      </c>
      <c r="P161" s="5"/>
      <c r="Q161" s="5"/>
      <c r="R161" s="82">
        <f t="shared" si="39"/>
        <v>15600000</v>
      </c>
      <c r="S161" s="114">
        <f t="shared" si="41"/>
        <v>2.58546194746938</v>
      </c>
      <c r="T161" s="82">
        <f t="shared" si="42"/>
        <v>9566262</v>
      </c>
    </row>
    <row r="162" spans="1:20" ht="15.75" hidden="1">
      <c r="A162" s="10" t="s">
        <v>23</v>
      </c>
      <c r="B162" s="5">
        <v>1330000</v>
      </c>
      <c r="C162" s="5"/>
      <c r="D162" s="6">
        <f>C162/B162</f>
        <v>0</v>
      </c>
      <c r="E162" s="5"/>
      <c r="F162" s="6">
        <f t="shared" si="40"/>
        <v>0</v>
      </c>
      <c r="G162" s="5"/>
      <c r="H162" s="5">
        <v>1765000</v>
      </c>
      <c r="I162" s="5"/>
      <c r="J162" s="6">
        <f t="shared" si="36"/>
        <v>0</v>
      </c>
      <c r="K162" s="5"/>
      <c r="L162" s="5">
        <v>0</v>
      </c>
      <c r="M162" s="5">
        <v>3833124</v>
      </c>
      <c r="N162" s="83" t="e">
        <f t="shared" si="38"/>
        <v>#DIV/0!</v>
      </c>
      <c r="O162" s="5"/>
      <c r="P162" s="5"/>
      <c r="Q162" s="5"/>
      <c r="R162" s="84">
        <f t="shared" si="39"/>
        <v>0</v>
      </c>
      <c r="S162" s="114">
        <f t="shared" si="41"/>
        <v>0</v>
      </c>
      <c r="T162" s="82">
        <f t="shared" si="42"/>
        <v>-3833124</v>
      </c>
    </row>
    <row r="163" spans="1:20" ht="15.75" hidden="1">
      <c r="A163" s="61" t="s">
        <v>138</v>
      </c>
      <c r="B163" s="16"/>
      <c r="C163" s="16"/>
      <c r="D163" s="21"/>
      <c r="E163" s="16"/>
      <c r="F163" s="21"/>
      <c r="G163" s="16"/>
      <c r="H163" s="16"/>
      <c r="I163" s="16"/>
      <c r="J163" s="21"/>
      <c r="K163" s="16"/>
      <c r="L163" s="16"/>
      <c r="M163" s="16"/>
      <c r="N163" s="83" t="e">
        <f t="shared" si="38"/>
        <v>#DIV/0!</v>
      </c>
      <c r="O163" s="16"/>
      <c r="P163" s="16"/>
      <c r="Q163" s="16"/>
      <c r="R163" s="84">
        <f t="shared" si="39"/>
        <v>0</v>
      </c>
      <c r="S163" s="114" t="e">
        <f t="shared" si="41"/>
        <v>#DIV/0!</v>
      </c>
      <c r="T163" s="84">
        <f t="shared" si="42"/>
        <v>0</v>
      </c>
    </row>
    <row r="164" spans="1:21" ht="18">
      <c r="A164" s="20" t="s">
        <v>22</v>
      </c>
      <c r="B164" s="16">
        <f>B165+B166+B167</f>
        <v>1240000</v>
      </c>
      <c r="C164" s="16">
        <v>1156909</v>
      </c>
      <c r="D164" s="21">
        <f>C164/B164</f>
        <v>0.9329911290322581</v>
      </c>
      <c r="E164" s="16">
        <f>E165+E166+E167</f>
        <v>0</v>
      </c>
      <c r="F164" s="21">
        <f>C164/B164</f>
        <v>0.9329911290322581</v>
      </c>
      <c r="G164" s="16"/>
      <c r="H164" s="16">
        <f>H165+H166</f>
        <v>1619000</v>
      </c>
      <c r="I164" s="16">
        <v>1130271</v>
      </c>
      <c r="J164" s="21">
        <f>I164/H164</f>
        <v>0.6981290920321186</v>
      </c>
      <c r="K164" s="16">
        <f>K165+K166</f>
        <v>0</v>
      </c>
      <c r="L164" s="16">
        <f>L165</f>
        <v>1250000</v>
      </c>
      <c r="M164" s="16">
        <f>M165</f>
        <v>476009</v>
      </c>
      <c r="N164" s="85">
        <f t="shared" si="38"/>
        <v>0.3808072</v>
      </c>
      <c r="O164" s="16">
        <f>O165+O166</f>
        <v>0</v>
      </c>
      <c r="P164" s="16">
        <f>P165+P166</f>
        <v>0</v>
      </c>
      <c r="Q164" s="16"/>
      <c r="R164" s="86">
        <f t="shared" si="39"/>
        <v>1250000</v>
      </c>
      <c r="S164" s="115">
        <f t="shared" si="41"/>
        <v>2.626000768893025</v>
      </c>
      <c r="T164" s="86">
        <f t="shared" si="42"/>
        <v>773991</v>
      </c>
      <c r="U164" s="103"/>
    </row>
    <row r="165" spans="1:20" ht="15.75">
      <c r="A165" s="10" t="s">
        <v>166</v>
      </c>
      <c r="B165" s="5">
        <v>800000</v>
      </c>
      <c r="C165" s="5"/>
      <c r="D165" s="6">
        <f>C165/B165</f>
        <v>0</v>
      </c>
      <c r="E165" s="5"/>
      <c r="F165" s="6">
        <f>C165/B165</f>
        <v>0</v>
      </c>
      <c r="G165" s="5"/>
      <c r="H165" s="5">
        <f>850000+30000</f>
        <v>880000</v>
      </c>
      <c r="I165" s="5"/>
      <c r="J165" s="6">
        <f>I165/H165</f>
        <v>0</v>
      </c>
      <c r="K165" s="5"/>
      <c r="L165" s="5">
        <v>1250000</v>
      </c>
      <c r="M165" s="5">
        <v>476009</v>
      </c>
      <c r="N165" s="81">
        <f t="shared" si="38"/>
        <v>0.3808072</v>
      </c>
      <c r="O165" s="5"/>
      <c r="P165" s="5"/>
      <c r="Q165" s="5"/>
      <c r="R165" s="82">
        <f t="shared" si="39"/>
        <v>1250000</v>
      </c>
      <c r="S165" s="114">
        <f t="shared" si="41"/>
        <v>2.626000768893025</v>
      </c>
      <c r="T165" s="82">
        <f>R165-M165</f>
        <v>773991</v>
      </c>
    </row>
    <row r="166" spans="1:20" ht="0.75" customHeight="1">
      <c r="A166" s="10" t="s">
        <v>25</v>
      </c>
      <c r="B166" s="5">
        <v>440000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v>739000</v>
      </c>
      <c r="I166" s="5"/>
      <c r="J166" s="6">
        <f>I166/H166</f>
        <v>0</v>
      </c>
      <c r="K166" s="5"/>
      <c r="L166" s="5">
        <v>800000</v>
      </c>
      <c r="M166" s="5">
        <v>755416</v>
      </c>
      <c r="N166" s="83">
        <f t="shared" si="38"/>
        <v>0.94427</v>
      </c>
      <c r="O166" s="5"/>
      <c r="P166" s="5"/>
      <c r="Q166" s="5"/>
      <c r="R166" s="84">
        <f t="shared" si="39"/>
        <v>800000</v>
      </c>
      <c r="S166" s="114">
        <f t="shared" si="41"/>
        <v>1.0590191364757962</v>
      </c>
      <c r="T166" s="82">
        <f>R166-M166</f>
        <v>44584</v>
      </c>
    </row>
    <row r="167" spans="1:20" ht="1.5" customHeight="1" hidden="1">
      <c r="A167" s="22" t="s">
        <v>79</v>
      </c>
      <c r="B167" s="5">
        <v>0</v>
      </c>
      <c r="C167" s="5"/>
      <c r="D167" s="6"/>
      <c r="E167" s="5"/>
      <c r="F167" s="14" t="e">
        <f>C167/B167</f>
        <v>#DIV/0!</v>
      </c>
      <c r="G167" s="5"/>
      <c r="H167" s="5">
        <f>B167+E167</f>
        <v>0</v>
      </c>
      <c r="I167" s="5"/>
      <c r="J167" s="14" t="e">
        <f>I167/H167</f>
        <v>#DIV/0!</v>
      </c>
      <c r="K167" s="5"/>
      <c r="L167" s="12">
        <f>H167+K167</f>
        <v>0</v>
      </c>
      <c r="M167" s="12"/>
      <c r="N167" s="83" t="e">
        <f t="shared" si="38"/>
        <v>#DIV/0!</v>
      </c>
      <c r="O167" s="12"/>
      <c r="P167" s="12"/>
      <c r="Q167" s="12"/>
      <c r="R167" s="84">
        <f t="shared" si="39"/>
        <v>0</v>
      </c>
      <c r="S167" s="114" t="e">
        <f t="shared" si="41"/>
        <v>#DIV/0!</v>
      </c>
      <c r="T167" s="84">
        <f t="shared" si="42"/>
        <v>0</v>
      </c>
    </row>
    <row r="168" spans="1:20" ht="15.75" hidden="1">
      <c r="A168" s="20" t="s">
        <v>141</v>
      </c>
      <c r="B168" s="16">
        <f>B169+B170</f>
        <v>1100700</v>
      </c>
      <c r="C168" s="16">
        <f>C169+C170</f>
        <v>959497</v>
      </c>
      <c r="D168" s="21">
        <f>C168/B168</f>
        <v>0.871715272099573</v>
      </c>
      <c r="E168" s="16">
        <f>E169+E170</f>
        <v>0</v>
      </c>
      <c r="F168" s="21">
        <f>C168/B168</f>
        <v>0.871715272099573</v>
      </c>
      <c r="G168" s="16"/>
      <c r="H168" s="16">
        <f>H170</f>
        <v>1479300</v>
      </c>
      <c r="I168" s="16">
        <f>I170+I169</f>
        <v>1094315</v>
      </c>
      <c r="J168" s="21">
        <f>I168/H168</f>
        <v>0.7397519096870141</v>
      </c>
      <c r="K168" s="16">
        <f aca="true" t="shared" si="44" ref="K168:Q168">K169</f>
        <v>0</v>
      </c>
      <c r="L168" s="16">
        <f t="shared" si="44"/>
        <v>0</v>
      </c>
      <c r="M168" s="16">
        <f t="shared" si="44"/>
        <v>0</v>
      </c>
      <c r="N168" s="83" t="e">
        <f t="shared" si="38"/>
        <v>#DIV/0!</v>
      </c>
      <c r="O168" s="16">
        <f t="shared" si="44"/>
        <v>0</v>
      </c>
      <c r="P168" s="16">
        <f t="shared" si="44"/>
        <v>0</v>
      </c>
      <c r="Q168" s="16">
        <f t="shared" si="44"/>
        <v>0</v>
      </c>
      <c r="R168" s="84">
        <f t="shared" si="39"/>
        <v>0</v>
      </c>
      <c r="S168" s="114" t="e">
        <f t="shared" si="41"/>
        <v>#DIV/0!</v>
      </c>
      <c r="T168" s="86">
        <f t="shared" si="42"/>
        <v>0</v>
      </c>
    </row>
    <row r="169" spans="1:20" ht="15.75" hidden="1">
      <c r="A169" s="10" t="s">
        <v>47</v>
      </c>
      <c r="B169" s="5"/>
      <c r="C169" s="5"/>
      <c r="D169" s="6"/>
      <c r="E169" s="5"/>
      <c r="F169" s="6"/>
      <c r="G169" s="5"/>
      <c r="H169" s="5"/>
      <c r="I169" s="5"/>
      <c r="J169" s="6"/>
      <c r="K169" s="5"/>
      <c r="L169" s="5">
        <v>0</v>
      </c>
      <c r="M169" s="5"/>
      <c r="N169" s="83" t="e">
        <f t="shared" si="38"/>
        <v>#DIV/0!</v>
      </c>
      <c r="O169" s="5"/>
      <c r="P169" s="5"/>
      <c r="Q169" s="5"/>
      <c r="R169" s="84">
        <f t="shared" si="39"/>
        <v>0</v>
      </c>
      <c r="S169" s="114" t="e">
        <f t="shared" si="41"/>
        <v>#DIV/0!</v>
      </c>
      <c r="T169" s="82">
        <f t="shared" si="42"/>
        <v>0</v>
      </c>
    </row>
    <row r="170" spans="1:20" ht="15.75">
      <c r="A170" s="20" t="s">
        <v>68</v>
      </c>
      <c r="B170" s="16">
        <f>B171</f>
        <v>1100700</v>
      </c>
      <c r="C170" s="16">
        <f>C171</f>
        <v>959497</v>
      </c>
      <c r="D170" s="21">
        <f aca="true" t="shared" si="45" ref="D170:D175">C170/B170</f>
        <v>0.871715272099573</v>
      </c>
      <c r="E170" s="16">
        <f>E171</f>
        <v>0</v>
      </c>
      <c r="F170" s="21">
        <f aca="true" t="shared" si="46" ref="F170:F197">C170/B170</f>
        <v>0.871715272099573</v>
      </c>
      <c r="G170" s="16"/>
      <c r="H170" s="16">
        <f>H171</f>
        <v>1479300</v>
      </c>
      <c r="I170" s="16">
        <f>I171</f>
        <v>1094315</v>
      </c>
      <c r="J170" s="21">
        <f aca="true" t="shared" si="47" ref="J170:J183">I170/H170</f>
        <v>0.7397519096870141</v>
      </c>
      <c r="K170" s="16">
        <f>K171</f>
        <v>0</v>
      </c>
      <c r="L170" s="16">
        <f aca="true" t="shared" si="48" ref="L170:Q170">L171+L173</f>
        <v>2300000</v>
      </c>
      <c r="M170" s="16">
        <f t="shared" si="48"/>
        <v>637481</v>
      </c>
      <c r="N170" s="85">
        <f t="shared" si="38"/>
        <v>0.27716565217391304</v>
      </c>
      <c r="O170" s="16">
        <f t="shared" si="48"/>
        <v>0</v>
      </c>
      <c r="P170" s="16">
        <f t="shared" si="48"/>
        <v>0</v>
      </c>
      <c r="Q170" s="16">
        <f t="shared" si="48"/>
        <v>0</v>
      </c>
      <c r="R170" s="86">
        <f t="shared" si="39"/>
        <v>2300000</v>
      </c>
      <c r="S170" s="115">
        <f t="shared" si="41"/>
        <v>3.6079506683336446</v>
      </c>
      <c r="T170" s="86">
        <f t="shared" si="42"/>
        <v>1662519</v>
      </c>
    </row>
    <row r="171" spans="1:20" ht="15.75">
      <c r="A171" s="10" t="s">
        <v>167</v>
      </c>
      <c r="B171" s="5">
        <v>1100700</v>
      </c>
      <c r="C171" s="5">
        <v>959497</v>
      </c>
      <c r="D171" s="6">
        <f t="shared" si="45"/>
        <v>0.871715272099573</v>
      </c>
      <c r="E171" s="5"/>
      <c r="F171" s="6">
        <f t="shared" si="46"/>
        <v>0.871715272099573</v>
      </c>
      <c r="G171" s="5"/>
      <c r="H171" s="5">
        <v>1479300</v>
      </c>
      <c r="I171" s="5">
        <v>1094315</v>
      </c>
      <c r="J171" s="6">
        <f t="shared" si="47"/>
        <v>0.7397519096870141</v>
      </c>
      <c r="K171" s="5"/>
      <c r="L171" s="5">
        <v>1800000</v>
      </c>
      <c r="M171" s="5">
        <v>485104</v>
      </c>
      <c r="N171" s="81">
        <f t="shared" si="38"/>
        <v>0.2695022222222222</v>
      </c>
      <c r="O171" s="5"/>
      <c r="P171" s="5"/>
      <c r="Q171" s="5"/>
      <c r="R171" s="82">
        <f t="shared" si="39"/>
        <v>1800000</v>
      </c>
      <c r="S171" s="114">
        <f t="shared" si="41"/>
        <v>3.7105445430258253</v>
      </c>
      <c r="T171" s="82">
        <f t="shared" si="42"/>
        <v>1314896</v>
      </c>
    </row>
    <row r="172" spans="1:20" ht="0.75" customHeight="1">
      <c r="A172" s="10" t="s">
        <v>65</v>
      </c>
      <c r="B172" s="5" t="e">
        <f>#REF!+A172</f>
        <v>#REF!</v>
      </c>
      <c r="C172" s="5"/>
      <c r="D172" s="14" t="e">
        <f t="shared" si="45"/>
        <v>#REF!</v>
      </c>
      <c r="E172" s="5"/>
      <c r="F172" s="14" t="e">
        <f t="shared" si="46"/>
        <v>#REF!</v>
      </c>
      <c r="G172" s="5"/>
      <c r="H172" s="5" t="e">
        <f>B172+E172</f>
        <v>#REF!</v>
      </c>
      <c r="I172" s="5"/>
      <c r="J172" s="14" t="e">
        <f t="shared" si="47"/>
        <v>#REF!</v>
      </c>
      <c r="K172" s="5"/>
      <c r="L172" s="12"/>
      <c r="M172" s="12"/>
      <c r="N172" s="81" t="e">
        <f t="shared" si="38"/>
        <v>#DIV/0!</v>
      </c>
      <c r="O172" s="12"/>
      <c r="P172" s="12"/>
      <c r="Q172" s="12"/>
      <c r="R172" s="82">
        <f t="shared" si="39"/>
        <v>0</v>
      </c>
      <c r="S172" s="114" t="e">
        <f t="shared" si="41"/>
        <v>#DIV/0!</v>
      </c>
      <c r="T172" s="82">
        <f t="shared" si="42"/>
        <v>0</v>
      </c>
    </row>
    <row r="173" spans="1:20" ht="15.75">
      <c r="A173" s="10" t="s">
        <v>138</v>
      </c>
      <c r="B173" s="5" t="e">
        <f>#REF!+A173</f>
        <v>#REF!</v>
      </c>
      <c r="C173" s="5"/>
      <c r="D173" s="14" t="e">
        <f t="shared" si="45"/>
        <v>#REF!</v>
      </c>
      <c r="E173" s="5"/>
      <c r="F173" s="14" t="e">
        <f t="shared" si="46"/>
        <v>#REF!</v>
      </c>
      <c r="G173" s="5"/>
      <c r="H173" s="5" t="e">
        <f>B173+E173</f>
        <v>#REF!</v>
      </c>
      <c r="I173" s="5"/>
      <c r="J173" s="14" t="e">
        <f t="shared" si="47"/>
        <v>#REF!</v>
      </c>
      <c r="K173" s="5"/>
      <c r="L173" s="5">
        <v>500000</v>
      </c>
      <c r="M173" s="5">
        <f>22755+129622</f>
        <v>152377</v>
      </c>
      <c r="N173" s="81">
        <f t="shared" si="38"/>
        <v>0.304754</v>
      </c>
      <c r="O173" s="5"/>
      <c r="P173" s="5"/>
      <c r="Q173" s="12"/>
      <c r="R173" s="82">
        <f t="shared" si="39"/>
        <v>500000</v>
      </c>
      <c r="S173" s="114">
        <f t="shared" si="41"/>
        <v>3.281335109629406</v>
      </c>
      <c r="T173" s="82">
        <f t="shared" si="42"/>
        <v>347623</v>
      </c>
    </row>
    <row r="174" spans="1:20" ht="15.75">
      <c r="A174" s="20" t="s">
        <v>24</v>
      </c>
      <c r="B174" s="16">
        <f>B175+B177+B178+B181+B182+B176</f>
        <v>10915000</v>
      </c>
      <c r="C174" s="16">
        <f>C175+C177+C178+C181+C182</f>
        <v>10814320</v>
      </c>
      <c r="D174" s="21">
        <f t="shared" si="45"/>
        <v>0.9907759963353183</v>
      </c>
      <c r="E174" s="16">
        <f>E175+E176+E177+E178+E181+E182+E184</f>
        <v>0</v>
      </c>
      <c r="F174" s="21">
        <f t="shared" si="46"/>
        <v>0.9907759963353183</v>
      </c>
      <c r="G174" s="16">
        <f>G175+G176+G178+G181+G182</f>
        <v>0</v>
      </c>
      <c r="H174" s="16">
        <f>H175+H176+H177+H178+H181+H182</f>
        <v>13860000</v>
      </c>
      <c r="I174" s="16">
        <f>I175+I176+I177+I178+I181+I182</f>
        <v>12555662</v>
      </c>
      <c r="J174" s="21">
        <f t="shared" si="47"/>
        <v>0.9058919191919191</v>
      </c>
      <c r="K174" s="16">
        <f>K175+K176+K178+K181+K182</f>
        <v>0</v>
      </c>
      <c r="L174" s="16">
        <f>L175+L176+L178+L181+L182</f>
        <v>26175000</v>
      </c>
      <c r="M174" s="16">
        <f>M175+M176+M178+M181+M182</f>
        <v>11222345</v>
      </c>
      <c r="N174" s="85">
        <f t="shared" si="38"/>
        <v>0.42874288443170966</v>
      </c>
      <c r="O174" s="16">
        <f>O175+O176+O178+O181+O182</f>
        <v>0</v>
      </c>
      <c r="P174" s="16">
        <f>P181+P175+P176+P182+P178</f>
        <v>0</v>
      </c>
      <c r="Q174" s="16">
        <f>Q181+Q175+Q176+Q182+Q178</f>
        <v>0</v>
      </c>
      <c r="R174" s="86">
        <f t="shared" si="39"/>
        <v>26175000</v>
      </c>
      <c r="S174" s="115">
        <f t="shared" si="41"/>
        <v>2.3324002247302147</v>
      </c>
      <c r="T174" s="86">
        <f t="shared" si="42"/>
        <v>14952655</v>
      </c>
    </row>
    <row r="175" spans="1:20" ht="15.75">
      <c r="A175" s="23" t="s">
        <v>29</v>
      </c>
      <c r="B175" s="5">
        <v>45000</v>
      </c>
      <c r="C175" s="5"/>
      <c r="D175" s="6">
        <f t="shared" si="45"/>
        <v>0</v>
      </c>
      <c r="E175" s="5"/>
      <c r="F175" s="6">
        <f t="shared" si="46"/>
        <v>0</v>
      </c>
      <c r="G175" s="5"/>
      <c r="H175" s="5">
        <f>28000+4000</f>
        <v>32000</v>
      </c>
      <c r="I175" s="5"/>
      <c r="J175" s="6">
        <f t="shared" si="47"/>
        <v>0</v>
      </c>
      <c r="K175" s="5"/>
      <c r="L175" s="5"/>
      <c r="M175" s="5"/>
      <c r="N175" s="81"/>
      <c r="O175" s="5"/>
      <c r="P175" s="5"/>
      <c r="Q175" s="5"/>
      <c r="R175" s="82">
        <f t="shared" si="39"/>
        <v>0</v>
      </c>
      <c r="S175" s="114"/>
      <c r="T175" s="82">
        <f t="shared" si="42"/>
        <v>0</v>
      </c>
    </row>
    <row r="176" spans="1:20" ht="15.75">
      <c r="A176" s="23" t="s">
        <v>121</v>
      </c>
      <c r="B176" s="5">
        <v>30000</v>
      </c>
      <c r="C176" s="5"/>
      <c r="D176" s="6"/>
      <c r="E176" s="5"/>
      <c r="F176" s="6">
        <f t="shared" si="46"/>
        <v>0</v>
      </c>
      <c r="G176" s="5"/>
      <c r="H176" s="5">
        <v>30000</v>
      </c>
      <c r="I176" s="5"/>
      <c r="J176" s="6">
        <f t="shared" si="47"/>
        <v>0</v>
      </c>
      <c r="K176" s="5"/>
      <c r="L176" s="5"/>
      <c r="M176" s="5"/>
      <c r="N176" s="81"/>
      <c r="O176" s="5"/>
      <c r="P176" s="5"/>
      <c r="Q176" s="5"/>
      <c r="R176" s="82">
        <f t="shared" si="39"/>
        <v>0</v>
      </c>
      <c r="S176" s="114"/>
      <c r="T176" s="82">
        <f t="shared" si="42"/>
        <v>0</v>
      </c>
    </row>
    <row r="177" spans="1:20" ht="15.75" hidden="1">
      <c r="A177" s="23" t="s">
        <v>76</v>
      </c>
      <c r="B177" s="5"/>
      <c r="C177" s="5"/>
      <c r="D177" s="6" t="e">
        <f aca="true" t="shared" si="49" ref="D177:D183">C177/B177</f>
        <v>#DIV/0!</v>
      </c>
      <c r="E177" s="5"/>
      <c r="F177" s="6" t="e">
        <f t="shared" si="46"/>
        <v>#DIV/0!</v>
      </c>
      <c r="G177" s="5"/>
      <c r="H177" s="5"/>
      <c r="I177" s="5"/>
      <c r="J177" s="6" t="e">
        <f t="shared" si="47"/>
        <v>#DIV/0!</v>
      </c>
      <c r="K177" s="5"/>
      <c r="L177" s="5"/>
      <c r="M177" s="5"/>
      <c r="N177" s="81" t="e">
        <f t="shared" si="38"/>
        <v>#DIV/0!</v>
      </c>
      <c r="O177" s="5"/>
      <c r="P177" s="5"/>
      <c r="Q177" s="5"/>
      <c r="R177" s="82">
        <f t="shared" si="39"/>
        <v>0</v>
      </c>
      <c r="S177" s="114" t="e">
        <f t="shared" si="41"/>
        <v>#DIV/0!</v>
      </c>
      <c r="T177" s="82">
        <f t="shared" si="42"/>
        <v>0</v>
      </c>
    </row>
    <row r="178" spans="1:20" ht="15.75">
      <c r="A178" s="23" t="s">
        <v>30</v>
      </c>
      <c r="B178" s="5">
        <v>20000</v>
      </c>
      <c r="C178" s="5"/>
      <c r="D178" s="6">
        <f t="shared" si="49"/>
        <v>0</v>
      </c>
      <c r="E178" s="5"/>
      <c r="F178" s="6">
        <f t="shared" si="46"/>
        <v>0</v>
      </c>
      <c r="G178" s="5"/>
      <c r="H178" s="5">
        <v>10000</v>
      </c>
      <c r="I178" s="5"/>
      <c r="J178" s="6">
        <f t="shared" si="47"/>
        <v>0</v>
      </c>
      <c r="K178" s="5"/>
      <c r="L178" s="5">
        <v>125000</v>
      </c>
      <c r="M178" s="5">
        <v>38164</v>
      </c>
      <c r="N178" s="81">
        <f t="shared" si="38"/>
        <v>0.305312</v>
      </c>
      <c r="O178" s="5"/>
      <c r="P178" s="5"/>
      <c r="Q178" s="5"/>
      <c r="R178" s="82">
        <f t="shared" si="39"/>
        <v>125000</v>
      </c>
      <c r="S178" s="114">
        <f t="shared" si="41"/>
        <v>3.275338014883136</v>
      </c>
      <c r="T178" s="82">
        <f t="shared" si="42"/>
        <v>86836</v>
      </c>
    </row>
    <row r="179" spans="1:20" ht="0.75" customHeight="1">
      <c r="A179" s="23" t="s">
        <v>31</v>
      </c>
      <c r="B179" s="5"/>
      <c r="C179" s="5"/>
      <c r="D179" s="14" t="e">
        <f t="shared" si="49"/>
        <v>#DIV/0!</v>
      </c>
      <c r="E179" s="5"/>
      <c r="F179" s="6" t="e">
        <f t="shared" si="46"/>
        <v>#DIV/0!</v>
      </c>
      <c r="G179" s="5"/>
      <c r="H179" s="5"/>
      <c r="I179" s="5"/>
      <c r="J179" s="6" t="e">
        <f t="shared" si="47"/>
        <v>#DIV/0!</v>
      </c>
      <c r="K179" s="5"/>
      <c r="L179" s="5"/>
      <c r="M179" s="5"/>
      <c r="N179" s="81" t="e">
        <f t="shared" si="38"/>
        <v>#DIV/0!</v>
      </c>
      <c r="O179" s="5"/>
      <c r="P179" s="5"/>
      <c r="Q179" s="5"/>
      <c r="R179" s="82">
        <f t="shared" si="39"/>
        <v>0</v>
      </c>
      <c r="S179" s="114" t="e">
        <f t="shared" si="41"/>
        <v>#DIV/0!</v>
      </c>
      <c r="T179" s="82">
        <f t="shared" si="42"/>
        <v>0</v>
      </c>
    </row>
    <row r="180" spans="1:20" ht="15.75" hidden="1">
      <c r="A180" s="23" t="s">
        <v>35</v>
      </c>
      <c r="B180" s="5" t="e">
        <v>#REF!</v>
      </c>
      <c r="C180" s="5"/>
      <c r="D180" s="14" t="e">
        <f t="shared" si="49"/>
        <v>#REF!</v>
      </c>
      <c r="E180" s="5"/>
      <c r="F180" s="6" t="e">
        <f t="shared" si="46"/>
        <v>#REF!</v>
      </c>
      <c r="G180" s="5"/>
      <c r="H180" s="5"/>
      <c r="I180" s="5"/>
      <c r="J180" s="6" t="e">
        <f t="shared" si="47"/>
        <v>#DIV/0!</v>
      </c>
      <c r="K180" s="5"/>
      <c r="L180" s="5"/>
      <c r="M180" s="5"/>
      <c r="N180" s="81" t="e">
        <f t="shared" si="38"/>
        <v>#DIV/0!</v>
      </c>
      <c r="O180" s="5"/>
      <c r="P180" s="5"/>
      <c r="Q180" s="5"/>
      <c r="R180" s="82">
        <f t="shared" si="39"/>
        <v>0</v>
      </c>
      <c r="S180" s="114" t="e">
        <f t="shared" si="41"/>
        <v>#DIV/0!</v>
      </c>
      <c r="T180" s="82">
        <f t="shared" si="42"/>
        <v>0</v>
      </c>
    </row>
    <row r="181" spans="1:20" ht="29.25">
      <c r="A181" s="24" t="s">
        <v>80</v>
      </c>
      <c r="B181" s="5">
        <v>10780000</v>
      </c>
      <c r="C181" s="5">
        <v>10814320</v>
      </c>
      <c r="D181" s="6">
        <f t="shared" si="49"/>
        <v>1.0031836734693877</v>
      </c>
      <c r="E181" s="5"/>
      <c r="F181" s="6">
        <f t="shared" si="46"/>
        <v>1.0031836734693877</v>
      </c>
      <c r="G181" s="5"/>
      <c r="H181" s="5">
        <v>13765000</v>
      </c>
      <c r="I181" s="5">
        <v>12555662</v>
      </c>
      <c r="J181" s="6">
        <f t="shared" si="47"/>
        <v>0.9121439883763167</v>
      </c>
      <c r="K181" s="5"/>
      <c r="L181" s="5">
        <v>26000000</v>
      </c>
      <c r="M181" s="5">
        <v>11174181</v>
      </c>
      <c r="N181" s="81">
        <f t="shared" si="38"/>
        <v>0.4297761923076923</v>
      </c>
      <c r="O181" s="5"/>
      <c r="P181" s="5"/>
      <c r="Q181" s="5"/>
      <c r="R181" s="82">
        <f t="shared" si="39"/>
        <v>26000000</v>
      </c>
      <c r="S181" s="114">
        <f t="shared" si="41"/>
        <v>2.3267924512767424</v>
      </c>
      <c r="T181" s="82">
        <f t="shared" si="42"/>
        <v>14825819</v>
      </c>
    </row>
    <row r="182" spans="1:20" ht="14.25" customHeight="1">
      <c r="A182" s="23" t="s">
        <v>48</v>
      </c>
      <c r="B182" s="5">
        <v>40000</v>
      </c>
      <c r="C182" s="5"/>
      <c r="D182" s="6">
        <f t="shared" si="49"/>
        <v>0</v>
      </c>
      <c r="E182" s="5"/>
      <c r="F182" s="6">
        <f t="shared" si="46"/>
        <v>0</v>
      </c>
      <c r="G182" s="5"/>
      <c r="H182" s="5">
        <f>23000</f>
        <v>23000</v>
      </c>
      <c r="I182" s="5"/>
      <c r="J182" s="6">
        <f t="shared" si="47"/>
        <v>0</v>
      </c>
      <c r="K182" s="5"/>
      <c r="L182" s="5">
        <v>50000</v>
      </c>
      <c r="M182" s="5">
        <v>10000</v>
      </c>
      <c r="N182" s="81">
        <f t="shared" si="38"/>
        <v>0.2</v>
      </c>
      <c r="O182" s="5"/>
      <c r="P182" s="5"/>
      <c r="Q182" s="5"/>
      <c r="R182" s="82">
        <f t="shared" si="39"/>
        <v>50000</v>
      </c>
      <c r="S182" s="114">
        <f t="shared" si="41"/>
        <v>5</v>
      </c>
      <c r="T182" s="82">
        <f t="shared" si="42"/>
        <v>40000</v>
      </c>
    </row>
    <row r="183" spans="1:20" ht="15.75" hidden="1">
      <c r="A183" s="17" t="s">
        <v>4</v>
      </c>
      <c r="B183" s="16" t="e">
        <v>#REF!</v>
      </c>
      <c r="C183" s="16"/>
      <c r="D183" s="6" t="e">
        <f t="shared" si="49"/>
        <v>#REF!</v>
      </c>
      <c r="E183" s="5"/>
      <c r="F183" s="6" t="e">
        <f t="shared" si="46"/>
        <v>#REF!</v>
      </c>
      <c r="G183" s="5"/>
      <c r="H183" s="5" t="e">
        <f>B183+G183</f>
        <v>#REF!</v>
      </c>
      <c r="I183" s="5"/>
      <c r="J183" s="14" t="e">
        <f t="shared" si="47"/>
        <v>#REF!</v>
      </c>
      <c r="K183" s="5"/>
      <c r="L183" s="12"/>
      <c r="M183" s="12"/>
      <c r="N183" s="83" t="e">
        <f t="shared" si="38"/>
        <v>#DIV/0!</v>
      </c>
      <c r="O183" s="12"/>
      <c r="P183" s="12"/>
      <c r="Q183" s="12"/>
      <c r="R183" s="84">
        <f t="shared" si="39"/>
        <v>0</v>
      </c>
      <c r="S183" s="114" t="e">
        <f t="shared" si="41"/>
        <v>#DIV/0!</v>
      </c>
      <c r="T183" s="84">
        <f t="shared" si="42"/>
        <v>0</v>
      </c>
    </row>
    <row r="184" spans="1:20" ht="15.75" hidden="1">
      <c r="A184" s="17" t="s">
        <v>32</v>
      </c>
      <c r="B184" s="16">
        <v>0</v>
      </c>
      <c r="C184" s="16"/>
      <c r="D184" s="21"/>
      <c r="E184" s="16"/>
      <c r="F184" s="21" t="e">
        <f t="shared" si="46"/>
        <v>#DIV/0!</v>
      </c>
      <c r="G184" s="16"/>
      <c r="H184" s="16">
        <f>B184+G184</f>
        <v>0</v>
      </c>
      <c r="I184" s="16">
        <v>-19908</v>
      </c>
      <c r="J184" s="21"/>
      <c r="K184" s="16"/>
      <c r="L184" s="16"/>
      <c r="M184" s="16"/>
      <c r="N184" s="83" t="e">
        <f t="shared" si="38"/>
        <v>#DIV/0!</v>
      </c>
      <c r="O184" s="12"/>
      <c r="P184" s="16"/>
      <c r="Q184" s="16"/>
      <c r="R184" s="84">
        <f t="shared" si="39"/>
        <v>0</v>
      </c>
      <c r="S184" s="114" t="e">
        <f t="shared" si="41"/>
        <v>#DIV/0!</v>
      </c>
      <c r="T184" s="84">
        <f t="shared" si="42"/>
        <v>0</v>
      </c>
    </row>
    <row r="185" spans="1:20" ht="15.75">
      <c r="A185" s="17" t="s">
        <v>32</v>
      </c>
      <c r="B185" s="16" t="e">
        <f>#REF!+A185</f>
        <v>#REF!</v>
      </c>
      <c r="C185" s="16"/>
      <c r="D185" s="21" t="e">
        <f>C185/B185</f>
        <v>#REF!</v>
      </c>
      <c r="E185" s="16"/>
      <c r="F185" s="21" t="e">
        <f t="shared" si="46"/>
        <v>#REF!</v>
      </c>
      <c r="G185" s="16"/>
      <c r="H185" s="16" t="e">
        <f>B185+E185</f>
        <v>#REF!</v>
      </c>
      <c r="I185" s="16"/>
      <c r="J185" s="21" t="e">
        <f aca="true" t="shared" si="50" ref="J185:J197">I185/H185</f>
        <v>#REF!</v>
      </c>
      <c r="K185" s="16"/>
      <c r="L185" s="16">
        <v>-36589</v>
      </c>
      <c r="M185" s="16">
        <v>-42359</v>
      </c>
      <c r="N185" s="85"/>
      <c r="O185" s="16">
        <v>-5770</v>
      </c>
      <c r="P185" s="16"/>
      <c r="Q185" s="16"/>
      <c r="R185" s="86">
        <f t="shared" si="39"/>
        <v>-42359</v>
      </c>
      <c r="S185" s="115">
        <f t="shared" si="41"/>
        <v>1</v>
      </c>
      <c r="T185" s="86">
        <f t="shared" si="42"/>
        <v>0</v>
      </c>
    </row>
    <row r="186" spans="1:20" ht="31.5">
      <c r="A186" s="13" t="s">
        <v>46</v>
      </c>
      <c r="B186" s="12">
        <f>B188+B191+B194+B201+B203</f>
        <v>14374800</v>
      </c>
      <c r="C186" s="12">
        <f>C188+C191+C194+C201+C203</f>
        <v>10414031</v>
      </c>
      <c r="D186" s="14">
        <f>C186/B186</f>
        <v>0.7244644099396166</v>
      </c>
      <c r="E186" s="12">
        <f>E188+E191+E194+E201</f>
        <v>0</v>
      </c>
      <c r="F186" s="14">
        <f t="shared" si="46"/>
        <v>0.7244644099396166</v>
      </c>
      <c r="G186" s="12">
        <f>G188+G201</f>
        <v>0</v>
      </c>
      <c r="H186" s="12">
        <f>H188+H191+H194+H201+H203</f>
        <v>15044000</v>
      </c>
      <c r="I186" s="12">
        <f>I188+I191+I194+I201+I203</f>
        <v>10176642</v>
      </c>
      <c r="J186" s="14">
        <f t="shared" si="50"/>
        <v>0.6764585216697687</v>
      </c>
      <c r="K186" s="12">
        <f>K188+K201</f>
        <v>0</v>
      </c>
      <c r="L186" s="12">
        <f>L188+L201+L203</f>
        <v>26625444</v>
      </c>
      <c r="M186" s="12">
        <f>M188+M201+M203</f>
        <v>9567047</v>
      </c>
      <c r="N186" s="83">
        <f t="shared" si="38"/>
        <v>0.35931971688434566</v>
      </c>
      <c r="O186" s="12">
        <f>O188+O201+O203</f>
        <v>992636</v>
      </c>
      <c r="P186" s="12">
        <f>P188+P199+P200+P201+P203</f>
        <v>0</v>
      </c>
      <c r="Q186" s="12">
        <f>Q188+Q199+Q200+Q201+Q203</f>
        <v>0</v>
      </c>
      <c r="R186" s="84">
        <f t="shared" si="39"/>
        <v>27618080</v>
      </c>
      <c r="S186" s="116">
        <f t="shared" si="41"/>
        <v>2.8867925494669358</v>
      </c>
      <c r="T186" s="84">
        <f t="shared" si="42"/>
        <v>18051033</v>
      </c>
    </row>
    <row r="187" spans="1:20" ht="15.75" hidden="1">
      <c r="A187" s="17" t="s">
        <v>2</v>
      </c>
      <c r="B187" s="16" t="e">
        <f>#REF!+A187</f>
        <v>#REF!</v>
      </c>
      <c r="C187" s="16"/>
      <c r="D187" s="14" t="e">
        <f>C187/B187</f>
        <v>#REF!</v>
      </c>
      <c r="E187" s="5"/>
      <c r="F187" s="14" t="e">
        <f t="shared" si="46"/>
        <v>#REF!</v>
      </c>
      <c r="G187" s="5"/>
      <c r="H187" s="5" t="e">
        <f>B187+E187</f>
        <v>#REF!</v>
      </c>
      <c r="I187" s="5"/>
      <c r="J187" s="14" t="e">
        <f t="shared" si="50"/>
        <v>#REF!</v>
      </c>
      <c r="K187" s="5"/>
      <c r="L187" s="12" t="e">
        <f>H187+K187</f>
        <v>#REF!</v>
      </c>
      <c r="M187" s="12"/>
      <c r="N187" s="83" t="e">
        <f t="shared" si="38"/>
        <v>#REF!</v>
      </c>
      <c r="O187" s="12"/>
      <c r="P187" s="12"/>
      <c r="Q187" s="12"/>
      <c r="R187" s="84" t="e">
        <f t="shared" si="39"/>
        <v>#REF!</v>
      </c>
      <c r="S187" s="114" t="e">
        <f t="shared" si="41"/>
        <v>#REF!</v>
      </c>
      <c r="T187" s="84" t="e">
        <f t="shared" si="42"/>
        <v>#REF!</v>
      </c>
    </row>
    <row r="188" spans="1:20" ht="15.75">
      <c r="A188" s="17" t="s">
        <v>22</v>
      </c>
      <c r="B188" s="16">
        <f>B189+B190</f>
        <v>11874800</v>
      </c>
      <c r="C188" s="16">
        <f>C189+C190</f>
        <v>8005783</v>
      </c>
      <c r="D188" s="21">
        <f>C188/B188</f>
        <v>0.674182554653552</v>
      </c>
      <c r="E188" s="16">
        <f>E189+E190</f>
        <v>0</v>
      </c>
      <c r="F188" s="21">
        <f t="shared" si="46"/>
        <v>0.674182554653552</v>
      </c>
      <c r="G188" s="16">
        <f>G189+G190</f>
        <v>0</v>
      </c>
      <c r="H188" s="16">
        <f>H189+H190</f>
        <v>12500000</v>
      </c>
      <c r="I188" s="16">
        <v>7659049</v>
      </c>
      <c r="J188" s="21">
        <f t="shared" si="50"/>
        <v>0.61272392</v>
      </c>
      <c r="K188" s="16">
        <f aca="true" t="shared" si="51" ref="K188:Q188">K189+K190</f>
        <v>0</v>
      </c>
      <c r="L188" s="16">
        <f t="shared" si="51"/>
        <v>23810765</v>
      </c>
      <c r="M188" s="16">
        <f t="shared" si="51"/>
        <v>9594732</v>
      </c>
      <c r="N188" s="85">
        <f t="shared" si="38"/>
        <v>0.4029577378131278</v>
      </c>
      <c r="O188" s="16">
        <f>O189+O190</f>
        <v>1000000</v>
      </c>
      <c r="P188" s="16">
        <f t="shared" si="51"/>
        <v>0</v>
      </c>
      <c r="Q188" s="16">
        <f t="shared" si="51"/>
        <v>0</v>
      </c>
      <c r="R188" s="86">
        <f t="shared" si="39"/>
        <v>24810765</v>
      </c>
      <c r="S188" s="115">
        <f t="shared" si="41"/>
        <v>2.5858736856850197</v>
      </c>
      <c r="T188" s="86">
        <f t="shared" si="42"/>
        <v>15216033</v>
      </c>
    </row>
    <row r="189" spans="1:20" ht="15.75">
      <c r="A189" s="23" t="s">
        <v>19</v>
      </c>
      <c r="B189" s="5">
        <v>4900000</v>
      </c>
      <c r="C189" s="5">
        <v>3852252</v>
      </c>
      <c r="D189" s="6"/>
      <c r="E189" s="5"/>
      <c r="F189" s="6">
        <f t="shared" si="46"/>
        <v>0.7861738775510204</v>
      </c>
      <c r="G189" s="5"/>
      <c r="H189" s="5">
        <v>5000000</v>
      </c>
      <c r="I189" s="5"/>
      <c r="J189" s="6">
        <f t="shared" si="50"/>
        <v>0</v>
      </c>
      <c r="K189" s="5"/>
      <c r="L189" s="5">
        <v>12810765</v>
      </c>
      <c r="M189" s="5">
        <v>3847091</v>
      </c>
      <c r="N189" s="81">
        <f t="shared" si="38"/>
        <v>0.30030142618337</v>
      </c>
      <c r="O189" s="5"/>
      <c r="P189" s="5"/>
      <c r="Q189" s="5"/>
      <c r="R189" s="82">
        <f t="shared" si="39"/>
        <v>12810765</v>
      </c>
      <c r="S189" s="114">
        <f t="shared" si="41"/>
        <v>3.329987515242036</v>
      </c>
      <c r="T189" s="82">
        <f t="shared" si="42"/>
        <v>8963674</v>
      </c>
    </row>
    <row r="190" spans="1:20" ht="14.25" customHeight="1">
      <c r="A190" s="23" t="s">
        <v>20</v>
      </c>
      <c r="B190" s="5">
        <v>6974800</v>
      </c>
      <c r="C190" s="5">
        <v>4153531</v>
      </c>
      <c r="D190" s="6"/>
      <c r="E190" s="5"/>
      <c r="F190" s="6">
        <f t="shared" si="46"/>
        <v>0.5955053908355795</v>
      </c>
      <c r="G190" s="5"/>
      <c r="H190" s="5">
        <v>7500000</v>
      </c>
      <c r="I190" s="5"/>
      <c r="J190" s="6">
        <f t="shared" si="50"/>
        <v>0</v>
      </c>
      <c r="K190" s="5"/>
      <c r="L190" s="5">
        <v>11000000</v>
      </c>
      <c r="M190" s="5">
        <v>5747641</v>
      </c>
      <c r="N190" s="81">
        <f t="shared" si="38"/>
        <v>0.5225128181818182</v>
      </c>
      <c r="O190" s="5">
        <v>1000000</v>
      </c>
      <c r="P190" s="5"/>
      <c r="Q190" s="5"/>
      <c r="R190" s="82">
        <f t="shared" si="39"/>
        <v>12000000</v>
      </c>
      <c r="S190" s="114">
        <f t="shared" si="41"/>
        <v>2.0878130697446133</v>
      </c>
      <c r="T190" s="82">
        <f t="shared" si="42"/>
        <v>6252359</v>
      </c>
    </row>
    <row r="191" spans="1:20" ht="15.75" hidden="1">
      <c r="A191" s="26" t="s">
        <v>73</v>
      </c>
      <c r="B191" s="16">
        <v>0</v>
      </c>
      <c r="C191" s="16"/>
      <c r="D191" s="21"/>
      <c r="E191" s="16"/>
      <c r="F191" s="21" t="e">
        <f t="shared" si="46"/>
        <v>#DIV/0!</v>
      </c>
      <c r="G191" s="16"/>
      <c r="H191" s="16">
        <f>B191+G191</f>
        <v>0</v>
      </c>
      <c r="I191" s="16"/>
      <c r="J191" s="14" t="e">
        <f t="shared" si="50"/>
        <v>#DIV/0!</v>
      </c>
      <c r="K191" s="16"/>
      <c r="L191" s="12"/>
      <c r="M191" s="12"/>
      <c r="N191" s="83" t="e">
        <f t="shared" si="38"/>
        <v>#DIV/0!</v>
      </c>
      <c r="O191" s="12"/>
      <c r="P191" s="12"/>
      <c r="Q191" s="12"/>
      <c r="R191" s="84">
        <f t="shared" si="39"/>
        <v>0</v>
      </c>
      <c r="S191" s="114" t="e">
        <f t="shared" si="41"/>
        <v>#DIV/0!</v>
      </c>
      <c r="T191" s="84">
        <f t="shared" si="42"/>
        <v>0</v>
      </c>
    </row>
    <row r="192" spans="1:20" ht="15.75" hidden="1">
      <c r="A192" s="10" t="s">
        <v>16</v>
      </c>
      <c r="B192" s="34" t="e">
        <f>#REF!+A192</f>
        <v>#REF!</v>
      </c>
      <c r="C192" s="5"/>
      <c r="D192" s="21" t="e">
        <f>C192/B192</f>
        <v>#REF!</v>
      </c>
      <c r="E192" s="16"/>
      <c r="F192" s="21" t="e">
        <f t="shared" si="46"/>
        <v>#REF!</v>
      </c>
      <c r="G192" s="16"/>
      <c r="H192" s="16" t="e">
        <f>B192+E192</f>
        <v>#REF!</v>
      </c>
      <c r="I192" s="16"/>
      <c r="J192" s="14" t="e">
        <f t="shared" si="50"/>
        <v>#REF!</v>
      </c>
      <c r="K192" s="16"/>
      <c r="L192" s="12"/>
      <c r="M192" s="12"/>
      <c r="N192" s="83" t="e">
        <f t="shared" si="38"/>
        <v>#DIV/0!</v>
      </c>
      <c r="O192" s="12"/>
      <c r="P192" s="12"/>
      <c r="Q192" s="12"/>
      <c r="R192" s="84">
        <f t="shared" si="39"/>
        <v>0</v>
      </c>
      <c r="S192" s="114" t="e">
        <f t="shared" si="41"/>
        <v>#DIV/0!</v>
      </c>
      <c r="T192" s="84">
        <f t="shared" si="42"/>
        <v>0</v>
      </c>
    </row>
    <row r="193" spans="1:20" ht="15.75" hidden="1">
      <c r="A193" s="17" t="s">
        <v>4</v>
      </c>
      <c r="B193" s="34" t="e">
        <f>#REF!+A193</f>
        <v>#REF!</v>
      </c>
      <c r="C193" s="16"/>
      <c r="D193" s="21" t="e">
        <f>C193/B193</f>
        <v>#REF!</v>
      </c>
      <c r="E193" s="16"/>
      <c r="F193" s="21" t="e">
        <f t="shared" si="46"/>
        <v>#REF!</v>
      </c>
      <c r="G193" s="16"/>
      <c r="H193" s="16" t="e">
        <f>B193+E193</f>
        <v>#REF!</v>
      </c>
      <c r="I193" s="16"/>
      <c r="J193" s="14" t="e">
        <f t="shared" si="50"/>
        <v>#REF!</v>
      </c>
      <c r="K193" s="16"/>
      <c r="L193" s="12"/>
      <c r="M193" s="12"/>
      <c r="N193" s="83" t="e">
        <f t="shared" si="38"/>
        <v>#DIV/0!</v>
      </c>
      <c r="O193" s="12"/>
      <c r="P193" s="12"/>
      <c r="Q193" s="12"/>
      <c r="R193" s="84">
        <f t="shared" si="39"/>
        <v>0</v>
      </c>
      <c r="S193" s="114" t="e">
        <f t="shared" si="41"/>
        <v>#DIV/0!</v>
      </c>
      <c r="T193" s="84">
        <f t="shared" si="42"/>
        <v>0</v>
      </c>
    </row>
    <row r="194" spans="1:20" ht="15.75" hidden="1">
      <c r="A194" s="26" t="s">
        <v>67</v>
      </c>
      <c r="B194" s="16">
        <v>0</v>
      </c>
      <c r="C194" s="16"/>
      <c r="D194" s="21"/>
      <c r="E194" s="16"/>
      <c r="F194" s="21" t="e">
        <f t="shared" si="46"/>
        <v>#DIV/0!</v>
      </c>
      <c r="G194" s="16"/>
      <c r="H194" s="16">
        <f>B194+G194</f>
        <v>0</v>
      </c>
      <c r="I194" s="16"/>
      <c r="J194" s="14" t="e">
        <f t="shared" si="50"/>
        <v>#DIV/0!</v>
      </c>
      <c r="K194" s="16"/>
      <c r="L194" s="12"/>
      <c r="M194" s="12"/>
      <c r="N194" s="83" t="e">
        <f t="shared" si="38"/>
        <v>#DIV/0!</v>
      </c>
      <c r="O194" s="12"/>
      <c r="P194" s="12"/>
      <c r="Q194" s="12"/>
      <c r="R194" s="84">
        <f t="shared" si="39"/>
        <v>0</v>
      </c>
      <c r="S194" s="114" t="e">
        <f t="shared" si="41"/>
        <v>#DIV/0!</v>
      </c>
      <c r="T194" s="84">
        <f t="shared" si="42"/>
        <v>0</v>
      </c>
    </row>
    <row r="195" spans="1:20" ht="15.75" hidden="1">
      <c r="A195" s="17" t="s">
        <v>66</v>
      </c>
      <c r="B195" s="16" t="e">
        <f>#REF!+A195</f>
        <v>#REF!</v>
      </c>
      <c r="C195" s="16"/>
      <c r="D195" s="21" t="e">
        <f>C195/B195</f>
        <v>#REF!</v>
      </c>
      <c r="E195" s="16"/>
      <c r="F195" s="21" t="e">
        <f t="shared" si="46"/>
        <v>#REF!</v>
      </c>
      <c r="G195" s="16"/>
      <c r="H195" s="16" t="e">
        <f>B195+E195</f>
        <v>#REF!</v>
      </c>
      <c r="I195" s="16"/>
      <c r="J195" s="14" t="e">
        <f t="shared" si="50"/>
        <v>#REF!</v>
      </c>
      <c r="K195" s="16"/>
      <c r="L195" s="12"/>
      <c r="M195" s="12"/>
      <c r="N195" s="83" t="e">
        <f t="shared" si="38"/>
        <v>#DIV/0!</v>
      </c>
      <c r="O195" s="12"/>
      <c r="P195" s="12"/>
      <c r="Q195" s="12"/>
      <c r="R195" s="84">
        <f t="shared" si="39"/>
        <v>0</v>
      </c>
      <c r="S195" s="114" t="e">
        <f t="shared" si="41"/>
        <v>#DIV/0!</v>
      </c>
      <c r="T195" s="84">
        <f t="shared" si="42"/>
        <v>0</v>
      </c>
    </row>
    <row r="196" spans="1:20" ht="15.75" hidden="1">
      <c r="A196" s="17" t="s">
        <v>60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6"/>
        <v>#REF!</v>
      </c>
      <c r="G196" s="16"/>
      <c r="H196" s="16" t="e">
        <f>B196+E196</f>
        <v>#REF!</v>
      </c>
      <c r="I196" s="16"/>
      <c r="J196" s="14" t="e">
        <f t="shared" si="50"/>
        <v>#REF!</v>
      </c>
      <c r="K196" s="16"/>
      <c r="L196" s="12"/>
      <c r="M196" s="12"/>
      <c r="N196" s="83" t="e">
        <f t="shared" si="38"/>
        <v>#DIV/0!</v>
      </c>
      <c r="O196" s="12"/>
      <c r="P196" s="12"/>
      <c r="Q196" s="12"/>
      <c r="R196" s="84">
        <f t="shared" si="39"/>
        <v>0</v>
      </c>
      <c r="S196" s="114" t="e">
        <f t="shared" si="41"/>
        <v>#DIV/0!</v>
      </c>
      <c r="T196" s="84">
        <f t="shared" si="42"/>
        <v>0</v>
      </c>
    </row>
    <row r="197" spans="1:20" ht="15.75" hidden="1">
      <c r="A197" s="17"/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46"/>
        <v>#REF!</v>
      </c>
      <c r="G197" s="16"/>
      <c r="H197" s="16"/>
      <c r="I197" s="16"/>
      <c r="J197" s="14" t="e">
        <f t="shared" si="50"/>
        <v>#DIV/0!</v>
      </c>
      <c r="K197" s="16"/>
      <c r="L197" s="12"/>
      <c r="M197" s="12"/>
      <c r="N197" s="83" t="e">
        <f t="shared" si="38"/>
        <v>#DIV/0!</v>
      </c>
      <c r="O197" s="12"/>
      <c r="P197" s="12"/>
      <c r="Q197" s="12"/>
      <c r="R197" s="84">
        <f t="shared" si="39"/>
        <v>0</v>
      </c>
      <c r="S197" s="114" t="e">
        <f t="shared" si="41"/>
        <v>#DIV/0!</v>
      </c>
      <c r="T197" s="84">
        <f t="shared" si="42"/>
        <v>0</v>
      </c>
    </row>
    <row r="198" spans="1:20" ht="15.75" hidden="1">
      <c r="A198" s="17"/>
      <c r="B198" s="16"/>
      <c r="C198" s="16"/>
      <c r="D198" s="21"/>
      <c r="E198" s="16"/>
      <c r="F198" s="21"/>
      <c r="G198" s="16"/>
      <c r="H198" s="16"/>
      <c r="I198" s="16"/>
      <c r="J198" s="14"/>
      <c r="K198" s="16"/>
      <c r="L198" s="12"/>
      <c r="M198" s="12"/>
      <c r="N198" s="83" t="e">
        <f t="shared" si="38"/>
        <v>#DIV/0!</v>
      </c>
      <c r="O198" s="12"/>
      <c r="P198" s="12"/>
      <c r="Q198" s="12"/>
      <c r="R198" s="84">
        <f t="shared" si="39"/>
        <v>0</v>
      </c>
      <c r="S198" s="114" t="e">
        <f t="shared" si="41"/>
        <v>#DIV/0!</v>
      </c>
      <c r="T198" s="84">
        <f t="shared" si="42"/>
        <v>0</v>
      </c>
    </row>
    <row r="199" spans="1:20" ht="15.75" hidden="1">
      <c r="A199" s="17" t="s">
        <v>140</v>
      </c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6"/>
      <c r="M199" s="16"/>
      <c r="N199" s="83" t="e">
        <f t="shared" si="38"/>
        <v>#DIV/0!</v>
      </c>
      <c r="O199" s="16"/>
      <c r="P199" s="16"/>
      <c r="Q199" s="16"/>
      <c r="R199" s="84">
        <f t="shared" si="39"/>
        <v>0</v>
      </c>
      <c r="S199" s="114" t="e">
        <f t="shared" si="41"/>
        <v>#DIV/0!</v>
      </c>
      <c r="T199" s="84">
        <f t="shared" si="42"/>
        <v>0</v>
      </c>
    </row>
    <row r="200" spans="1:20" ht="15.75" hidden="1">
      <c r="A200" s="17" t="s">
        <v>32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/>
      <c r="M200" s="16"/>
      <c r="N200" s="83" t="e">
        <f t="shared" si="38"/>
        <v>#DIV/0!</v>
      </c>
      <c r="O200" s="16"/>
      <c r="P200" s="16"/>
      <c r="Q200" s="16"/>
      <c r="R200" s="84">
        <f t="shared" si="39"/>
        <v>0</v>
      </c>
      <c r="S200" s="114" t="e">
        <f t="shared" si="41"/>
        <v>#DIV/0!</v>
      </c>
      <c r="T200" s="86">
        <f t="shared" si="42"/>
        <v>0</v>
      </c>
    </row>
    <row r="201" spans="1:20" ht="15.75">
      <c r="A201" s="17" t="s">
        <v>53</v>
      </c>
      <c r="B201" s="16">
        <v>2500000</v>
      </c>
      <c r="C201" s="16">
        <v>2408248</v>
      </c>
      <c r="D201" s="21">
        <f>C201/B201</f>
        <v>0.9632992</v>
      </c>
      <c r="E201" s="16"/>
      <c r="F201" s="21">
        <f aca="true" t="shared" si="52" ref="F201:F225">C201/B201</f>
        <v>0.9632992</v>
      </c>
      <c r="G201" s="16"/>
      <c r="H201" s="16">
        <v>2544000</v>
      </c>
      <c r="I201" s="16">
        <v>2517593</v>
      </c>
      <c r="J201" s="21">
        <f aca="true" t="shared" si="53" ref="J201:J213">I201/H201</f>
        <v>0.9896198899371069</v>
      </c>
      <c r="K201" s="16"/>
      <c r="L201" s="16">
        <v>2835000</v>
      </c>
      <c r="M201" s="16"/>
      <c r="N201" s="85">
        <f t="shared" si="38"/>
        <v>0</v>
      </c>
      <c r="O201" s="16"/>
      <c r="P201" s="16"/>
      <c r="Q201" s="16"/>
      <c r="R201" s="86">
        <f t="shared" si="39"/>
        <v>2835000</v>
      </c>
      <c r="S201" s="115" t="e">
        <f t="shared" si="41"/>
        <v>#DIV/0!</v>
      </c>
      <c r="T201" s="86">
        <f t="shared" si="42"/>
        <v>2835000</v>
      </c>
    </row>
    <row r="202" spans="1:20" ht="15.75" hidden="1">
      <c r="A202" s="17"/>
      <c r="B202" s="16"/>
      <c r="C202" s="16"/>
      <c r="D202" s="14" t="e">
        <f>C202/B202</f>
        <v>#DIV/0!</v>
      </c>
      <c r="E202" s="5"/>
      <c r="F202" s="14" t="e">
        <f t="shared" si="52"/>
        <v>#DIV/0!</v>
      </c>
      <c r="G202" s="5"/>
      <c r="H202" s="5">
        <f>B202+E202</f>
        <v>0</v>
      </c>
      <c r="I202" s="5"/>
      <c r="J202" s="14" t="e">
        <f t="shared" si="53"/>
        <v>#DIV/0!</v>
      </c>
      <c r="K202" s="5"/>
      <c r="L202" s="12"/>
      <c r="M202" s="12"/>
      <c r="N202" s="85" t="e">
        <f t="shared" si="38"/>
        <v>#DIV/0!</v>
      </c>
      <c r="O202" s="12"/>
      <c r="P202" s="12"/>
      <c r="Q202" s="12"/>
      <c r="R202" s="86">
        <f t="shared" si="39"/>
        <v>0</v>
      </c>
      <c r="S202" s="115" t="e">
        <f t="shared" si="41"/>
        <v>#DIV/0!</v>
      </c>
      <c r="T202" s="84">
        <f t="shared" si="42"/>
        <v>0</v>
      </c>
    </row>
    <row r="203" spans="1:20" ht="15.75">
      <c r="A203" s="91" t="s">
        <v>32</v>
      </c>
      <c r="B203" s="86"/>
      <c r="C203" s="86"/>
      <c r="D203" s="85"/>
      <c r="E203" s="86"/>
      <c r="F203" s="85" t="e">
        <f t="shared" si="52"/>
        <v>#DIV/0!</v>
      </c>
      <c r="G203" s="86"/>
      <c r="H203" s="86">
        <f>B203+G203</f>
        <v>0</v>
      </c>
      <c r="I203" s="86"/>
      <c r="J203" s="85" t="e">
        <f t="shared" si="53"/>
        <v>#DIV/0!</v>
      </c>
      <c r="K203" s="86"/>
      <c r="L203" s="86">
        <v>-20321</v>
      </c>
      <c r="M203" s="86">
        <v>-27685</v>
      </c>
      <c r="N203" s="85"/>
      <c r="O203" s="86">
        <f>-7359-5</f>
        <v>-7364</v>
      </c>
      <c r="P203" s="86"/>
      <c r="Q203" s="86"/>
      <c r="R203" s="86">
        <f t="shared" si="39"/>
        <v>-27685</v>
      </c>
      <c r="S203" s="115">
        <f t="shared" si="41"/>
        <v>1</v>
      </c>
      <c r="T203" s="86">
        <f t="shared" si="42"/>
        <v>0</v>
      </c>
    </row>
    <row r="204" spans="1:20" ht="15.75">
      <c r="A204" s="11" t="s">
        <v>12</v>
      </c>
      <c r="B204" s="12">
        <f>B205</f>
        <v>12100000</v>
      </c>
      <c r="C204" s="12">
        <f>C205</f>
        <v>12082789</v>
      </c>
      <c r="D204" s="14">
        <f aca="true" t="shared" si="54" ref="D204:D209">C204/B204</f>
        <v>0.9985776033057852</v>
      </c>
      <c r="E204" s="12">
        <f>E205</f>
        <v>0</v>
      </c>
      <c r="F204" s="14">
        <f t="shared" si="52"/>
        <v>0.9985776033057852</v>
      </c>
      <c r="G204" s="12">
        <f>G205</f>
        <v>0</v>
      </c>
      <c r="H204" s="12">
        <f>H205</f>
        <v>12100000</v>
      </c>
      <c r="I204" s="12">
        <f>I205</f>
        <v>10279940</v>
      </c>
      <c r="J204" s="14">
        <f t="shared" si="53"/>
        <v>0.8495818181818182</v>
      </c>
      <c r="K204" s="12">
        <f>K205</f>
        <v>0</v>
      </c>
      <c r="L204" s="12">
        <f aca="true" t="shared" si="55" ref="L204:Q204">L205+L207</f>
        <v>6500000</v>
      </c>
      <c r="M204" s="12">
        <f t="shared" si="55"/>
        <v>2443500</v>
      </c>
      <c r="N204" s="83">
        <f t="shared" si="38"/>
        <v>0.3759230769230769</v>
      </c>
      <c r="O204" s="12">
        <f>O205+O207</f>
        <v>0</v>
      </c>
      <c r="P204" s="12">
        <f t="shared" si="55"/>
        <v>0</v>
      </c>
      <c r="Q204" s="12">
        <f t="shared" si="55"/>
        <v>0</v>
      </c>
      <c r="R204" s="84">
        <f t="shared" si="39"/>
        <v>6500000</v>
      </c>
      <c r="S204" s="116">
        <f t="shared" si="41"/>
        <v>2.6601186822181297</v>
      </c>
      <c r="T204" s="84">
        <f t="shared" si="42"/>
        <v>4056500</v>
      </c>
    </row>
    <row r="205" spans="1:20" ht="14.25" customHeight="1">
      <c r="A205" s="10" t="s">
        <v>3</v>
      </c>
      <c r="B205" s="5">
        <v>12100000</v>
      </c>
      <c r="C205" s="5">
        <v>12082789</v>
      </c>
      <c r="D205" s="6">
        <f t="shared" si="54"/>
        <v>0.9985776033057852</v>
      </c>
      <c r="E205" s="5"/>
      <c r="F205" s="6">
        <f t="shared" si="52"/>
        <v>0.9985776033057852</v>
      </c>
      <c r="G205" s="5"/>
      <c r="H205" s="5">
        <v>12100000</v>
      </c>
      <c r="I205" s="5">
        <v>10279940</v>
      </c>
      <c r="J205" s="6">
        <f t="shared" si="53"/>
        <v>0.8495818181818182</v>
      </c>
      <c r="K205" s="5"/>
      <c r="L205" s="5">
        <v>6500000</v>
      </c>
      <c r="M205" s="5">
        <v>2443500</v>
      </c>
      <c r="N205" s="81">
        <f t="shared" si="38"/>
        <v>0.3759230769230769</v>
      </c>
      <c r="O205" s="5"/>
      <c r="P205" s="5"/>
      <c r="Q205" s="5"/>
      <c r="R205" s="82">
        <f t="shared" si="39"/>
        <v>6500000</v>
      </c>
      <c r="S205" s="114">
        <f t="shared" si="41"/>
        <v>2.6601186822181297</v>
      </c>
      <c r="T205" s="82">
        <f t="shared" si="42"/>
        <v>4056500</v>
      </c>
    </row>
    <row r="206" spans="1:20" ht="15.75" hidden="1">
      <c r="A206" s="10" t="s">
        <v>4</v>
      </c>
      <c r="B206" s="5" t="e">
        <f>#REF!+A206</f>
        <v>#REF!</v>
      </c>
      <c r="C206" s="5"/>
      <c r="D206" s="14" t="e">
        <f t="shared" si="54"/>
        <v>#REF!</v>
      </c>
      <c r="E206" s="5"/>
      <c r="F206" s="14" t="e">
        <f t="shared" si="52"/>
        <v>#REF!</v>
      </c>
      <c r="G206" s="5"/>
      <c r="H206" s="5" t="e">
        <f>B206+E206</f>
        <v>#REF!</v>
      </c>
      <c r="I206" s="5"/>
      <c r="J206" s="14" t="e">
        <f t="shared" si="53"/>
        <v>#REF!</v>
      </c>
      <c r="K206" s="5"/>
      <c r="L206" s="12" t="e">
        <f>H206+K206</f>
        <v>#REF!</v>
      </c>
      <c r="M206" s="12"/>
      <c r="N206" s="83" t="e">
        <f t="shared" si="38"/>
        <v>#REF!</v>
      </c>
      <c r="O206" s="12"/>
      <c r="P206" s="12"/>
      <c r="Q206" s="12"/>
      <c r="R206" s="84" t="e">
        <f t="shared" si="39"/>
        <v>#REF!</v>
      </c>
      <c r="S206" s="114" t="e">
        <f t="shared" si="41"/>
        <v>#REF!</v>
      </c>
      <c r="T206" s="82" t="e">
        <f t="shared" si="42"/>
        <v>#REF!</v>
      </c>
    </row>
    <row r="207" spans="1:20" ht="15.75">
      <c r="A207" s="91" t="s">
        <v>32</v>
      </c>
      <c r="B207" s="86" t="e">
        <f>#REF!+A207</f>
        <v>#REF!</v>
      </c>
      <c r="C207" s="86"/>
      <c r="D207" s="85" t="e">
        <f t="shared" si="54"/>
        <v>#REF!</v>
      </c>
      <c r="E207" s="86"/>
      <c r="F207" s="85" t="e">
        <f t="shared" si="52"/>
        <v>#REF!</v>
      </c>
      <c r="G207" s="86"/>
      <c r="H207" s="86" t="e">
        <f>B207+E207</f>
        <v>#REF!</v>
      </c>
      <c r="I207" s="86"/>
      <c r="J207" s="85" t="e">
        <f t="shared" si="53"/>
        <v>#REF!</v>
      </c>
      <c r="K207" s="86"/>
      <c r="L207" s="86"/>
      <c r="M207" s="86"/>
      <c r="N207" s="85"/>
      <c r="O207" s="86"/>
      <c r="P207" s="86"/>
      <c r="Q207" s="86"/>
      <c r="R207" s="86">
        <f t="shared" si="39"/>
        <v>0</v>
      </c>
      <c r="S207" s="115"/>
      <c r="T207" s="86">
        <f t="shared" si="42"/>
        <v>0</v>
      </c>
    </row>
    <row r="208" spans="1:20" ht="15.75">
      <c r="A208" s="11" t="s">
        <v>13</v>
      </c>
      <c r="B208" s="12">
        <f>B209+B210</f>
        <v>729898</v>
      </c>
      <c r="C208" s="12">
        <f>C209+C210</f>
        <v>23104</v>
      </c>
      <c r="D208" s="14">
        <f t="shared" si="54"/>
        <v>0.03165373791954492</v>
      </c>
      <c r="E208" s="12">
        <f>E209</f>
        <v>0</v>
      </c>
      <c r="F208" s="14">
        <f t="shared" si="52"/>
        <v>0.03165373791954492</v>
      </c>
      <c r="G208" s="12">
        <f>G209+G210</f>
        <v>0</v>
      </c>
      <c r="H208" s="12">
        <f>H209+H210</f>
        <v>1132000</v>
      </c>
      <c r="I208" s="12">
        <f>I209+I210</f>
        <v>493129</v>
      </c>
      <c r="J208" s="14">
        <f t="shared" si="53"/>
        <v>0.4356263250883392</v>
      </c>
      <c r="K208" s="12">
        <f aca="true" t="shared" si="56" ref="K208:Q208">K209</f>
        <v>0</v>
      </c>
      <c r="L208" s="12">
        <f t="shared" si="56"/>
        <v>1200000</v>
      </c>
      <c r="M208" s="12">
        <f t="shared" si="56"/>
        <v>436389</v>
      </c>
      <c r="N208" s="83">
        <f t="shared" si="38"/>
        <v>0.3636575</v>
      </c>
      <c r="O208" s="12">
        <f t="shared" si="56"/>
        <v>0</v>
      </c>
      <c r="P208" s="12">
        <f t="shared" si="56"/>
        <v>0</v>
      </c>
      <c r="Q208" s="12">
        <f t="shared" si="56"/>
        <v>0</v>
      </c>
      <c r="R208" s="84">
        <f t="shared" si="39"/>
        <v>1200000</v>
      </c>
      <c r="S208" s="116">
        <f t="shared" si="41"/>
        <v>2.749840165540378</v>
      </c>
      <c r="T208" s="84">
        <f t="shared" si="42"/>
        <v>763611</v>
      </c>
    </row>
    <row r="209" spans="1:20" ht="14.25" customHeight="1">
      <c r="A209" s="10" t="s">
        <v>3</v>
      </c>
      <c r="B209" s="5">
        <v>729898</v>
      </c>
      <c r="C209" s="5">
        <v>23104</v>
      </c>
      <c r="D209" s="6">
        <f t="shared" si="54"/>
        <v>0.03165373791954492</v>
      </c>
      <c r="E209" s="5"/>
      <c r="F209" s="6">
        <f t="shared" si="52"/>
        <v>0.03165373791954492</v>
      </c>
      <c r="G209" s="5"/>
      <c r="H209" s="5">
        <v>1132000</v>
      </c>
      <c r="I209" s="5">
        <v>493129</v>
      </c>
      <c r="J209" s="6">
        <f t="shared" si="53"/>
        <v>0.4356263250883392</v>
      </c>
      <c r="K209" s="5"/>
      <c r="L209" s="5">
        <v>1200000</v>
      </c>
      <c r="M209" s="5">
        <v>436389</v>
      </c>
      <c r="N209" s="81">
        <f t="shared" si="38"/>
        <v>0.3636575</v>
      </c>
      <c r="O209" s="5"/>
      <c r="P209" s="5"/>
      <c r="Q209" s="5"/>
      <c r="R209" s="82">
        <f t="shared" si="39"/>
        <v>1200000</v>
      </c>
      <c r="S209" s="114">
        <f t="shared" si="41"/>
        <v>2.749840165540378</v>
      </c>
      <c r="T209" s="82">
        <f t="shared" si="42"/>
        <v>763611</v>
      </c>
    </row>
    <row r="210" spans="1:20" ht="15.75" hidden="1">
      <c r="A210" s="25" t="s">
        <v>32</v>
      </c>
      <c r="B210" s="5"/>
      <c r="C210" s="5"/>
      <c r="D210" s="6"/>
      <c r="E210" s="5"/>
      <c r="F210" s="6" t="e">
        <f t="shared" si="52"/>
        <v>#DIV/0!</v>
      </c>
      <c r="G210" s="5"/>
      <c r="H210" s="5">
        <f>B210+G210</f>
        <v>0</v>
      </c>
      <c r="I210" s="5"/>
      <c r="J210" s="14" t="e">
        <f t="shared" si="53"/>
        <v>#DIV/0!</v>
      </c>
      <c r="K210" s="5"/>
      <c r="L210" s="12">
        <f>H210+K210</f>
        <v>0</v>
      </c>
      <c r="M210" s="12"/>
      <c r="N210" s="83" t="e">
        <f aca="true" t="shared" si="57" ref="N210:N225">M210/L210</f>
        <v>#DIV/0!</v>
      </c>
      <c r="O210" s="12"/>
      <c r="P210" s="12"/>
      <c r="Q210" s="12"/>
      <c r="R210" s="84">
        <f aca="true" t="shared" si="58" ref="R210:R224">L210+O210</f>
        <v>0</v>
      </c>
      <c r="S210" s="114" t="e">
        <f t="shared" si="41"/>
        <v>#DIV/0!</v>
      </c>
      <c r="T210" s="84">
        <f t="shared" si="42"/>
        <v>0</v>
      </c>
    </row>
    <row r="211" spans="1:20" ht="15.75">
      <c r="A211" s="11" t="s">
        <v>9</v>
      </c>
      <c r="B211" s="12">
        <f>B212+B213+B214+B215</f>
        <v>23741354</v>
      </c>
      <c r="C211" s="12">
        <f>C212+C213+C214+C215</f>
        <v>16541809</v>
      </c>
      <c r="D211" s="14">
        <f>C211/B211</f>
        <v>0.696750867705355</v>
      </c>
      <c r="E211" s="12">
        <f>E212+E213+E215</f>
        <v>0</v>
      </c>
      <c r="F211" s="14">
        <f t="shared" si="52"/>
        <v>0.696750867705355</v>
      </c>
      <c r="G211" s="12">
        <f>G212+G213+G214+G215</f>
        <v>0</v>
      </c>
      <c r="H211" s="12">
        <f>H212+H213+H214+H215</f>
        <v>42600000</v>
      </c>
      <c r="I211" s="12">
        <f>I212+I213+I214+I215</f>
        <v>31786749</v>
      </c>
      <c r="J211" s="14">
        <f t="shared" si="53"/>
        <v>0.7461678169014084</v>
      </c>
      <c r="K211" s="12">
        <f>K212+K213+K214+K215</f>
        <v>0</v>
      </c>
      <c r="L211" s="12">
        <f aca="true" t="shared" si="59" ref="L211:Q211">L212+L213+L215+L224</f>
        <v>57857000</v>
      </c>
      <c r="M211" s="12">
        <f t="shared" si="59"/>
        <v>4777079</v>
      </c>
      <c r="N211" s="83">
        <f t="shared" si="57"/>
        <v>0.08256700140000346</v>
      </c>
      <c r="O211" s="12">
        <f>O212+O213+O215+O224</f>
        <v>-6730886</v>
      </c>
      <c r="P211" s="12">
        <f t="shared" si="59"/>
        <v>0</v>
      </c>
      <c r="Q211" s="12">
        <f t="shared" si="59"/>
        <v>0</v>
      </c>
      <c r="R211" s="84">
        <f t="shared" si="58"/>
        <v>51126114</v>
      </c>
      <c r="S211" s="116">
        <f t="shared" si="41"/>
        <v>10.702379843414773</v>
      </c>
      <c r="T211" s="84">
        <f t="shared" si="42"/>
        <v>46349035</v>
      </c>
    </row>
    <row r="212" spans="1:20" ht="15.75">
      <c r="A212" s="10" t="s">
        <v>17</v>
      </c>
      <c r="B212" s="5">
        <v>5200000</v>
      </c>
      <c r="C212" s="5">
        <v>5200000</v>
      </c>
      <c r="D212" s="6">
        <f>C212/B212</f>
        <v>1</v>
      </c>
      <c r="E212" s="5"/>
      <c r="F212" s="6">
        <f t="shared" si="52"/>
        <v>1</v>
      </c>
      <c r="G212" s="5"/>
      <c r="H212" s="5">
        <v>6350000</v>
      </c>
      <c r="I212" s="5">
        <v>5565804</v>
      </c>
      <c r="J212" s="6">
        <f t="shared" si="53"/>
        <v>0.8765045669291338</v>
      </c>
      <c r="K212" s="5"/>
      <c r="L212" s="5">
        <v>22000000</v>
      </c>
      <c r="M212" s="5">
        <v>7205920</v>
      </c>
      <c r="N212" s="81">
        <f t="shared" si="57"/>
        <v>0.32754181818181816</v>
      </c>
      <c r="O212" s="5"/>
      <c r="P212" s="5"/>
      <c r="Q212" s="5"/>
      <c r="R212" s="82">
        <f t="shared" si="58"/>
        <v>22000000</v>
      </c>
      <c r="S212" s="114">
        <f t="shared" si="41"/>
        <v>3.053045273885916</v>
      </c>
      <c r="T212" s="82">
        <f t="shared" si="42"/>
        <v>14794080</v>
      </c>
    </row>
    <row r="213" spans="1:20" ht="15.75">
      <c r="A213" s="10" t="s">
        <v>18</v>
      </c>
      <c r="B213" s="27">
        <v>9670000</v>
      </c>
      <c r="C213" s="5">
        <v>9670000</v>
      </c>
      <c r="D213" s="6">
        <f>C213/B213</f>
        <v>1</v>
      </c>
      <c r="E213" s="5"/>
      <c r="F213" s="6">
        <f t="shared" si="52"/>
        <v>1</v>
      </c>
      <c r="G213" s="5"/>
      <c r="H213" s="5">
        <v>8450000</v>
      </c>
      <c r="I213" s="5">
        <v>7615000</v>
      </c>
      <c r="J213" s="6">
        <f t="shared" si="53"/>
        <v>0.9011834319526627</v>
      </c>
      <c r="K213" s="5"/>
      <c r="L213" s="5">
        <v>3857000</v>
      </c>
      <c r="M213" s="5">
        <v>1901689</v>
      </c>
      <c r="N213" s="81">
        <f t="shared" si="57"/>
        <v>0.4930487425460202</v>
      </c>
      <c r="O213" s="5"/>
      <c r="P213" s="5"/>
      <c r="Q213" s="5"/>
      <c r="R213" s="82">
        <f t="shared" si="58"/>
        <v>3857000</v>
      </c>
      <c r="S213" s="114">
        <f t="shared" si="41"/>
        <v>2.0281970395790268</v>
      </c>
      <c r="T213" s="82">
        <f t="shared" si="42"/>
        <v>1955311</v>
      </c>
    </row>
    <row r="214" spans="1:20" ht="0.75" customHeight="1">
      <c r="A214" s="10" t="s">
        <v>32</v>
      </c>
      <c r="B214" s="5"/>
      <c r="C214" s="5"/>
      <c r="D214" s="6"/>
      <c r="E214" s="5"/>
      <c r="F214" s="6" t="e">
        <f t="shared" si="52"/>
        <v>#DIV/0!</v>
      </c>
      <c r="G214" s="5"/>
      <c r="H214" s="5"/>
      <c r="I214" s="5">
        <v>-35238</v>
      </c>
      <c r="J214" s="6"/>
      <c r="K214" s="5"/>
      <c r="L214" s="5"/>
      <c r="M214" s="5"/>
      <c r="N214" s="81" t="e">
        <f t="shared" si="57"/>
        <v>#DIV/0!</v>
      </c>
      <c r="O214" s="5"/>
      <c r="P214" s="5"/>
      <c r="Q214" s="5"/>
      <c r="R214" s="82">
        <f t="shared" si="58"/>
        <v>0</v>
      </c>
      <c r="S214" s="114" t="e">
        <f>R214/M214</f>
        <v>#DIV/0!</v>
      </c>
      <c r="T214" s="82">
        <f t="shared" si="42"/>
        <v>0</v>
      </c>
    </row>
    <row r="215" spans="1:20" ht="15.75">
      <c r="A215" s="10" t="s">
        <v>3</v>
      </c>
      <c r="B215" s="5">
        <v>8871354</v>
      </c>
      <c r="C215" s="5">
        <v>1671809</v>
      </c>
      <c r="D215" s="6">
        <f aca="true" t="shared" si="60" ref="D215:D221">C215/B215</f>
        <v>0.18845026362379408</v>
      </c>
      <c r="E215" s="5"/>
      <c r="F215" s="6">
        <f t="shared" si="52"/>
        <v>0.18845026362379408</v>
      </c>
      <c r="G215" s="5"/>
      <c r="H215" s="5">
        <v>27800000</v>
      </c>
      <c r="I215" s="5">
        <v>18641183</v>
      </c>
      <c r="J215" s="6">
        <f aca="true" t="shared" si="61" ref="J215:J225">I215/H215</f>
        <v>0.6705461510791367</v>
      </c>
      <c r="K215" s="5"/>
      <c r="L215" s="5">
        <v>32000000</v>
      </c>
      <c r="M215" s="5">
        <v>2400356</v>
      </c>
      <c r="N215" s="81">
        <f t="shared" si="57"/>
        <v>0.075011125</v>
      </c>
      <c r="O215" s="5"/>
      <c r="P215" s="5"/>
      <c r="Q215" s="5"/>
      <c r="R215" s="82">
        <f t="shared" si="58"/>
        <v>32000000</v>
      </c>
      <c r="S215" s="114">
        <f>R215/M215</f>
        <v>13.331355848882415</v>
      </c>
      <c r="T215" s="82">
        <f t="shared" si="42"/>
        <v>29599644</v>
      </c>
    </row>
    <row r="216" spans="1:20" ht="0.75" customHeight="1">
      <c r="A216" s="10" t="s">
        <v>4</v>
      </c>
      <c r="B216" s="5" t="e">
        <f>#REF!+A216</f>
        <v>#REF!</v>
      </c>
      <c r="C216" s="5"/>
      <c r="D216" s="14" t="e">
        <f t="shared" si="60"/>
        <v>#REF!</v>
      </c>
      <c r="E216" s="5"/>
      <c r="F216" s="6" t="e">
        <f t="shared" si="52"/>
        <v>#REF!</v>
      </c>
      <c r="G216" s="5"/>
      <c r="H216" s="5" t="e">
        <f aca="true" t="shared" si="62" ref="H216:H224">B216+E216</f>
        <v>#REF!</v>
      </c>
      <c r="I216" s="5"/>
      <c r="J216" s="14" t="e">
        <f t="shared" si="61"/>
        <v>#REF!</v>
      </c>
      <c r="K216" s="5"/>
      <c r="L216" s="5"/>
      <c r="M216" s="5"/>
      <c r="N216" s="83" t="e">
        <f t="shared" si="57"/>
        <v>#DIV/0!</v>
      </c>
      <c r="O216" s="12" t="e">
        <f>M216/L216</f>
        <v>#DIV/0!</v>
      </c>
      <c r="P216" s="5"/>
      <c r="Q216" s="5"/>
      <c r="R216" s="84" t="e">
        <f t="shared" si="58"/>
        <v>#DIV/0!</v>
      </c>
      <c r="S216" s="116" t="e">
        <f>R216/M216</f>
        <v>#DIV/0!</v>
      </c>
      <c r="T216" s="84" t="e">
        <f t="shared" si="42"/>
        <v>#DIV/0!</v>
      </c>
    </row>
    <row r="217" spans="1:20" ht="20.25" hidden="1">
      <c r="A217" s="35"/>
      <c r="B217" s="12" t="e">
        <f>#REF!+A217</f>
        <v>#REF!</v>
      </c>
      <c r="C217" s="5"/>
      <c r="D217" s="14" t="e">
        <f t="shared" si="60"/>
        <v>#REF!</v>
      </c>
      <c r="E217" s="5"/>
      <c r="F217" s="6" t="e">
        <f t="shared" si="52"/>
        <v>#REF!</v>
      </c>
      <c r="G217" s="5"/>
      <c r="H217" s="5" t="e">
        <f t="shared" si="62"/>
        <v>#REF!</v>
      </c>
      <c r="I217" s="5"/>
      <c r="J217" s="14" t="e">
        <f t="shared" si="61"/>
        <v>#REF!</v>
      </c>
      <c r="K217" s="5"/>
      <c r="L217" s="5"/>
      <c r="M217" s="5"/>
      <c r="N217" s="83" t="e">
        <f t="shared" si="57"/>
        <v>#DIV/0!</v>
      </c>
      <c r="O217" s="12" t="e">
        <f aca="true" t="shared" si="63" ref="O217:O223">M217/L217</f>
        <v>#DIV/0!</v>
      </c>
      <c r="P217" s="5"/>
      <c r="Q217" s="5"/>
      <c r="R217" s="84" t="e">
        <f t="shared" si="58"/>
        <v>#DIV/0!</v>
      </c>
      <c r="S217" s="116" t="e">
        <f>R217/M217</f>
        <v>#DIV/0!</v>
      </c>
      <c r="T217" s="84" t="e">
        <f aca="true" t="shared" si="64" ref="T217:T225">R217-M217</f>
        <v>#DIV/0!</v>
      </c>
    </row>
    <row r="218" spans="1:20" ht="15.75" hidden="1">
      <c r="A218" s="36"/>
      <c r="B218" s="12" t="e">
        <f>#REF!+A218</f>
        <v>#REF!</v>
      </c>
      <c r="C218" s="5"/>
      <c r="D218" s="14" t="e">
        <f t="shared" si="60"/>
        <v>#REF!</v>
      </c>
      <c r="E218" s="5"/>
      <c r="F218" s="6" t="e">
        <f t="shared" si="52"/>
        <v>#REF!</v>
      </c>
      <c r="G218" s="5"/>
      <c r="H218" s="5" t="e">
        <f t="shared" si="62"/>
        <v>#REF!</v>
      </c>
      <c r="I218" s="5"/>
      <c r="J218" s="14" t="e">
        <f t="shared" si="61"/>
        <v>#REF!</v>
      </c>
      <c r="K218" s="5"/>
      <c r="L218" s="5"/>
      <c r="M218" s="5"/>
      <c r="N218" s="83" t="e">
        <f t="shared" si="57"/>
        <v>#DIV/0!</v>
      </c>
      <c r="O218" s="12" t="e">
        <f t="shared" si="63"/>
        <v>#DIV/0!</v>
      </c>
      <c r="P218" s="5"/>
      <c r="Q218" s="5"/>
      <c r="R218" s="84" t="e">
        <f t="shared" si="58"/>
        <v>#DIV/0!</v>
      </c>
      <c r="S218" s="116" t="e">
        <f aca="true" t="shared" si="65" ref="S218:S225">R218/M218</f>
        <v>#DIV/0!</v>
      </c>
      <c r="T218" s="84" t="e">
        <f t="shared" si="64"/>
        <v>#DIV/0!</v>
      </c>
    </row>
    <row r="219" spans="1:20" ht="15.75" hidden="1">
      <c r="A219" s="36"/>
      <c r="B219" s="12" t="e">
        <f>#REF!+A219</f>
        <v>#REF!</v>
      </c>
      <c r="C219" s="5"/>
      <c r="D219" s="14" t="e">
        <f t="shared" si="60"/>
        <v>#REF!</v>
      </c>
      <c r="E219" s="5"/>
      <c r="F219" s="6" t="e">
        <f t="shared" si="52"/>
        <v>#REF!</v>
      </c>
      <c r="G219" s="5"/>
      <c r="H219" s="5" t="e">
        <f t="shared" si="62"/>
        <v>#REF!</v>
      </c>
      <c r="I219" s="5"/>
      <c r="J219" s="14" t="e">
        <f t="shared" si="61"/>
        <v>#REF!</v>
      </c>
      <c r="K219" s="5"/>
      <c r="L219" s="5"/>
      <c r="M219" s="5"/>
      <c r="N219" s="83" t="e">
        <f t="shared" si="57"/>
        <v>#DIV/0!</v>
      </c>
      <c r="O219" s="12" t="e">
        <f t="shared" si="63"/>
        <v>#DIV/0!</v>
      </c>
      <c r="P219" s="5"/>
      <c r="Q219" s="5"/>
      <c r="R219" s="84" t="e">
        <f t="shared" si="58"/>
        <v>#DIV/0!</v>
      </c>
      <c r="S219" s="116" t="e">
        <f t="shared" si="65"/>
        <v>#DIV/0!</v>
      </c>
      <c r="T219" s="84" t="e">
        <f t="shared" si="64"/>
        <v>#DIV/0!</v>
      </c>
    </row>
    <row r="220" spans="1:20" ht="15.75" hidden="1">
      <c r="A220" s="10"/>
      <c r="B220" s="12" t="e">
        <f>#REF!+A220</f>
        <v>#REF!</v>
      </c>
      <c r="C220" s="5"/>
      <c r="D220" s="14" t="e">
        <f t="shared" si="60"/>
        <v>#REF!</v>
      </c>
      <c r="E220" s="5"/>
      <c r="F220" s="6" t="e">
        <f t="shared" si="52"/>
        <v>#REF!</v>
      </c>
      <c r="G220" s="5"/>
      <c r="H220" s="5" t="e">
        <f t="shared" si="62"/>
        <v>#REF!</v>
      </c>
      <c r="I220" s="5"/>
      <c r="J220" s="14" t="e">
        <f t="shared" si="61"/>
        <v>#REF!</v>
      </c>
      <c r="K220" s="5"/>
      <c r="L220" s="5"/>
      <c r="M220" s="5"/>
      <c r="N220" s="83" t="e">
        <f t="shared" si="57"/>
        <v>#DIV/0!</v>
      </c>
      <c r="O220" s="12" t="e">
        <f t="shared" si="63"/>
        <v>#DIV/0!</v>
      </c>
      <c r="P220" s="5"/>
      <c r="Q220" s="5"/>
      <c r="R220" s="84" t="e">
        <f t="shared" si="58"/>
        <v>#DIV/0!</v>
      </c>
      <c r="S220" s="116" t="e">
        <f t="shared" si="65"/>
        <v>#DIV/0!</v>
      </c>
      <c r="T220" s="84" t="e">
        <f t="shared" si="64"/>
        <v>#DIV/0!</v>
      </c>
    </row>
    <row r="221" spans="1:20" ht="15.75" hidden="1">
      <c r="A221" s="10"/>
      <c r="B221" s="12" t="e">
        <f>#REF!+A221</f>
        <v>#REF!</v>
      </c>
      <c r="C221" s="5"/>
      <c r="D221" s="14" t="e">
        <f t="shared" si="60"/>
        <v>#REF!</v>
      </c>
      <c r="E221" s="5"/>
      <c r="F221" s="6" t="e">
        <f t="shared" si="52"/>
        <v>#REF!</v>
      </c>
      <c r="G221" s="5"/>
      <c r="H221" s="5" t="e">
        <f t="shared" si="62"/>
        <v>#REF!</v>
      </c>
      <c r="I221" s="5"/>
      <c r="J221" s="14" t="e">
        <f t="shared" si="61"/>
        <v>#REF!</v>
      </c>
      <c r="K221" s="5"/>
      <c r="L221" s="5"/>
      <c r="M221" s="5"/>
      <c r="N221" s="83" t="e">
        <f t="shared" si="57"/>
        <v>#DIV/0!</v>
      </c>
      <c r="O221" s="12" t="e">
        <f t="shared" si="63"/>
        <v>#DIV/0!</v>
      </c>
      <c r="P221" s="5"/>
      <c r="Q221" s="5"/>
      <c r="R221" s="84" t="e">
        <f t="shared" si="58"/>
        <v>#DIV/0!</v>
      </c>
      <c r="S221" s="116" t="e">
        <f t="shared" si="65"/>
        <v>#DIV/0!</v>
      </c>
      <c r="T221" s="84" t="e">
        <f t="shared" si="64"/>
        <v>#DIV/0!</v>
      </c>
    </row>
    <row r="222" spans="1:20" ht="15.75" hidden="1">
      <c r="A222" s="11" t="s">
        <v>54</v>
      </c>
      <c r="B222" s="12">
        <f>B223</f>
        <v>0</v>
      </c>
      <c r="C222" s="12">
        <f>C223</f>
        <v>0</v>
      </c>
      <c r="D222" s="14"/>
      <c r="E222" s="12">
        <f>E223</f>
        <v>0</v>
      </c>
      <c r="F222" s="6" t="e">
        <f t="shared" si="52"/>
        <v>#DIV/0!</v>
      </c>
      <c r="G222" s="12"/>
      <c r="H222" s="12">
        <f t="shared" si="62"/>
        <v>0</v>
      </c>
      <c r="I222" s="12"/>
      <c r="J222" s="14" t="e">
        <f t="shared" si="61"/>
        <v>#DIV/0!</v>
      </c>
      <c r="K222" s="12"/>
      <c r="L222" s="5"/>
      <c r="M222" s="5"/>
      <c r="N222" s="83" t="e">
        <f t="shared" si="57"/>
        <v>#DIV/0!</v>
      </c>
      <c r="O222" s="12" t="e">
        <f t="shared" si="63"/>
        <v>#DIV/0!</v>
      </c>
      <c r="P222" s="5"/>
      <c r="Q222" s="5"/>
      <c r="R222" s="84" t="e">
        <f t="shared" si="58"/>
        <v>#DIV/0!</v>
      </c>
      <c r="S222" s="116" t="e">
        <f t="shared" si="65"/>
        <v>#DIV/0!</v>
      </c>
      <c r="T222" s="84" t="e">
        <f t="shared" si="64"/>
        <v>#DIV/0!</v>
      </c>
    </row>
    <row r="223" spans="1:20" ht="30.75" hidden="1">
      <c r="A223" s="41" t="s">
        <v>70</v>
      </c>
      <c r="B223" s="5"/>
      <c r="C223" s="5"/>
      <c r="D223" s="6"/>
      <c r="E223" s="5"/>
      <c r="F223" s="6" t="e">
        <f t="shared" si="52"/>
        <v>#DIV/0!</v>
      </c>
      <c r="G223" s="5"/>
      <c r="H223" s="5">
        <f t="shared" si="62"/>
        <v>0</v>
      </c>
      <c r="I223" s="5"/>
      <c r="J223" s="14" t="e">
        <f t="shared" si="61"/>
        <v>#DIV/0!</v>
      </c>
      <c r="K223" s="5"/>
      <c r="L223" s="5"/>
      <c r="M223" s="5"/>
      <c r="N223" s="83" t="e">
        <f t="shared" si="57"/>
        <v>#DIV/0!</v>
      </c>
      <c r="O223" s="12" t="e">
        <f t="shared" si="63"/>
        <v>#DIV/0!</v>
      </c>
      <c r="P223" s="5"/>
      <c r="Q223" s="5"/>
      <c r="R223" s="84" t="e">
        <f t="shared" si="58"/>
        <v>#DIV/0!</v>
      </c>
      <c r="S223" s="116" t="e">
        <f t="shared" si="65"/>
        <v>#DIV/0!</v>
      </c>
      <c r="T223" s="84" t="e">
        <f t="shared" si="64"/>
        <v>#DIV/0!</v>
      </c>
    </row>
    <row r="224" spans="1:20" ht="16.5" thickBot="1">
      <c r="A224" s="68" t="s">
        <v>32</v>
      </c>
      <c r="B224" s="12">
        <v>0</v>
      </c>
      <c r="C224" s="12"/>
      <c r="D224" s="14"/>
      <c r="E224" s="12"/>
      <c r="F224" s="6" t="e">
        <f t="shared" si="52"/>
        <v>#DIV/0!</v>
      </c>
      <c r="G224" s="12"/>
      <c r="H224" s="12">
        <f t="shared" si="62"/>
        <v>0</v>
      </c>
      <c r="I224" s="12"/>
      <c r="J224" s="14" t="e">
        <f t="shared" si="61"/>
        <v>#DIV/0!</v>
      </c>
      <c r="K224" s="12"/>
      <c r="L224" s="62"/>
      <c r="M224" s="62">
        <v>-6730886</v>
      </c>
      <c r="N224" s="87"/>
      <c r="O224" s="62">
        <v>-6730886</v>
      </c>
      <c r="P224" s="16"/>
      <c r="Q224" s="16"/>
      <c r="R224" s="89">
        <f t="shared" si="58"/>
        <v>-6730886</v>
      </c>
      <c r="S224" s="117"/>
      <c r="T224" s="89">
        <f t="shared" si="64"/>
        <v>0</v>
      </c>
    </row>
    <row r="225" spans="1:20" ht="21" thickBot="1">
      <c r="A225" s="69" t="s">
        <v>1</v>
      </c>
      <c r="B225" s="73">
        <f>B81+B87+B95+B102+B109+B126+B137+B158+B186+B204+B208+B211+B222+B224</f>
        <v>224238631</v>
      </c>
      <c r="C225" s="74">
        <f>C81+C87+C95+C99+C102+C109+C126+C137+C158+C186+C204+C208+C211</f>
        <v>208553657</v>
      </c>
      <c r="D225" s="75">
        <f>C225/B225</f>
        <v>0.9300523111024522</v>
      </c>
      <c r="E225" s="74">
        <f>E81+E87+E95+E99+E102+E109+E126+E137+E158+E186+E204+E208+E211+E222+E224</f>
        <v>0</v>
      </c>
      <c r="F225" s="75">
        <f t="shared" si="52"/>
        <v>0.9300523111024522</v>
      </c>
      <c r="G225" s="74">
        <f>G81+G87+G95+G102+G109+G126+G137+G158+G186+G204+G208+G211</f>
        <v>0</v>
      </c>
      <c r="H225" s="74">
        <f>H81+H87+H95+H102+H109+H126+H137+H158+H186+H204+H208+H211</f>
        <v>275745376</v>
      </c>
      <c r="I225" s="74">
        <f>I81+I87+I95+I102+I109+I126+I137+I158+I186+I204+I208+I211</f>
        <v>229057145</v>
      </c>
      <c r="J225" s="75">
        <f t="shared" si="61"/>
        <v>0.8306835397305085</v>
      </c>
      <c r="K225" s="76">
        <f aca="true" t="shared" si="66" ref="K225:R225">K81+K87+K95+K102+K109+K126+K137+K158+K186+K204+K208+K211</f>
        <v>150000</v>
      </c>
      <c r="L225" s="71">
        <f>L81+L87+L95+L102+L109+L126+L137+L158+L186+L204+L208+L211</f>
        <v>278249320</v>
      </c>
      <c r="M225" s="71">
        <f t="shared" si="66"/>
        <v>91556541</v>
      </c>
      <c r="N225" s="88">
        <f t="shared" si="57"/>
        <v>0.32904497664181176</v>
      </c>
      <c r="O225" s="71">
        <f t="shared" si="66"/>
        <v>-5613538</v>
      </c>
      <c r="P225" s="118">
        <f t="shared" si="66"/>
        <v>0</v>
      </c>
      <c r="Q225" s="118">
        <f t="shared" si="66"/>
        <v>0</v>
      </c>
      <c r="R225" s="71">
        <f t="shared" si="66"/>
        <v>272635782</v>
      </c>
      <c r="S225" s="88">
        <f t="shared" si="65"/>
        <v>2.977785956330526</v>
      </c>
      <c r="T225" s="90">
        <f t="shared" si="64"/>
        <v>181079241</v>
      </c>
    </row>
    <row r="226" spans="1:18" ht="15.75">
      <c r="A226" s="28"/>
      <c r="C226" s="66"/>
      <c r="D226" s="66"/>
      <c r="E226" s="67"/>
      <c r="F226" s="67"/>
      <c r="G226" s="67"/>
      <c r="H226" s="66">
        <f>H76-H225</f>
        <v>0</v>
      </c>
      <c r="I226" s="66"/>
      <c r="J226" s="66"/>
      <c r="K226" s="66"/>
      <c r="L226" s="66">
        <f>L76-L225</f>
        <v>0</v>
      </c>
      <c r="M226" s="67"/>
      <c r="N226" s="67"/>
      <c r="O226" s="67"/>
      <c r="P226" s="67"/>
      <c r="Q226" s="67"/>
      <c r="R226" s="2">
        <f>R76-R225</f>
        <v>0</v>
      </c>
    </row>
    <row r="227" spans="8:18" ht="15.75">
      <c r="H227" s="30"/>
      <c r="I227" s="30"/>
      <c r="J227" s="30"/>
      <c r="K227" s="30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145</v>
      </c>
      <c r="B228" s="2"/>
      <c r="C228" s="2"/>
      <c r="D228" s="66"/>
      <c r="E228" s="29" t="s">
        <v>83</v>
      </c>
      <c r="F228" s="29"/>
      <c r="G228" s="29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146</v>
      </c>
      <c r="B229" s="30"/>
      <c r="C229" s="66"/>
      <c r="D229" s="66"/>
      <c r="E229" s="29" t="s">
        <v>84</v>
      </c>
      <c r="F229" s="29"/>
      <c r="G229" s="29"/>
      <c r="L229" s="67"/>
      <c r="M229" s="67"/>
      <c r="N229" s="67"/>
      <c r="O229" s="67"/>
      <c r="P229" s="67"/>
      <c r="Q229" s="67"/>
      <c r="R229" s="2"/>
    </row>
    <row r="230" spans="12:18" ht="15.75"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C231" s="66"/>
      <c r="D231" s="66"/>
      <c r="E231" s="67"/>
      <c r="F231" s="67"/>
      <c r="G231" s="67"/>
      <c r="L231" s="67"/>
      <c r="M231" s="67"/>
      <c r="N231" s="67"/>
      <c r="O231" s="67"/>
      <c r="P231" s="67"/>
      <c r="Q231" s="67"/>
      <c r="R231" s="2"/>
    </row>
    <row r="232" spans="1:18" ht="15.75">
      <c r="A232" s="28"/>
      <c r="C232" s="66"/>
      <c r="D232" s="66"/>
      <c r="E232" s="67"/>
      <c r="F232" s="67"/>
      <c r="G232" s="67"/>
      <c r="L232" s="67"/>
      <c r="M232" s="67"/>
      <c r="N232" s="67"/>
      <c r="O232" s="67"/>
      <c r="P232" s="67"/>
      <c r="Q232" s="67"/>
      <c r="R232" s="2"/>
    </row>
    <row r="233" spans="1:18" ht="15.75">
      <c r="A233" s="147" t="s">
        <v>183</v>
      </c>
      <c r="C233" s="66"/>
      <c r="D233" s="66"/>
      <c r="E233" s="67"/>
      <c r="F233" s="67"/>
      <c r="G233" s="67"/>
      <c r="L233" s="67"/>
      <c r="M233" s="67"/>
      <c r="N233" s="67"/>
      <c r="O233" s="67"/>
      <c r="P233" s="67"/>
      <c r="Q233" s="67"/>
      <c r="R233" s="2"/>
    </row>
    <row r="234" spans="1:18" ht="15.75">
      <c r="A234" s="65" t="s">
        <v>184</v>
      </c>
      <c r="B234" s="66"/>
      <c r="C234" s="66"/>
      <c r="D234" s="66"/>
      <c r="E234" s="67"/>
      <c r="F234" s="67"/>
      <c r="G234" s="67"/>
      <c r="L234" s="67"/>
      <c r="M234" s="67"/>
      <c r="N234" s="67"/>
      <c r="O234" s="67"/>
      <c r="P234" s="67"/>
      <c r="Q234" s="67"/>
      <c r="R234" s="2"/>
    </row>
    <row r="235" spans="1:18" ht="15.75">
      <c r="A235" s="31"/>
      <c r="C235" s="66"/>
      <c r="D235" s="66"/>
      <c r="E235" s="67"/>
      <c r="F235" s="67"/>
      <c r="G235" s="67"/>
      <c r="L235" s="67"/>
      <c r="M235" s="67"/>
      <c r="N235" s="67"/>
      <c r="O235" s="67"/>
      <c r="P235" s="67"/>
      <c r="Q235" s="67"/>
      <c r="R235" s="2"/>
    </row>
    <row r="236" spans="1:18" ht="15.75">
      <c r="A236" s="32"/>
      <c r="C236" s="66"/>
      <c r="D236" s="66"/>
      <c r="E236" s="67"/>
      <c r="F236" s="67"/>
      <c r="G236" s="67"/>
      <c r="L236" s="67"/>
      <c r="M236" s="67"/>
      <c r="N236" s="67"/>
      <c r="O236" s="67"/>
      <c r="P236" s="67"/>
      <c r="Q236" s="67"/>
      <c r="R236" s="2"/>
    </row>
    <row r="237" spans="1:18" ht="15.75">
      <c r="A237" s="28"/>
      <c r="C237" s="66"/>
      <c r="D237" s="66"/>
      <c r="E237" s="67"/>
      <c r="F237" s="67"/>
      <c r="G237" s="67"/>
      <c r="L237" s="67"/>
      <c r="M237" s="67"/>
      <c r="N237" s="67"/>
      <c r="O237" s="67"/>
      <c r="P237" s="67"/>
      <c r="Q237" s="67"/>
      <c r="R237" s="2"/>
    </row>
    <row r="238" spans="1:18" ht="15.75">
      <c r="A238" s="28"/>
      <c r="C238" s="66"/>
      <c r="D238" s="66"/>
      <c r="E238" s="67"/>
      <c r="F238" s="67"/>
      <c r="G238" s="67"/>
      <c r="L238" s="67"/>
      <c r="M238" s="67"/>
      <c r="N238" s="67"/>
      <c r="O238" s="67"/>
      <c r="P238" s="67"/>
      <c r="Q238" s="67"/>
      <c r="R238" s="2"/>
    </row>
    <row r="239" spans="3:18" ht="15.75">
      <c r="C239" s="66"/>
      <c r="D239" s="66"/>
      <c r="E239" s="67"/>
      <c r="F239" s="67"/>
      <c r="G239" s="67"/>
      <c r="K239" s="67"/>
      <c r="L239" s="67"/>
      <c r="M239" s="67"/>
      <c r="N239" s="67"/>
      <c r="O239" s="67"/>
      <c r="P239" s="67"/>
      <c r="Q239" s="67"/>
      <c r="R239" s="2"/>
    </row>
    <row r="240" spans="3:18" ht="15.75">
      <c r="C240" s="66"/>
      <c r="D240" s="66"/>
      <c r="E240" s="67"/>
      <c r="F240" s="67"/>
      <c r="G240" s="67"/>
      <c r="L240" s="67"/>
      <c r="M240" s="67"/>
      <c r="N240" s="67"/>
      <c r="O240" s="67"/>
      <c r="P240" s="67"/>
      <c r="Q240" s="67"/>
      <c r="R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2023-05-18T08:44:40Z</cp:lastPrinted>
  <dcterms:created xsi:type="dcterms:W3CDTF">2007-06-25T06:06:27Z</dcterms:created>
  <dcterms:modified xsi:type="dcterms:W3CDTF">2023-06-07T05:51:54Z</dcterms:modified>
  <cp:category/>
  <cp:version/>
  <cp:contentType/>
  <cp:contentStatus/>
</cp:coreProperties>
</file>