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noiembrie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<sst xmlns="http://schemas.openxmlformats.org/spreadsheetml/2006/main" count="250" uniqueCount="184">
  <si>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</si>
  <si>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</si>
  <si>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</si>
  <si>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</si>
  <si>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</si>
  <si>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</si>
  <si>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</si>
  <si>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</si>
  <si>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</si>
  <si>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</si>
  <si>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</si>
  <si>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</si>
  <si>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</si>
  <si>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</si>
  <si>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</si>
  <si>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</si>
  <si>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</si>
  <si>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</si>
  <si>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</si>
  <si>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</si>
  <si>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</si>
  <si>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</si>
  <si>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</si>
  <si>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</si>
  <si>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</si>
  <si>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</si>
  <si>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</si>
  <si>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</si>
  <si>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</si>
  <si>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</si>
  <si>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</si>
  <si>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</si>
  <si>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</si>
  <si>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</si>
  <si>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</si>
  <si>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</si>
  <si>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</si>
  <si>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</si>
  <si>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</si>
  <si>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</si>
  <si>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</si>
  <si>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</si>
  <si>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</si>
  <si>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</si>
  <si>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</si>
  <si>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</si>
  <si>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</si>
  <si>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</si>
  <si>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</si>
  <si>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</si>
  <si>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</si>
  <si>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</si>
  <si>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</si>
  <si>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</si>
  <si>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</si>
  <si>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</si>
  <si>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</si>
  <si>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</si>
  <si>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</si>
  <si>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</si>
  <si>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</si>
  <si>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</si>
  <si>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</si>
  <si>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</si>
  <si>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</si>
  <si>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</si>
  <si>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</si>
  <si>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</si>
  <si>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</si>
  <si>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</si>
  <si>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</si>
  <si>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</si>
  <si>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</si>
  <si>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</si>
  <si>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</si>
  <si>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</si>
  <si>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</si>
  <si>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</si>
  <si>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</si>
  <si>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</si>
  <si>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</si>
  <si>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</si>
  <si>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</si>
  <si>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</si>
  <si>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</si>
  <si>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</si>
  <si>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</si>
  <si>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</si>
  <si>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</si>
  <si>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</si>
  <si>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</si>
  <si>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</si>
  <si>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</si>
  <si>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</si>
  <si>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</si>
  <si>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</si>
  <si>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</si>
  <si>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</si>
  <si>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</si>
  <si>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</si>
  <si>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</si>
  <si>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</si>
  <si>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</si>
  <si>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</si>
  <si>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</si>
  <si>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</si>
  <si>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</si>
  <si>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</si>
  <si>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</si>
  <si>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</si>
  <si>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</si>
  <si>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</si>
  <si>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</si>
  <si>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</si>
  <si>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</si>
  <si>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</si>
  <si>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</si>
  <si>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</si>
  <si>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</si>
  <si>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</si>
  <si>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</si>
  <si>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</si>
  <si>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</si>
  <si>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</si>
  <si>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</si>
  <si>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</si>
  <si>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</si>
  <si>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</si>
  <si>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</si>
  <si>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</si>
  <si>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</si>
  <si>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</si>
  <si>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</si>
  <si>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</si>
  <si>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</si>
  <si>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</si>
  <si>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</si>
  <si>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</si>
  <si>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</si>
  <si>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</si>
  <si>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</si>
  <si>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</si>
  <si>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</si>
  <si>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</si>
  <si>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</si>
  <si>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</si>
  <si>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</si>
  <si>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</si>
  <si>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</si>
  <si>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</si>
  <si>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</si>
  <si>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</si>
  <si>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</si>
  <si>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</si>
  <si>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</si>
  <si>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</si>
  <si>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</si>
  <si>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</si>
  <si>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</si>
  <si>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</si>
  <si>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</si>
  <si>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</si>
  <si>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</si>
  <si>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</si>
  <si>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</si>
  <si>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</si>
  <si>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</si>
  <si>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</si>
  <si>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</si>
  <si>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</si>
  <si>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</si>
  <si>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</si>
  <si>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</si>
  <si>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</si>
  <si>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</si>
  <si>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</si>
  <si>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</si>
  <si>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</si>
  <si>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</si>
  <si>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</si>
  <si>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</si>
  <si>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 xml:space="preserve">Alte cheltuieli-Sume fond handicap </t>
  </si>
  <si>
    <t>REALIZARI  LA 13.11.2023</t>
  </si>
  <si>
    <t>ANEXA NR. 1 la hcl 356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</si>
</sst>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8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6" t="s">
        <v>183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182</v>
      </c>
      <c r="N8" s="110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147">
        <v>11760976</v>
      </c>
      <c r="N9" s="50">
        <f>M9/L9</f>
        <v>0.7259861728395062</v>
      </c>
      <c r="O9" s="4"/>
      <c r="P9" s="4"/>
      <c r="Q9" s="63"/>
      <c r="R9" s="4">
        <f>L9+O9</f>
        <v>16200000</v>
      </c>
      <c r="S9" s="50">
        <f>R9/M9</f>
        <v>1.3774367025321708</v>
      </c>
      <c r="T9" s="4">
        <f>R9-M9</f>
        <v>4439024</v>
      </c>
      <c r="U9" s="66"/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2445000</v>
      </c>
      <c r="M10" s="5">
        <v>2684370</v>
      </c>
      <c r="N10" s="50">
        <f aca="true" t="shared" si="2" ref="N10:N73">M10/L10</f>
        <v>1.0979018404907976</v>
      </c>
      <c r="O10" s="4">
        <v>300000</v>
      </c>
      <c r="P10" s="5"/>
      <c r="Q10" s="5">
        <f aca="true" t="shared" si="3" ref="Q10:Q74">M10-L10</f>
        <v>239370</v>
      </c>
      <c r="R10" s="4">
        <f aca="true" t="shared" si="4" ref="R10:R73">L10+O10</f>
        <v>2745000</v>
      </c>
      <c r="S10" s="50">
        <f aca="true" t="shared" si="5" ref="S10:S76">R10/M10</f>
        <v>1.0225863051665753</v>
      </c>
      <c r="T10" s="4">
        <f aca="true" t="shared" si="6" ref="T10:T76">R10-M10</f>
        <v>60630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4813470</v>
      </c>
      <c r="N11" s="6">
        <f t="shared" si="2"/>
        <v>0.962694</v>
      </c>
      <c r="O11" s="5"/>
      <c r="P11" s="5"/>
      <c r="Q11" s="5">
        <f t="shared" si="3"/>
        <v>-186530</v>
      </c>
      <c r="R11" s="5">
        <f t="shared" si="4"/>
        <v>5000000</v>
      </c>
      <c r="S11" s="111">
        <f t="shared" si="5"/>
        <v>1.0387516697933092</v>
      </c>
      <c r="T11" s="4">
        <f t="shared" si="6"/>
        <v>186530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1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82">
        <v>145665967</v>
      </c>
      <c r="N13" s="6">
        <f t="shared" si="2"/>
        <v>0.9013648441270745</v>
      </c>
      <c r="O13" s="5"/>
      <c r="P13" s="5"/>
      <c r="Q13" s="5">
        <f t="shared" si="3"/>
        <v>-15940033</v>
      </c>
      <c r="R13" s="5">
        <f t="shared" si="4"/>
        <v>161606000</v>
      </c>
      <c r="S13" s="111">
        <f t="shared" si="5"/>
        <v>1.109428669772947</v>
      </c>
      <c r="T13" s="4">
        <f t="shared" si="6"/>
        <v>15940033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/>
      <c r="P14" s="5"/>
      <c r="Q14" s="5">
        <f t="shared" si="3"/>
        <v>0</v>
      </c>
      <c r="R14" s="5">
        <f t="shared" si="4"/>
        <v>8339308</v>
      </c>
      <c r="S14" s="111">
        <f t="shared" si="5"/>
        <v>1</v>
      </c>
      <c r="T14" s="4">
        <f t="shared" si="6"/>
        <v>0</v>
      </c>
    </row>
    <row r="15" spans="1:21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2422355</v>
      </c>
      <c r="N15" s="6">
        <f t="shared" si="2"/>
        <v>0.9396748860006245</v>
      </c>
      <c r="O15" s="5"/>
      <c r="P15" s="5">
        <v>2577865</v>
      </c>
      <c r="Q15" s="5">
        <v>2577865</v>
      </c>
      <c r="R15" s="5">
        <f t="shared" si="4"/>
        <v>2577865</v>
      </c>
      <c r="S15" s="111">
        <f t="shared" si="5"/>
        <v>1.0641978570440749</v>
      </c>
      <c r="T15" s="4">
        <f t="shared" si="6"/>
        <v>155510</v>
      </c>
      <c r="U15" s="66"/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3363925</v>
      </c>
      <c r="N16" s="6">
        <f t="shared" si="2"/>
        <v>0.9696725552623349</v>
      </c>
      <c r="O16" s="5"/>
      <c r="P16" s="5">
        <v>3469135</v>
      </c>
      <c r="Q16" s="5">
        <v>3469135</v>
      </c>
      <c r="R16" s="5">
        <f t="shared" si="4"/>
        <v>3469135</v>
      </c>
      <c r="S16" s="111">
        <f t="shared" si="5"/>
        <v>1.0312759648327474</v>
      </c>
      <c r="T16" s="4">
        <f t="shared" si="6"/>
        <v>105210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2210000</v>
      </c>
      <c r="M17" s="5">
        <v>2291423</v>
      </c>
      <c r="N17" s="6">
        <f t="shared" si="2"/>
        <v>1.0368429864253395</v>
      </c>
      <c r="O17" s="5">
        <v>100000</v>
      </c>
      <c r="P17" s="5">
        <v>2182400</v>
      </c>
      <c r="Q17" s="5">
        <v>2182400</v>
      </c>
      <c r="R17" s="5">
        <f t="shared" si="4"/>
        <v>2310000</v>
      </c>
      <c r="S17" s="111">
        <f t="shared" si="5"/>
        <v>1.0081071892880538</v>
      </c>
      <c r="T17" s="4">
        <f t="shared" si="6"/>
        <v>18577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977249</v>
      </c>
      <c r="N18" s="6">
        <f t="shared" si="2"/>
        <v>1.008814815579482</v>
      </c>
      <c r="O18" s="5">
        <v>15290</v>
      </c>
      <c r="P18" s="5">
        <v>968710</v>
      </c>
      <c r="Q18" s="5">
        <v>968710</v>
      </c>
      <c r="R18" s="5">
        <f t="shared" si="4"/>
        <v>984000</v>
      </c>
      <c r="S18" s="111">
        <f t="shared" si="5"/>
        <v>1.006908167723886</v>
      </c>
      <c r="T18" s="4">
        <f t="shared" si="6"/>
        <v>6751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12796014</v>
      </c>
      <c r="N19" s="6">
        <f t="shared" si="2"/>
        <v>0.9381008098038612</v>
      </c>
      <c r="O19" s="5"/>
      <c r="P19" s="5">
        <v>13640340</v>
      </c>
      <c r="Q19" s="5">
        <v>13640340</v>
      </c>
      <c r="R19" s="5">
        <f t="shared" si="4"/>
        <v>13640340</v>
      </c>
      <c r="S19" s="111">
        <f t="shared" si="5"/>
        <v>1.0659835164294131</v>
      </c>
      <c r="T19" s="4">
        <f t="shared" si="6"/>
        <v>844326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24914163</v>
      </c>
      <c r="M20" s="5">
        <v>25449938</v>
      </c>
      <c r="N20" s="6">
        <f t="shared" si="2"/>
        <v>1.021504836425771</v>
      </c>
      <c r="O20" s="5">
        <f>585837+50000</f>
        <v>635837</v>
      </c>
      <c r="P20" s="5">
        <v>24187052</v>
      </c>
      <c r="Q20" s="5">
        <v>24187052</v>
      </c>
      <c r="R20" s="5">
        <f t="shared" si="4"/>
        <v>25550000</v>
      </c>
      <c r="S20" s="111">
        <f t="shared" si="5"/>
        <v>1.0039317188120458</v>
      </c>
      <c r="T20" s="4">
        <f t="shared" si="6"/>
        <v>100062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1670835</v>
      </c>
      <c r="N21" s="6">
        <f t="shared" si="2"/>
        <v>0.8354175</v>
      </c>
      <c r="O21" s="5"/>
      <c r="P21" s="5">
        <v>2460523</v>
      </c>
      <c r="Q21" s="5">
        <v>2460523</v>
      </c>
      <c r="R21" s="5">
        <f t="shared" si="4"/>
        <v>2000000</v>
      </c>
      <c r="S21" s="111">
        <f t="shared" si="5"/>
        <v>1.1970062872755238</v>
      </c>
      <c r="T21" s="4">
        <f t="shared" si="6"/>
        <v>329165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115000</v>
      </c>
      <c r="M22" s="5">
        <v>120358</v>
      </c>
      <c r="N22" s="6">
        <f t="shared" si="2"/>
        <v>1.046591304347826</v>
      </c>
      <c r="O22" s="5">
        <v>10000</v>
      </c>
      <c r="P22" s="5">
        <v>106446</v>
      </c>
      <c r="Q22" s="5">
        <v>106446</v>
      </c>
      <c r="R22" s="5">
        <f t="shared" si="4"/>
        <v>125000</v>
      </c>
      <c r="S22" s="111">
        <f t="shared" si="5"/>
        <v>1.0385682713238837</v>
      </c>
      <c r="T22" s="4">
        <f t="shared" si="6"/>
        <v>4642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1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8531596</v>
      </c>
      <c r="N24" s="6">
        <f t="shared" si="2"/>
        <v>0.9248182145350324</v>
      </c>
      <c r="O24" s="5"/>
      <c r="P24" s="5">
        <v>9225160</v>
      </c>
      <c r="Q24" s="5">
        <v>9225160</v>
      </c>
      <c r="R24" s="5">
        <f t="shared" si="4"/>
        <v>9225160</v>
      </c>
      <c r="S24" s="111">
        <f t="shared" si="5"/>
        <v>1.0812935821152339</v>
      </c>
      <c r="T24" s="4">
        <f t="shared" si="6"/>
        <v>693564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4450310</v>
      </c>
      <c r="N25" s="6">
        <f t="shared" si="2"/>
        <v>0.9744222133520701</v>
      </c>
      <c r="O25" s="5"/>
      <c r="P25" s="5">
        <v>4567127</v>
      </c>
      <c r="Q25" s="5">
        <v>4567127</v>
      </c>
      <c r="R25" s="5">
        <f t="shared" si="4"/>
        <v>4567127</v>
      </c>
      <c r="S25" s="111">
        <f t="shared" si="5"/>
        <v>1.0262491826412092</v>
      </c>
      <c r="T25" s="4">
        <f t="shared" si="6"/>
        <v>116817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1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5">
        <f t="shared" si="4"/>
        <v>14163000</v>
      </c>
      <c r="S27" s="111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2062100</v>
      </c>
      <c r="M28" s="82">
        <v>1425751</v>
      </c>
      <c r="N28" s="6">
        <f t="shared" si="2"/>
        <v>0.6914073032345667</v>
      </c>
      <c r="O28" s="5">
        <f>-300000+153889+25000-110000+53966</f>
        <v>-177145</v>
      </c>
      <c r="P28" s="5">
        <v>6437686</v>
      </c>
      <c r="Q28" s="5">
        <v>6437686</v>
      </c>
      <c r="R28" s="5">
        <f t="shared" si="4"/>
        <v>1884955</v>
      </c>
      <c r="S28" s="111">
        <f t="shared" si="5"/>
        <v>1.3220786799378013</v>
      </c>
      <c r="T28" s="4">
        <f t="shared" si="6"/>
        <v>459204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1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404420</v>
      </c>
      <c r="N30" s="6">
        <f t="shared" si="2"/>
        <v>0.9296199412465118</v>
      </c>
      <c r="O30" s="5"/>
      <c r="P30" s="5">
        <v>435038</v>
      </c>
      <c r="Q30" s="5">
        <v>435038</v>
      </c>
      <c r="R30" s="5">
        <f>L30+O30</f>
        <v>435038</v>
      </c>
      <c r="S30" s="111">
        <f t="shared" si="5"/>
        <v>1.0757084219375896</v>
      </c>
      <c r="T30" s="4">
        <f t="shared" si="6"/>
        <v>30618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1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1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1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1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1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1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35169</v>
      </c>
      <c r="N37" s="6">
        <f t="shared" si="2"/>
        <v>1.0048285714285714</v>
      </c>
      <c r="O37" s="5">
        <v>1000</v>
      </c>
      <c r="P37" s="5">
        <v>9887</v>
      </c>
      <c r="Q37" s="5">
        <v>9887</v>
      </c>
      <c r="R37" s="5">
        <f t="shared" si="4"/>
        <v>36000</v>
      </c>
      <c r="S37" s="111">
        <f t="shared" si="5"/>
        <v>1.0236287639682675</v>
      </c>
      <c r="T37" s="4">
        <f t="shared" si="6"/>
        <v>831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1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670000</v>
      </c>
      <c r="M39" s="5">
        <v>669855</v>
      </c>
      <c r="N39" s="6">
        <f t="shared" si="2"/>
        <v>0.9997835820895522</v>
      </c>
      <c r="O39" s="5"/>
      <c r="P39" s="5">
        <v>541785</v>
      </c>
      <c r="Q39" s="5">
        <v>541785</v>
      </c>
      <c r="R39" s="5">
        <f t="shared" si="4"/>
        <v>670000</v>
      </c>
      <c r="S39" s="111">
        <f t="shared" si="5"/>
        <v>1.0002164647572982</v>
      </c>
      <c r="T39" s="4">
        <f t="shared" si="6"/>
        <v>145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2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2659</v>
      </c>
      <c r="N41" s="6">
        <f t="shared" si="2"/>
        <v>0.8863333333333333</v>
      </c>
      <c r="O41" s="5"/>
      <c r="P41" s="5"/>
      <c r="Q41" s="5">
        <f t="shared" si="3"/>
        <v>-341</v>
      </c>
      <c r="R41" s="5">
        <f t="shared" si="4"/>
        <v>3000</v>
      </c>
      <c r="S41" s="112">
        <f t="shared" si="5"/>
        <v>1.128243700639338</v>
      </c>
      <c r="T41" s="5">
        <f t="shared" si="6"/>
        <v>341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110616</v>
      </c>
      <c r="N42" s="6">
        <f t="shared" si="2"/>
        <v>0.8614282376761935</v>
      </c>
      <c r="O42" s="5"/>
      <c r="P42" s="5">
        <v>128410</v>
      </c>
      <c r="Q42" s="5">
        <v>128410</v>
      </c>
      <c r="R42" s="5">
        <f t="shared" si="4"/>
        <v>128410</v>
      </c>
      <c r="S42" s="112">
        <f t="shared" si="5"/>
        <v>1.160862804657554</v>
      </c>
      <c r="T42" s="5">
        <f t="shared" si="6"/>
        <v>17794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3730030</v>
      </c>
      <c r="N43" s="6">
        <f t="shared" si="2"/>
        <v>0.8631445561123912</v>
      </c>
      <c r="O43" s="5"/>
      <c r="P43" s="5">
        <v>4321443</v>
      </c>
      <c r="Q43" s="5">
        <v>4321443</v>
      </c>
      <c r="R43" s="5">
        <f t="shared" si="4"/>
        <v>4321443</v>
      </c>
      <c r="S43" s="112">
        <f t="shared" si="5"/>
        <v>1.1585544888378914</v>
      </c>
      <c r="T43" s="5">
        <f t="shared" si="6"/>
        <v>591413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21000</v>
      </c>
      <c r="M44" s="5">
        <v>20984</v>
      </c>
      <c r="N44" s="6">
        <f t="shared" si="2"/>
        <v>0.9992380952380953</v>
      </c>
      <c r="O44" s="5"/>
      <c r="P44" s="5">
        <v>13983</v>
      </c>
      <c r="Q44" s="5">
        <v>13983</v>
      </c>
      <c r="R44" s="5">
        <f t="shared" si="4"/>
        <v>21000</v>
      </c>
      <c r="S44" s="112">
        <f t="shared" si="5"/>
        <v>1.000762485703393</v>
      </c>
      <c r="T44" s="5">
        <f t="shared" si="6"/>
        <v>16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2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25000</v>
      </c>
      <c r="M46" s="5">
        <v>23439</v>
      </c>
      <c r="N46" s="6">
        <f t="shared" si="2"/>
        <v>0.93756</v>
      </c>
      <c r="O46" s="5"/>
      <c r="P46" s="5"/>
      <c r="Q46" s="5">
        <f t="shared" si="3"/>
        <v>-1561</v>
      </c>
      <c r="R46" s="5">
        <f t="shared" si="4"/>
        <v>25000</v>
      </c>
      <c r="S46" s="112">
        <f t="shared" si="5"/>
        <v>1.066598404368787</v>
      </c>
      <c r="T46" s="5">
        <f t="shared" si="6"/>
        <v>1561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6815832</v>
      </c>
      <c r="M47" s="82">
        <v>5781355</v>
      </c>
      <c r="N47" s="6">
        <f t="shared" si="2"/>
        <v>0.8482243987234427</v>
      </c>
      <c r="O47" s="5"/>
      <c r="P47" s="5">
        <v>4400463</v>
      </c>
      <c r="Q47" s="5">
        <v>4400463</v>
      </c>
      <c r="R47" s="5">
        <f t="shared" si="4"/>
        <v>6815832</v>
      </c>
      <c r="S47" s="112">
        <f t="shared" si="5"/>
        <v>1.178933312346327</v>
      </c>
      <c r="T47" s="5">
        <f t="shared" si="6"/>
        <v>1034477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2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2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2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2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2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2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51544</v>
      </c>
      <c r="N54" s="6">
        <f t="shared" si="2"/>
        <v>0.412352</v>
      </c>
      <c r="O54" s="5"/>
      <c r="P54" s="5">
        <v>94768</v>
      </c>
      <c r="Q54" s="5">
        <v>94768</v>
      </c>
      <c r="R54" s="5">
        <f t="shared" si="4"/>
        <v>125000</v>
      </c>
      <c r="S54" s="112">
        <f t="shared" si="5"/>
        <v>2.42511252522117</v>
      </c>
      <c r="T54" s="5">
        <f t="shared" si="6"/>
        <v>73456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2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4470000</v>
      </c>
      <c r="M56" s="5">
        <v>4143000</v>
      </c>
      <c r="N56" s="6">
        <f t="shared" si="2"/>
        <v>0.9268456375838926</v>
      </c>
      <c r="O56" s="5"/>
      <c r="P56" s="5">
        <v>4837060</v>
      </c>
      <c r="Q56" s="5">
        <v>4837060</v>
      </c>
      <c r="R56" s="5">
        <f t="shared" si="4"/>
        <v>4470000</v>
      </c>
      <c r="S56" s="112">
        <f t="shared" si="5"/>
        <v>1.0789283128167995</v>
      </c>
      <c r="T56" s="5">
        <f t="shared" si="6"/>
        <v>327000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2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2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2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507000</v>
      </c>
      <c r="M60" s="5">
        <v>543628</v>
      </c>
      <c r="N60" s="6">
        <f t="shared" si="2"/>
        <v>1.0722445759368837</v>
      </c>
      <c r="O60" s="5">
        <v>38000</v>
      </c>
      <c r="P60" s="5">
        <v>454515</v>
      </c>
      <c r="Q60" s="5">
        <v>454515</v>
      </c>
      <c r="R60" s="5">
        <f t="shared" si="4"/>
        <v>545000</v>
      </c>
      <c r="S60" s="112">
        <f t="shared" si="5"/>
        <v>1.002523784646854</v>
      </c>
      <c r="T60" s="5">
        <f t="shared" si="6"/>
        <v>1372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2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2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2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2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2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2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2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2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2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62667000</v>
      </c>
      <c r="M70" s="5">
        <v>45340979</v>
      </c>
      <c r="N70" s="6">
        <f t="shared" si="2"/>
        <v>0.7235224121148291</v>
      </c>
      <c r="O70" s="5">
        <v>-5110000</v>
      </c>
      <c r="P70" s="5">
        <v>54620593</v>
      </c>
      <c r="Q70" s="5">
        <v>54620593</v>
      </c>
      <c r="R70" s="5">
        <f t="shared" si="4"/>
        <v>57557000</v>
      </c>
      <c r="S70" s="111">
        <f t="shared" si="5"/>
        <v>1.2694256116525406</v>
      </c>
      <c r="T70" s="4">
        <f t="shared" si="6"/>
        <v>12216021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1776550</v>
      </c>
      <c r="M71" s="5">
        <v>1626550</v>
      </c>
      <c r="N71" s="6">
        <f t="shared" si="2"/>
        <v>0.9155666882440685</v>
      </c>
      <c r="O71" s="5">
        <v>231300</v>
      </c>
      <c r="P71" s="5">
        <v>3613043</v>
      </c>
      <c r="Q71" s="5">
        <v>3613043</v>
      </c>
      <c r="R71" s="5">
        <f t="shared" si="4"/>
        <v>2007850</v>
      </c>
      <c r="S71" s="111">
        <f t="shared" si="5"/>
        <v>1.2344225507977007</v>
      </c>
      <c r="T71" s="4">
        <f t="shared" si="6"/>
        <v>381300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699710</v>
      </c>
      <c r="N72" s="6">
        <f t="shared" si="2"/>
        <v>0.7924235560588901</v>
      </c>
      <c r="O72" s="5"/>
      <c r="P72" s="5">
        <v>535509</v>
      </c>
      <c r="Q72" s="5">
        <v>535509</v>
      </c>
      <c r="R72" s="5">
        <f t="shared" si="4"/>
        <v>883000</v>
      </c>
      <c r="S72" s="111">
        <f t="shared" si="5"/>
        <v>1.2619513798573694</v>
      </c>
      <c r="T72" s="4">
        <f t="shared" si="6"/>
        <v>183290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-76298698</v>
      </c>
      <c r="M73" s="8">
        <v>-73349617</v>
      </c>
      <c r="N73" s="119">
        <f t="shared" si="2"/>
        <v>0.9613482133076504</v>
      </c>
      <c r="O73" s="8">
        <v>-1000000</v>
      </c>
      <c r="P73" s="8">
        <v>-39614852</v>
      </c>
      <c r="Q73" s="8">
        <v>-39614852</v>
      </c>
      <c r="R73" s="120">
        <f t="shared" si="4"/>
        <v>-77298698</v>
      </c>
      <c r="S73" s="104">
        <f t="shared" si="5"/>
        <v>1.0538391495622943</v>
      </c>
      <c r="T73" s="78">
        <f t="shared" si="6"/>
        <v>-3949081</v>
      </c>
      <c r="U73" s="66"/>
    </row>
    <row r="74" spans="1:20" ht="0.75" customHeight="1" thickBot="1">
      <c r="A74" s="123" t="s">
        <v>61</v>
      </c>
      <c r="B74" s="109">
        <v>0</v>
      </c>
      <c r="C74" s="109"/>
      <c r="D74" s="121"/>
      <c r="E74" s="109"/>
      <c r="F74" s="124" t="e">
        <f>C74/B74</f>
        <v>#DIV/0!</v>
      </c>
      <c r="G74" s="109"/>
      <c r="H74" s="109">
        <f>B74+E74</f>
        <v>0</v>
      </c>
      <c r="I74" s="109"/>
      <c r="J74" s="121"/>
      <c r="K74" s="109"/>
      <c r="L74" s="121"/>
      <c r="M74" s="121"/>
      <c r="N74" s="121" t="e">
        <f>M74/L74</f>
        <v>#DIV/0!</v>
      </c>
      <c r="O74" s="109" t="e">
        <f>M74/L74</f>
        <v>#DIV/0!</v>
      </c>
      <c r="P74" s="121"/>
      <c r="Q74" s="109">
        <f t="shared" si="3"/>
        <v>0</v>
      </c>
      <c r="R74" s="109">
        <f>L74+P74</f>
        <v>0</v>
      </c>
      <c r="S74" s="105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5">
        <f>B76-B12-B54-B56-B59-B61-B65-B70-B64-B73-B48-B69-B11-B51-B66</f>
        <v>133249656</v>
      </c>
      <c r="C75" s="126">
        <f>C76-C12-C54-C56-C59-C61-C65-C70-C64-C73-C48-C69-C11-C51-C66</f>
        <v>136194581</v>
      </c>
      <c r="D75" s="127">
        <f>C75/B75</f>
        <v>1.0221008075247864</v>
      </c>
      <c r="E75" s="126">
        <f>E76-E12-E54-E56-E59-E61-E65-E70-E64-E48-E73-E69-E11-E51-E66</f>
        <v>0</v>
      </c>
      <c r="F75" s="128">
        <f>C75/B75</f>
        <v>1.0221008075247864</v>
      </c>
      <c r="G75" s="126">
        <f>G76-G12-G54-G56-G59-G61-G65-G70-G64-G73-G51-G69-G11-G66-G48-G62</f>
        <v>0</v>
      </c>
      <c r="H75" s="126">
        <f>H10+H13+H15+H16+H17+H21+H22+H23+H24+H25+H27+H28+H29+H30+H37+H38+H39+H41+H42+H43+H44+H45+H46+H47+H53+H60+H63+H18+H19+H20+H73</f>
        <v>142546876</v>
      </c>
      <c r="I75" s="126">
        <f>I10+I13+I15+I16+I17+I21+I22+I23+I24+I25+I27+I28+I29+I30+I37+I38+I39+I41+I42+I43+I44+I45+I46+I47+I53+I60+I63+I18+I19+I20+I73</f>
        <v>138158714</v>
      </c>
      <c r="J75" s="127">
        <f>I75/H75</f>
        <v>0.9692160072311932</v>
      </c>
      <c r="K75" s="129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196826865</v>
      </c>
      <c r="M75" s="71">
        <f>M10+M13+M15+M16+M17+M21+M22+M23+M24+M25+M27+M28+M29+M30+M37+M38+M39+M41+M42+M43+M44+M45+M46+M47+M53+M60+M63+M18+M19+M20+M73+M9+M66+M67</f>
        <v>175746448</v>
      </c>
      <c r="N75" s="88">
        <f>M75/L75</f>
        <v>0.8928986802690781</v>
      </c>
      <c r="O75" s="71">
        <f>O10+O13+O15+O16+O17+O21+O22+O23+O24+O25+O27+O28+O29+O30+O37+O38+O39+O41+O42+O43+O44+O45+O46+O47+O53+O60+O63+O18+O19+O20+O9+O73+O66+O67</f>
        <v>-77018</v>
      </c>
      <c r="P75" s="125">
        <f>P10+P13+P15+P16+P17+P21+P22+P23+P24+P25+P27+P28+P29+P30+P37+P38+P39+P41+P42+P43+P44+P45+P46+P47+P53+P60+P63+P18+P19+P20+P9+P73+P66</f>
        <v>40513116</v>
      </c>
      <c r="Q75" s="129">
        <f>Q10+Q13+Q15+Q16+Q17+Q21+Q22+Q23+Q24+Q25+Q27+Q28+Q29+Q30+Q37+Q38+Q39+Q41+Q42+Q43+Q44+Q45+Q46+Q47+Q53+Q60+Q63+Q18+Q19+Q20+Q9+Q73+Q66</f>
        <v>24810154</v>
      </c>
      <c r="R75" s="71">
        <f>R10+R13+R15+R16+R17+R21+R22+R23+R24+R25+R27+R28+R29+R30+R37+R38+R39+R41+R42+R43+R44+R45+R46+R47+R53+R60+R63+R18+R19+R20+R9+R73+R66+R67</f>
        <v>196749847</v>
      </c>
      <c r="S75" s="106">
        <f t="shared" si="5"/>
        <v>1.1195096642863587</v>
      </c>
      <c r="T75" s="72">
        <f t="shared" si="6"/>
        <v>21003399</v>
      </c>
    </row>
    <row r="76" spans="1:20" ht="19.5" customHeight="1" thickBot="1">
      <c r="A76" s="69" t="s">
        <v>0</v>
      </c>
      <c r="B76" s="132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280240364</v>
      </c>
      <c r="M76" s="71">
        <f>SUM(M9:M74)</f>
        <v>240761009</v>
      </c>
      <c r="N76" s="88">
        <f>M76/L76</f>
        <v>0.8591232382213149</v>
      </c>
      <c r="O76" s="71">
        <f>SUM(O9:O73)</f>
        <v>-4955718</v>
      </c>
      <c r="P76" s="122">
        <f>SUM(P9:P74)</f>
        <v>104314166</v>
      </c>
      <c r="Q76" s="70">
        <f>SUM(Q9:Q74)</f>
        <v>88422033</v>
      </c>
      <c r="R76" s="71">
        <f>SUM(R9:R74)</f>
        <v>275284646</v>
      </c>
      <c r="S76" s="106">
        <f t="shared" si="5"/>
        <v>1.1433938042683647</v>
      </c>
      <c r="T76" s="72">
        <f t="shared" si="6"/>
        <v>34523637</v>
      </c>
    </row>
    <row r="77" spans="1:20" ht="21" hidden="1" thickBot="1">
      <c r="A77" s="130" t="s">
        <v>64</v>
      </c>
      <c r="B77" s="49"/>
      <c r="C77" s="44"/>
      <c r="D77" s="133"/>
      <c r="E77" s="134"/>
      <c r="F77" s="134"/>
      <c r="G77" s="134"/>
      <c r="H77" s="135"/>
      <c r="I77" s="135"/>
      <c r="J77" s="135"/>
      <c r="K77" s="135"/>
      <c r="L77" s="136" t="e">
        <f>H77/B77</f>
        <v>#DIV/0!</v>
      </c>
      <c r="M77" s="136"/>
      <c r="N77" s="136"/>
      <c r="O77" s="136"/>
      <c r="P77" s="137"/>
      <c r="Q77" s="137"/>
      <c r="R77" s="138"/>
      <c r="S77" s="107"/>
      <c r="T77" s="39"/>
    </row>
    <row r="78" spans="1:20" ht="21" hidden="1" thickBot="1">
      <c r="A78" s="131" t="s">
        <v>62</v>
      </c>
      <c r="B78" s="49"/>
      <c r="C78" s="44"/>
      <c r="D78" s="133"/>
      <c r="E78" s="134"/>
      <c r="F78" s="134"/>
      <c r="G78" s="134"/>
      <c r="H78" s="135"/>
      <c r="I78" s="135"/>
      <c r="J78" s="135"/>
      <c r="K78" s="135"/>
      <c r="L78" s="137" t="e">
        <f>H78/B78</f>
        <v>#DIV/0!</v>
      </c>
      <c r="M78" s="137"/>
      <c r="N78" s="137"/>
      <c r="O78" s="137"/>
      <c r="P78" s="137"/>
      <c r="Q78" s="137"/>
      <c r="R78" s="139"/>
      <c r="S78" s="107"/>
      <c r="T78" s="39"/>
    </row>
    <row r="79" spans="1:20" ht="21" hidden="1" thickBot="1">
      <c r="A79" s="131" t="s">
        <v>63</v>
      </c>
      <c r="B79" s="49"/>
      <c r="C79" s="44"/>
      <c r="D79" s="133"/>
      <c r="E79" s="134"/>
      <c r="F79" s="134"/>
      <c r="G79" s="134"/>
      <c r="H79" s="135"/>
      <c r="I79" s="135"/>
      <c r="J79" s="135"/>
      <c r="K79" s="135"/>
      <c r="L79" s="137" t="e">
        <f>H79/B79</f>
        <v>#DIV/0!</v>
      </c>
      <c r="M79" s="137"/>
      <c r="N79" s="137"/>
      <c r="O79" s="137"/>
      <c r="P79" s="137"/>
      <c r="Q79" s="137"/>
      <c r="R79" s="139"/>
      <c r="S79" s="107"/>
      <c r="T79" s="39"/>
    </row>
    <row r="80" spans="1:20" ht="85.5" customHeight="1" thickBot="1">
      <c r="A80" s="140" t="s">
        <v>37</v>
      </c>
      <c r="B80" s="141" t="s">
        <v>128</v>
      </c>
      <c r="C80" s="141" t="s">
        <v>133</v>
      </c>
      <c r="D80" s="142" t="s">
        <v>81</v>
      </c>
      <c r="E80" s="143" t="s">
        <v>119</v>
      </c>
      <c r="F80" s="143" t="s">
        <v>81</v>
      </c>
      <c r="G80" s="143" t="s">
        <v>129</v>
      </c>
      <c r="H80" s="144" t="s">
        <v>134</v>
      </c>
      <c r="I80" s="144" t="s">
        <v>137</v>
      </c>
      <c r="J80" s="144" t="s">
        <v>81</v>
      </c>
      <c r="K80" s="144" t="s">
        <v>135</v>
      </c>
      <c r="L80" s="144" t="s">
        <v>176</v>
      </c>
      <c r="M80" s="58" t="s">
        <v>182</v>
      </c>
      <c r="N80" s="144" t="s">
        <v>178</v>
      </c>
      <c r="O80" s="144" t="s">
        <v>119</v>
      </c>
      <c r="P80" s="143" t="s">
        <v>142</v>
      </c>
      <c r="Q80" s="144"/>
      <c r="R80" s="145" t="s">
        <v>177</v>
      </c>
      <c r="S80" s="108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38539223</v>
      </c>
      <c r="M81" s="80">
        <f t="shared" si="16"/>
        <v>35050427</v>
      </c>
      <c r="N81" s="79">
        <f>M81/L81</f>
        <v>0.9094741479349493</v>
      </c>
      <c r="O81" s="80">
        <f>O82+O83+O84+O85+O86</f>
        <v>230000</v>
      </c>
      <c r="P81" s="80">
        <f t="shared" si="16"/>
        <v>0</v>
      </c>
      <c r="Q81" s="80">
        <f t="shared" si="16"/>
        <v>0</v>
      </c>
      <c r="R81" s="80">
        <f>L81+O81</f>
        <v>38769223</v>
      </c>
      <c r="S81" s="113">
        <f>R81/M81</f>
        <v>1.106098450669374</v>
      </c>
      <c r="T81" s="80">
        <f>R81-M81</f>
        <v>3718796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31272783</v>
      </c>
      <c r="N82" s="81">
        <f aca="true" t="shared" si="17" ref="N82:N145">M82/L82</f>
        <v>0.9197877352941176</v>
      </c>
      <c r="O82" s="5">
        <v>230000</v>
      </c>
      <c r="P82" s="5"/>
      <c r="Q82" s="5"/>
      <c r="R82" s="82">
        <f aca="true" t="shared" si="18" ref="R82:R145">L82+O82</f>
        <v>34230000</v>
      </c>
      <c r="S82" s="114">
        <f aca="true" t="shared" si="19" ref="S82:S149">R82/M82</f>
        <v>1.0945620030043377</v>
      </c>
      <c r="T82" s="82">
        <f aca="true" t="shared" si="20" ref="T82:T150">R82-M82</f>
        <v>2957217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3755133</v>
      </c>
      <c r="N83" s="81">
        <f t="shared" si="17"/>
        <v>0.8331470744261307</v>
      </c>
      <c r="O83" s="5"/>
      <c r="P83" s="5"/>
      <c r="Q83" s="5"/>
      <c r="R83" s="82">
        <f t="shared" si="18"/>
        <v>4507167</v>
      </c>
      <c r="S83" s="114">
        <f t="shared" si="19"/>
        <v>1.2002682727882075</v>
      </c>
      <c r="T83" s="82">
        <f t="shared" si="20"/>
        <v>752034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81">
        <f t="shared" si="17"/>
        <v>1</v>
      </c>
      <c r="O84" s="5"/>
      <c r="P84" s="5"/>
      <c r="Q84" s="5"/>
      <c r="R84" s="82">
        <f t="shared" si="18"/>
        <v>50000</v>
      </c>
      <c r="S84" s="114"/>
      <c r="T84" s="82">
        <f t="shared" si="20"/>
        <v>0</v>
      </c>
    </row>
    <row r="85" spans="1:20" ht="15.75">
      <c r="A85" s="10" t="s">
        <v>181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54000</v>
      </c>
      <c r="M85" s="5">
        <v>44455</v>
      </c>
      <c r="N85" s="81">
        <f t="shared" si="17"/>
        <v>0.8232407407407407</v>
      </c>
      <c r="O85" s="5"/>
      <c r="P85" s="5"/>
      <c r="Q85" s="5"/>
      <c r="R85" s="82">
        <f t="shared" si="18"/>
        <v>54000</v>
      </c>
      <c r="S85" s="114">
        <f t="shared" si="19"/>
        <v>1.2147115060173208</v>
      </c>
      <c r="T85" s="82">
        <f t="shared" si="20"/>
        <v>9545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-71944</v>
      </c>
      <c r="M86" s="86">
        <v>-71944</v>
      </c>
      <c r="N86" s="85">
        <f t="shared" si="17"/>
        <v>1</v>
      </c>
      <c r="O86" s="86"/>
      <c r="P86" s="86"/>
      <c r="Q86" s="86"/>
      <c r="R86" s="86">
        <f t="shared" si="18"/>
        <v>-71944</v>
      </c>
      <c r="S86" s="115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2771000</v>
      </c>
      <c r="M87" s="12">
        <f t="shared" si="21"/>
        <v>2507306</v>
      </c>
      <c r="N87" s="83">
        <f t="shared" si="17"/>
        <v>0.9048379646337062</v>
      </c>
      <c r="O87" s="12">
        <f>O88+O89+O93+O94</f>
        <v>-20000</v>
      </c>
      <c r="P87" s="12">
        <f t="shared" si="21"/>
        <v>0</v>
      </c>
      <c r="Q87" s="12">
        <f t="shared" si="21"/>
        <v>0</v>
      </c>
      <c r="R87" s="84">
        <f t="shared" si="18"/>
        <v>2751000</v>
      </c>
      <c r="S87" s="116">
        <f t="shared" si="19"/>
        <v>1.097193561535768</v>
      </c>
      <c r="T87" s="84">
        <f t="shared" si="20"/>
        <v>243694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2441502</v>
      </c>
      <c r="N88" s="81">
        <f t="shared" si="17"/>
        <v>0.90426</v>
      </c>
      <c r="O88" s="5">
        <v>-20000</v>
      </c>
      <c r="P88" s="5"/>
      <c r="Q88" s="5"/>
      <c r="R88" s="82">
        <f t="shared" si="18"/>
        <v>2680000</v>
      </c>
      <c r="S88" s="114">
        <f t="shared" si="19"/>
        <v>1.0976849496744217</v>
      </c>
      <c r="T88" s="82">
        <f t="shared" si="20"/>
        <v>238498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81">
        <f t="shared" si="17"/>
        <v>0.9400571428571428</v>
      </c>
      <c r="O89" s="5"/>
      <c r="P89" s="5"/>
      <c r="Q89" s="5"/>
      <c r="R89" s="82">
        <f t="shared" si="18"/>
        <v>70000</v>
      </c>
      <c r="S89" s="114">
        <f t="shared" si="19"/>
        <v>1.0637651206613579</v>
      </c>
      <c r="T89" s="82">
        <f t="shared" si="20"/>
        <v>4196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4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4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4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4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4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3800000</v>
      </c>
      <c r="M95" s="12">
        <f t="shared" si="24"/>
        <v>3323438</v>
      </c>
      <c r="N95" s="83">
        <f t="shared" si="17"/>
        <v>0.8745889473684211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3800000</v>
      </c>
      <c r="S95" s="116">
        <f t="shared" si="19"/>
        <v>1.143394280260381</v>
      </c>
      <c r="T95" s="84">
        <f t="shared" si="20"/>
        <v>476562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4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3800000</v>
      </c>
      <c r="M97" s="5">
        <v>3323438</v>
      </c>
      <c r="N97" s="81">
        <f t="shared" si="17"/>
        <v>0.8745889473684211</v>
      </c>
      <c r="O97" s="5"/>
      <c r="P97" s="5"/>
      <c r="Q97" s="5"/>
      <c r="R97" s="82">
        <f t="shared" si="18"/>
        <v>3800000</v>
      </c>
      <c r="S97" s="114">
        <f t="shared" si="19"/>
        <v>1.143394280260381</v>
      </c>
      <c r="T97" s="82">
        <f t="shared" si="20"/>
        <v>476562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6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6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6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6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12059153</v>
      </c>
      <c r="M102" s="12">
        <f>M103+M104+M108</f>
        <v>11450583</v>
      </c>
      <c r="N102" s="83">
        <f t="shared" si="17"/>
        <v>0.949534598325438</v>
      </c>
      <c r="O102" s="12">
        <f>O103+O104+O108</f>
        <v>625000</v>
      </c>
      <c r="P102" s="12">
        <f t="shared" si="26"/>
        <v>0</v>
      </c>
      <c r="Q102" s="12">
        <f t="shared" si="26"/>
        <v>0</v>
      </c>
      <c r="R102" s="84">
        <f t="shared" si="18"/>
        <v>12684153</v>
      </c>
      <c r="S102" s="116">
        <f t="shared" si="19"/>
        <v>1.1077298858931461</v>
      </c>
      <c r="T102" s="84">
        <f t="shared" si="20"/>
        <v>1233570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10626552</v>
      </c>
      <c r="N103" s="81">
        <f t="shared" si="17"/>
        <v>0.9660501818181818</v>
      </c>
      <c r="O103" s="5">
        <v>625000</v>
      </c>
      <c r="P103" s="5"/>
      <c r="Q103" s="5"/>
      <c r="R103" s="82">
        <f t="shared" si="18"/>
        <v>11625000</v>
      </c>
      <c r="S103" s="114">
        <f t="shared" si="19"/>
        <v>1.0939578519918784</v>
      </c>
      <c r="T103" s="82">
        <f t="shared" si="20"/>
        <v>998448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834878</v>
      </c>
      <c r="N104" s="85">
        <f t="shared" si="17"/>
        <v>0.7802598130841122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5">
        <f t="shared" si="19"/>
        <v>1.2816243810472907</v>
      </c>
      <c r="T104" s="86">
        <f t="shared" si="20"/>
        <v>235122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783174</v>
      </c>
      <c r="N105" s="81">
        <f t="shared" si="17"/>
        <v>0.7738873517786561</v>
      </c>
      <c r="O105" s="5"/>
      <c r="P105" s="5"/>
      <c r="Q105" s="5"/>
      <c r="R105" s="82">
        <f t="shared" si="18"/>
        <v>1012000</v>
      </c>
      <c r="S105" s="114">
        <f t="shared" si="19"/>
        <v>1.2921777280655384</v>
      </c>
      <c r="T105" s="82">
        <f t="shared" si="20"/>
        <v>228826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51704</v>
      </c>
      <c r="N106" s="81">
        <f t="shared" si="17"/>
        <v>0.891448275862069</v>
      </c>
      <c r="O106" s="5"/>
      <c r="P106" s="5"/>
      <c r="Q106" s="5"/>
      <c r="R106" s="82">
        <f t="shared" si="18"/>
        <v>58000</v>
      </c>
      <c r="S106" s="114">
        <f t="shared" si="19"/>
        <v>1.1217700758161844</v>
      </c>
      <c r="T106" s="82">
        <f t="shared" si="20"/>
        <v>6296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4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5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40311490</v>
      </c>
      <c r="M109" s="12">
        <f>M110+M120+M124</f>
        <v>27192273</v>
      </c>
      <c r="N109" s="83">
        <f t="shared" si="17"/>
        <v>0.6745539051024906</v>
      </c>
      <c r="O109" s="12">
        <f>O110+O124</f>
        <v>-5157000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35154490</v>
      </c>
      <c r="S109" s="116">
        <f t="shared" si="19"/>
        <v>1.2928117483963184</v>
      </c>
      <c r="T109" s="84">
        <f t="shared" si="20"/>
        <v>7962217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40311700</v>
      </c>
      <c r="M110" s="86">
        <f>M112+M113+M114+M118+M111</f>
        <v>27192483</v>
      </c>
      <c r="N110" s="85">
        <f t="shared" si="17"/>
        <v>0.6745556004832344</v>
      </c>
      <c r="O110" s="86">
        <f>O111+O112+O113+O114+O118</f>
        <v>-5157000</v>
      </c>
      <c r="P110" s="86"/>
      <c r="Q110" s="86"/>
      <c r="R110" s="86">
        <f t="shared" si="18"/>
        <v>35154700</v>
      </c>
      <c r="S110" s="115">
        <f t="shared" si="19"/>
        <v>1.2928094870924438</v>
      </c>
      <c r="T110" s="86">
        <f t="shared" si="20"/>
        <v>7962217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350000</v>
      </c>
      <c r="M111" s="82">
        <v>239651</v>
      </c>
      <c r="N111" s="81">
        <f t="shared" si="17"/>
        <v>0.6847171428571428</v>
      </c>
      <c r="O111" s="82">
        <v>-43700</v>
      </c>
      <c r="P111" s="82"/>
      <c r="Q111" s="82"/>
      <c r="R111" s="82">
        <f t="shared" si="18"/>
        <v>306300</v>
      </c>
      <c r="S111" s="114"/>
      <c r="T111" s="82">
        <f>R111-M111</f>
        <v>66649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26731700</v>
      </c>
      <c r="M112" s="5">
        <v>19577088</v>
      </c>
      <c r="N112" s="81">
        <f t="shared" si="17"/>
        <v>0.7323547698051377</v>
      </c>
      <c r="O112" s="5">
        <v>-110</v>
      </c>
      <c r="P112" s="5"/>
      <c r="Q112" s="5"/>
      <c r="R112" s="82">
        <f t="shared" si="18"/>
        <v>26731590</v>
      </c>
      <c r="S112" s="114">
        <f t="shared" si="19"/>
        <v>1.3654528191322428</v>
      </c>
      <c r="T112" s="82">
        <f t="shared" si="20"/>
        <v>7154502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10624000</v>
      </c>
      <c r="M113" s="5">
        <v>5492771</v>
      </c>
      <c r="N113" s="81">
        <f t="shared" si="17"/>
        <v>0.5170153426204819</v>
      </c>
      <c r="O113" s="5">
        <f>-5110000-3300+110</f>
        <v>-5113190</v>
      </c>
      <c r="P113" s="5"/>
      <c r="Q113" s="5"/>
      <c r="R113" s="82">
        <f t="shared" si="18"/>
        <v>5510810</v>
      </c>
      <c r="S113" s="114">
        <f t="shared" si="19"/>
        <v>1.003284134729083</v>
      </c>
      <c r="T113" s="82">
        <f t="shared" si="20"/>
        <v>18039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1002263</v>
      </c>
      <c r="N114" s="81">
        <f t="shared" si="17"/>
        <v>0.5816964596633778</v>
      </c>
      <c r="O114" s="5"/>
      <c r="P114" s="5"/>
      <c r="Q114" s="5"/>
      <c r="R114" s="82">
        <f t="shared" si="18"/>
        <v>1723000</v>
      </c>
      <c r="S114" s="114">
        <f t="shared" si="19"/>
        <v>1.719109654851072</v>
      </c>
      <c r="T114" s="82">
        <f t="shared" si="20"/>
        <v>720737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4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4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4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880710</v>
      </c>
      <c r="N118" s="81">
        <f t="shared" si="17"/>
        <v>0.9974065685164213</v>
      </c>
      <c r="O118" s="102"/>
      <c r="P118" s="5"/>
      <c r="Q118" s="5"/>
      <c r="R118" s="82">
        <f t="shared" si="18"/>
        <v>883000</v>
      </c>
      <c r="S118" s="114">
        <f t="shared" si="19"/>
        <v>1.0026001748589206</v>
      </c>
      <c r="T118" s="82">
        <f t="shared" si="20"/>
        <v>2290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4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5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4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4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4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5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4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3772429</v>
      </c>
      <c r="N126" s="83">
        <f t="shared" si="17"/>
        <v>0.81831431670282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6">
        <f t="shared" si="19"/>
        <v>1.2220243243809228</v>
      </c>
      <c r="T126" s="12">
        <f>T127+T130+T131</f>
        <v>837571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3641889</v>
      </c>
      <c r="N127" s="85">
        <f t="shared" si="17"/>
        <v>0.8232117992766727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5">
        <f t="shared" si="19"/>
        <v>1.214754211344717</v>
      </c>
      <c r="T127" s="86">
        <f t="shared" si="31"/>
        <v>782111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3641889</v>
      </c>
      <c r="N128" s="81">
        <f t="shared" si="17"/>
        <v>0.8232117992766727</v>
      </c>
      <c r="O128" s="5"/>
      <c r="P128" s="5"/>
      <c r="Q128" s="5"/>
      <c r="R128" s="82">
        <f t="shared" si="18"/>
        <v>4424000</v>
      </c>
      <c r="S128" s="114">
        <f t="shared" si="19"/>
        <v>1.214754211344717</v>
      </c>
      <c r="T128" s="82">
        <f t="shared" si="20"/>
        <v>782111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4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5">
        <f t="shared" si="19"/>
        <v>44.11764705882353</v>
      </c>
      <c r="T130" s="86">
        <f t="shared" si="20"/>
        <v>5864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130404</v>
      </c>
      <c r="N131" s="85">
        <f t="shared" si="17"/>
        <v>0.7244666666666667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5">
        <f t="shared" si="19"/>
        <v>1.3803257568786234</v>
      </c>
      <c r="T131" s="86">
        <f t="shared" si="32"/>
        <v>49596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130404</v>
      </c>
      <c r="N132" s="81">
        <f t="shared" si="17"/>
        <v>0.7244666666666667</v>
      </c>
      <c r="O132" s="5"/>
      <c r="P132" s="5"/>
      <c r="Q132" s="5"/>
      <c r="R132" s="82">
        <f t="shared" si="18"/>
        <v>180000</v>
      </c>
      <c r="S132" s="114">
        <f t="shared" si="19"/>
        <v>1.3803257568786234</v>
      </c>
      <c r="T132" s="82">
        <f t="shared" si="20"/>
        <v>49596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4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4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4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4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37863453</v>
      </c>
      <c r="M137" s="12">
        <f>M144+M152+M156+M157</f>
        <v>34360091</v>
      </c>
      <c r="N137" s="83">
        <f t="shared" si="17"/>
        <v>0.9074737848130228</v>
      </c>
      <c r="O137" s="12">
        <f>O144+O152+O156+O157</f>
        <v>-946034</v>
      </c>
      <c r="P137" s="12">
        <f>P144+P152+P156+P157</f>
        <v>0</v>
      </c>
      <c r="Q137" s="12">
        <f>Q144+Q152+Q156+Q157</f>
        <v>0</v>
      </c>
      <c r="R137" s="84">
        <f t="shared" si="18"/>
        <v>36917419</v>
      </c>
      <c r="S137" s="116">
        <f t="shared" si="19"/>
        <v>1.0744272766914382</v>
      </c>
      <c r="T137" s="12">
        <f>T144+T152+T156+T157</f>
        <v>2557328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4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4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4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4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4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4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7819638</v>
      </c>
      <c r="N144" s="85">
        <f t="shared" si="17"/>
        <v>0.7666311764705882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10200000</v>
      </c>
      <c r="S144" s="115">
        <f t="shared" si="19"/>
        <v>1.3044082091779696</v>
      </c>
      <c r="T144" s="16">
        <f t="shared" si="37"/>
        <v>2380362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4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4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4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4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10150000</v>
      </c>
      <c r="M149" s="5">
        <v>7783764</v>
      </c>
      <c r="N149" s="81">
        <f t="shared" si="38"/>
        <v>0.7668733004926108</v>
      </c>
      <c r="O149" s="5"/>
      <c r="P149" s="5"/>
      <c r="Q149" s="5"/>
      <c r="R149" s="82">
        <f t="shared" si="39"/>
        <v>10150000</v>
      </c>
      <c r="S149" s="114">
        <f t="shared" si="19"/>
        <v>1.3039963698796624</v>
      </c>
      <c r="T149" s="82">
        <f t="shared" si="20"/>
        <v>2366236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4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50000</v>
      </c>
      <c r="M151" s="5">
        <v>35874</v>
      </c>
      <c r="N151" s="81">
        <f t="shared" si="38"/>
        <v>0.71748</v>
      </c>
      <c r="O151" s="5"/>
      <c r="P151" s="5"/>
      <c r="Q151" s="5"/>
      <c r="R151" s="82">
        <f t="shared" si="39"/>
        <v>50000</v>
      </c>
      <c r="S151" s="114">
        <f t="shared" si="41"/>
        <v>1.393767073646652</v>
      </c>
      <c r="T151" s="82">
        <f aca="true" t="shared" si="42" ref="T151:T216">R151-M151</f>
        <v>14126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27404308</v>
      </c>
      <c r="M152" s="86">
        <f>M153+M154+M155</f>
        <v>26404308</v>
      </c>
      <c r="N152" s="85">
        <f t="shared" si="38"/>
        <v>0.9635093869182904</v>
      </c>
      <c r="O152" s="86">
        <f aca="true" t="shared" si="43" ref="O152:T152">O153+O154+O155</f>
        <v>-946034</v>
      </c>
      <c r="P152" s="86">
        <f t="shared" si="43"/>
        <v>0</v>
      </c>
      <c r="Q152" s="86">
        <f t="shared" si="43"/>
        <v>0</v>
      </c>
      <c r="R152" s="86">
        <f t="shared" si="39"/>
        <v>26458274</v>
      </c>
      <c r="S152" s="115">
        <f t="shared" si="41"/>
        <v>1.0020438331502572</v>
      </c>
      <c r="T152" s="86">
        <f t="shared" si="43"/>
        <v>53966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14189308</v>
      </c>
      <c r="M153" s="82">
        <v>14189308</v>
      </c>
      <c r="N153" s="81">
        <f t="shared" si="38"/>
        <v>1</v>
      </c>
      <c r="O153" s="82">
        <v>-946034</v>
      </c>
      <c r="P153" s="82"/>
      <c r="Q153" s="82"/>
      <c r="R153" s="82">
        <f t="shared" si="39"/>
        <v>13243274</v>
      </c>
      <c r="S153" s="114">
        <f t="shared" si="41"/>
        <v>0.9333276858885577</v>
      </c>
      <c r="T153" s="82">
        <f t="shared" si="42"/>
        <v>-946034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6465000</v>
      </c>
      <c r="M154" s="82">
        <v>6465000</v>
      </c>
      <c r="N154" s="81">
        <f t="shared" si="38"/>
        <v>1</v>
      </c>
      <c r="O154" s="82"/>
      <c r="P154" s="82"/>
      <c r="Q154" s="82"/>
      <c r="R154" s="82">
        <f t="shared" si="39"/>
        <v>6465000</v>
      </c>
      <c r="S154" s="114">
        <f t="shared" si="41"/>
        <v>1</v>
      </c>
      <c r="T154" s="82">
        <f t="shared" si="42"/>
        <v>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6750000</v>
      </c>
      <c r="M155" s="82">
        <v>5750000</v>
      </c>
      <c r="N155" s="81">
        <f t="shared" si="38"/>
        <v>0.8518518518518519</v>
      </c>
      <c r="O155" s="82"/>
      <c r="P155" s="82"/>
      <c r="Q155" s="82"/>
      <c r="R155" s="82">
        <f t="shared" si="39"/>
        <v>6750000</v>
      </c>
      <c r="S155" s="114">
        <f t="shared" si="41"/>
        <v>1.173913043478261</v>
      </c>
      <c r="T155" s="82">
        <f t="shared" si="42"/>
        <v>1000000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275000</v>
      </c>
      <c r="M156" s="16">
        <v>152000</v>
      </c>
      <c r="N156" s="85">
        <f t="shared" si="38"/>
        <v>0.5527272727272727</v>
      </c>
      <c r="O156" s="16"/>
      <c r="P156" s="16"/>
      <c r="Q156" s="16"/>
      <c r="R156" s="86">
        <f t="shared" si="39"/>
        <v>275000</v>
      </c>
      <c r="S156" s="115">
        <f t="shared" si="41"/>
        <v>1.8092105263157894</v>
      </c>
      <c r="T156" s="86">
        <f t="shared" si="42"/>
        <v>123000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5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51663244</v>
      </c>
      <c r="M158" s="12">
        <f>M159+M164+M170+M174+M185</f>
        <v>45574414</v>
      </c>
      <c r="N158" s="83">
        <f t="shared" si="38"/>
        <v>0.8821438700210154</v>
      </c>
      <c r="O158" s="12">
        <f>O159+O163+O164+O168+O170+O174+O185</f>
        <v>372137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52035381</v>
      </c>
      <c r="S158" s="116">
        <f t="shared" si="41"/>
        <v>1.141767418007832</v>
      </c>
      <c r="T158" s="84">
        <f t="shared" si="42"/>
        <v>6460967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22000000</v>
      </c>
      <c r="M159" s="16">
        <f>M160+M161</f>
        <v>18973433</v>
      </c>
      <c r="N159" s="85">
        <f t="shared" si="38"/>
        <v>0.8624287727272727</v>
      </c>
      <c r="O159" s="16">
        <f>O160+O161+O162</f>
        <v>101000</v>
      </c>
      <c r="P159" s="16">
        <f>P160+P161+P162</f>
        <v>0</v>
      </c>
      <c r="Q159" s="16"/>
      <c r="R159" s="86">
        <f t="shared" si="39"/>
        <v>22101000</v>
      </c>
      <c r="S159" s="115">
        <f t="shared" si="41"/>
        <v>1.164839278163314</v>
      </c>
      <c r="T159" s="86">
        <f t="shared" si="42"/>
        <v>3127567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f>6446193-4223</f>
        <v>6441970</v>
      </c>
      <c r="N160" s="81">
        <f t="shared" si="38"/>
        <v>0.9202814285714286</v>
      </c>
      <c r="O160" s="5">
        <v>75000</v>
      </c>
      <c r="P160" s="5"/>
      <c r="Q160" s="5"/>
      <c r="R160" s="82">
        <f t="shared" si="39"/>
        <v>7075000</v>
      </c>
      <c r="S160" s="114">
        <f t="shared" si="41"/>
        <v>1.0982665240601865</v>
      </c>
      <c r="T160" s="82">
        <f t="shared" si="42"/>
        <v>633030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15000000</v>
      </c>
      <c r="M161" s="5">
        <v>12531463</v>
      </c>
      <c r="N161" s="81">
        <f t="shared" si="38"/>
        <v>0.8354308666666667</v>
      </c>
      <c r="O161" s="5">
        <v>26000</v>
      </c>
      <c r="P161" s="5"/>
      <c r="Q161" s="5"/>
      <c r="R161" s="82">
        <f t="shared" si="39"/>
        <v>15026000</v>
      </c>
      <c r="S161" s="114">
        <f t="shared" si="41"/>
        <v>1.199061913201994</v>
      </c>
      <c r="T161" s="82">
        <f t="shared" si="42"/>
        <v>2494537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4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4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1447000</v>
      </c>
      <c r="M164" s="16">
        <f>M165</f>
        <v>1191399</v>
      </c>
      <c r="N164" s="85">
        <f t="shared" si="38"/>
        <v>0.8233579820317899</v>
      </c>
      <c r="O164" s="16">
        <f>O165+O166</f>
        <v>0</v>
      </c>
      <c r="P164" s="16">
        <f>P165+P166</f>
        <v>0</v>
      </c>
      <c r="Q164" s="16"/>
      <c r="R164" s="86">
        <f t="shared" si="39"/>
        <v>1447000</v>
      </c>
      <c r="S164" s="115">
        <f t="shared" si="41"/>
        <v>1.2145385383066463</v>
      </c>
      <c r="T164" s="86">
        <f t="shared" si="42"/>
        <v>255601</v>
      </c>
      <c r="U164" s="103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1447000</v>
      </c>
      <c r="M165" s="5">
        <v>1191399</v>
      </c>
      <c r="N165" s="81">
        <f t="shared" si="38"/>
        <v>0.8233579820317899</v>
      </c>
      <c r="O165" s="5"/>
      <c r="P165" s="5"/>
      <c r="Q165" s="5"/>
      <c r="R165" s="82">
        <f t="shared" si="39"/>
        <v>1447000</v>
      </c>
      <c r="S165" s="114">
        <f t="shared" si="41"/>
        <v>1.2145385383066463</v>
      </c>
      <c r="T165" s="82">
        <f>R165-M165</f>
        <v>255601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4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4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4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4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2087000</v>
      </c>
      <c r="M170" s="16">
        <f t="shared" si="48"/>
        <v>1539980</v>
      </c>
      <c r="N170" s="85">
        <f t="shared" si="38"/>
        <v>0.7378917105893628</v>
      </c>
      <c r="O170" s="16">
        <f t="shared" si="48"/>
        <v>-34000</v>
      </c>
      <c r="P170" s="16">
        <f t="shared" si="48"/>
        <v>0</v>
      </c>
      <c r="Q170" s="16">
        <f t="shared" si="48"/>
        <v>0</v>
      </c>
      <c r="R170" s="86">
        <f t="shared" si="39"/>
        <v>2053000</v>
      </c>
      <c r="S170" s="115">
        <f t="shared" si="41"/>
        <v>1.333134196548007</v>
      </c>
      <c r="T170" s="86">
        <f t="shared" si="42"/>
        <v>513020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1293610</v>
      </c>
      <c r="N171" s="81">
        <f t="shared" si="38"/>
        <v>0.7186722222222223</v>
      </c>
      <c r="O171" s="5"/>
      <c r="P171" s="5"/>
      <c r="Q171" s="5"/>
      <c r="R171" s="82">
        <f t="shared" si="39"/>
        <v>1800000</v>
      </c>
      <c r="S171" s="114">
        <f t="shared" si="41"/>
        <v>1.391454920725721</v>
      </c>
      <c r="T171" s="82">
        <f t="shared" si="42"/>
        <v>506390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4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287000</v>
      </c>
      <c r="M173" s="5">
        <f>54650+191720</f>
        <v>246370</v>
      </c>
      <c r="N173" s="81">
        <f t="shared" si="38"/>
        <v>0.858432055749129</v>
      </c>
      <c r="O173" s="5">
        <v>-34000</v>
      </c>
      <c r="P173" s="5"/>
      <c r="Q173" s="12"/>
      <c r="R173" s="82">
        <f t="shared" si="39"/>
        <v>253000</v>
      </c>
      <c r="S173" s="114">
        <f t="shared" si="41"/>
        <v>1.0269107440029224</v>
      </c>
      <c r="T173" s="82">
        <f t="shared" si="42"/>
        <v>6630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23922221</v>
      </c>
      <c r="N174" s="85">
        <f t="shared" si="38"/>
        <v>0.9139339446036294</v>
      </c>
      <c r="O174" s="16">
        <f>O175+O176+O178+O181+O182</f>
        <v>312000</v>
      </c>
      <c r="P174" s="16">
        <f>P181+P175+P176+P182+P178</f>
        <v>0</v>
      </c>
      <c r="Q174" s="16">
        <f>Q181+Q175+Q176+Q182+Q178</f>
        <v>0</v>
      </c>
      <c r="R174" s="86">
        <f t="shared" si="39"/>
        <v>26487000</v>
      </c>
      <c r="S174" s="115">
        <f t="shared" si="41"/>
        <v>1.1072132474656096</v>
      </c>
      <c r="T174" s="86">
        <f t="shared" si="42"/>
        <v>2564779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4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4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4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50024</v>
      </c>
      <c r="N178" s="81">
        <f t="shared" si="38"/>
        <v>0.400192</v>
      </c>
      <c r="O178" s="5"/>
      <c r="P178" s="5"/>
      <c r="Q178" s="5"/>
      <c r="R178" s="82">
        <f t="shared" si="39"/>
        <v>125000</v>
      </c>
      <c r="S178" s="114">
        <f t="shared" si="41"/>
        <v>2.4988005757236524</v>
      </c>
      <c r="T178" s="82">
        <f t="shared" si="42"/>
        <v>74976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4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4" t="e">
        <f t="shared" si="41"/>
        <v>#DIV/0!</v>
      </c>
      <c r="T180" s="82">
        <f t="shared" si="42"/>
        <v>0</v>
      </c>
    </row>
    <row r="181" spans="1:21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23852197</v>
      </c>
      <c r="N181" s="81">
        <f t="shared" si="38"/>
        <v>0.9173921923076923</v>
      </c>
      <c r="O181" s="5">
        <v>332000</v>
      </c>
      <c r="P181" s="5"/>
      <c r="Q181" s="5"/>
      <c r="R181" s="82">
        <f t="shared" si="39"/>
        <v>26332000</v>
      </c>
      <c r="S181" s="114">
        <f t="shared" si="41"/>
        <v>1.1039653915318577</v>
      </c>
      <c r="T181" s="82">
        <f t="shared" si="42"/>
        <v>2479803</v>
      </c>
      <c r="U181" s="66"/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>
        <v>-20000</v>
      </c>
      <c r="P182" s="5"/>
      <c r="Q182" s="5"/>
      <c r="R182" s="82">
        <f t="shared" si="39"/>
        <v>30000</v>
      </c>
      <c r="S182" s="114">
        <f t="shared" si="41"/>
        <v>1.5</v>
      </c>
      <c r="T182" s="82">
        <f t="shared" si="42"/>
        <v>10000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4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4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-45756</v>
      </c>
      <c r="M185" s="16">
        <v>-52619</v>
      </c>
      <c r="N185" s="85">
        <f>M185/L185</f>
        <v>1.149991257977096</v>
      </c>
      <c r="O185" s="16">
        <v>-6863</v>
      </c>
      <c r="P185" s="16"/>
      <c r="Q185" s="16"/>
      <c r="R185" s="86">
        <f t="shared" si="39"/>
        <v>-52619</v>
      </c>
      <c r="S185" s="115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30831687</v>
      </c>
      <c r="M186" s="12">
        <f>M188+M201+M203</f>
        <v>23560908</v>
      </c>
      <c r="N186" s="83">
        <f t="shared" si="38"/>
        <v>0.7641783597504735</v>
      </c>
      <c r="O186" s="12">
        <f>O188+O201+O203</f>
        <v>-580</v>
      </c>
      <c r="P186" s="12">
        <f>P188+P199+P200+P201+P203</f>
        <v>0</v>
      </c>
      <c r="Q186" s="12">
        <f>Q188+Q199+Q200+Q201+Q203</f>
        <v>0</v>
      </c>
      <c r="R186" s="84">
        <f t="shared" si="39"/>
        <v>30831107</v>
      </c>
      <c r="S186" s="116">
        <f t="shared" si="41"/>
        <v>1.3085704082372378</v>
      </c>
      <c r="T186" s="84">
        <f t="shared" si="42"/>
        <v>7270199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4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28047591</v>
      </c>
      <c r="M188" s="16">
        <f t="shared" si="51"/>
        <v>22283709</v>
      </c>
      <c r="N188" s="85">
        <f t="shared" si="38"/>
        <v>0.7944963615591799</v>
      </c>
      <c r="O188" s="16">
        <f>O189+O190</f>
        <v>0</v>
      </c>
      <c r="P188" s="16">
        <f t="shared" si="51"/>
        <v>0</v>
      </c>
      <c r="Q188" s="16">
        <f t="shared" si="51"/>
        <v>0</v>
      </c>
      <c r="R188" s="86">
        <f t="shared" si="39"/>
        <v>28047591</v>
      </c>
      <c r="S188" s="115">
        <f t="shared" si="41"/>
        <v>1.2586590051054787</v>
      </c>
      <c r="T188" s="86">
        <f t="shared" si="42"/>
        <v>5763882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11810765</v>
      </c>
      <c r="M189" s="5">
        <v>8950387</v>
      </c>
      <c r="N189" s="81">
        <f t="shared" si="38"/>
        <v>0.7578160263115895</v>
      </c>
      <c r="O189" s="5"/>
      <c r="P189" s="5"/>
      <c r="Q189" s="5"/>
      <c r="R189" s="82">
        <f t="shared" si="39"/>
        <v>11810765</v>
      </c>
      <c r="S189" s="114">
        <f t="shared" si="41"/>
        <v>1.3195814884875927</v>
      </c>
      <c r="T189" s="82">
        <f t="shared" si="42"/>
        <v>2860378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16236826</v>
      </c>
      <c r="M190" s="5">
        <v>13333322</v>
      </c>
      <c r="N190" s="81">
        <f t="shared" si="38"/>
        <v>0.8211778582833862</v>
      </c>
      <c r="O190" s="5"/>
      <c r="P190" s="5"/>
      <c r="Q190" s="5"/>
      <c r="R190" s="82">
        <f t="shared" si="39"/>
        <v>16236826</v>
      </c>
      <c r="S190" s="114">
        <f t="shared" si="41"/>
        <v>1.2177629850985374</v>
      </c>
      <c r="T190" s="82">
        <f t="shared" si="42"/>
        <v>2903504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>
        <v>0</v>
      </c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4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>
        <v>0</v>
      </c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4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>
        <v>0</v>
      </c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4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>
        <v>0</v>
      </c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4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>
        <v>0</v>
      </c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4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>
        <v>0</v>
      </c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4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>
        <v>0</v>
      </c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4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4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4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4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1328683</v>
      </c>
      <c r="N201" s="85">
        <f t="shared" si="38"/>
        <v>0.46867125220458555</v>
      </c>
      <c r="O201" s="16"/>
      <c r="P201" s="16"/>
      <c r="Q201" s="16"/>
      <c r="R201" s="86">
        <f t="shared" si="39"/>
        <v>2835000</v>
      </c>
      <c r="S201" s="115">
        <f t="shared" si="41"/>
        <v>2.133691783517965</v>
      </c>
      <c r="T201" s="86">
        <f t="shared" si="42"/>
        <v>1506317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>
        <v>0</v>
      </c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5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-50904</v>
      </c>
      <c r="M203" s="86">
        <v>-51484</v>
      </c>
      <c r="N203" s="85">
        <f t="shared" si="38"/>
        <v>1.0113939965425114</v>
      </c>
      <c r="O203" s="86">
        <v>-580</v>
      </c>
      <c r="P203" s="86"/>
      <c r="Q203" s="86"/>
      <c r="R203" s="86">
        <f t="shared" si="39"/>
        <v>-51484</v>
      </c>
      <c r="S203" s="115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5772597</v>
      </c>
      <c r="N204" s="83">
        <f t="shared" si="38"/>
        <v>0.8880918461538462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6">
        <f t="shared" si="41"/>
        <v>1.1260096625487628</v>
      </c>
      <c r="T204" s="84">
        <f t="shared" si="42"/>
        <v>727403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5772597</v>
      </c>
      <c r="N205" s="81">
        <f t="shared" si="38"/>
        <v>0.8880918461538462</v>
      </c>
      <c r="O205" s="5"/>
      <c r="P205" s="5"/>
      <c r="Q205" s="5"/>
      <c r="R205" s="82">
        <f t="shared" si="39"/>
        <v>6500000</v>
      </c>
      <c r="S205" s="114">
        <f t="shared" si="41"/>
        <v>1.1260096625487628</v>
      </c>
      <c r="T205" s="82">
        <f t="shared" si="42"/>
        <v>727403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4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5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933882</v>
      </c>
      <c r="N208" s="83">
        <f t="shared" si="38"/>
        <v>0.778235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6">
        <f t="shared" si="41"/>
        <v>1.2849589134387427</v>
      </c>
      <c r="T208" s="84">
        <f t="shared" si="42"/>
        <v>266118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933882</v>
      </c>
      <c r="N209" s="81">
        <f t="shared" si="38"/>
        <v>0.778235</v>
      </c>
      <c r="O209" s="5"/>
      <c r="P209" s="5"/>
      <c r="Q209" s="5"/>
      <c r="R209" s="82">
        <f t="shared" si="39"/>
        <v>1200000</v>
      </c>
      <c r="S209" s="114">
        <f t="shared" si="41"/>
        <v>1.2849589134387427</v>
      </c>
      <c r="T209" s="82">
        <f t="shared" si="42"/>
        <v>266118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4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50091114</v>
      </c>
      <c r="M211" s="12">
        <f t="shared" si="59"/>
        <v>39895389</v>
      </c>
      <c r="N211" s="83">
        <f t="shared" si="57"/>
        <v>0.7964564134069767</v>
      </c>
      <c r="O211" s="12">
        <f>O212+O213+O215+O224</f>
        <v>-59241</v>
      </c>
      <c r="P211" s="12">
        <f t="shared" si="59"/>
        <v>0</v>
      </c>
      <c r="Q211" s="12">
        <f t="shared" si="59"/>
        <v>0</v>
      </c>
      <c r="R211" s="84">
        <f t="shared" si="58"/>
        <v>50031873</v>
      </c>
      <c r="S211" s="116">
        <f t="shared" si="41"/>
        <v>1.2540765801280944</v>
      </c>
      <c r="T211" s="84">
        <f t="shared" si="42"/>
        <v>10136484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20500000</v>
      </c>
      <c r="M212" s="5">
        <v>16450713</v>
      </c>
      <c r="N212" s="81">
        <f t="shared" si="57"/>
        <v>0.8024738048780488</v>
      </c>
      <c r="O212" s="5"/>
      <c r="P212" s="5"/>
      <c r="Q212" s="5"/>
      <c r="R212" s="82">
        <f t="shared" si="58"/>
        <v>20500000</v>
      </c>
      <c r="S212" s="114">
        <f t="shared" si="41"/>
        <v>1.2461465955913278</v>
      </c>
      <c r="T212" s="82">
        <f t="shared" si="42"/>
        <v>4049287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3817000</v>
      </c>
      <c r="M213" s="5">
        <v>3815290</v>
      </c>
      <c r="N213" s="81">
        <f t="shared" si="57"/>
        <v>0.9995520041917736</v>
      </c>
      <c r="O213" s="5"/>
      <c r="P213" s="5"/>
      <c r="Q213" s="5"/>
      <c r="R213" s="82">
        <f t="shared" si="58"/>
        <v>3817000</v>
      </c>
      <c r="S213" s="114">
        <f t="shared" si="41"/>
        <v>1.0004481965984238</v>
      </c>
      <c r="T213" s="82">
        <f t="shared" si="42"/>
        <v>1710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4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32505000</v>
      </c>
      <c r="M215" s="5">
        <v>26419513</v>
      </c>
      <c r="N215" s="81">
        <f t="shared" si="57"/>
        <v>0.8127830487617289</v>
      </c>
      <c r="O215" s="5"/>
      <c r="P215" s="5"/>
      <c r="Q215" s="5"/>
      <c r="R215" s="82">
        <f t="shared" si="58"/>
        <v>32505000</v>
      </c>
      <c r="S215" s="114">
        <f>R215/M215</f>
        <v>1.2303406198289877</v>
      </c>
      <c r="T215" s="82">
        <f t="shared" si="42"/>
        <v>6085487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6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6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6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6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6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6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6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6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-6790127</v>
      </c>
      <c r="N224" s="87">
        <f>M224/L224</f>
        <v>1.0088013673088505</v>
      </c>
      <c r="O224" s="62">
        <v>-59241</v>
      </c>
      <c r="P224" s="16"/>
      <c r="Q224" s="16"/>
      <c r="R224" s="89">
        <f t="shared" si="58"/>
        <v>-6790127</v>
      </c>
      <c r="S224" s="117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280240364</v>
      </c>
      <c r="M225" s="71">
        <f>M81+M87+M95+M102+M109+M126+M137+M158+M186+M204+M208+M211</f>
        <v>233393737</v>
      </c>
      <c r="N225" s="88">
        <f t="shared" si="57"/>
        <v>0.8328341202126044</v>
      </c>
      <c r="O225" s="71">
        <f t="shared" si="66"/>
        <v>-4955718</v>
      </c>
      <c r="P225" s="118">
        <f t="shared" si="66"/>
        <v>0</v>
      </c>
      <c r="Q225" s="118">
        <f t="shared" si="66"/>
        <v>0</v>
      </c>
      <c r="R225" s="71">
        <f t="shared" si="66"/>
        <v>275284646</v>
      </c>
      <c r="S225" s="88">
        <f t="shared" si="65"/>
        <v>1.1794860030884204</v>
      </c>
      <c r="T225" s="90">
        <f t="shared" si="64"/>
        <v>41890909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2023-11-17T06:54:34Z</cp:lastPrinted>
  <dcterms:created xsi:type="dcterms:W3CDTF">2007-06-25T06:06:27Z</dcterms:created>
  <dcterms:modified xsi:type="dcterms:W3CDTF">2023-12-05T05:57:05Z</dcterms:modified>
  <cp:category/>
  <cp:version/>
  <cp:contentType/>
  <cp:contentStatus/>
</cp:coreProperties>
</file>