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35" windowHeight="10395" activeTab="0"/>
  </bookViews>
  <sheets>
    <sheet name="2024" sheetId="1" r:id="rId1"/>
    <sheet name="Sheet1" sheetId="2" r:id="rId2"/>
  </sheets>
  <definedNames>
    <definedName name="_xlnm.Print_Area" localSheetId="0">'2024'!$A$1:$J$688</definedName>
  </definedNames>
  <calcPr fullCalcOnLoad="1"/>
</workbook>
</file>

<file path=xl/sharedStrings.xml><?xml version="1.0" encoding="utf-8"?>
<sst xmlns="http://schemas.openxmlformats.org/spreadsheetml/2006/main" count="1082" uniqueCount="456">
  <si>
    <t>MUNICIPIUL SATU MARE</t>
  </si>
  <si>
    <t>DENUMIRE ACHIZITIE / OBIECTIV</t>
  </si>
  <si>
    <t>Sursa Finantare (02 Buget Local )</t>
  </si>
  <si>
    <t>Capitol bugetar</t>
  </si>
  <si>
    <t>Credite angajament 
total</t>
  </si>
  <si>
    <t>02</t>
  </si>
  <si>
    <t>Total 61/71</t>
  </si>
  <si>
    <t>Cap. 65.02 " Invatamant "</t>
  </si>
  <si>
    <t>65/71</t>
  </si>
  <si>
    <t>TOTAL 65/71</t>
  </si>
  <si>
    <t>67/71</t>
  </si>
  <si>
    <t>SF Complex sportiv</t>
  </si>
  <si>
    <t>Total 67/71</t>
  </si>
  <si>
    <t>68/71</t>
  </si>
  <si>
    <t>PT Regenerarea fizică şi socială a comunităţii marginalizate din zona Turnul Pompierilor - Regenerarea fizică a zonei Turnul Pompierilor prin activități care vizează dezvoltarea comunitară și siguranța publică</t>
  </si>
  <si>
    <t>TOTAL 68/71</t>
  </si>
  <si>
    <t>70/71</t>
  </si>
  <si>
    <t>TOTAL 70/71</t>
  </si>
  <si>
    <t>Cap 84.02 "Transporturi"</t>
  </si>
  <si>
    <t>84/71</t>
  </si>
  <si>
    <t>Modernizare pasaje pietonale care fac legătura între centru nou și digul de pe malul drept al râului Someș</t>
  </si>
  <si>
    <t xml:space="preserve">Modernizare strada Grădinarilor </t>
  </si>
  <si>
    <t>Pod peste râul Someș - Amplasament str. Ștrandului</t>
  </si>
  <si>
    <t>PT Modernizare pasaje pietonale care fac legătura între centru nou și digul de pe malul drept al râului Someș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</si>
  <si>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</si>
  <si>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</si>
  <si>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TOTAL 84/71</t>
  </si>
  <si>
    <t xml:space="preserve">Transferuri de capital </t>
  </si>
  <si>
    <t>Cap. 51.02 " Autoritati publice si actiuni externe"</t>
  </si>
  <si>
    <t>51/58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</si>
  <si>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</si>
  <si>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</si>
  <si>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</si>
  <si>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</si>
  <si>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TOTAL 61/58 - investitii</t>
  </si>
  <si>
    <t xml:space="preserve"> Total - 61/58 - cheltuieli curente </t>
  </si>
  <si>
    <t>Total 61/58</t>
  </si>
  <si>
    <t>65/58</t>
  </si>
  <si>
    <t>Servicii de dirigenţie de şantier pentru Modernizare infrastructură educațională Liceul Tehnologic ”Constantin Brâncuși”</t>
  </si>
  <si>
    <t xml:space="preserve"> Total - 65/58 - cheltuieli curente </t>
  </si>
  <si>
    <t>Total Cap. 65 - FEN</t>
  </si>
  <si>
    <t>Cap. 67 Cultură, recreere şi religie</t>
  </si>
  <si>
    <t>67/58</t>
  </si>
  <si>
    <t>Total Cap 67 - proiecte FEN</t>
  </si>
  <si>
    <t>Cap 68 Asigurări şi Asistenţă socială</t>
  </si>
  <si>
    <t xml:space="preserve">TOTAL 68/58 - investitii </t>
  </si>
  <si>
    <t>Total 68/58 - cheltuieli curente</t>
  </si>
  <si>
    <t>Total Cap 68 - proiecte FEN</t>
  </si>
  <si>
    <t>Cap. 70  Locuinţe, servicii şi dezvoltare publică</t>
  </si>
  <si>
    <t>70/58</t>
  </si>
  <si>
    <t>Reabilitare clădiri rezidențiale Satu Mare 7</t>
  </si>
  <si>
    <t>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</si>
  <si>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</si>
  <si>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</si>
  <si>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</si>
  <si>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Cap. 84 Transporturi</t>
  </si>
  <si>
    <t>84/58</t>
  </si>
  <si>
    <t>Modernizarea și extinderea traseului pietonal și velo Centrul Nou din municipiul Satu Mare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</si>
  <si>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</si>
  <si>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</si>
  <si>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Total Cap 84 - proiecte FEN</t>
  </si>
  <si>
    <t>Transferuri de capital - Cap. 66.02 " Sanatate"</t>
  </si>
  <si>
    <t>Total general cheltuieli de capital</t>
  </si>
  <si>
    <t>Total general proiecte FEN 
( cheltuieli curente + cheltuieli de capital)</t>
  </si>
  <si>
    <t>Total transferuri de capital</t>
  </si>
  <si>
    <t>PRIMAR</t>
  </si>
  <si>
    <t>DIRECTOR EXECUTIV</t>
  </si>
  <si>
    <t xml:space="preserve">SEF SERVICIU </t>
  </si>
  <si>
    <t>SEF SERVICIU</t>
  </si>
  <si>
    <t>ec.Lucia Ursu</t>
  </si>
  <si>
    <t>ec.Terezia Borbei</t>
  </si>
  <si>
    <t>03</t>
  </si>
  <si>
    <t>Reabilitarea clădirii unităţii de învăţământ situată pe strada Wolfenbuttel nr. 6-8</t>
  </si>
  <si>
    <t>PT Sistem de închiriere de biciclete</t>
  </si>
  <si>
    <t>Alimentare cont IID</t>
  </si>
  <si>
    <t>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</si>
  <si>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</si>
  <si>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 xml:space="preserve">Proiecte cu finanțare din fonduri externe nerambursabile aferente cadrului financiar 2014-2020, ( investitii)  </t>
  </si>
  <si>
    <t>TOTAL SECTIUNEA DE DEZVOLTARE , din care:</t>
  </si>
  <si>
    <t>Cap. 84.02 "Transporturi"</t>
  </si>
  <si>
    <t>SF Construire Sală Polivalentă (PUZ + SF)</t>
  </si>
  <si>
    <t xml:space="preserve">Expropriere teren pentru sala Polivalentă </t>
  </si>
  <si>
    <t>TOTAL 66/71</t>
  </si>
  <si>
    <t>SF Extindere Parc Industrial Sud</t>
  </si>
  <si>
    <t>SF Strategie Integrată de Dezvoltare Urbană 2021-2031</t>
  </si>
  <si>
    <t>SF Reabilitare bloc de locuințe sociale pe strada Ostrovului nr.2/CD</t>
  </si>
  <si>
    <t>SF Elaborare PUZ Bercu Roșu</t>
  </si>
  <si>
    <t>SF Modernizare Piaţeta Turnul Pompierilor</t>
  </si>
  <si>
    <t>SF Modernizare Parc Urban Vasile Lucaciu</t>
  </si>
  <si>
    <t>SF Pasarelă pietonală şi velo intersecţia Burdea</t>
  </si>
  <si>
    <t>SF Pista de biciclete pe coronamentul digului mal drept al râului Someș din dreptul străzii Fântânii spre comuna Odoreu</t>
  </si>
  <si>
    <t>Dotări în cadrul proiectului - Modernizare Infrastructură Educaţională Liceul Tehnologic „Constantin Brâncuşi”</t>
  </si>
  <si>
    <t>SF Dezvoltarea infrastructurii de transport integrat și de mediu - Staţie intermodală Drumul Careiului- Str. Oituz</t>
  </si>
  <si>
    <t>Dezvoltarea infrastructurii de transport public în municipiul Satu Mare – Crearea unui sistem de management al traficului inclusiv sistem monitorizare video</t>
  </si>
  <si>
    <t>SF Studiu de opotunitate digitalizare parcări Municipiul Satu Mare</t>
  </si>
  <si>
    <t>Kereskényi Gábor</t>
  </si>
  <si>
    <t>Szücs Zsigmond</t>
  </si>
  <si>
    <t xml:space="preserve">SF Reabilitare conductă de aducțiune apă </t>
  </si>
  <si>
    <t>SF 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</t>
  </si>
  <si>
    <t>Prelungirea străzii Sălciilor</t>
  </si>
  <si>
    <t xml:space="preserve">PT Reabilitare conductă de aducțiune apă </t>
  </si>
  <si>
    <t>PT Bazin de retenție ape pluviale ”SP Fabricii”</t>
  </si>
  <si>
    <t xml:space="preserve">PT Reabilitare colector de canalizare </t>
  </si>
  <si>
    <t>PT Modernizare rețea de apă de înaltă presiune în Cartierul ”Micro 16”</t>
  </si>
  <si>
    <t>PT Bazin de retenție ape pluviale ”SP Vulturului”</t>
  </si>
  <si>
    <t>PROGRAM 2025</t>
  </si>
  <si>
    <t>Extinderea iluminatului public în parcările adiacente zonelor Aleea Timișului, nr.4, bloc 27 și b-dul Cloșca nr.1, bloc 17</t>
  </si>
  <si>
    <t>Reparații capitale Pod Decebal</t>
  </si>
  <si>
    <t>PT Reparații capitale Pod Decebal</t>
  </si>
  <si>
    <t>Servicii de dirigenţie de şantier pentru Reparații capitale Pod Decebal</t>
  </si>
  <si>
    <t>Asistenţă tehnică din partea proiectantului pentru Reparații capitale Pod Decebal</t>
  </si>
  <si>
    <t>SF Modernizare DJ 194 în Sătmărel</t>
  </si>
  <si>
    <t>PT Iluminat ornamental pentru lăcașurile de cult din Municipiul Satu Mare</t>
  </si>
  <si>
    <t>Asistenţă tehnică din partea proiectantului pentru Iluminat ornamental pentru lăcașurile de cult din Municipiul Satu Mare</t>
  </si>
  <si>
    <t xml:space="preserve"> Iluminat ornamental pentru lăcașurile de cult din Municipiul Satu Mare</t>
  </si>
  <si>
    <t>Asistenţă tehnică din partea proiectantului pentru Extinderea iluminatului public în parcările adiacente zonelor Aleea Timișului, nr.4, bloc 27 și b-dul Cloșca nr.1, bloc 17</t>
  </si>
  <si>
    <t>Extindere iluminat public în cvartalul delimitat de str.Oituz, str. Prahovei și Aleea Milcov</t>
  </si>
  <si>
    <t>Pista de biciclete pe coronamentul digului mal drept al râului Someș de la stația de epurare până la limita administrativă a Municipilui Satu Mare spre comuna Dara</t>
  </si>
  <si>
    <t>Servicii de dirigenţie de şantier pentru Pista de biciclete pe coronamentul digului mal drept al râului Someș de la stația de epurare până la limita administrativă a Municipilui Satu Mare spre comuna Dara</t>
  </si>
  <si>
    <t>Asistenţă tehnică din partea proiectantului pentru Pista de biciclete pe coronamentul digului mal drept al râului Someș de la stația de epurare până la limita administrativă a Municipilui Satu Mare spre comuna Dara</t>
  </si>
  <si>
    <t>Asistenţă tehnică din partea proiectantului pentru Transformarea zonei degradate malurile Someșului între cele 2 poduri în zonă de petrecere a timpului liber pentru comunitate</t>
  </si>
  <si>
    <t>SF Reactualizarea hărților de zgomot</t>
  </si>
  <si>
    <t>Servicii de dirigenţie de şantier pentru Reabilitare și extindere pe verticală Corp ”B” D+P+2(parțial) la Școala Gimnazială "Constantin Brâncoveanu”</t>
  </si>
  <si>
    <t>Asistenţă tehnică din partea proiectantului pentru Reabilitare și extindere pe verticală Corp ”B” D+P+2(parțial) la Școala Gimnazială "Constantin Brâncoveanu”</t>
  </si>
  <si>
    <t>Reabilitare și extindere pe verticală Corp ”B” D+P+2(parțial) la Școala Gimnazială "Constantin Brâncoveanu”</t>
  </si>
  <si>
    <t>SF Studiu de fezabilitate pentru blocul de locuințe situat pe str.Dorna CD10</t>
  </si>
  <si>
    <t>SF Actualizare DALI “Modernizarea pistei de biciclete POD GOLESCU şi construirea unui pasaj suprateran pentru pietoni şi biciclişti în intersecţia Crinul”</t>
  </si>
  <si>
    <t>PT Pista de biciclete pe coronamentul digului mal drept al râului Someș de la stația de epurare până la limita administrativă a Municipilui Satu Mare spre comuna Dara</t>
  </si>
  <si>
    <t>SF Centru multifuncțional de servicii publice strada Porumbeilor nr.1</t>
  </si>
  <si>
    <t>SF Branșament electric pentru teren de minifotbal situat pe strada Fabricii</t>
  </si>
  <si>
    <t xml:space="preserve">Modernizare străzi în municipiul Satu Mare Lot 1 </t>
  </si>
  <si>
    <t xml:space="preserve">Servicii de dirigenţie de şantier pentru Modernizare străzi în municipiul Satu Mare Lot 1 </t>
  </si>
  <si>
    <t xml:space="preserve">Asistenţă tehnică din partea proiectantului pentru  Modernizare străzi în municipiul Satu Mare Lot 1 </t>
  </si>
  <si>
    <t>SF DALI Modernizare Stadion Olimpia</t>
  </si>
  <si>
    <t>SF DALI Modernizare stadion str. Zefirului</t>
  </si>
  <si>
    <t>DALI- Reabilitare clădire internat Str. Ceahlăului, nr.1</t>
  </si>
  <si>
    <t>Extinderea iluminatului public pe strada Lazarului</t>
  </si>
  <si>
    <t>Asistenţă tehnică din partea proiectantului pentru Extinderea iluminatului public pe strada Lazarului</t>
  </si>
  <si>
    <t>Asistenţă tehnică din partea proiectantului pentru Modernizare pasaje pietonale care fac legătura între centru nou și digul de pe malul drept al râului Someș</t>
  </si>
  <si>
    <t>Parcometru stradal</t>
  </si>
  <si>
    <t>SF Extindere școala Lucian Blaga</t>
  </si>
  <si>
    <t>Implementarea măsurilor de eficiență energetică la sala de sport al Școlii gimnaziale Bălcescu Petofi</t>
  </si>
  <si>
    <t>PT Implementarea măsurilor de eficiență energetică la sala de sport al Școlii gimnaziale Bălcescu Petofi</t>
  </si>
  <si>
    <t>Servicii de dirigenţie de şantier pentru Implementarea măsurilor de eficiență energetică la sala de sport al Școlii gimnaziale Bălcescu Petofi</t>
  </si>
  <si>
    <t>Asistenţă tehnică din partea proiectantului pentru Implementarea măsurilor de eficiență energetică la sala de sport al Școlii gimnaziale Bălcescu Petofi</t>
  </si>
  <si>
    <t>Implementarea măsurilor de eficiență energetică la Școala gimnazială Octavian Goga</t>
  </si>
  <si>
    <t>PT Implementarea măsurilor de eficiență energetică la Școala gimnazială Octavian Goga</t>
  </si>
  <si>
    <t>Servicii de dirigenţie de şantier pentru Implementarea măsurilor de eficiență energetică la Școala gimnazială Octavian Goga</t>
  </si>
  <si>
    <t>Asistenţă tehnică din partea proiectantului pentru Implementarea măsurilor de eficiență energetică la Școala gimnazială Octavian Goga</t>
  </si>
  <si>
    <t>Reabilitare termică la blocurile de locuinţe str.Codrului CC3 - CC5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</si>
  <si>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</si>
  <si>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</si>
  <si>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</si>
  <si>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</si>
  <si>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PT Reabilitare termică la blocurile de locuinţe str.Codrului CC3 - CC5</t>
  </si>
  <si>
    <t>PT Reabilitare termică a blocului de locuințe din str.Mircea cel Bătrân, nr.25, bl. C25</t>
  </si>
  <si>
    <t>PT Reabilitare termică a blocului de locuințe din b-dul Lucian Blaga UU40</t>
  </si>
  <si>
    <t>PT Reabilitare termică a blocului de locuințe din str.Corvinilor nr.17</t>
  </si>
  <si>
    <t>PT Reabilitare termică a blocului de locuințe din str.Proiectantului S5</t>
  </si>
  <si>
    <t>Servicii de dirigenţie de şantier pentru Reabilitare termică la blocurile de locuinţe str.Codrului CC3 - CC5</t>
  </si>
  <si>
    <t>Servicii de dirigenţie de şantier pentru Reabilitare termică a blocului de locuințe din str.Mircea cel Bătrân, nr.25, bl. C25</t>
  </si>
  <si>
    <t>Servicii de dirigenţie de şantier pentru Reabilitare termică a blocului de locuințe din b-dul Lucian Blaga UU40</t>
  </si>
  <si>
    <t>Servicii de dirigenţie de şantier pentru Reabilitare termică a blocului de locuințe din str.Corvinilor nr.17</t>
  </si>
  <si>
    <t>Servicii de dirigenţie de şantier pentru Reabilitare termică a blocului de locuințe din str.Proiectantului S5</t>
  </si>
  <si>
    <t>Asistenţă tehnică din partea proiectantului pentru Reabilitare termică la blocurile de locuinţe str.Codrului CC3 - CC5</t>
  </si>
  <si>
    <t>Asistenţă tehnică din partea proiectantului pentru Reabilitare termică a blocului de locuințe din str.Mircea cel Bătrân, nr.25, bl. C25</t>
  </si>
  <si>
    <t>Asistenţă tehnică din partea proiectantului pentru Reabilitare termică a blocului de locuințe din b-dul Lucian Blaga UU40</t>
  </si>
  <si>
    <t>Asistenţă tehnică din partea proiectantului pentru Reabilitare termică a blocului de locuințe din str.Corvinilor nr.17</t>
  </si>
  <si>
    <t>Asistenţă tehnică din partea proiectantului pentru Reabilitare termică a blocului de locuințe din str.Proiectantului S5</t>
  </si>
  <si>
    <t>Achiziție de autobuse nepoluante</t>
  </si>
  <si>
    <t>SF Modernizare strada Kaffka Margit, tronson 1 și strada Krudy Gyula, Tronson 2</t>
  </si>
  <si>
    <t>PT Extinderea iluminatului public pe strada Lazarului</t>
  </si>
  <si>
    <t xml:space="preserve">Servicii de dirigenţie de şantier pentru Modernizare strada Grădinarilor </t>
  </si>
  <si>
    <t>PROGRAM 2026</t>
  </si>
  <si>
    <t>PROGRAM 2027</t>
  </si>
  <si>
    <t>Parcare etajată S+P+4 pe strada Decebal</t>
  </si>
  <si>
    <t>PT Parcare etajată S+P+4 pe strada Decebal</t>
  </si>
  <si>
    <t>Asistenţă tehnică din partea proiectantului pentru Parcare etajată S+P+4 pe strada Decebal</t>
  </si>
  <si>
    <t>Parcare etajată S+P+2 pe strada Mihail Kogălniceanu nr.5</t>
  </si>
  <si>
    <t>PT Parcare etajată S+P+2 pe strada Mihail Kogălniceanu nr.5</t>
  </si>
  <si>
    <t>Asistenţă tehnică din partea proiectantului pentru Parcare etajată S+P+2 pe strada Mihail Kogălniceanu nr.5</t>
  </si>
  <si>
    <t>Cofinanțare Proiect regional de dezvoltare a infrastructurii de apă și apă uzată din județul Satu Mare</t>
  </si>
  <si>
    <t>SF Elaborare PUZ Str. Zefirului</t>
  </si>
  <si>
    <t>Proiecte cu finanțare din sumele reprezentând asistența financiară nerambursabilă aferentă PNRR pe anul 2023</t>
  </si>
  <si>
    <t xml:space="preserve">TOTAL 61/58 - investitii </t>
  </si>
  <si>
    <t>Total 61/58 - cheltuieli curente</t>
  </si>
  <si>
    <t>Total Cap 61 -  proiecte PNRR</t>
  </si>
  <si>
    <t>Total Cap 65 -  proiecte PNRR</t>
  </si>
  <si>
    <t>Total Cap 67 -  proiecte PNRR</t>
  </si>
  <si>
    <t>Total Cap 70 -  proiecte PNRR</t>
  </si>
  <si>
    <t>Total Cap 84 -  proiecte PNRR</t>
  </si>
  <si>
    <t>Cap. 65.02 "Învățământ "</t>
  </si>
  <si>
    <t>Cap 67.02 "Cultură , recreere și religie”</t>
  </si>
  <si>
    <t>Cap.68.02 "Asigurări și asistență socială"</t>
  </si>
  <si>
    <t>Cap. 70.02 "Locuințe, servicii si dezvoltare publică'</t>
  </si>
  <si>
    <t>TOTAL 65/58 - investiții</t>
  </si>
  <si>
    <t>Cap. 65.02 " Învățământ "</t>
  </si>
  <si>
    <t>65/61</t>
  </si>
  <si>
    <t xml:space="preserve">TOTAL 65/61 - investitii </t>
  </si>
  <si>
    <t>Total 65/61 - cheltuieli curente</t>
  </si>
  <si>
    <t>67/60</t>
  </si>
  <si>
    <t xml:space="preserve">TOTAL 67/60 - investitii </t>
  </si>
  <si>
    <t>Total 67/60 - cheltuieli curente</t>
  </si>
  <si>
    <t>70/61</t>
  </si>
  <si>
    <t xml:space="preserve">TOTAL 70/61 - investitii </t>
  </si>
  <si>
    <t>Total 70/61 - cheltuieli curente</t>
  </si>
  <si>
    <t>84/60</t>
  </si>
  <si>
    <t xml:space="preserve">TOTAL 84/60 - investitii </t>
  </si>
  <si>
    <t>Total 84/60 - cheltuieli curente</t>
  </si>
  <si>
    <t>Total general proiecte PNRR 
( cheltuieli curente + cheltuieli de capital)</t>
  </si>
  <si>
    <t>Cap. 51.02"Autorități publice și acțiuni externe"</t>
  </si>
  <si>
    <t>Cap. 61.02 "Ordine publică și siguranță națională"</t>
  </si>
  <si>
    <t>Cap. 65.02" Învățământ"</t>
  </si>
  <si>
    <t>Cap. 66.02 "Sănătate"</t>
  </si>
  <si>
    <t>Cap. 67.02 "Cultură, recreere religie"</t>
  </si>
  <si>
    <t>Cap. 68.02 "Asigurări și asistență socială"</t>
  </si>
  <si>
    <t>Cap. 70.02 "Locuințe, servicii și dezvoltare publică'</t>
  </si>
  <si>
    <t>Mobilier Urban</t>
  </si>
  <si>
    <t>DALI – Extindere corp B și C în imobil cu funcțiuni multiple P+E+Er. Str. Stefan cel Mare nr. 5</t>
  </si>
  <si>
    <t>SF Extinderea iluminatului public pe strada Ulmului</t>
  </si>
  <si>
    <t>SF Extinderea iluminatului public pe strada Tiberiu Brediceanu</t>
  </si>
  <si>
    <t>SF Extinderea iluminatului public în cvartalul b-dul Lucian Blaga - Al.Russo - Fântânele - Ambudului</t>
  </si>
  <si>
    <t>Asistenţă tehnică din partea proiectantului pentru Creşterea eficienţei energetice şi a gestionării inteligente a energiei în infrastructura de iluminat public a Municipiului Satu Mare, zona Nord-Est</t>
  </si>
  <si>
    <t>PT Măsuri de conformitate la normele SSI - Centrul Multifuncțional Social Satu Mare, str.Uzinei, nr.28</t>
  </si>
  <si>
    <t>Extinderea iluminatului public pe strada Hermann Mihaly</t>
  </si>
  <si>
    <t>Extinderea iluminatului public pe strada Ștefan Benea</t>
  </si>
  <si>
    <t>Schimbarea iluminatului public pe strada Ács Alajos</t>
  </si>
  <si>
    <t>PT Extinderea iluminatului public pe strada Hermann Mihaly</t>
  </si>
  <si>
    <t>PT Extinderea iluminatului public pe strada Ștefan Benea</t>
  </si>
  <si>
    <t>PT Extindere iluminat public pe strada Ferma Sătmărel, nr.36A - 36P</t>
  </si>
  <si>
    <t>PT Schimbarea iluminatului public pe strada Ács Alajos</t>
  </si>
  <si>
    <t>Asistenţă tehnică din partea proiectantului pentru Extinderea iluminatului public pe strada Hermann Mihaly</t>
  </si>
  <si>
    <t>Asistenţă tehnică din partea proiectantului pentru Extinderea iluminatului public pe strada Ștefan Benea</t>
  </si>
  <si>
    <t xml:space="preserve"> Extindere iluminat public pe strada Ferma Sătmărel, nr.36A - 36P</t>
  </si>
  <si>
    <t>Asistenţă tehnică din partea proiectantului pentru  Extindere iluminat public pe strada Ferma Sătmărel, nr.36A - 36P</t>
  </si>
  <si>
    <t>Asistenţă tehnică din partea proiectantului pentru Schimbarea iluminatului public pe strada Ács Alajos</t>
  </si>
  <si>
    <t>PT Renovarea energetică a Liceului cu Program Sportiv</t>
  </si>
  <si>
    <t>Renovarea energetică a Liceului cu Program Sportiv</t>
  </si>
  <si>
    <t>Servicii de dirigenţie de şantier pentru  Renovarea energetică a Liceului cu Program Sportiv</t>
  </si>
  <si>
    <t>Asistenţă tehnică din partea proiectantului pentru Renovarea energetică a Liceului cu Program Sportiv</t>
  </si>
  <si>
    <t>SF DALI pentru blocul de locuințe situat pe str.Rândunelelor nr.6</t>
  </si>
  <si>
    <t>SF DALI pentru blocul de locuințe situat pe str.Prahova, nr.20, bl.C5</t>
  </si>
  <si>
    <t>SF DALI pentru blocul de locuințe situat pe str.Mal Stâng Someș T2</t>
  </si>
  <si>
    <t>SF DALI pentru blocul de locuințe situat pe str.Belșugului, bl.UB14</t>
  </si>
  <si>
    <t>SF DALI pentru blocul de locuințe situat pe b-dul Lucian Blaga CU 46, 48, 50, 52</t>
  </si>
  <si>
    <t>SF DALI pentru blocul de locuințe situat pe str.Ady Endre, nr.34</t>
  </si>
  <si>
    <t>SF DALI pentru blocul de locuințe situat pe str.Lalelei R1-R3</t>
  </si>
  <si>
    <t>SF DALI pentru blocul de locuințe situat pe str.Petru Bran, nr.4</t>
  </si>
  <si>
    <t>SF DALI pentru blocul de locuințe situat pe str.Ganea, bl.CG5</t>
  </si>
  <si>
    <t>SF DALI pentru blocul de locuințe situat pe b-dul Cloșca, nr.1, bl.T17</t>
  </si>
  <si>
    <t>SF DALI pentru blocul de locuințe situat pe strada Careiului, bl.C13</t>
  </si>
  <si>
    <t>SF DALI pentru blocul de locuințe situat pe str.Marsilia, nr.18</t>
  </si>
  <si>
    <t>SF DALI pentru blocul de locuințe situat pe str.Dorna, CD11 - CD13</t>
  </si>
  <si>
    <t>SF DALI pentru blocul de locuințe situat pe str.Dorna CD8</t>
  </si>
  <si>
    <t>Reabilitarea termică la blocurile de locuințe situate în Piața Soarelui UU4, UU6, UU8,UU10</t>
  </si>
  <si>
    <t>PT Reabilitarea termică la blocurile de locuințe situate în Piața Soarelui UU4, UU6, UU8,UU10</t>
  </si>
  <si>
    <t>Servicii de dirigenţie de şantier pentru Reabilitarea termică la blocurile de locuințe situate în Piața Soarelui UU4, UU6, UU8,UU10</t>
  </si>
  <si>
    <t>Asistenţă tehnică din partea proiectantului pentru Reabilitarea termică la blocurile de locuințe situate în Piața Soarelui UU4, UU6, UU8,UU10</t>
  </si>
  <si>
    <t>SF Modernizare corp C2 al Liceului Tehnologic ”Constantin Brâncuși”</t>
  </si>
  <si>
    <t>Transferuri de capital - Cap. 67.02 " Cultura, recreere si religie"</t>
  </si>
  <si>
    <t>Achiziție machetă tactilă de bronz în relief</t>
  </si>
  <si>
    <t xml:space="preserve">Plati efectuate in anii precedenti si recuperate in anul curent in sectiunea de dezvoltare a bugetului local </t>
  </si>
  <si>
    <t>Cap. 74.02 "Protecția Mediului'</t>
  </si>
  <si>
    <t>Alimentarea cu energie electrică a unor stații de încărcare situate pe b-dul Transilvania</t>
  </si>
  <si>
    <t>Extinderea iluminatului public în cvartalul blocului UU 1- UU 13 din Piața Soarelui</t>
  </si>
  <si>
    <t>Extinderea iluminatului public pe strada Vasile Scurtu</t>
  </si>
  <si>
    <t>Extinderea iluminatului public în jurul Grădiniței nr.9</t>
  </si>
  <si>
    <t>PT Extinderea iluminatului public în cvartalul blocului UU 1- UU 13 din Piața Soarelui</t>
  </si>
  <si>
    <t>PT Extinderea iluminatului public pe strada Vasile Scurtu</t>
  </si>
  <si>
    <t>PT Extinderea iluminatului public în jurul Grădiniței nr.9</t>
  </si>
  <si>
    <t>Asistenţă tehnică din partea proiectantului pentru Extinderea iluminatului public în cvartalul blocului UU 1- UU 13 din Piața Soarelui</t>
  </si>
  <si>
    <t>Asistenţă tehnică din partea proiectantului pentru Extinderea iluminatului public pe strada Vasile Scurtu</t>
  </si>
  <si>
    <t>Asistenţă tehnică din partea proiectantului pentru Extinderea iluminatului public în jurul Grădiniței nr.9</t>
  </si>
  <si>
    <t>Modernizare clădire existentă B-dul Muncii nr.44</t>
  </si>
  <si>
    <t>PT Modernizare clădire existentă B-dul Muncii nr.44</t>
  </si>
  <si>
    <t>Asistenţă tehnică din partea proiectantului pentru Modernizare clădire existentă B-dul Muncii nr.44</t>
  </si>
  <si>
    <t xml:space="preserve">PT Implementarea măsurilor de eficienţă energetică la Sala de Scrimă “Alexandru Csipler” </t>
  </si>
  <si>
    <t xml:space="preserve">Implementarea măsurilor de eficienţă energetică la Sala de Scrimă “Alexandru Csipler” </t>
  </si>
  <si>
    <t xml:space="preserve">Asistenţă tehnică din partea proiectantului pentru Implementarea măsurilor de eficienţă energetică la Sala de Scrimă “Alexandru Csipler” </t>
  </si>
  <si>
    <t xml:space="preserve">Servicii de dirigenţie de şantier pentru Implementarea măsurilor de eficienţă energetică la Sala de Scrimă “Alexandru Csipler” </t>
  </si>
  <si>
    <t>PT Reabilitare termică a blocului de locuințe din str.Mircea cel Bătrân, nr.23, bl. C26</t>
  </si>
  <si>
    <t>Servicii de dirigenţie de şantier pentru Reabilitare termică a blocului de locuințe din str.Mircea cel Bătrân, nr.23, bl. C26</t>
  </si>
  <si>
    <t>Asistenţă tehnică din partea proiectantului pentru Reabilitare termică a blocului de locuințe din str.Mircea cel Bătrân, nr.23, bl. C26</t>
  </si>
  <si>
    <t>Reabilitare termică a blocului de locuințe din str.Mircea cel Bătrân, nr.23, bl. C26</t>
  </si>
  <si>
    <t>Reabilitare termică a blocului de locuinţe situat pe B-dul I.C. Brătianu, nr.5</t>
  </si>
  <si>
    <t>PT Reabilitare termică a blocului de locuinţe situat pe B-dul I.C. Brătianu, nr.5</t>
  </si>
  <si>
    <t>Servicii de dirigenţie de şantier pentru Reabilitare termică a blocului de locuinţe situat pe B-dul I.C. Brătianu, nr.5</t>
  </si>
  <si>
    <t>Asistenţă tehnică din partea proiectantului pentru Reabilitare termică a blocului de locuinţe situat pe B-dul I.C. Brătianu, nr.5</t>
  </si>
  <si>
    <t>Asistenţă tehnică din partea proiectantului pentru Reabilitare termică la blocurile de locuinţe din str.Păulești, nr.3, bl.6</t>
  </si>
  <si>
    <t>PT Reabilitare termică la blocurile de locuinţe din str.Păulești, nr.3, bl.6</t>
  </si>
  <si>
    <t>Reabilitare termică la blocurile de locuinţe din str.Păulești, nr.3, bl.6</t>
  </si>
  <si>
    <t>Servicii de dirigenţie de şantier pentru Reabilitare termică la blocurile de locuinţe din str.Păulești, nr.3, bl.6</t>
  </si>
  <si>
    <t>SF Centru multifuncțional social Curtuiuș</t>
  </si>
  <si>
    <t>PT Reabilitare termică la blocurile de locuinţe str.Careiului C3 - C5</t>
  </si>
  <si>
    <t>Reabilitare termică la blocurile de locuinţe str.Careiului C3 - C5</t>
  </si>
  <si>
    <t>Servicii de dirigenţie de şantier pentru Reabilitare termică la blocurile de locuinţe str.Careiului C3 - C5</t>
  </si>
  <si>
    <t>Asistenţă tehnică din partea proiectantului pentru Reabilitare termică la blocurile de locuinţe str.Careiului C3 - C5</t>
  </si>
  <si>
    <t>PT Muzeul industrializării forțate și al dezrădăcinării Satu Mare</t>
  </si>
  <si>
    <t>Muzeul industrializării forțate și al dezrădăcinării Satu Mare</t>
  </si>
  <si>
    <t>Dotari de specialitate la proiectul Muzeul industrializării forțate și al dezrădăcinării Satu Mare</t>
  </si>
  <si>
    <t>Asistenţă tehnică din partea proiectantului pentru Muzeul industrializării forțate și al dezrădăcinării Satu Mare</t>
  </si>
  <si>
    <t>PT Reabilitare termică a blocului de locuinţe b-dul Transilvania Bl.2</t>
  </si>
  <si>
    <t>PT Reabilitare termică a blocului de locuinţe situat pe str.Proiectantului S1</t>
  </si>
  <si>
    <t>Reabilitare termică a blocului de locuinţe situat pe str.Proiectantului S1</t>
  </si>
  <si>
    <t>Servicii de dirigenţie de şantier pentru Reabilitare termică a blocului de locuinţe b-dul Transilvania Bl.2</t>
  </si>
  <si>
    <t>Servicii de dirigenţie de şantier pentru Reabilitare termică a blocului de locuinţe situat pe str.Proiectantului S1</t>
  </si>
  <si>
    <t>Asistenţă tehnică din partea proiectantului pentru Reabilitare termică a blocului de locuinţe b-dul Transilvania Bl.2</t>
  </si>
  <si>
    <t>Asistenţă tehnică din partea proiectantului pentru Reabilitare termică a blocului de locuinţe situat pe str.Proiectantului S1</t>
  </si>
  <si>
    <t>PT Reabilitare termică a blocului de locuinţe str.Astronauților A1</t>
  </si>
  <si>
    <t>Reabilitare termică a blocului de locuinţe str.Astronauților A1</t>
  </si>
  <si>
    <t>Servicii de dirigenţie de şantier pentru Reabilitare termică a blocului de locuinţe str.Astronauților A1</t>
  </si>
  <si>
    <t>Asistenţă tehnică din partea proiectantului pentru Reabilitare termică a blocului de locuinţe str.Astronauților A1</t>
  </si>
  <si>
    <t>Extindere rețele de alimentare cu apă și canalizare menajeră în Municipiul Satu Mare, zona Bercu Roșu</t>
  </si>
  <si>
    <t>Servicii de dirigenţie de şantier pentru Extindere rețele de alimentare cu apă și canalizare menajeră în Municipiul Satu Mare, zona Bercu Roșu</t>
  </si>
  <si>
    <t>SF Extinderea iluminatului public pe strada Sighișoara, nr. 35C</t>
  </si>
  <si>
    <t xml:space="preserve">Achiziție și montaj gard pentru împrejmuirea imobilului stadion Zefirului </t>
  </si>
  <si>
    <t>Centrală termică la Colegiul Național Ioan Slavici - corp A</t>
  </si>
  <si>
    <t>Centrală termică la Colegiul Național Ioan Slavici - corp B</t>
  </si>
  <si>
    <t>PT Creșterea eficienței energetice și a gestionării inteligente a energiei în infrastructura de iluminat public a Municipiului Satu Mare, zona de SUD, jud.Satu Mare</t>
  </si>
  <si>
    <t>Asistenţă tehnică din partea proiectantului pentru Creșterea eficienței energetice și a gestionării inteligente a energiei în infrastructura de iluminat public a Municipiului Satu Mare, zona de SUD, jud.Satu Mare</t>
  </si>
  <si>
    <t>PT Alimentarea cu energie electrică a unor stații de încărcare situate pe b-dul Transilvania</t>
  </si>
  <si>
    <t>Modernizarea infrastructurii educaționale în unitățile de învățământ din municipiul Satu Mare</t>
  </si>
  <si>
    <t>65/62</t>
  </si>
  <si>
    <t>PT Modernizarea și extinderea traseului pietonal și velo Centrul Nou din municipiul Satu Mare - Componenta 2 Pasarela pietonală și velo peste râul Someș în municipiul Satu Mare</t>
  </si>
  <si>
    <t>Servicii de dirigenţie de şantier pentruMuzeul industrializării forțate și al dezrădăcinării Satu Mare</t>
  </si>
  <si>
    <t>SF Elaborarea Planului Urbanistic General al Municipiului Satu Mare</t>
  </si>
  <si>
    <t>DALI- Reabilitare clădire situată pe Bdul Vasile Lucaciu nr.1</t>
  </si>
  <si>
    <t>SF Modernizare străzi zona de Sud</t>
  </si>
  <si>
    <t>PT Reabilitare clădiri în Municipiul Satu Mare, Str. Parcului, nr.1, în vederea înființării unui Centru de zi pentru seniori</t>
  </si>
  <si>
    <t>Sistem supraveghere video Grădinița cu Program Prelungit 14 Mai</t>
  </si>
  <si>
    <t>Sistem instalatie wireless Grădinița cu Program Prelungit 14 Mai</t>
  </si>
  <si>
    <t>PT Reabilitare clădire internat situată pe strada Ceahlăului nr.1</t>
  </si>
  <si>
    <t>Servicii de supervizare pentru Parcare etajată S+P+2 pe strada Mihail Kogălniceanu nr.5</t>
  </si>
  <si>
    <t>Modernizare strada Stupilor</t>
  </si>
  <si>
    <t>PT Modernizare strada Stupilor</t>
  </si>
  <si>
    <t>Asistenţă tehnică din partea proiectantului pentru Modernizare strada Stupilor</t>
  </si>
  <si>
    <t>Servicii de dirigenţie de şantier pentru Modernizare strada Stupilor</t>
  </si>
  <si>
    <t>Servicii de supervizare pentru Parcare etajată S+P+4 pe strada Decebal</t>
  </si>
  <si>
    <t>Lista creditelor de angajament și Programul multianual de investiții pe anii  2025, 2026 și 2027, 2028 aferentă obiectivelor de investiţii aprobate în 
Secţiunea de dezvoltare a bugetului local finanţate din surse proprii şi din fonduri externe nearambursabile 2024</t>
  </si>
  <si>
    <t>Credite bugetare 2024</t>
  </si>
  <si>
    <t>Credite angajament pe anul 2024</t>
  </si>
  <si>
    <t>PROGRAM 2028</t>
  </si>
  <si>
    <t>2024</t>
  </si>
  <si>
    <t>Extindere locuri de joacă cu echipamente de joacă</t>
  </si>
  <si>
    <t>SF Construire Sală de Sport la colegiul Economic Gheorghe Dragoș Satu Mare</t>
  </si>
  <si>
    <t>Asistenţă tehnică din partea proiectantului pentru Extindere iluminat public în cvartalul delimitat de str.Oituz, str. Prahovei și Aleea Milcov</t>
  </si>
  <si>
    <t xml:space="preserve">SF Eficientizarea energetică a Liceului cu Program Sportiv </t>
  </si>
  <si>
    <t>Reabilitare termică a blocului de locuinţe b-dul Transilvania Bl.2</t>
  </si>
  <si>
    <t>PT Lucrări de intervenție privind implementarea măsurilor de eficiență energetică la Grădinița nr. 11</t>
  </si>
  <si>
    <t xml:space="preserve"> Lucrări de intervenție privind implementarea măsurilor de eficiență energetică la Grădinița nr. 11</t>
  </si>
  <si>
    <t xml:space="preserve"> Servicii de dirigenţie de şantier pentru Lucrări de intervenție privind implementarea măsurilor de eficiență energetică la Grădinița nr. 11</t>
  </si>
  <si>
    <t>PT Modernizare Parc Urban Vasile Lucaciu</t>
  </si>
  <si>
    <t>Actualizare D.A.L.I.- Reparații capitale Pod Decebal</t>
  </si>
  <si>
    <t>PT Modernizare străzi în municipiul Satu Mare Lot 2</t>
  </si>
  <si>
    <t>Modernizare străzi în municipiul Satu Mare Lot 2</t>
  </si>
  <si>
    <t>Servicii de dirigenţie de şantier pentru Modernizare străzi în municipiul Satu Mare Lot 2</t>
  </si>
  <si>
    <t>Asistenţă tehnică din partea proiectantului pentru  Modernizare străzi în municipiul Satu Mare Lot 2</t>
  </si>
  <si>
    <t>Bazin de retenție ape pluviale ”SP Fabricii”</t>
  </si>
  <si>
    <t>PT Reconversia și refuncționalizarea terenurilor degradate și neutilizate situate pe malurile Someșului- MAL DREPT</t>
  </si>
  <si>
    <t>PT Reconversia și refuncționalizarea terenurilor degradate și neutilizate situate pe malurile Someșului- MAL STÂNG</t>
  </si>
  <si>
    <t>SF Pasarelă pietonala și velo peste râul Someș, cartierul funcționarilor-Micro16</t>
  </si>
  <si>
    <t>SF Servicii conceptuale</t>
  </si>
  <si>
    <t>Produse promoționale</t>
  </si>
  <si>
    <t xml:space="preserve">SF 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</si>
  <si>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Dotari Creşterea eficienţei energetice şi a gestionării inteligente a energiei în infrastructura de iluminat public a Municipiului Satu Mare, zona Nord-Est</t>
  </si>
  <si>
    <t>Dotări Creșterea eficienței energetice și a gestionării inteligente a energiei în infrastructura de iluminat public a Municipiului Satu Mare, zona de SUD, jud.Satu Mare</t>
  </si>
  <si>
    <t>Asistenţă tehnică din partea proiectantului pentru Lucrări de intervenție privind implementarea măsurilor de eficiență energetică la Grădinița nr. 11</t>
  </si>
  <si>
    <t xml:space="preserve">Reabilitare colector de canalizare </t>
  </si>
  <si>
    <t>Asistenţă tehnică din partea proiectantului pentru Bazin de retenție ape pluviale ”SP Fabricii”</t>
  </si>
  <si>
    <t xml:space="preserve">Asistenţă tehnică din partea proiectantului pentru Reabilitare colector de canalizare </t>
  </si>
  <si>
    <t>Reconversia și refuncționalizarea terenurilor degradate și neutilizate situate pe malurile Someșului</t>
  </si>
  <si>
    <t>SF Modernizare strada Ulmului</t>
  </si>
  <si>
    <t>SF Modernizare strada Vasile Scurtu</t>
  </si>
  <si>
    <t>Centrală termică sediul DAS Satu Mare</t>
  </si>
  <si>
    <t>66/71</t>
  </si>
  <si>
    <t>Aparatură medicală stomatologică - compresor cu carcasa de insonorizare</t>
  </si>
  <si>
    <t>Aparatură medicală stomatologică - turbină</t>
  </si>
  <si>
    <t>Aparatură medicală stomatologică - aparat de profilaxie cu bicarbonate de Na</t>
  </si>
  <si>
    <t>Aparatură medicală stomatologică - cameră intraorală și monitor</t>
  </si>
  <si>
    <t>Dotare cu montaj uși și ferestre metalice antifoc la Liceul Teoretic German Johann Ettinger</t>
  </si>
  <si>
    <t>Sistem încălzire încăpere sala sport la Gradinița cu program Prelungit Guliver</t>
  </si>
  <si>
    <t>Uși rezistente la foc la Liceul cu Program Sportiv –sala de sport sr. Ady Endre nr. 15</t>
  </si>
  <si>
    <t>SF Construire Bază Sportivă pe strada Vasile Lupu</t>
  </si>
  <si>
    <t>SF Extindere unitate de învățământ corp P+2 (parțial)” Școala Gimnazială „Grigore Moisil”</t>
  </si>
  <si>
    <t xml:space="preserve">Servicii de expertizare tehnică la rezistență pentru Casa Meșteșugarilor </t>
  </si>
  <si>
    <t>Sistem de iluminat special pentru expoziții</t>
  </si>
  <si>
    <t>Panou luminos</t>
  </si>
  <si>
    <t>Asistență tehnică din partea proiectantului pentru Pod peste râul Someș - Amplasament str. Ștrandului</t>
  </si>
  <si>
    <t>PT Amenajare pistă de biciclete pe strada Botizului - Pod Golescu</t>
  </si>
  <si>
    <t>Reabilitarea clădirii Hotel Sport, situată pe strada Mileniului, nr.25</t>
  </si>
  <si>
    <t>PT Reabilitarea clădirii Hotel Sport, situată pe strada Mileniului, nr.25</t>
  </si>
  <si>
    <t>Asistenţă tehnică din partea proiectantului pentru Reabilitarea clădirii Hotel Sport, situată pe strada Mileniului, nr.25</t>
  </si>
  <si>
    <t>Servicii de dirigenţie de şantier pentru Reabilitarea clădirii Hotel Sport, situată pe strada Mileniului, nr.25</t>
  </si>
  <si>
    <t>PT Extindere unitate de învățământ corp P+2 (parțial) Școala Gimnazială Grigore Moisil</t>
  </si>
  <si>
    <t xml:space="preserve"> Extindere unitate de învățământ corp P+2 (parțial) Școala Gimnazială Grigore Moisil</t>
  </si>
  <si>
    <t>Servicii de dirigenţie de şantier pentru Extindere unitate de învățământ corp P+2 (parțial) Școala Gimnazială Grigore Moisil</t>
  </si>
  <si>
    <t>Asistenţă tehnică din partea proiectantului pentru Extindere unitate de învățământ corp P+2 (parțial) Școala Gimnazială Grigore Moisil</t>
  </si>
  <si>
    <t>Construire Pasaj Subteran Calea Traian - strada Cimitirului</t>
  </si>
  <si>
    <t>PT Modernizarea și extinderea traseului pietonal și velo Centrul Vechi din municipiul Satu Mare</t>
  </si>
  <si>
    <t>PT Reabilitare fațade și acoperiș la imobilul situat pe strada Horea nr.6</t>
  </si>
  <si>
    <t>Reabilitare fațade și acoperiș la imobilul situat pe strada Horea nr.6</t>
  </si>
  <si>
    <t>Asistenţă tehnică din partea proiectantului pentru Reabilitare fațade și acoperiș la imobilul situat pe strada Horea nr.6</t>
  </si>
  <si>
    <t>Servicii de dirigenţie de şantier pentru Reabilitare fațade și acoperiș la imobilul situat pe strada Horea nr.6</t>
  </si>
  <si>
    <t>Studiu PUZ Reconversia și refuncționalizarea terenurilor degradate și neutilizate situate pe malurile Someșului- MAL DREPT</t>
  </si>
  <si>
    <t>Studiu PUZ Reconversia și refuncționalizarea terenurilor degradate și neutilizate situate pe malurile Someșului- MAL STÂNG</t>
  </si>
  <si>
    <t>Studiu PUZ Amenajare pădure urbană Noroieni</t>
  </si>
  <si>
    <t>SF Amenajare pădure urbană Noroieni</t>
  </si>
  <si>
    <t>SF Documentația tehnică privind asigurarea infrastructurii pentru stațiile de încărcare</t>
  </si>
  <si>
    <t>PT Modernizarea pistei de biciclete POD GOLESCU şi construirea unui pasaj suprateran pentru pietoni şi biciclişti în intersecţia Crinul”</t>
  </si>
  <si>
    <t>PT Regenerare urbană în zona cartierului MICRO 15</t>
  </si>
  <si>
    <t>SF Regenerare urbană în zona cartierului MICRO 15</t>
  </si>
  <si>
    <t>DALI Managementul traficului transportului public și rutier-componentele: stații de autobus și intersecții</t>
  </si>
  <si>
    <t>Lucrări în regim de urgență de execuție gard de împrejmuire a stadionului Someș de pe strada Zefirului din Municipiul Satu Mare</t>
  </si>
  <si>
    <t>Elaborare documentație pentru: Lucrări în regim de urgență de execuție gard de împrejmuire a stadionului Someș de pe strada Zefirului din Municipiul Satu Mare</t>
  </si>
  <si>
    <t>Achiziție sisteme de semaforizare cu butoane pentru 4 treceri de pietoni din Piața Libertății din municipiul Satu Mare</t>
  </si>
  <si>
    <t>Achiziție de elemente decorative pentru domeniul public din municipiul Satu Mare</t>
  </si>
  <si>
    <t>PT Sistem de securitate la CSU Str. Gladiolei nr. 14</t>
  </si>
  <si>
    <t xml:space="preserve">PT Construirea de piste de biciclete în municipiul Satu Mare MAL DREPT </t>
  </si>
  <si>
    <t>PT Construirea de piste de biciclete în municipiul Satu Mare MAL STÂNG</t>
  </si>
  <si>
    <t>SF Actualizarea Registrului local al spațiilor verzi din Municipiul Satu Mare</t>
  </si>
  <si>
    <t>Servicii de dirigenţie de şantier pentru Modernizare clădire existentă B-dul Muncii nr.44</t>
  </si>
  <si>
    <t>Unit dentar (scaun dentar)</t>
  </si>
  <si>
    <t>Echipamente și aplicații informatice</t>
  </si>
  <si>
    <t>Actualizare Expertiză tehnică Pod Decebal</t>
  </si>
  <si>
    <t>Extinderea iluminatului public pe strada Tiberiu Brediceanu</t>
  </si>
  <si>
    <t>PT Extinderea iluminatului public pe strada Tiberiu Brediceanu</t>
  </si>
  <si>
    <t>Asistenţă tehnică din partea proiectantului pentru Extinderea iluminatului public pe strada Tiberiu Brediceanu</t>
  </si>
  <si>
    <t>Servicii de dirigenţie de şantier pentru pentru Extinderea iluminatului public pe strada Tiberiu Brediceanu</t>
  </si>
  <si>
    <t>Studiu AACR Muzeul industrializării forțate și al dezrădăcinării Satu Mare</t>
  </si>
  <si>
    <t>Modernizare strada Kaffka Margit, tronson 1 și strada Krudy Gyula, Tronson 2</t>
  </si>
  <si>
    <t>PT Modernizare strada Kaffka Margit, tronson 1 și strada Krudy Gyula, Tronson 2</t>
  </si>
  <si>
    <t>Asistenţă tehnică din partea proiectantului pentru Modernizare strada Kaffka Margit, tronson 1 și strada Krudy Gyula, Tronson 2</t>
  </si>
  <si>
    <t>Servicii de dirigenţie de şantier pentru Modernizare strada Kaffka Margit, tronson 1 și strada Krudy Gyula, Tronson 2</t>
  </si>
  <si>
    <t>Cap. 54.02 Alte servicii publice generale</t>
  </si>
  <si>
    <t>Cap. 61.02  Ordine publică şi siguranţă naţională</t>
  </si>
  <si>
    <t>54/71</t>
  </si>
  <si>
    <t>TOTAL 74/58</t>
  </si>
  <si>
    <t>TOTAL 74/58  - investiții</t>
  </si>
  <si>
    <t>Total 74/58 - cheltuieli curente</t>
  </si>
  <si>
    <t>84/56</t>
  </si>
  <si>
    <t>67/56</t>
  </si>
  <si>
    <t>70/56</t>
  </si>
  <si>
    <t>TOTAL 70  - investiții</t>
  </si>
  <si>
    <t>Total 70- cheltuieli curente</t>
  </si>
  <si>
    <t>Total general  70</t>
  </si>
  <si>
    <t>Total 67- cheltuieli curente</t>
  </si>
  <si>
    <t xml:space="preserve">TOTAL 67 - investiții </t>
  </si>
  <si>
    <t xml:space="preserve">TOTAL 84 - investitii </t>
  </si>
  <si>
    <t>Total 84 - cheltuieli curente</t>
  </si>
  <si>
    <t>TOTAL CHELTUIELI CAPITAL 2024</t>
  </si>
  <si>
    <t>Transferuri de capital - Cap.61.02 Ordine  publică si siguranța națională</t>
  </si>
  <si>
    <t xml:space="preserve">Cap.54.02 Alte servicii publice generale </t>
  </si>
  <si>
    <t>Total 54/71</t>
  </si>
  <si>
    <t>Cap.74.02 Protectia nediului</t>
  </si>
  <si>
    <t>Alte transferuri - Cap. 67.02 " Cultura, recreere si religie"</t>
  </si>
  <si>
    <t>Anexa nr.7 la HCL nr. 156/23.05.2024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</si>
</sst>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ddd\,\ d\ mmmm\ yyyy"/>
    <numFmt numFmtId="171" formatCode="0.0"/>
    <numFmt numFmtId="172" formatCode="#,##0\ _l_e_i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trike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B9D"/>
        <bgColor indexed="64"/>
      </patternFill>
    </fill>
    <fill>
      <patternFill patternType="solid">
        <fgColor rgb="FFDE5CB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3" fontId="3" fillId="33" borderId="0" xfId="0" applyNumberFormat="1" applyFont="1" applyFill="1" applyAlignment="1">
      <alignment/>
    </xf>
    <xf numFmtId="3" fontId="6" fillId="18" borderId="10" xfId="0" applyNumberFormat="1" applyFont="1" applyFill="1" applyBorder="1" applyAlignment="1">
      <alignment horizontal="center" vertical="center" wrapText="1"/>
    </xf>
    <xf numFmtId="3" fontId="6" fillId="19" borderId="11" xfId="0" applyNumberFormat="1" applyFont="1" applyFill="1" applyBorder="1" applyAlignment="1">
      <alignment horizontal="center" vertical="center" wrapText="1"/>
    </xf>
    <xf numFmtId="3" fontId="6" fillId="18" borderId="12" xfId="0" applyNumberFormat="1" applyFont="1" applyFill="1" applyBorder="1" applyAlignment="1">
      <alignment horizontal="center" vertical="center" wrapText="1"/>
    </xf>
    <xf numFmtId="3" fontId="7" fillId="11" borderId="13" xfId="0" applyNumberFormat="1" applyFont="1" applyFill="1" applyBorder="1" applyAlignment="1">
      <alignment wrapText="1"/>
    </xf>
    <xf numFmtId="3" fontId="7" fillId="11" borderId="14" xfId="0" applyNumberFormat="1" applyFont="1" applyFill="1" applyBorder="1" applyAlignment="1">
      <alignment wrapText="1"/>
    </xf>
    <xf numFmtId="3" fontId="7" fillId="11" borderId="15" xfId="0" applyNumberFormat="1" applyFont="1" applyFill="1" applyBorder="1" applyAlignment="1">
      <alignment wrapText="1"/>
    </xf>
    <xf numFmtId="0" fontId="4" fillId="33" borderId="0" xfId="0" applyFont="1" applyFill="1" applyAlignment="1">
      <alignment horizontal="center" vertical="center" wrapText="1"/>
    </xf>
    <xf numFmtId="3" fontId="8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4" fontId="9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 wrapText="1"/>
    </xf>
    <xf numFmtId="4" fontId="3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 horizontal="center"/>
    </xf>
    <xf numFmtId="4" fontId="10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16" xfId="0" applyFont="1" applyFill="1" applyBorder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3" fontId="6" fillId="33" borderId="17" xfId="0" applyNumberFormat="1" applyFont="1" applyFill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center" vertical="center" wrapText="1"/>
    </xf>
    <xf numFmtId="3" fontId="6" fillId="33" borderId="19" xfId="0" applyNumberFormat="1" applyFont="1" applyFill="1" applyBorder="1" applyAlignment="1">
      <alignment horizontal="center" vertical="center" wrapText="1"/>
    </xf>
    <xf numFmtId="3" fontId="6" fillId="9" borderId="11" xfId="0" applyNumberFormat="1" applyFont="1" applyFill="1" applyBorder="1" applyAlignment="1">
      <alignment horizontal="center" vertical="center" wrapText="1"/>
    </xf>
    <xf numFmtId="3" fontId="6" fillId="9" borderId="20" xfId="0" applyNumberFormat="1" applyFont="1" applyFill="1" applyBorder="1" applyAlignment="1">
      <alignment horizontal="center" vertical="center" wrapText="1"/>
    </xf>
    <xf numFmtId="3" fontId="6" fillId="9" borderId="21" xfId="0" applyNumberFormat="1" applyFont="1" applyFill="1" applyBorder="1" applyAlignment="1">
      <alignment horizontal="center" vertical="center" wrapText="1"/>
    </xf>
    <xf numFmtId="3" fontId="6" fillId="19" borderId="17" xfId="0" applyNumberFormat="1" applyFont="1" applyFill="1" applyBorder="1" applyAlignment="1">
      <alignment horizontal="center" vertical="center" wrapText="1"/>
    </xf>
    <xf numFmtId="3" fontId="7" fillId="34" borderId="22" xfId="0" applyNumberFormat="1" applyFont="1" applyFill="1" applyBorder="1" applyAlignment="1">
      <alignment horizontal="right" wrapText="1"/>
    </xf>
    <xf numFmtId="3" fontId="7" fillId="34" borderId="10" xfId="0" applyNumberFormat="1" applyFont="1" applyFill="1" applyBorder="1" applyAlignment="1">
      <alignment horizontal="right" wrapText="1"/>
    </xf>
    <xf numFmtId="3" fontId="6" fillId="19" borderId="17" xfId="0" applyNumberFormat="1" applyFont="1" applyFill="1" applyBorder="1" applyAlignment="1">
      <alignment horizontal="right" vertical="center" wrapText="1"/>
    </xf>
    <xf numFmtId="3" fontId="6" fillId="9" borderId="11" xfId="0" applyNumberFormat="1" applyFont="1" applyFill="1" applyBorder="1" applyAlignment="1">
      <alignment horizontal="right" vertical="center" wrapText="1"/>
    </xf>
    <xf numFmtId="3" fontId="6" fillId="9" borderId="20" xfId="0" applyNumberFormat="1" applyFont="1" applyFill="1" applyBorder="1" applyAlignment="1">
      <alignment horizontal="right" vertical="center" wrapText="1"/>
    </xf>
    <xf numFmtId="3" fontId="6" fillId="9" borderId="21" xfId="0" applyNumberFormat="1" applyFont="1" applyFill="1" applyBorder="1" applyAlignment="1">
      <alignment horizontal="right" vertical="center" wrapText="1"/>
    </xf>
    <xf numFmtId="3" fontId="6" fillId="18" borderId="12" xfId="0" applyNumberFormat="1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wrapText="1"/>
    </xf>
    <xf numFmtId="3" fontId="8" fillId="0" borderId="13" xfId="0" applyNumberFormat="1" applyFont="1" applyFill="1" applyBorder="1" applyAlignment="1">
      <alignment horizontal="right" wrapText="1"/>
    </xf>
    <xf numFmtId="0" fontId="8" fillId="0" borderId="21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 wrapText="1"/>
    </xf>
    <xf numFmtId="3" fontId="8" fillId="0" borderId="23" xfId="0" applyNumberFormat="1" applyFont="1" applyFill="1" applyBorder="1" applyAlignment="1">
      <alignment horizontal="right" wrapText="1"/>
    </xf>
    <xf numFmtId="0" fontId="8" fillId="0" borderId="24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3" fontId="7" fillId="7" borderId="25" xfId="0" applyNumberFormat="1" applyFont="1" applyFill="1" applyBorder="1" applyAlignment="1">
      <alignment wrapText="1"/>
    </xf>
    <xf numFmtId="3" fontId="7" fillId="7" borderId="26" xfId="0" applyNumberFormat="1" applyFont="1" applyFill="1" applyBorder="1" applyAlignment="1">
      <alignment wrapText="1"/>
    </xf>
    <xf numFmtId="3" fontId="7" fillId="7" borderId="27" xfId="0" applyNumberFormat="1" applyFont="1" applyFill="1" applyBorder="1" applyAlignment="1">
      <alignment wrapText="1"/>
    </xf>
    <xf numFmtId="0" fontId="3" fillId="33" borderId="2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9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5" fillId="33" borderId="3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3" fillId="33" borderId="30" xfId="0" applyFont="1" applyFill="1" applyBorder="1" applyAlignment="1">
      <alignment wrapText="1"/>
    </xf>
    <xf numFmtId="3" fontId="3" fillId="33" borderId="3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6" fillId="5" borderId="31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3" fontId="6" fillId="19" borderId="30" xfId="0" applyNumberFormat="1" applyFont="1" applyFill="1" applyBorder="1" applyAlignment="1">
      <alignment/>
    </xf>
    <xf numFmtId="3" fontId="6" fillId="19" borderId="27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3" fontId="6" fillId="19" borderId="33" xfId="0" applyNumberFormat="1" applyFont="1" applyFill="1" applyBorder="1" applyAlignment="1">
      <alignment horizontal="right"/>
    </xf>
    <xf numFmtId="0" fontId="5" fillId="33" borderId="22" xfId="0" applyFont="1" applyFill="1" applyBorder="1" applyAlignment="1">
      <alignment horizontal="center" wrapText="1"/>
    </xf>
    <xf numFmtId="3" fontId="6" fillId="19" borderId="36" xfId="0" applyNumberFormat="1" applyFont="1" applyFill="1" applyBorder="1" applyAlignment="1">
      <alignment horizontal="right"/>
    </xf>
    <xf numFmtId="3" fontId="6" fillId="19" borderId="31" xfId="0" applyNumberFormat="1" applyFont="1" applyFill="1" applyBorder="1" applyAlignment="1">
      <alignment horizontal="right"/>
    </xf>
    <xf numFmtId="0" fontId="56" fillId="33" borderId="0" xfId="0" applyFont="1" applyFill="1" applyBorder="1" applyAlignment="1">
      <alignment/>
    </xf>
    <xf numFmtId="3" fontId="6" fillId="33" borderId="22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/>
    </xf>
    <xf numFmtId="3" fontId="5" fillId="19" borderId="37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8" fillId="10" borderId="31" xfId="0" applyNumberFormat="1" applyFont="1" applyFill="1" applyBorder="1" applyAlignment="1">
      <alignment horizontal="center" vertical="center"/>
    </xf>
    <xf numFmtId="3" fontId="4" fillId="12" borderId="27" xfId="0" applyNumberFormat="1" applyFont="1" applyFill="1" applyBorder="1" applyAlignment="1">
      <alignment horizontal="center" wrapText="1"/>
    </xf>
    <xf numFmtId="0" fontId="4" fillId="12" borderId="27" xfId="0" applyFont="1" applyFill="1" applyBorder="1" applyAlignment="1">
      <alignment horizontal="center" wrapText="1"/>
    </xf>
    <xf numFmtId="0" fontId="4" fillId="12" borderId="38" xfId="0" applyFont="1" applyFill="1" applyBorder="1" applyAlignment="1">
      <alignment horizontal="center" wrapText="1"/>
    </xf>
    <xf numFmtId="0" fontId="4" fillId="12" borderId="33" xfId="0" applyFont="1" applyFill="1" applyBorder="1" applyAlignment="1">
      <alignment horizontal="center" wrapText="1"/>
    </xf>
    <xf numFmtId="3" fontId="4" fillId="12" borderId="39" xfId="0" applyNumberFormat="1" applyFont="1" applyFill="1" applyBorder="1" applyAlignment="1">
      <alignment horizontal="center" wrapText="1"/>
    </xf>
    <xf numFmtId="0" fontId="4" fillId="12" borderId="39" xfId="0" applyFont="1" applyFill="1" applyBorder="1" applyAlignment="1">
      <alignment horizontal="center" wrapText="1"/>
    </xf>
    <xf numFmtId="0" fontId="4" fillId="12" borderId="40" xfId="0" applyFont="1" applyFill="1" applyBorder="1" applyAlignment="1">
      <alignment horizontal="center" wrapText="1"/>
    </xf>
    <xf numFmtId="0" fontId="4" fillId="12" borderId="41" xfId="0" applyFont="1" applyFill="1" applyBorder="1" applyAlignment="1">
      <alignment horizontal="center" wrapText="1"/>
    </xf>
    <xf numFmtId="3" fontId="8" fillId="35" borderId="31" xfId="0" applyNumberFormat="1" applyFont="1" applyFill="1" applyBorder="1" applyAlignment="1">
      <alignment horizontal="center" vertical="center" wrapText="1"/>
    </xf>
    <xf numFmtId="3" fontId="8" fillId="35" borderId="33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3" fontId="3" fillId="33" borderId="42" xfId="0" applyNumberFormat="1" applyFont="1" applyFill="1" applyBorder="1" applyAlignment="1">
      <alignment horizontal="center" wrapText="1"/>
    </xf>
    <xf numFmtId="3" fontId="3" fillId="33" borderId="24" xfId="0" applyNumberFormat="1" applyFont="1" applyFill="1" applyBorder="1" applyAlignment="1">
      <alignment horizontal="center" wrapText="1"/>
    </xf>
    <xf numFmtId="0" fontId="6" fillId="19" borderId="43" xfId="0" applyFont="1" applyFill="1" applyBorder="1" applyAlignment="1">
      <alignment horizontal="center" vertical="center" wrapText="1"/>
    </xf>
    <xf numFmtId="0" fontId="6" fillId="19" borderId="44" xfId="0" applyFont="1" applyFill="1" applyBorder="1" applyAlignment="1">
      <alignment vertical="center" wrapText="1"/>
    </xf>
    <xf numFmtId="3" fontId="5" fillId="19" borderId="44" xfId="0" applyNumberFormat="1" applyFont="1" applyFill="1" applyBorder="1" applyAlignment="1">
      <alignment horizontal="center" vertical="center" wrapText="1"/>
    </xf>
    <xf numFmtId="3" fontId="5" fillId="19" borderId="45" xfId="0" applyNumberFormat="1" applyFont="1" applyFill="1" applyBorder="1" applyAlignment="1">
      <alignment horizontal="center" vertical="center" wrapText="1"/>
    </xf>
    <xf numFmtId="3" fontId="5" fillId="19" borderId="29" xfId="0" applyNumberFormat="1" applyFont="1" applyFill="1" applyBorder="1" applyAlignment="1">
      <alignment horizontal="center" vertical="center" wrapText="1"/>
    </xf>
    <xf numFmtId="3" fontId="5" fillId="19" borderId="22" xfId="0" applyNumberFormat="1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vertical="center" wrapText="1"/>
    </xf>
    <xf numFmtId="3" fontId="5" fillId="5" borderId="25" xfId="0" applyNumberFormat="1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vertical="center" wrapText="1"/>
    </xf>
    <xf numFmtId="0" fontId="7" fillId="5" borderId="46" xfId="0" applyFont="1" applyFill="1" applyBorder="1" applyAlignment="1">
      <alignment vertical="center" wrapText="1"/>
    </xf>
    <xf numFmtId="3" fontId="8" fillId="18" borderId="31" xfId="0" applyNumberFormat="1" applyFont="1" applyFill="1" applyBorder="1" applyAlignment="1">
      <alignment horizontal="center" wrapText="1"/>
    </xf>
    <xf numFmtId="3" fontId="8" fillId="18" borderId="28" xfId="0" applyNumberFormat="1" applyFont="1" applyFill="1" applyBorder="1" applyAlignment="1">
      <alignment horizontal="center" wrapText="1"/>
    </xf>
    <xf numFmtId="3" fontId="8" fillId="18" borderId="27" xfId="0" applyNumberFormat="1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left" wrapText="1"/>
    </xf>
    <xf numFmtId="49" fontId="4" fillId="33" borderId="17" xfId="0" applyNumberFormat="1" applyFont="1" applyFill="1" applyBorder="1" applyAlignment="1">
      <alignment horizontal="center" wrapText="1"/>
    </xf>
    <xf numFmtId="3" fontId="3" fillId="33" borderId="17" xfId="0" applyNumberFormat="1" applyFont="1" applyFill="1" applyBorder="1" applyAlignment="1">
      <alignment horizontal="center" wrapText="1"/>
    </xf>
    <xf numFmtId="3" fontId="3" fillId="33" borderId="47" xfId="0" applyNumberFormat="1" applyFont="1" applyFill="1" applyBorder="1" applyAlignment="1">
      <alignment horizontal="center" wrapText="1"/>
    </xf>
    <xf numFmtId="3" fontId="3" fillId="33" borderId="19" xfId="0" applyNumberFormat="1" applyFont="1" applyFill="1" applyBorder="1" applyAlignment="1">
      <alignment horizontal="center" wrapText="1"/>
    </xf>
    <xf numFmtId="0" fontId="6" fillId="19" borderId="22" xfId="0" applyFont="1" applyFill="1" applyBorder="1" applyAlignment="1">
      <alignment vertical="center" wrapText="1"/>
    </xf>
    <xf numFmtId="3" fontId="5" fillId="19" borderId="14" xfId="0" applyNumberFormat="1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vertical="center" wrapText="1"/>
    </xf>
    <xf numFmtId="3" fontId="5" fillId="5" borderId="12" xfId="0" applyNumberFormat="1" applyFont="1" applyFill="1" applyBorder="1" applyAlignment="1">
      <alignment horizontal="center" vertical="center" wrapText="1"/>
    </xf>
    <xf numFmtId="3" fontId="5" fillId="5" borderId="15" xfId="0" applyNumberFormat="1" applyFont="1" applyFill="1" applyBorder="1" applyAlignment="1">
      <alignment horizontal="center" vertical="center" wrapText="1"/>
    </xf>
    <xf numFmtId="3" fontId="5" fillId="5" borderId="46" xfId="0" applyNumberFormat="1" applyFont="1" applyFill="1" applyBorder="1" applyAlignment="1">
      <alignment horizontal="center" vertical="center" wrapText="1"/>
    </xf>
    <xf numFmtId="3" fontId="5" fillId="5" borderId="27" xfId="0" applyNumberFormat="1" applyFont="1" applyFill="1" applyBorder="1" applyAlignment="1">
      <alignment horizontal="center" vertical="center" wrapText="1"/>
    </xf>
    <xf numFmtId="3" fontId="6" fillId="19" borderId="33" xfId="0" applyNumberFormat="1" applyFont="1" applyFill="1" applyBorder="1" applyAlignment="1">
      <alignment horizontal="center" vertical="center" wrapText="1"/>
    </xf>
    <xf numFmtId="3" fontId="7" fillId="5" borderId="36" xfId="0" applyNumberFormat="1" applyFont="1" applyFill="1" applyBorder="1" applyAlignment="1">
      <alignment horizontal="center" vertical="center" wrapText="1"/>
    </xf>
    <xf numFmtId="3" fontId="7" fillId="5" borderId="30" xfId="0" applyNumberFormat="1" applyFont="1" applyFill="1" applyBorder="1" applyAlignment="1">
      <alignment horizontal="center" vertical="center" wrapText="1"/>
    </xf>
    <xf numFmtId="3" fontId="7" fillId="5" borderId="49" xfId="0" applyNumberFormat="1" applyFont="1" applyFill="1" applyBorder="1" applyAlignment="1">
      <alignment horizontal="center" vertical="center" wrapText="1"/>
    </xf>
    <xf numFmtId="3" fontId="6" fillId="18" borderId="36" xfId="0" applyNumberFormat="1" applyFont="1" applyFill="1" applyBorder="1" applyAlignment="1">
      <alignment horizontal="center" vertical="center" wrapText="1"/>
    </xf>
    <xf numFmtId="3" fontId="6" fillId="19" borderId="27" xfId="0" applyNumberFormat="1" applyFont="1" applyFill="1" applyBorder="1" applyAlignment="1">
      <alignment horizontal="center" vertical="center" wrapText="1"/>
    </xf>
    <xf numFmtId="3" fontId="6" fillId="19" borderId="36" xfId="0" applyNumberFormat="1" applyFont="1" applyFill="1" applyBorder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center" vertical="center" wrapText="1"/>
    </xf>
    <xf numFmtId="3" fontId="6" fillId="18" borderId="10" xfId="0" applyNumberFormat="1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left" vertical="center" wrapText="1"/>
    </xf>
    <xf numFmtId="3" fontId="13" fillId="33" borderId="22" xfId="0" applyNumberFormat="1" applyFont="1" applyFill="1" applyBorder="1" applyAlignment="1">
      <alignment horizontal="center" vertical="center" wrapText="1"/>
    </xf>
    <xf numFmtId="3" fontId="6" fillId="33" borderId="50" xfId="0" applyNumberFormat="1" applyFont="1" applyFill="1" applyBorder="1" applyAlignment="1">
      <alignment horizontal="center" vertical="center" wrapText="1"/>
    </xf>
    <xf numFmtId="3" fontId="13" fillId="33" borderId="29" xfId="0" applyNumberFormat="1" applyFont="1" applyFill="1" applyBorder="1" applyAlignment="1">
      <alignment horizontal="center" vertical="center" wrapText="1"/>
    </xf>
    <xf numFmtId="3" fontId="6" fillId="19" borderId="11" xfId="0" applyNumberFormat="1" applyFont="1" applyFill="1" applyBorder="1" applyAlignment="1">
      <alignment horizontal="center" vertical="center" wrapText="1"/>
    </xf>
    <xf numFmtId="3" fontId="6" fillId="5" borderId="22" xfId="0" applyNumberFormat="1" applyFont="1" applyFill="1" applyBorder="1" applyAlignment="1">
      <alignment horizontal="center" vertical="center" wrapText="1"/>
    </xf>
    <xf numFmtId="3" fontId="6" fillId="19" borderId="46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right"/>
    </xf>
    <xf numFmtId="3" fontId="3" fillId="33" borderId="51" xfId="0" applyNumberFormat="1" applyFont="1" applyFill="1" applyBorder="1" applyAlignment="1">
      <alignment/>
    </xf>
    <xf numFmtId="3" fontId="6" fillId="19" borderId="22" xfId="0" applyNumberFormat="1" applyFont="1" applyFill="1" applyBorder="1" applyAlignment="1">
      <alignment horizontal="center" vertical="center" wrapText="1"/>
    </xf>
    <xf numFmtId="3" fontId="6" fillId="19" borderId="50" xfId="0" applyNumberFormat="1" applyFont="1" applyFill="1" applyBorder="1" applyAlignment="1">
      <alignment horizontal="right" wrapText="1"/>
    </xf>
    <xf numFmtId="3" fontId="6" fillId="19" borderId="29" xfId="0" applyNumberFormat="1" applyFont="1" applyFill="1" applyBorder="1" applyAlignment="1">
      <alignment horizontal="center" vertical="center" wrapText="1"/>
    </xf>
    <xf numFmtId="3" fontId="6" fillId="9" borderId="22" xfId="0" applyNumberFormat="1" applyFont="1" applyFill="1" applyBorder="1" applyAlignment="1">
      <alignment horizontal="center" vertical="center" wrapText="1"/>
    </xf>
    <xf numFmtId="3" fontId="6" fillId="15" borderId="50" xfId="0" applyNumberFormat="1" applyFont="1" applyFill="1" applyBorder="1" applyAlignment="1">
      <alignment horizontal="right" wrapText="1"/>
    </xf>
    <xf numFmtId="3" fontId="6" fillId="9" borderId="29" xfId="0" applyNumberFormat="1" applyFont="1" applyFill="1" applyBorder="1" applyAlignment="1">
      <alignment horizontal="center" vertical="center" wrapText="1"/>
    </xf>
    <xf numFmtId="3" fontId="6" fillId="18" borderId="12" xfId="0" applyNumberFormat="1" applyFont="1" applyFill="1" applyBorder="1" applyAlignment="1">
      <alignment horizontal="center" vertical="center" wrapText="1"/>
    </xf>
    <xf numFmtId="3" fontId="6" fillId="18" borderId="50" xfId="0" applyNumberFormat="1" applyFont="1" applyFill="1" applyBorder="1" applyAlignment="1">
      <alignment horizontal="right" wrapText="1"/>
    </xf>
    <xf numFmtId="3" fontId="6" fillId="18" borderId="48" xfId="0" applyNumberFormat="1" applyFont="1" applyFill="1" applyBorder="1" applyAlignment="1">
      <alignment horizontal="center" vertical="center" wrapText="1"/>
    </xf>
    <xf numFmtId="3" fontId="14" fillId="35" borderId="36" xfId="0" applyNumberFormat="1" applyFont="1" applyFill="1" applyBorder="1" applyAlignment="1">
      <alignment horizontal="center" vertical="center" wrapText="1"/>
    </xf>
    <xf numFmtId="0" fontId="6" fillId="19" borderId="29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3" fontId="3" fillId="0" borderId="52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right" wrapText="1"/>
    </xf>
    <xf numFmtId="3" fontId="6" fillId="0" borderId="20" xfId="0" applyNumberFormat="1" applyFont="1" applyFill="1" applyBorder="1" applyAlignment="1">
      <alignment horizontal="right" wrapText="1"/>
    </xf>
    <xf numFmtId="3" fontId="3" fillId="0" borderId="19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 horizontal="left" wrapText="1"/>
    </xf>
    <xf numFmtId="3" fontId="3" fillId="0" borderId="29" xfId="0" applyNumberFormat="1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wrapText="1"/>
    </xf>
    <xf numFmtId="3" fontId="3" fillId="0" borderId="43" xfId="0" applyNumberFormat="1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3" fontId="6" fillId="0" borderId="50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vertical="center" wrapText="1"/>
    </xf>
    <xf numFmtId="172" fontId="3" fillId="0" borderId="52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right" wrapText="1"/>
    </xf>
    <xf numFmtId="172" fontId="6" fillId="0" borderId="50" xfId="0" applyNumberFormat="1" applyFont="1" applyFill="1" applyBorder="1" applyAlignment="1">
      <alignment horizontal="right" wrapText="1"/>
    </xf>
    <xf numFmtId="172" fontId="3" fillId="0" borderId="29" xfId="0" applyNumberFormat="1" applyFont="1" applyFill="1" applyBorder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3" fontId="6" fillId="0" borderId="27" xfId="0" applyNumberFormat="1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vertical="center" wrapText="1"/>
    </xf>
    <xf numFmtId="3" fontId="3" fillId="0" borderId="52" xfId="0" applyNumberFormat="1" applyFont="1" applyFill="1" applyBorder="1" applyAlignment="1">
      <alignment horizontal="right" wrapText="1"/>
    </xf>
    <xf numFmtId="3" fontId="6" fillId="0" borderId="13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left" vertical="top" wrapText="1"/>
    </xf>
    <xf numFmtId="3" fontId="6" fillId="0" borderId="14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 horizontal="center" wrapText="1"/>
    </xf>
    <xf numFmtId="3" fontId="3" fillId="0" borderId="22" xfId="0" applyNumberFormat="1" applyFont="1" applyFill="1" applyBorder="1" applyAlignment="1">
      <alignment horizontal="center" wrapText="1"/>
    </xf>
    <xf numFmtId="3" fontId="3" fillId="0" borderId="52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right" wrapText="1"/>
    </xf>
    <xf numFmtId="0" fontId="3" fillId="0" borderId="53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51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 horizontal="right" wrapText="1"/>
    </xf>
    <xf numFmtId="0" fontId="3" fillId="0" borderId="29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wrapText="1"/>
    </xf>
    <xf numFmtId="3" fontId="3" fillId="0" borderId="22" xfId="0" applyNumberFormat="1" applyFont="1" applyFill="1" applyBorder="1" applyAlignment="1">
      <alignment horizontal="right" wrapText="1"/>
    </xf>
    <xf numFmtId="3" fontId="6" fillId="0" borderId="14" xfId="0" applyNumberFormat="1" applyFont="1" applyFill="1" applyBorder="1" applyAlignment="1">
      <alignment horizontal="right" wrapText="1"/>
    </xf>
    <xf numFmtId="0" fontId="3" fillId="0" borderId="29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 wrapText="1"/>
    </xf>
    <xf numFmtId="3" fontId="6" fillId="0" borderId="20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vertical="center" wrapText="1"/>
    </xf>
    <xf numFmtId="3" fontId="3" fillId="0" borderId="54" xfId="0" applyNumberFormat="1" applyFont="1" applyFill="1" applyBorder="1" applyAlignment="1">
      <alignment horizontal="right" wrapText="1"/>
    </xf>
    <xf numFmtId="3" fontId="3" fillId="0" borderId="49" xfId="0" applyNumberFormat="1" applyFont="1" applyFill="1" applyBorder="1" applyAlignment="1">
      <alignment horizontal="right" wrapText="1"/>
    </xf>
    <xf numFmtId="3" fontId="3" fillId="0" borderId="52" xfId="0" applyNumberFormat="1" applyFont="1" applyFill="1" applyBorder="1" applyAlignment="1">
      <alignment horizontal="right" wrapText="1"/>
    </xf>
    <xf numFmtId="3" fontId="3" fillId="0" borderId="50" xfId="0" applyNumberFormat="1" applyFont="1" applyFill="1" applyBorder="1" applyAlignment="1">
      <alignment horizontal="right" wrapText="1"/>
    </xf>
    <xf numFmtId="0" fontId="3" fillId="0" borderId="29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 wrapText="1"/>
    </xf>
    <xf numFmtId="3" fontId="0" fillId="0" borderId="52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left" wrapText="1"/>
    </xf>
    <xf numFmtId="3" fontId="3" fillId="0" borderId="51" xfId="0" applyNumberFormat="1" applyFont="1" applyFill="1" applyBorder="1" applyAlignment="1">
      <alignment horizontal="right" wrapText="1"/>
    </xf>
    <xf numFmtId="3" fontId="6" fillId="0" borderId="50" xfId="0" applyNumberFormat="1" applyFont="1" applyFill="1" applyBorder="1" applyAlignment="1">
      <alignment horizontal="right" wrapText="1"/>
    </xf>
    <xf numFmtId="3" fontId="0" fillId="0" borderId="45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left" vertical="top" wrapText="1"/>
    </xf>
    <xf numFmtId="0" fontId="0" fillId="0" borderId="53" xfId="0" applyFont="1" applyFill="1" applyBorder="1" applyAlignment="1">
      <alignment horizontal="left" wrapText="1"/>
    </xf>
    <xf numFmtId="3" fontId="7" fillId="0" borderId="22" xfId="0" applyNumberFormat="1" applyFont="1" applyFill="1" applyBorder="1" applyAlignment="1">
      <alignment horizontal="right" vertical="center" wrapText="1"/>
    </xf>
    <xf numFmtId="0" fontId="5" fillId="36" borderId="22" xfId="0" applyFont="1" applyFill="1" applyBorder="1" applyAlignment="1">
      <alignment horizontal="center" wrapText="1"/>
    </xf>
    <xf numFmtId="3" fontId="3" fillId="36" borderId="22" xfId="0" applyNumberFormat="1" applyFont="1" applyFill="1" applyBorder="1" applyAlignment="1">
      <alignment horizontal="right" wrapText="1"/>
    </xf>
    <xf numFmtId="0" fontId="3" fillId="33" borderId="29" xfId="0" applyFont="1" applyFill="1" applyBorder="1" applyAlignment="1">
      <alignment wrapTex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/>
    </xf>
    <xf numFmtId="3" fontId="3" fillId="33" borderId="22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3" fillId="33" borderId="52" xfId="0" applyNumberFormat="1" applyFont="1" applyFill="1" applyBorder="1" applyAlignment="1">
      <alignment/>
    </xf>
    <xf numFmtId="3" fontId="57" fillId="0" borderId="22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 horizontal="right" wrapText="1"/>
    </xf>
    <xf numFmtId="0" fontId="3" fillId="36" borderId="24" xfId="0" applyFont="1" applyFill="1" applyBorder="1" applyAlignment="1">
      <alignment vertical="center" wrapText="1"/>
    </xf>
    <xf numFmtId="3" fontId="3" fillId="36" borderId="22" xfId="0" applyNumberFormat="1" applyFont="1" applyFill="1" applyBorder="1" applyAlignment="1">
      <alignment wrapText="1"/>
    </xf>
    <xf numFmtId="3" fontId="6" fillId="36" borderId="14" xfId="0" applyNumberFormat="1" applyFont="1" applyFill="1" applyBorder="1" applyAlignment="1">
      <alignment wrapText="1"/>
    </xf>
    <xf numFmtId="3" fontId="3" fillId="36" borderId="52" xfId="0" applyNumberFormat="1" applyFont="1" applyFill="1" applyBorder="1" applyAlignment="1">
      <alignment horizontal="right" wrapText="1"/>
    </xf>
    <xf numFmtId="0" fontId="3" fillId="33" borderId="21" xfId="0" applyFont="1" applyFill="1" applyBorder="1" applyAlignment="1">
      <alignment wrapText="1"/>
    </xf>
    <xf numFmtId="49" fontId="5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/>
    </xf>
    <xf numFmtId="3" fontId="6" fillId="33" borderId="20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0" fontId="3" fillId="33" borderId="52" xfId="0" applyFont="1" applyFill="1" applyBorder="1" applyAlignment="1">
      <alignment wrapText="1"/>
    </xf>
    <xf numFmtId="3" fontId="6" fillId="33" borderId="11" xfId="0" applyNumberFormat="1" applyFont="1" applyFill="1" applyBorder="1" applyAlignment="1">
      <alignment horizontal="right"/>
    </xf>
    <xf numFmtId="0" fontId="3" fillId="33" borderId="29" xfId="0" applyFont="1" applyFill="1" applyBorder="1" applyAlignment="1">
      <alignment vertical="center" wrapText="1"/>
    </xf>
    <xf numFmtId="3" fontId="3" fillId="33" borderId="22" xfId="0" applyNumberFormat="1" applyFont="1" applyFill="1" applyBorder="1" applyAlignment="1">
      <alignment wrapText="1"/>
    </xf>
    <xf numFmtId="3" fontId="6" fillId="33" borderId="14" xfId="0" applyNumberFormat="1" applyFont="1" applyFill="1" applyBorder="1" applyAlignment="1">
      <alignment wrapText="1"/>
    </xf>
    <xf numFmtId="3" fontId="3" fillId="33" borderId="52" xfId="0" applyNumberFormat="1" applyFont="1" applyFill="1" applyBorder="1" applyAlignment="1">
      <alignment horizontal="right" wrapText="1"/>
    </xf>
    <xf numFmtId="0" fontId="3" fillId="33" borderId="24" xfId="0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wrapText="1"/>
    </xf>
    <xf numFmtId="3" fontId="6" fillId="33" borderId="13" xfId="0" applyNumberFormat="1" applyFont="1" applyFill="1" applyBorder="1" applyAlignment="1">
      <alignment wrapText="1"/>
    </xf>
    <xf numFmtId="3" fontId="3" fillId="33" borderId="55" xfId="0" applyNumberFormat="1" applyFont="1" applyFill="1" applyBorder="1" applyAlignment="1">
      <alignment horizontal="right" wrapText="1"/>
    </xf>
    <xf numFmtId="0" fontId="3" fillId="33" borderId="21" xfId="0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center" wrapText="1"/>
    </xf>
    <xf numFmtId="3" fontId="3" fillId="33" borderId="50" xfId="0" applyNumberFormat="1" applyFont="1" applyFill="1" applyBorder="1" applyAlignment="1">
      <alignment horizontal="right" wrapText="1"/>
    </xf>
    <xf numFmtId="3" fontId="3" fillId="33" borderId="43" xfId="0" applyNumberFormat="1" applyFont="1" applyFill="1" applyBorder="1" applyAlignment="1">
      <alignment horizontal="left" wrapText="1"/>
    </xf>
    <xf numFmtId="0" fontId="3" fillId="33" borderId="43" xfId="0" applyFont="1" applyFill="1" applyBorder="1" applyAlignment="1">
      <alignment wrapText="1"/>
    </xf>
    <xf numFmtId="0" fontId="3" fillId="33" borderId="22" xfId="0" applyFont="1" applyFill="1" applyBorder="1" applyAlignment="1">
      <alignment horizontal="left" wrapText="1"/>
    </xf>
    <xf numFmtId="3" fontId="3" fillId="33" borderId="52" xfId="0" applyNumberFormat="1" applyFont="1" applyFill="1" applyBorder="1" applyAlignment="1">
      <alignment horizontal="right"/>
    </xf>
    <xf numFmtId="0" fontId="3" fillId="33" borderId="29" xfId="0" applyFont="1" applyFill="1" applyBorder="1" applyAlignment="1">
      <alignment vertical="top" wrapText="1"/>
    </xf>
    <xf numFmtId="0" fontId="3" fillId="33" borderId="24" xfId="0" applyFont="1" applyFill="1" applyBorder="1" applyAlignment="1">
      <alignment wrapText="1"/>
    </xf>
    <xf numFmtId="3" fontId="3" fillId="33" borderId="51" xfId="0" applyNumberFormat="1" applyFont="1" applyFill="1" applyBorder="1" applyAlignment="1">
      <alignment horizontal="right"/>
    </xf>
    <xf numFmtId="3" fontId="57" fillId="33" borderId="22" xfId="0" applyNumberFormat="1" applyFont="1" applyFill="1" applyBorder="1" applyAlignment="1">
      <alignment horizontal="right"/>
    </xf>
    <xf numFmtId="0" fontId="3" fillId="33" borderId="5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3" fontId="3" fillId="33" borderId="52" xfId="0" applyNumberFormat="1" applyFont="1" applyFill="1" applyBorder="1" applyAlignment="1">
      <alignment horizontal="left" wrapText="1"/>
    </xf>
    <xf numFmtId="3" fontId="6" fillId="33" borderId="14" xfId="0" applyNumberFormat="1" applyFont="1" applyFill="1" applyBorder="1" applyAlignment="1">
      <alignment/>
    </xf>
    <xf numFmtId="0" fontId="3" fillId="33" borderId="56" xfId="0" applyFont="1" applyFill="1" applyBorder="1" applyAlignment="1">
      <alignment vertical="center" wrapText="1"/>
    </xf>
    <xf numFmtId="3" fontId="3" fillId="33" borderId="55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0" fontId="3" fillId="33" borderId="28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horizontal="left" wrapText="1"/>
    </xf>
    <xf numFmtId="49" fontId="5" fillId="33" borderId="22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right"/>
    </xf>
    <xf numFmtId="3" fontId="57" fillId="33" borderId="22" xfId="0" applyNumberFormat="1" applyFont="1" applyFill="1" applyBorder="1" applyAlignment="1">
      <alignment/>
    </xf>
    <xf numFmtId="0" fontId="56" fillId="33" borderId="29" xfId="0" applyFont="1" applyFill="1" applyBorder="1" applyAlignment="1">
      <alignment horizontal="left" wrapText="1"/>
    </xf>
    <xf numFmtId="0" fontId="3" fillId="33" borderId="29" xfId="0" applyFont="1" applyFill="1" applyBorder="1" applyAlignment="1">
      <alignment horizontal="left" vertical="top" wrapText="1"/>
    </xf>
    <xf numFmtId="0" fontId="3" fillId="33" borderId="29" xfId="0" applyFont="1" applyFill="1" applyBorder="1" applyAlignment="1">
      <alignment/>
    </xf>
    <xf numFmtId="0" fontId="3" fillId="33" borderId="5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wrapText="1"/>
    </xf>
    <xf numFmtId="0" fontId="3" fillId="33" borderId="29" xfId="0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horizontal="center" wrapText="1"/>
    </xf>
    <xf numFmtId="3" fontId="3" fillId="33" borderId="22" xfId="0" applyNumberFormat="1" applyFont="1" applyFill="1" applyBorder="1" applyAlignment="1">
      <alignment horizontal="right" wrapText="1"/>
    </xf>
    <xf numFmtId="3" fontId="6" fillId="33" borderId="14" xfId="0" applyNumberFormat="1" applyFont="1" applyFill="1" applyBorder="1" applyAlignment="1">
      <alignment horizontal="right" wrapText="1"/>
    </xf>
    <xf numFmtId="0" fontId="3" fillId="36" borderId="29" xfId="0" applyFont="1" applyFill="1" applyBorder="1" applyAlignment="1">
      <alignment wrapText="1"/>
    </xf>
    <xf numFmtId="49" fontId="5" fillId="36" borderId="11" xfId="0" applyNumberFormat="1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center"/>
    </xf>
    <xf numFmtId="3" fontId="3" fillId="36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 horizontal="right"/>
    </xf>
    <xf numFmtId="3" fontId="6" fillId="36" borderId="11" xfId="0" applyNumberFormat="1" applyFont="1" applyFill="1" applyBorder="1" applyAlignment="1">
      <alignment horizontal="right"/>
    </xf>
    <xf numFmtId="3" fontId="3" fillId="36" borderId="29" xfId="0" applyNumberFormat="1" applyFont="1" applyFill="1" applyBorder="1" applyAlignment="1">
      <alignment/>
    </xf>
    <xf numFmtId="3" fontId="3" fillId="36" borderId="22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56" fillId="33" borderId="0" xfId="0" applyNumberFormat="1" applyFont="1" applyFill="1" applyBorder="1" applyAlignment="1">
      <alignment/>
    </xf>
    <xf numFmtId="4" fontId="56" fillId="33" borderId="0" xfId="0" applyNumberFormat="1" applyFont="1" applyFill="1" applyBorder="1" applyAlignment="1">
      <alignment/>
    </xf>
    <xf numFmtId="4" fontId="15" fillId="33" borderId="0" xfId="0" applyNumberFormat="1" applyFont="1" applyFill="1" applyBorder="1" applyAlignment="1">
      <alignment/>
    </xf>
    <xf numFmtId="0" fontId="3" fillId="36" borderId="53" xfId="0" applyFont="1" applyFill="1" applyBorder="1" applyAlignment="1">
      <alignment vertical="center" wrapText="1"/>
    </xf>
    <xf numFmtId="3" fontId="3" fillId="36" borderId="10" xfId="0" applyNumberFormat="1" applyFont="1" applyFill="1" applyBorder="1" applyAlignment="1">
      <alignment horizontal="right" wrapText="1"/>
    </xf>
    <xf numFmtId="3" fontId="6" fillId="36" borderId="14" xfId="0" applyNumberFormat="1" applyFont="1" applyFill="1" applyBorder="1" applyAlignment="1">
      <alignment horizontal="right" wrapText="1"/>
    </xf>
    <xf numFmtId="3" fontId="3" fillId="36" borderId="51" xfId="0" applyNumberFormat="1" applyFont="1" applyFill="1" applyBorder="1" applyAlignment="1">
      <alignment horizontal="right" wrapText="1"/>
    </xf>
    <xf numFmtId="0" fontId="3" fillId="36" borderId="29" xfId="0" applyFont="1" applyFill="1" applyBorder="1" applyAlignment="1">
      <alignment vertical="center" wrapText="1"/>
    </xf>
    <xf numFmtId="3" fontId="6" fillId="36" borderId="50" xfId="0" applyNumberFormat="1" applyFont="1" applyFill="1" applyBorder="1" applyAlignment="1">
      <alignment horizontal="right" wrapText="1"/>
    </xf>
    <xf numFmtId="3" fontId="3" fillId="36" borderId="29" xfId="0" applyNumberFormat="1" applyFont="1" applyFill="1" applyBorder="1" applyAlignment="1">
      <alignment horizontal="right" wrapText="1"/>
    </xf>
    <xf numFmtId="3" fontId="3" fillId="36" borderId="11" xfId="0" applyNumberFormat="1" applyFont="1" applyFill="1" applyBorder="1" applyAlignment="1">
      <alignment wrapText="1"/>
    </xf>
    <xf numFmtId="3" fontId="6" fillId="36" borderId="13" xfId="0" applyNumberFormat="1" applyFont="1" applyFill="1" applyBorder="1" applyAlignment="1">
      <alignment wrapText="1"/>
    </xf>
    <xf numFmtId="3" fontId="3" fillId="36" borderId="11" xfId="0" applyNumberFormat="1" applyFont="1" applyFill="1" applyBorder="1" applyAlignment="1">
      <alignment horizontal="right" wrapText="1"/>
    </xf>
    <xf numFmtId="0" fontId="3" fillId="36" borderId="11" xfId="0" applyFont="1" applyFill="1" applyBorder="1" applyAlignment="1">
      <alignment horizontal="left" vertical="center" wrapText="1"/>
    </xf>
    <xf numFmtId="49" fontId="5" fillId="36" borderId="22" xfId="0" applyNumberFormat="1" applyFont="1" applyFill="1" applyBorder="1" applyAlignment="1">
      <alignment horizontal="center" wrapText="1"/>
    </xf>
    <xf numFmtId="49" fontId="5" fillId="36" borderId="22" xfId="0" applyNumberFormat="1" applyFont="1" applyFill="1" applyBorder="1" applyAlignment="1">
      <alignment horizontal="center"/>
    </xf>
    <xf numFmtId="3" fontId="3" fillId="36" borderId="22" xfId="0" applyNumberFormat="1" applyFont="1" applyFill="1" applyBorder="1" applyAlignment="1">
      <alignment horizontal="right"/>
    </xf>
    <xf numFmtId="3" fontId="6" fillId="36" borderId="14" xfId="0" applyNumberFormat="1" applyFont="1" applyFill="1" applyBorder="1" applyAlignment="1">
      <alignment horizontal="right"/>
    </xf>
    <xf numFmtId="3" fontId="3" fillId="36" borderId="0" xfId="0" applyNumberFormat="1" applyFont="1" applyFill="1" applyAlignment="1">
      <alignment horizontal="right" vertical="center"/>
    </xf>
    <xf numFmtId="0" fontId="0" fillId="36" borderId="29" xfId="0" applyFont="1" applyFill="1" applyBorder="1" applyAlignment="1">
      <alignment horizontal="left" wrapText="1"/>
    </xf>
    <xf numFmtId="0" fontId="5" fillId="36" borderId="22" xfId="0" applyFont="1" applyFill="1" applyBorder="1" applyAlignment="1">
      <alignment horizontal="center" wrapText="1"/>
    </xf>
    <xf numFmtId="3" fontId="3" fillId="36" borderId="10" xfId="0" applyNumberFormat="1" applyFont="1" applyFill="1" applyBorder="1" applyAlignment="1">
      <alignment horizontal="right" wrapText="1"/>
    </xf>
    <xf numFmtId="3" fontId="3" fillId="36" borderId="22" xfId="0" applyNumberFormat="1" applyFont="1" applyFill="1" applyBorder="1" applyAlignment="1">
      <alignment horizontal="right" wrapText="1"/>
    </xf>
    <xf numFmtId="3" fontId="6" fillId="36" borderId="14" xfId="0" applyNumberFormat="1" applyFont="1" applyFill="1" applyBorder="1" applyAlignment="1">
      <alignment horizontal="right" wrapText="1"/>
    </xf>
    <xf numFmtId="0" fontId="3" fillId="36" borderId="29" xfId="0" applyFont="1" applyFill="1" applyBorder="1" applyAlignment="1">
      <alignment vertical="center"/>
    </xf>
    <xf numFmtId="49" fontId="5" fillId="36" borderId="22" xfId="0" applyNumberFormat="1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/>
    </xf>
    <xf numFmtId="3" fontId="3" fillId="36" borderId="52" xfId="0" applyNumberFormat="1" applyFont="1" applyFill="1" applyBorder="1" applyAlignment="1">
      <alignment/>
    </xf>
    <xf numFmtId="3" fontId="3" fillId="36" borderId="52" xfId="0" applyNumberFormat="1" applyFont="1" applyFill="1" applyBorder="1" applyAlignment="1">
      <alignment horizontal="center" wrapText="1"/>
    </xf>
    <xf numFmtId="3" fontId="3" fillId="36" borderId="22" xfId="0" applyNumberFormat="1" applyFont="1" applyFill="1" applyBorder="1" applyAlignment="1">
      <alignment horizontal="center" wrapText="1"/>
    </xf>
    <xf numFmtId="0" fontId="3" fillId="36" borderId="24" xfId="0" applyFont="1" applyFill="1" applyBorder="1" applyAlignment="1">
      <alignment horizontal="left" vertical="center" wrapText="1"/>
    </xf>
    <xf numFmtId="49" fontId="5" fillId="36" borderId="10" xfId="0" applyNumberFormat="1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 horizontal="right"/>
    </xf>
    <xf numFmtId="3" fontId="6" fillId="36" borderId="22" xfId="0" applyNumberFormat="1" applyFont="1" applyFill="1" applyBorder="1" applyAlignment="1">
      <alignment horizontal="right"/>
    </xf>
    <xf numFmtId="3" fontId="3" fillId="36" borderId="51" xfId="0" applyNumberFormat="1" applyFont="1" applyFill="1" applyBorder="1" applyAlignment="1">
      <alignment/>
    </xf>
    <xf numFmtId="3" fontId="6" fillId="36" borderId="20" xfId="0" applyNumberFormat="1" applyFont="1" applyFill="1" applyBorder="1" applyAlignment="1">
      <alignment/>
    </xf>
    <xf numFmtId="3" fontId="3" fillId="36" borderId="55" xfId="0" applyNumberFormat="1" applyFont="1" applyFill="1" applyBorder="1" applyAlignment="1">
      <alignment horizontal="right" wrapText="1"/>
    </xf>
    <xf numFmtId="0" fontId="57" fillId="36" borderId="29" xfId="0" applyFont="1" applyFill="1" applyBorder="1" applyAlignment="1">
      <alignment wrapText="1"/>
    </xf>
    <xf numFmtId="49" fontId="58" fillId="36" borderId="22" xfId="0" applyNumberFormat="1" applyFont="1" applyFill="1" applyBorder="1" applyAlignment="1">
      <alignment horizontal="center" wrapText="1"/>
    </xf>
    <xf numFmtId="0" fontId="58" fillId="36" borderId="22" xfId="0" applyFont="1" applyFill="1" applyBorder="1" applyAlignment="1">
      <alignment horizontal="center"/>
    </xf>
    <xf numFmtId="3" fontId="57" fillId="36" borderId="22" xfId="0" applyNumberFormat="1" applyFont="1" applyFill="1" applyBorder="1" applyAlignment="1">
      <alignment horizontal="right"/>
    </xf>
    <xf numFmtId="3" fontId="6" fillId="36" borderId="13" xfId="0" applyNumberFormat="1" applyFont="1" applyFill="1" applyBorder="1" applyAlignment="1">
      <alignment horizontal="right"/>
    </xf>
    <xf numFmtId="0" fontId="3" fillId="36" borderId="29" xfId="0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wrapText="1"/>
    </xf>
    <xf numFmtId="3" fontId="6" fillId="0" borderId="13" xfId="0" applyNumberFormat="1" applyFont="1" applyFill="1" applyBorder="1" applyAlignment="1">
      <alignment wrapText="1"/>
    </xf>
    <xf numFmtId="3" fontId="3" fillId="0" borderId="55" xfId="0" applyNumberFormat="1" applyFont="1" applyFill="1" applyBorder="1" applyAlignment="1">
      <alignment horizontal="right" wrapText="1"/>
    </xf>
    <xf numFmtId="3" fontId="3" fillId="36" borderId="52" xfId="0" applyNumberFormat="1" applyFont="1" applyFill="1" applyBorder="1" applyAlignment="1">
      <alignment horizontal="right"/>
    </xf>
    <xf numFmtId="0" fontId="13" fillId="36" borderId="0" xfId="0" applyFont="1" applyFill="1" applyAlignment="1">
      <alignment wrapText="1"/>
    </xf>
    <xf numFmtId="3" fontId="3" fillId="36" borderId="52" xfId="0" applyNumberFormat="1" applyFont="1" applyFill="1" applyBorder="1" applyAlignment="1">
      <alignment horizontal="right"/>
    </xf>
    <xf numFmtId="0" fontId="13" fillId="36" borderId="31" xfId="0" applyFont="1" applyFill="1" applyBorder="1" applyAlignment="1">
      <alignment vertical="center" wrapText="1"/>
    </xf>
    <xf numFmtId="0" fontId="13" fillId="36" borderId="25" xfId="0" applyFont="1" applyFill="1" applyBorder="1" applyAlignment="1">
      <alignment vertical="center" wrapText="1"/>
    </xf>
    <xf numFmtId="0" fontId="13" fillId="36" borderId="52" xfId="0" applyFont="1" applyFill="1" applyBorder="1" applyAlignment="1">
      <alignment wrapText="1"/>
    </xf>
    <xf numFmtId="0" fontId="3" fillId="36" borderId="52" xfId="0" applyFont="1" applyFill="1" applyBorder="1" applyAlignment="1">
      <alignment wrapText="1"/>
    </xf>
    <xf numFmtId="0" fontId="5" fillId="36" borderId="11" xfId="0" applyFont="1" applyFill="1" applyBorder="1" applyAlignment="1">
      <alignment horizontal="center" wrapText="1"/>
    </xf>
    <xf numFmtId="3" fontId="3" fillId="36" borderId="50" xfId="0" applyNumberFormat="1" applyFont="1" applyFill="1" applyBorder="1" applyAlignment="1">
      <alignment horizontal="right" wrapText="1"/>
    </xf>
    <xf numFmtId="0" fontId="3" fillId="36" borderId="29" xfId="0" applyFont="1" applyFill="1" applyBorder="1" applyAlignment="1">
      <alignment horizontal="left" wrapText="1"/>
    </xf>
    <xf numFmtId="0" fontId="3" fillId="36" borderId="31" xfId="0" applyFont="1" applyFill="1" applyBorder="1" applyAlignment="1">
      <alignment vertical="center" wrapText="1"/>
    </xf>
    <xf numFmtId="0" fontId="3" fillId="36" borderId="25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wrapText="1"/>
    </xf>
    <xf numFmtId="3" fontId="57" fillId="36" borderId="22" xfId="0" applyNumberFormat="1" applyFont="1" applyFill="1" applyBorder="1" applyAlignment="1">
      <alignment/>
    </xf>
    <xf numFmtId="3" fontId="56" fillId="36" borderId="52" xfId="0" applyNumberFormat="1" applyFont="1" applyFill="1" applyBorder="1" applyAlignment="1">
      <alignment/>
    </xf>
    <xf numFmtId="0" fontId="3" fillId="36" borderId="52" xfId="0" applyFont="1" applyFill="1" applyBorder="1" applyAlignment="1">
      <alignment wrapText="1"/>
    </xf>
    <xf numFmtId="0" fontId="7" fillId="11" borderId="56" xfId="0" applyFont="1" applyFill="1" applyBorder="1" applyAlignment="1">
      <alignment horizontal="center" wrapText="1"/>
    </xf>
    <xf numFmtId="0" fontId="7" fillId="11" borderId="28" xfId="0" applyFont="1" applyFill="1" applyBorder="1" applyAlignment="1">
      <alignment horizontal="center" wrapText="1"/>
    </xf>
    <xf numFmtId="0" fontId="7" fillId="11" borderId="55" xfId="0" applyFont="1" applyFill="1" applyBorder="1" applyAlignment="1">
      <alignment horizontal="center" wrapText="1"/>
    </xf>
    <xf numFmtId="0" fontId="7" fillId="33" borderId="56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7" fillId="33" borderId="55" xfId="0" applyFont="1" applyFill="1" applyBorder="1" applyAlignment="1">
      <alignment horizontal="left" vertical="center" wrapText="1"/>
    </xf>
    <xf numFmtId="3" fontId="8" fillId="0" borderId="42" xfId="0" applyNumberFormat="1" applyFont="1" applyFill="1" applyBorder="1" applyAlignment="1">
      <alignment horizontal="right" wrapText="1"/>
    </xf>
    <xf numFmtId="0" fontId="8" fillId="0" borderId="51" xfId="0" applyFont="1" applyFill="1" applyBorder="1" applyAlignment="1">
      <alignment horizontal="right" wrapText="1"/>
    </xf>
    <xf numFmtId="0" fontId="7" fillId="11" borderId="53" xfId="0" applyFont="1" applyFill="1" applyBorder="1" applyAlignment="1">
      <alignment horizontal="center" wrapText="1"/>
    </xf>
    <xf numFmtId="0" fontId="7" fillId="11" borderId="57" xfId="0" applyFont="1" applyFill="1" applyBorder="1" applyAlignment="1">
      <alignment horizontal="center" wrapText="1"/>
    </xf>
    <xf numFmtId="0" fontId="7" fillId="11" borderId="51" xfId="0" applyFont="1" applyFill="1" applyBorder="1" applyAlignment="1">
      <alignment horizontal="center" wrapText="1"/>
    </xf>
    <xf numFmtId="3" fontId="7" fillId="11" borderId="23" xfId="0" applyNumberFormat="1" applyFont="1" applyFill="1" applyBorder="1" applyAlignment="1">
      <alignment wrapText="1"/>
    </xf>
    <xf numFmtId="0" fontId="6" fillId="19" borderId="32" xfId="0" applyFont="1" applyFill="1" applyBorder="1" applyAlignment="1">
      <alignment horizontal="center"/>
    </xf>
    <xf numFmtId="0" fontId="6" fillId="19" borderId="58" xfId="0" applyFont="1" applyFill="1" applyBorder="1" applyAlignment="1">
      <alignment horizontal="center"/>
    </xf>
    <xf numFmtId="0" fontId="6" fillId="19" borderId="59" xfId="0" applyFont="1" applyFill="1" applyBorder="1" applyAlignment="1">
      <alignment horizontal="center"/>
    </xf>
    <xf numFmtId="0" fontId="6" fillId="37" borderId="32" xfId="0" applyFont="1" applyFill="1" applyBorder="1" applyAlignment="1">
      <alignment horizontal="center" wrapText="1"/>
    </xf>
    <xf numFmtId="0" fontId="6" fillId="37" borderId="58" xfId="0" applyFont="1" applyFill="1" applyBorder="1" applyAlignment="1">
      <alignment horizontal="center" wrapText="1"/>
    </xf>
    <xf numFmtId="0" fontId="6" fillId="37" borderId="59" xfId="0" applyFont="1" applyFill="1" applyBorder="1" applyAlignment="1">
      <alignment horizontal="center" wrapText="1"/>
    </xf>
    <xf numFmtId="0" fontId="6" fillId="19" borderId="60" xfId="0" applyFont="1" applyFill="1" applyBorder="1" applyAlignment="1">
      <alignment horizontal="center" wrapText="1"/>
    </xf>
    <xf numFmtId="0" fontId="6" fillId="19" borderId="61" xfId="0" applyFont="1" applyFill="1" applyBorder="1" applyAlignment="1">
      <alignment horizontal="center" wrapText="1"/>
    </xf>
    <xf numFmtId="0" fontId="6" fillId="19" borderId="26" xfId="0" applyFont="1" applyFill="1" applyBorder="1" applyAlignment="1">
      <alignment horizontal="center" wrapText="1"/>
    </xf>
    <xf numFmtId="0" fontId="6" fillId="19" borderId="35" xfId="0" applyFont="1" applyFill="1" applyBorder="1" applyAlignment="1">
      <alignment horizontal="center" wrapText="1"/>
    </xf>
    <xf numFmtId="0" fontId="6" fillId="19" borderId="49" xfId="0" applyFont="1" applyFill="1" applyBorder="1" applyAlignment="1">
      <alignment horizontal="center" wrapText="1"/>
    </xf>
    <xf numFmtId="0" fontId="6" fillId="19" borderId="62" xfId="0" applyFont="1" applyFill="1" applyBorder="1" applyAlignment="1">
      <alignment horizontal="center" wrapText="1"/>
    </xf>
    <xf numFmtId="0" fontId="6" fillId="0" borderId="60" xfId="0" applyFont="1" applyFill="1" applyBorder="1" applyAlignment="1">
      <alignment horizontal="center" wrapText="1"/>
    </xf>
    <xf numFmtId="0" fontId="6" fillId="0" borderId="61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5" fillId="19" borderId="32" xfId="0" applyFont="1" applyFill="1" applyBorder="1" applyAlignment="1">
      <alignment horizontal="center" wrapText="1"/>
    </xf>
    <xf numFmtId="0" fontId="5" fillId="19" borderId="58" xfId="0" applyFont="1" applyFill="1" applyBorder="1" applyAlignment="1">
      <alignment horizontal="center" wrapText="1"/>
    </xf>
    <xf numFmtId="0" fontId="5" fillId="19" borderId="37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58" xfId="0" applyFont="1" applyFill="1" applyBorder="1" applyAlignment="1">
      <alignment horizontal="center" wrapText="1"/>
    </xf>
    <xf numFmtId="0" fontId="6" fillId="0" borderId="59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center" wrapText="1"/>
    </xf>
    <xf numFmtId="0" fontId="5" fillId="33" borderId="59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/>
    </xf>
    <xf numFmtId="49" fontId="5" fillId="33" borderId="59" xfId="0" applyNumberFormat="1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 vertical="center" wrapText="1"/>
    </xf>
    <xf numFmtId="0" fontId="6" fillId="37" borderId="63" xfId="0" applyFont="1" applyFill="1" applyBorder="1" applyAlignment="1">
      <alignment horizontal="center" vertical="center" wrapText="1"/>
    </xf>
    <xf numFmtId="0" fontId="6" fillId="37" borderId="64" xfId="0" applyFont="1" applyFill="1" applyBorder="1" applyAlignment="1">
      <alignment horizontal="center" vertical="center" wrapText="1"/>
    </xf>
    <xf numFmtId="0" fontId="6" fillId="37" borderId="60" xfId="0" applyFont="1" applyFill="1" applyBorder="1" applyAlignment="1">
      <alignment horizontal="center" wrapText="1"/>
    </xf>
    <xf numFmtId="0" fontId="6" fillId="37" borderId="61" xfId="0" applyFont="1" applyFill="1" applyBorder="1" applyAlignment="1">
      <alignment horizontal="center" wrapText="1"/>
    </xf>
    <xf numFmtId="0" fontId="6" fillId="37" borderId="65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0" fontId="6" fillId="38" borderId="58" xfId="0" applyFont="1" applyFill="1" applyBorder="1" applyAlignment="1">
      <alignment horizontal="center" vertical="center" wrapText="1"/>
    </xf>
    <xf numFmtId="0" fontId="6" fillId="38" borderId="59" xfId="0" applyFont="1" applyFill="1" applyBorder="1" applyAlignment="1">
      <alignment horizontal="center" vertical="center" wrapText="1"/>
    </xf>
    <xf numFmtId="0" fontId="6" fillId="37" borderId="66" xfId="0" applyFont="1" applyFill="1" applyBorder="1" applyAlignment="1">
      <alignment horizontal="center" vertical="center" wrapText="1"/>
    </xf>
    <xf numFmtId="0" fontId="6" fillId="37" borderId="67" xfId="0" applyFont="1" applyFill="1" applyBorder="1" applyAlignment="1">
      <alignment horizontal="center" vertical="center" wrapText="1"/>
    </xf>
    <xf numFmtId="0" fontId="6" fillId="37" borderId="58" xfId="0" applyFont="1" applyFill="1" applyBorder="1" applyAlignment="1">
      <alignment horizontal="center" vertical="center" wrapText="1"/>
    </xf>
    <xf numFmtId="0" fontId="6" fillId="37" borderId="59" xfId="0" applyFont="1" applyFill="1" applyBorder="1" applyAlignment="1">
      <alignment horizontal="center" vertical="center" wrapText="1"/>
    </xf>
    <xf numFmtId="0" fontId="6" fillId="37" borderId="68" xfId="0" applyFont="1" applyFill="1" applyBorder="1" applyAlignment="1">
      <alignment horizontal="center" wrapText="1"/>
    </xf>
    <xf numFmtId="0" fontId="6" fillId="37" borderId="0" xfId="0" applyFont="1" applyFill="1" applyBorder="1" applyAlignment="1">
      <alignment horizontal="center" wrapText="1"/>
    </xf>
    <xf numFmtId="0" fontId="6" fillId="37" borderId="69" xfId="0" applyFont="1" applyFill="1" applyBorder="1" applyAlignment="1">
      <alignment horizontal="center" wrapText="1"/>
    </xf>
    <xf numFmtId="0" fontId="5" fillId="19" borderId="32" xfId="0" applyFont="1" applyFill="1" applyBorder="1" applyAlignment="1">
      <alignment horizontal="center" vertical="center" wrapText="1"/>
    </xf>
    <xf numFmtId="0" fontId="5" fillId="19" borderId="58" xfId="0" applyFont="1" applyFill="1" applyBorder="1" applyAlignment="1">
      <alignment horizontal="center" vertical="center" wrapText="1"/>
    </xf>
    <xf numFmtId="0" fontId="5" fillId="19" borderId="59" xfId="0" applyFont="1" applyFill="1" applyBorder="1" applyAlignment="1">
      <alignment horizontal="center" vertical="center" wrapText="1"/>
    </xf>
    <xf numFmtId="0" fontId="8" fillId="10" borderId="32" xfId="0" applyFont="1" applyFill="1" applyBorder="1" applyAlignment="1">
      <alignment horizontal="center" vertical="center" wrapText="1"/>
    </xf>
    <xf numFmtId="0" fontId="8" fillId="10" borderId="58" xfId="0" applyFont="1" applyFill="1" applyBorder="1" applyAlignment="1">
      <alignment horizontal="center" vertical="center" wrapText="1"/>
    </xf>
    <xf numFmtId="0" fontId="8" fillId="10" borderId="59" xfId="0" applyFont="1" applyFill="1" applyBorder="1" applyAlignment="1">
      <alignment horizontal="center" vertical="center" wrapText="1"/>
    </xf>
    <xf numFmtId="0" fontId="4" fillId="12" borderId="32" xfId="0" applyFont="1" applyFill="1" applyBorder="1" applyAlignment="1">
      <alignment horizontal="center" wrapText="1"/>
    </xf>
    <xf numFmtId="0" fontId="4" fillId="12" borderId="58" xfId="0" applyFont="1" applyFill="1" applyBorder="1" applyAlignment="1">
      <alignment horizontal="center" wrapText="1"/>
    </xf>
    <xf numFmtId="0" fontId="4" fillId="12" borderId="37" xfId="0" applyFont="1" applyFill="1" applyBorder="1" applyAlignment="1">
      <alignment horizontal="center" wrapText="1"/>
    </xf>
    <xf numFmtId="0" fontId="4" fillId="12" borderId="66" xfId="0" applyFont="1" applyFill="1" applyBorder="1" applyAlignment="1">
      <alignment horizontal="center" wrapText="1"/>
    </xf>
    <xf numFmtId="0" fontId="4" fillId="12" borderId="67" xfId="0" applyFont="1" applyFill="1" applyBorder="1" applyAlignment="1">
      <alignment horizontal="center" wrapText="1"/>
    </xf>
    <xf numFmtId="0" fontId="4" fillId="12" borderId="70" xfId="0" applyFont="1" applyFill="1" applyBorder="1" applyAlignment="1">
      <alignment horizontal="center" wrapText="1"/>
    </xf>
    <xf numFmtId="0" fontId="8" fillId="35" borderId="66" xfId="0" applyFont="1" applyFill="1" applyBorder="1" applyAlignment="1">
      <alignment horizontal="center" vertical="center" wrapText="1"/>
    </xf>
    <xf numFmtId="0" fontId="8" fillId="35" borderId="67" xfId="0" applyFont="1" applyFill="1" applyBorder="1" applyAlignment="1">
      <alignment horizontal="center" vertical="center" wrapText="1"/>
    </xf>
    <xf numFmtId="0" fontId="6" fillId="37" borderId="71" xfId="0" applyFont="1" applyFill="1" applyBorder="1" applyAlignment="1">
      <alignment horizontal="center" vertical="center" wrapText="1"/>
    </xf>
    <xf numFmtId="0" fontId="7" fillId="18" borderId="32" xfId="0" applyFont="1" applyFill="1" applyBorder="1" applyAlignment="1">
      <alignment horizontal="center" vertical="center" wrapText="1"/>
    </xf>
    <xf numFmtId="0" fontId="7" fillId="18" borderId="58" xfId="0" applyFont="1" applyFill="1" applyBorder="1" applyAlignment="1">
      <alignment horizontal="center" vertical="center" wrapText="1"/>
    </xf>
    <xf numFmtId="0" fontId="7" fillId="18" borderId="59" xfId="0" applyFont="1" applyFill="1" applyBorder="1" applyAlignment="1">
      <alignment horizontal="center" vertical="center" wrapText="1"/>
    </xf>
    <xf numFmtId="0" fontId="7" fillId="18" borderId="60" xfId="0" applyFont="1" applyFill="1" applyBorder="1" applyAlignment="1">
      <alignment horizontal="center" vertical="center" wrapText="1"/>
    </xf>
    <xf numFmtId="0" fontId="7" fillId="18" borderId="61" xfId="0" applyFont="1" applyFill="1" applyBorder="1" applyAlignment="1">
      <alignment horizontal="center" vertical="center" wrapText="1"/>
    </xf>
    <xf numFmtId="0" fontId="7" fillId="18" borderId="26" xfId="0" applyFont="1" applyFill="1" applyBorder="1" applyAlignment="1">
      <alignment horizontal="center" vertical="center" wrapText="1"/>
    </xf>
    <xf numFmtId="0" fontId="6" fillId="37" borderId="68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6" fillId="37" borderId="69" xfId="0" applyFont="1" applyFill="1" applyBorder="1" applyAlignment="1">
      <alignment horizontal="center" vertical="center" wrapText="1"/>
    </xf>
    <xf numFmtId="0" fontId="6" fillId="19" borderId="33" xfId="0" applyFont="1" applyFill="1" applyBorder="1" applyAlignment="1">
      <alignment horizontal="center" vertical="center" wrapText="1"/>
    </xf>
    <xf numFmtId="0" fontId="6" fillId="19" borderId="36" xfId="0" applyFont="1" applyFill="1" applyBorder="1" applyAlignment="1">
      <alignment horizontal="center" vertical="center" wrapText="1"/>
    </xf>
    <xf numFmtId="0" fontId="6" fillId="19" borderId="72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6" fillId="18" borderId="33" xfId="0" applyFont="1" applyFill="1" applyBorder="1" applyAlignment="1">
      <alignment horizontal="center" vertical="center" wrapText="1"/>
    </xf>
    <xf numFmtId="0" fontId="6" fillId="18" borderId="36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7" fillId="33" borderId="55" xfId="0" applyFont="1" applyFill="1" applyBorder="1" applyAlignment="1">
      <alignment horizontal="left" vertical="center" wrapText="1"/>
    </xf>
    <xf numFmtId="0" fontId="6" fillId="18" borderId="53" xfId="0" applyFont="1" applyFill="1" applyBorder="1" applyAlignment="1">
      <alignment horizontal="center" vertical="center" wrapText="1"/>
    </xf>
    <xf numFmtId="0" fontId="6" fillId="18" borderId="57" xfId="0" applyFont="1" applyFill="1" applyBorder="1" applyAlignment="1">
      <alignment horizontal="center" vertical="center" wrapText="1"/>
    </xf>
    <xf numFmtId="0" fontId="6" fillId="18" borderId="51" xfId="0" applyFont="1" applyFill="1" applyBorder="1" applyAlignment="1">
      <alignment horizontal="center" vertical="center" wrapText="1"/>
    </xf>
    <xf numFmtId="0" fontId="6" fillId="38" borderId="33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6" fillId="38" borderId="72" xfId="0" applyFont="1" applyFill="1" applyBorder="1" applyAlignment="1">
      <alignment horizontal="center" vertical="center" wrapText="1"/>
    </xf>
    <xf numFmtId="0" fontId="6" fillId="19" borderId="29" xfId="0" applyFont="1" applyFill="1" applyBorder="1" applyAlignment="1">
      <alignment horizontal="center" vertical="center" wrapText="1"/>
    </xf>
    <xf numFmtId="0" fontId="6" fillId="19" borderId="22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6" fillId="19" borderId="60" xfId="0" applyFont="1" applyFill="1" applyBorder="1" applyAlignment="1">
      <alignment horizontal="center" vertical="center" wrapText="1"/>
    </xf>
    <xf numFmtId="0" fontId="6" fillId="19" borderId="61" xfId="0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6" fillId="18" borderId="24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38" borderId="53" xfId="0" applyFont="1" applyFill="1" applyBorder="1" applyAlignment="1">
      <alignment horizontal="center" vertical="center" wrapText="1"/>
    </xf>
    <xf numFmtId="0" fontId="6" fillId="38" borderId="57" xfId="0" applyFont="1" applyFill="1" applyBorder="1" applyAlignment="1">
      <alignment horizontal="center" vertical="center" wrapText="1"/>
    </xf>
    <xf numFmtId="0" fontId="6" fillId="38" borderId="73" xfId="0" applyFont="1" applyFill="1" applyBorder="1" applyAlignment="1">
      <alignment horizontal="center" vertical="center" wrapText="1"/>
    </xf>
    <xf numFmtId="0" fontId="6" fillId="19" borderId="68" xfId="0" applyFont="1" applyFill="1" applyBorder="1" applyAlignment="1">
      <alignment horizontal="center" vertical="center" wrapText="1"/>
    </xf>
    <xf numFmtId="0" fontId="6" fillId="19" borderId="0" xfId="0" applyFont="1" applyFill="1" applyBorder="1" applyAlignment="1">
      <alignment horizontal="center" vertical="center" wrapText="1"/>
    </xf>
    <xf numFmtId="0" fontId="6" fillId="19" borderId="30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7" borderId="46" xfId="0" applyFont="1" applyFill="1" applyBorder="1" applyAlignment="1">
      <alignment horizontal="center" wrapText="1"/>
    </xf>
    <xf numFmtId="0" fontId="7" fillId="7" borderId="27" xfId="0" applyFont="1" applyFill="1" applyBorder="1" applyAlignment="1">
      <alignment horizontal="center" wrapText="1"/>
    </xf>
    <xf numFmtId="0" fontId="7" fillId="7" borderId="38" xfId="0" applyFont="1" applyFill="1" applyBorder="1" applyAlignment="1">
      <alignment horizontal="center" wrapText="1"/>
    </xf>
    <xf numFmtId="0" fontId="6" fillId="19" borderId="46" xfId="0" applyFont="1" applyFill="1" applyBorder="1" applyAlignment="1">
      <alignment horizontal="center" vertical="center" wrapText="1"/>
    </xf>
    <xf numFmtId="0" fontId="6" fillId="19" borderId="27" xfId="0" applyFont="1" applyFill="1" applyBorder="1" applyAlignment="1">
      <alignment horizontal="center" vertical="center" wrapText="1"/>
    </xf>
    <xf numFmtId="0" fontId="6" fillId="19" borderId="74" xfId="0" applyFont="1" applyFill="1" applyBorder="1" applyAlignment="1">
      <alignment horizontal="center" vertical="center" wrapText="1"/>
    </xf>
    <xf numFmtId="0" fontId="6" fillId="18" borderId="48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7" fillId="11" borderId="56" xfId="0" applyFont="1" applyFill="1" applyBorder="1" applyAlignment="1">
      <alignment horizontal="center" wrapText="1"/>
    </xf>
    <xf numFmtId="0" fontId="7" fillId="11" borderId="28" xfId="0" applyFont="1" applyFill="1" applyBorder="1" applyAlignment="1">
      <alignment horizontal="center" wrapText="1"/>
    </xf>
    <xf numFmtId="0" fontId="7" fillId="11" borderId="55" xfId="0" applyFont="1" applyFill="1" applyBorder="1" applyAlignment="1">
      <alignment horizontal="center" wrapText="1"/>
    </xf>
    <xf numFmtId="0" fontId="7" fillId="11" borderId="43" xfId="0" applyFont="1" applyFill="1" applyBorder="1" applyAlignment="1">
      <alignment horizontal="center" wrapText="1"/>
    </xf>
    <xf numFmtId="0" fontId="7" fillId="11" borderId="45" xfId="0" applyFont="1" applyFill="1" applyBorder="1" applyAlignment="1">
      <alignment horizontal="center" wrapText="1"/>
    </xf>
    <xf numFmtId="0" fontId="7" fillId="11" borderId="52" xfId="0" applyFont="1" applyFill="1" applyBorder="1" applyAlignment="1">
      <alignment horizontal="center" wrapText="1"/>
    </xf>
    <xf numFmtId="0" fontId="7" fillId="11" borderId="75" xfId="0" applyFont="1" applyFill="1" applyBorder="1" applyAlignment="1">
      <alignment horizontal="center" wrapText="1"/>
    </xf>
    <xf numFmtId="0" fontId="7" fillId="11" borderId="76" xfId="0" applyFont="1" applyFill="1" applyBorder="1" applyAlignment="1">
      <alignment horizontal="center" wrapText="1"/>
    </xf>
    <xf numFmtId="0" fontId="7" fillId="11" borderId="77" xfId="0" applyFont="1" applyFill="1" applyBorder="1" applyAlignment="1">
      <alignment horizontal="center" wrapText="1"/>
    </xf>
    <xf numFmtId="0" fontId="8" fillId="35" borderId="32" xfId="0" applyFont="1" applyFill="1" applyBorder="1" applyAlignment="1">
      <alignment horizontal="center" vertical="center" wrapText="1"/>
    </xf>
    <xf numFmtId="0" fontId="8" fillId="35" borderId="58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78" xfId="0" applyFont="1" applyFill="1" applyBorder="1" applyAlignment="1">
      <alignment horizontal="center" vertical="center" wrapText="1"/>
    </xf>
    <xf numFmtId="0" fontId="6" fillId="19" borderId="29" xfId="0" applyFont="1" applyFill="1" applyBorder="1" applyAlignment="1">
      <alignment horizontal="center" vertical="center" wrapText="1"/>
    </xf>
    <xf numFmtId="0" fontId="6" fillId="19" borderId="22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6" fillId="18" borderId="48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38" borderId="33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6" fillId="38" borderId="72" xfId="0" applyFont="1" applyFill="1" applyBorder="1" applyAlignment="1">
      <alignment horizontal="center" vertical="center" wrapText="1"/>
    </xf>
    <xf numFmtId="0" fontId="6" fillId="19" borderId="19" xfId="0" applyFont="1" applyFill="1" applyBorder="1" applyAlignment="1">
      <alignment horizontal="center" vertical="center" wrapText="1"/>
    </xf>
    <xf numFmtId="0" fontId="6" fillId="19" borderId="1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6" fillId="18" borderId="24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I688"/>
  <sheetViews>
    <sheetView tabSelected="1" zoomScale="142" zoomScaleNormal="142" zoomScalePageLayoutView="0" workbookViewId="0" topLeftCell="B1">
      <pane ySplit="7" topLeftCell="A8" activePane="bottomLeft" state="frozen"/>
      <selection pane="topLeft" activeCell="A1" sqref="A1"/>
      <selection pane="bottomLeft" activeCell="A2" sqref="A2:J2"/>
    </sheetView>
  </sheetViews>
  <sheetFormatPr defaultColWidth="12.57421875" defaultRowHeight="12.75"/>
  <cols>
    <col min="1" max="1" width="47.8515625" style="2" customWidth="1"/>
    <col min="2" max="2" width="6.57421875" style="2" customWidth="1"/>
    <col min="3" max="3" width="6.140625" style="2" customWidth="1"/>
    <col min="4" max="4" width="15.140625" style="2" customWidth="1"/>
    <col min="5" max="5" width="14.57421875" style="2" customWidth="1"/>
    <col min="6" max="6" width="13.8515625" style="2" customWidth="1"/>
    <col min="7" max="7" width="15.421875" style="2" bestFit="1" customWidth="1"/>
    <col min="8" max="8" width="15.8515625" style="2" customWidth="1"/>
    <col min="9" max="9" width="15.00390625" style="2" bestFit="1" customWidth="1"/>
    <col min="10" max="10" width="15.421875" style="61" customWidth="1"/>
    <col min="11" max="165" width="12.57421875" style="55" customWidth="1"/>
    <col min="166" max="16384" width="12.57421875" style="2" customWidth="1"/>
  </cols>
  <sheetData>
    <row r="1" spans="1:10" ht="20.25" customHeight="1" thickBot="1">
      <c r="A1" s="1" t="s">
        <v>0</v>
      </c>
      <c r="I1" s="412" t="s">
        <v>455</v>
      </c>
      <c r="J1" s="413"/>
    </row>
    <row r="2" spans="1:10" ht="27.75" customHeight="1">
      <c r="A2" s="414" t="s">
        <v>338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18.75" customHeight="1" thickBot="1">
      <c r="A3" s="415"/>
      <c r="B3" s="415"/>
      <c r="C3" s="415"/>
      <c r="D3" s="415"/>
      <c r="E3" s="415"/>
      <c r="F3" s="415"/>
      <c r="G3" s="415"/>
      <c r="H3" s="415"/>
      <c r="I3" s="415"/>
      <c r="J3" s="415"/>
    </row>
    <row r="4" spans="1:10" ht="18.75" customHeight="1" hidden="1">
      <c r="A4" s="3"/>
      <c r="B4" s="3"/>
      <c r="C4" s="3"/>
      <c r="D4" s="3"/>
      <c r="E4" s="3"/>
      <c r="F4" s="3"/>
      <c r="G4" s="3"/>
      <c r="H4" s="3"/>
      <c r="I4" s="3"/>
      <c r="J4" s="60"/>
    </row>
    <row r="5" spans="1:11" ht="17.25" customHeight="1" thickBot="1">
      <c r="A5" s="65"/>
      <c r="B5" s="65"/>
      <c r="C5" s="65"/>
      <c r="D5" s="65"/>
      <c r="E5" s="65"/>
      <c r="F5" s="65"/>
      <c r="G5" s="65"/>
      <c r="H5" s="65"/>
      <c r="I5" s="416" t="s">
        <v>342</v>
      </c>
      <c r="J5" s="417"/>
      <c r="K5" s="66"/>
    </row>
    <row r="6" spans="1:11" ht="62.25" customHeight="1" thickBot="1">
      <c r="A6" s="67" t="s">
        <v>1</v>
      </c>
      <c r="B6" s="68" t="s">
        <v>2</v>
      </c>
      <c r="C6" s="69" t="s">
        <v>3</v>
      </c>
      <c r="D6" s="69" t="s">
        <v>339</v>
      </c>
      <c r="E6" s="69" t="s">
        <v>340</v>
      </c>
      <c r="F6" s="69" t="s">
        <v>4</v>
      </c>
      <c r="G6" s="70" t="s">
        <v>105</v>
      </c>
      <c r="H6" s="70" t="s">
        <v>173</v>
      </c>
      <c r="I6" s="70" t="s">
        <v>174</v>
      </c>
      <c r="J6" s="71" t="s">
        <v>341</v>
      </c>
      <c r="K6" s="66"/>
    </row>
    <row r="7" spans="1:11" ht="13.5" customHeight="1" thickBot="1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3">
        <v>7</v>
      </c>
      <c r="H7" s="73">
        <v>8</v>
      </c>
      <c r="I7" s="74">
        <v>9</v>
      </c>
      <c r="J7" s="75">
        <v>10</v>
      </c>
      <c r="K7" s="66"/>
    </row>
    <row r="8" spans="1:11" ht="19.5" customHeight="1">
      <c r="A8" s="418" t="s">
        <v>433</v>
      </c>
      <c r="B8" s="419"/>
      <c r="C8" s="419"/>
      <c r="D8" s="419"/>
      <c r="E8" s="419"/>
      <c r="F8" s="419"/>
      <c r="G8" s="419"/>
      <c r="H8" s="419"/>
      <c r="I8" s="419"/>
      <c r="J8" s="420"/>
      <c r="K8" s="66"/>
    </row>
    <row r="9" spans="1:11" ht="14.25">
      <c r="A9" s="339" t="s">
        <v>422</v>
      </c>
      <c r="B9" s="340" t="s">
        <v>5</v>
      </c>
      <c r="C9" s="341" t="s">
        <v>435</v>
      </c>
      <c r="D9" s="312">
        <v>260000</v>
      </c>
      <c r="E9" s="312">
        <f>D9</f>
        <v>260000</v>
      </c>
      <c r="F9" s="332">
        <f>D9+G9+H9+I9+J9</f>
        <v>260000</v>
      </c>
      <c r="G9" s="342">
        <v>0</v>
      </c>
      <c r="H9" s="312">
        <v>0</v>
      </c>
      <c r="I9" s="312">
        <v>0</v>
      </c>
      <c r="J9" s="312">
        <v>0</v>
      </c>
      <c r="K9" s="66"/>
    </row>
    <row r="10" spans="1:11" ht="15" thickBot="1">
      <c r="A10" s="400" t="s">
        <v>452</v>
      </c>
      <c r="B10" s="401"/>
      <c r="C10" s="402"/>
      <c r="D10" s="76">
        <f>SUM(D9:D9)</f>
        <v>260000</v>
      </c>
      <c r="E10" s="76">
        <f>SUM(E9:E9)</f>
        <v>260000</v>
      </c>
      <c r="F10" s="76">
        <f>SUM(F9:F9)</f>
        <v>260000</v>
      </c>
      <c r="G10" s="76"/>
      <c r="H10" s="76">
        <v>0</v>
      </c>
      <c r="I10" s="76">
        <v>0</v>
      </c>
      <c r="J10" s="76">
        <v>0</v>
      </c>
      <c r="K10" s="66"/>
    </row>
    <row r="11" spans="1:11" ht="19.5" customHeight="1" thickBot="1">
      <c r="A11" s="394" t="s">
        <v>434</v>
      </c>
      <c r="B11" s="395"/>
      <c r="C11" s="395"/>
      <c r="D11" s="395"/>
      <c r="E11" s="395"/>
      <c r="F11" s="395"/>
      <c r="G11" s="395"/>
      <c r="H11" s="395"/>
      <c r="I11" s="395"/>
      <c r="J11" s="396"/>
      <c r="K11" s="66"/>
    </row>
    <row r="12" spans="1:11" ht="15" thickBot="1">
      <c r="A12" s="397" t="s">
        <v>6</v>
      </c>
      <c r="B12" s="398"/>
      <c r="C12" s="399"/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66"/>
    </row>
    <row r="13" spans="1:11" ht="19.5" customHeight="1" thickBot="1">
      <c r="A13" s="421" t="s">
        <v>191</v>
      </c>
      <c r="B13" s="422"/>
      <c r="C13" s="422"/>
      <c r="D13" s="422"/>
      <c r="E13" s="422"/>
      <c r="F13" s="422"/>
      <c r="G13" s="422"/>
      <c r="H13" s="422"/>
      <c r="I13" s="422"/>
      <c r="J13" s="423"/>
      <c r="K13" s="66"/>
    </row>
    <row r="14" spans="1:11" ht="25.5">
      <c r="A14" s="171" t="s">
        <v>258</v>
      </c>
      <c r="B14" s="165" t="s">
        <v>5</v>
      </c>
      <c r="C14" s="166" t="s">
        <v>8</v>
      </c>
      <c r="D14" s="162">
        <v>166600</v>
      </c>
      <c r="E14" s="167">
        <f aca="true" t="shared" si="0" ref="E14:E27">D14</f>
        <v>166600</v>
      </c>
      <c r="F14" s="168">
        <f aca="true" t="shared" si="1" ref="F14:F27">D14+G14+H14+I14+J14</f>
        <v>166600</v>
      </c>
      <c r="G14" s="169">
        <v>0</v>
      </c>
      <c r="H14" s="170">
        <v>0</v>
      </c>
      <c r="I14" s="170">
        <v>0</v>
      </c>
      <c r="J14" s="170">
        <v>0</v>
      </c>
      <c r="K14" s="66"/>
    </row>
    <row r="15" spans="1:11" ht="38.25">
      <c r="A15" s="171" t="s">
        <v>122</v>
      </c>
      <c r="B15" s="165" t="s">
        <v>5</v>
      </c>
      <c r="C15" s="166" t="s">
        <v>8</v>
      </c>
      <c r="D15" s="162">
        <v>0</v>
      </c>
      <c r="E15" s="167">
        <f t="shared" si="0"/>
        <v>0</v>
      </c>
      <c r="F15" s="168">
        <f t="shared" si="1"/>
        <v>45000</v>
      </c>
      <c r="G15" s="172">
        <v>45000</v>
      </c>
      <c r="H15" s="162">
        <v>0</v>
      </c>
      <c r="I15" s="162">
        <v>0</v>
      </c>
      <c r="J15" s="162">
        <v>0</v>
      </c>
      <c r="K15" s="66"/>
    </row>
    <row r="16" spans="1:11" ht="66.75" customHeight="1">
      <c r="A16" s="171" t="s">
        <v>123</v>
      </c>
      <c r="B16" s="165" t="s">
        <v>5</v>
      </c>
      <c r="C16" s="166" t="s">
        <v>8</v>
      </c>
      <c r="D16" s="162">
        <v>0</v>
      </c>
      <c r="E16" s="167">
        <f t="shared" si="0"/>
        <v>0</v>
      </c>
      <c r="F16" s="168">
        <f t="shared" si="1"/>
        <v>55000</v>
      </c>
      <c r="G16" s="172">
        <v>55000</v>
      </c>
      <c r="H16" s="162">
        <v>0</v>
      </c>
      <c r="I16" s="162">
        <v>0</v>
      </c>
      <c r="J16" s="162">
        <v>0</v>
      </c>
      <c r="K16" s="66"/>
    </row>
    <row r="17" spans="1:11" ht="42" customHeight="1">
      <c r="A17" s="171" t="s">
        <v>124</v>
      </c>
      <c r="B17" s="165" t="s">
        <v>5</v>
      </c>
      <c r="C17" s="166" t="s">
        <v>8</v>
      </c>
      <c r="D17" s="162">
        <v>4000000</v>
      </c>
      <c r="E17" s="167">
        <f t="shared" si="0"/>
        <v>4000000</v>
      </c>
      <c r="F17" s="168">
        <f t="shared" si="1"/>
        <v>8410000</v>
      </c>
      <c r="G17" s="172">
        <v>4410000</v>
      </c>
      <c r="H17" s="162">
        <v>0</v>
      </c>
      <c r="I17" s="162">
        <v>0</v>
      </c>
      <c r="J17" s="162">
        <v>0</v>
      </c>
      <c r="K17" s="66"/>
    </row>
    <row r="18" spans="1:11" ht="25.5">
      <c r="A18" s="173" t="s">
        <v>383</v>
      </c>
      <c r="B18" s="165" t="s">
        <v>5</v>
      </c>
      <c r="C18" s="166" t="s">
        <v>8</v>
      </c>
      <c r="D18" s="162">
        <v>80000</v>
      </c>
      <c r="E18" s="167">
        <f t="shared" si="0"/>
        <v>80000</v>
      </c>
      <c r="F18" s="168">
        <f t="shared" si="1"/>
        <v>80000</v>
      </c>
      <c r="G18" s="172">
        <v>0</v>
      </c>
      <c r="H18" s="162">
        <v>0</v>
      </c>
      <c r="I18" s="162">
        <v>0</v>
      </c>
      <c r="J18" s="162">
        <v>0</v>
      </c>
      <c r="K18" s="66"/>
    </row>
    <row r="19" spans="1:11" ht="25.5">
      <c r="A19" s="171" t="s">
        <v>393</v>
      </c>
      <c r="B19" s="165" t="s">
        <v>5</v>
      </c>
      <c r="C19" s="166" t="s">
        <v>8</v>
      </c>
      <c r="D19" s="174">
        <v>57800</v>
      </c>
      <c r="E19" s="167">
        <f t="shared" si="0"/>
        <v>57800</v>
      </c>
      <c r="F19" s="168">
        <f t="shared" si="1"/>
        <v>62000</v>
      </c>
      <c r="G19" s="172">
        <v>4200</v>
      </c>
      <c r="H19" s="162">
        <v>0</v>
      </c>
      <c r="I19" s="162">
        <v>0</v>
      </c>
      <c r="J19" s="162">
        <v>0</v>
      </c>
      <c r="K19" s="66"/>
    </row>
    <row r="20" spans="1:11" ht="25.5">
      <c r="A20" s="171" t="s">
        <v>394</v>
      </c>
      <c r="B20" s="165" t="s">
        <v>5</v>
      </c>
      <c r="C20" s="166" t="s">
        <v>8</v>
      </c>
      <c r="D20" s="174">
        <v>0</v>
      </c>
      <c r="E20" s="167">
        <f>D20</f>
        <v>0</v>
      </c>
      <c r="F20" s="168">
        <f>D20+G20+H20+I20+J20</f>
        <v>4700000</v>
      </c>
      <c r="G20" s="172">
        <v>4700000</v>
      </c>
      <c r="H20" s="162">
        <v>0</v>
      </c>
      <c r="I20" s="162">
        <v>0</v>
      </c>
      <c r="J20" s="162">
        <v>0</v>
      </c>
      <c r="K20" s="66"/>
    </row>
    <row r="21" spans="1:11" ht="38.25">
      <c r="A21" s="171" t="s">
        <v>396</v>
      </c>
      <c r="B21" s="165" t="s">
        <v>5</v>
      </c>
      <c r="C21" s="166" t="s">
        <v>8</v>
      </c>
      <c r="D21" s="174">
        <v>0</v>
      </c>
      <c r="E21" s="167">
        <f>D21</f>
        <v>0</v>
      </c>
      <c r="F21" s="168">
        <f>D21+G21+H21+I21+J21</f>
        <v>30000</v>
      </c>
      <c r="G21" s="172">
        <v>30000</v>
      </c>
      <c r="H21" s="162">
        <v>0</v>
      </c>
      <c r="I21" s="162">
        <v>0</v>
      </c>
      <c r="J21" s="162">
        <v>0</v>
      </c>
      <c r="K21" s="66"/>
    </row>
    <row r="22" spans="1:11" ht="38.25">
      <c r="A22" s="171" t="s">
        <v>395</v>
      </c>
      <c r="B22" s="165" t="s">
        <v>5</v>
      </c>
      <c r="C22" s="166" t="s">
        <v>8</v>
      </c>
      <c r="D22" s="174">
        <v>0</v>
      </c>
      <c r="E22" s="167">
        <f>D22</f>
        <v>0</v>
      </c>
      <c r="F22" s="168">
        <f>D22+G22+H22+I22+J22</f>
        <v>27000</v>
      </c>
      <c r="G22" s="172">
        <v>27000</v>
      </c>
      <c r="H22" s="162">
        <v>0</v>
      </c>
      <c r="I22" s="162">
        <v>0</v>
      </c>
      <c r="J22" s="162">
        <v>0</v>
      </c>
      <c r="K22" s="66"/>
    </row>
    <row r="23" spans="1:11" ht="25.5">
      <c r="A23" s="171" t="s">
        <v>331</v>
      </c>
      <c r="B23" s="165" t="s">
        <v>5</v>
      </c>
      <c r="C23" s="166" t="s">
        <v>8</v>
      </c>
      <c r="D23" s="174">
        <v>0</v>
      </c>
      <c r="E23" s="167">
        <f t="shared" si="0"/>
        <v>0</v>
      </c>
      <c r="F23" s="168">
        <f>D23+G23+H23+I23+J23</f>
        <v>139000</v>
      </c>
      <c r="G23" s="172">
        <v>139000</v>
      </c>
      <c r="H23" s="162">
        <v>0</v>
      </c>
      <c r="I23" s="162">
        <v>0</v>
      </c>
      <c r="J23" s="162">
        <v>0</v>
      </c>
      <c r="K23" s="66"/>
    </row>
    <row r="24" spans="1:11" ht="25.5">
      <c r="A24" s="171" t="s">
        <v>72</v>
      </c>
      <c r="B24" s="165" t="s">
        <v>5</v>
      </c>
      <c r="C24" s="166" t="s">
        <v>8</v>
      </c>
      <c r="D24" s="174">
        <v>536000</v>
      </c>
      <c r="E24" s="167">
        <f t="shared" si="0"/>
        <v>536000</v>
      </c>
      <c r="F24" s="168">
        <f>D24+G24+H24+I24+J24</f>
        <v>536000</v>
      </c>
      <c r="G24" s="172">
        <v>0</v>
      </c>
      <c r="H24" s="162">
        <v>0</v>
      </c>
      <c r="I24" s="162">
        <v>0</v>
      </c>
      <c r="J24" s="162">
        <v>0</v>
      </c>
      <c r="K24" s="66"/>
    </row>
    <row r="25" spans="1:11" ht="14.25">
      <c r="A25" s="175" t="s">
        <v>140</v>
      </c>
      <c r="B25" s="176" t="s">
        <v>5</v>
      </c>
      <c r="C25" s="166" t="s">
        <v>8</v>
      </c>
      <c r="D25" s="167">
        <v>150000</v>
      </c>
      <c r="E25" s="167">
        <f t="shared" si="0"/>
        <v>150000</v>
      </c>
      <c r="F25" s="168">
        <f t="shared" si="1"/>
        <v>150000</v>
      </c>
      <c r="G25" s="172">
        <v>0</v>
      </c>
      <c r="H25" s="162">
        <v>0</v>
      </c>
      <c r="I25" s="162">
        <v>0</v>
      </c>
      <c r="J25" s="162">
        <v>0</v>
      </c>
      <c r="K25" s="66"/>
    </row>
    <row r="26" spans="1:11" ht="18" customHeight="1">
      <c r="A26" s="177" t="s">
        <v>135</v>
      </c>
      <c r="B26" s="178" t="s">
        <v>5</v>
      </c>
      <c r="C26" s="179" t="s">
        <v>8</v>
      </c>
      <c r="D26" s="174">
        <v>145000</v>
      </c>
      <c r="E26" s="167">
        <f t="shared" si="0"/>
        <v>145000</v>
      </c>
      <c r="F26" s="180">
        <f t="shared" si="1"/>
        <v>145000</v>
      </c>
      <c r="G26" s="172">
        <v>0</v>
      </c>
      <c r="H26" s="162">
        <v>0</v>
      </c>
      <c r="I26" s="162">
        <v>0</v>
      </c>
      <c r="J26" s="162">
        <v>0</v>
      </c>
      <c r="K26" s="66"/>
    </row>
    <row r="27" spans="1:11" ht="26.25" customHeight="1">
      <c r="A27" s="177" t="s">
        <v>218</v>
      </c>
      <c r="B27" s="178" t="s">
        <v>5</v>
      </c>
      <c r="C27" s="179" t="s">
        <v>8</v>
      </c>
      <c r="D27" s="174">
        <v>153000</v>
      </c>
      <c r="E27" s="167">
        <f t="shared" si="0"/>
        <v>153000</v>
      </c>
      <c r="F27" s="180">
        <f t="shared" si="1"/>
        <v>153000</v>
      </c>
      <c r="G27" s="172">
        <v>0</v>
      </c>
      <c r="H27" s="162">
        <v>0</v>
      </c>
      <c r="I27" s="162">
        <v>0</v>
      </c>
      <c r="J27" s="162">
        <v>0</v>
      </c>
      <c r="K27" s="66"/>
    </row>
    <row r="28" spans="1:11" ht="14.25">
      <c r="A28" s="181" t="s">
        <v>316</v>
      </c>
      <c r="B28" s="178" t="s">
        <v>5</v>
      </c>
      <c r="C28" s="179" t="s">
        <v>8</v>
      </c>
      <c r="D28" s="182">
        <v>454908</v>
      </c>
      <c r="E28" s="183">
        <f aca="true" t="shared" si="2" ref="E28:E37">D28</f>
        <v>454908</v>
      </c>
      <c r="F28" s="184">
        <f aca="true" t="shared" si="3" ref="F28:F37">D28+G28+H28+I28+J28</f>
        <v>454908</v>
      </c>
      <c r="G28" s="185">
        <v>0</v>
      </c>
      <c r="H28" s="162">
        <v>0</v>
      </c>
      <c r="I28" s="162">
        <v>0</v>
      </c>
      <c r="J28" s="162">
        <v>0</v>
      </c>
      <c r="K28" s="66"/>
    </row>
    <row r="29" spans="1:11" ht="14.25">
      <c r="A29" s="181" t="s">
        <v>317</v>
      </c>
      <c r="B29" s="178" t="s">
        <v>5</v>
      </c>
      <c r="C29" s="179" t="s">
        <v>8</v>
      </c>
      <c r="D29" s="182">
        <v>325742</v>
      </c>
      <c r="E29" s="183">
        <f t="shared" si="2"/>
        <v>325742</v>
      </c>
      <c r="F29" s="184">
        <f t="shared" si="3"/>
        <v>325742</v>
      </c>
      <c r="G29" s="185">
        <v>0</v>
      </c>
      <c r="H29" s="162">
        <v>0</v>
      </c>
      <c r="I29" s="162">
        <v>0</v>
      </c>
      <c r="J29" s="162">
        <v>0</v>
      </c>
      <c r="K29" s="66"/>
    </row>
    <row r="30" spans="1:11" ht="25.5">
      <c r="A30" s="177" t="s">
        <v>348</v>
      </c>
      <c r="B30" s="178" t="s">
        <v>5</v>
      </c>
      <c r="C30" s="179" t="s">
        <v>8</v>
      </c>
      <c r="D30" s="174">
        <v>230000</v>
      </c>
      <c r="E30" s="167">
        <f t="shared" si="2"/>
        <v>230000</v>
      </c>
      <c r="F30" s="180">
        <f t="shared" si="3"/>
        <v>234800</v>
      </c>
      <c r="G30" s="172">
        <v>4800</v>
      </c>
      <c r="H30" s="162">
        <v>0</v>
      </c>
      <c r="I30" s="162">
        <v>0</v>
      </c>
      <c r="J30" s="162">
        <v>0</v>
      </c>
      <c r="K30" s="66"/>
    </row>
    <row r="31" spans="1:11" ht="25.5">
      <c r="A31" s="177" t="s">
        <v>349</v>
      </c>
      <c r="B31" s="178" t="s">
        <v>5</v>
      </c>
      <c r="C31" s="179" t="s">
        <v>8</v>
      </c>
      <c r="D31" s="174">
        <v>2465000</v>
      </c>
      <c r="E31" s="167">
        <f t="shared" si="2"/>
        <v>2465000</v>
      </c>
      <c r="F31" s="180">
        <f t="shared" si="3"/>
        <v>5965000</v>
      </c>
      <c r="G31" s="172">
        <v>3500000</v>
      </c>
      <c r="H31" s="162">
        <v>0</v>
      </c>
      <c r="I31" s="162">
        <v>0</v>
      </c>
      <c r="J31" s="162">
        <v>0</v>
      </c>
      <c r="K31" s="66"/>
    </row>
    <row r="32" spans="1:165" s="54" customFormat="1" ht="38.25">
      <c r="A32" s="177" t="s">
        <v>350</v>
      </c>
      <c r="B32" s="178" t="s">
        <v>5</v>
      </c>
      <c r="C32" s="179" t="s">
        <v>8</v>
      </c>
      <c r="D32" s="174">
        <v>23000</v>
      </c>
      <c r="E32" s="167">
        <f t="shared" si="2"/>
        <v>23000</v>
      </c>
      <c r="F32" s="180">
        <f t="shared" si="3"/>
        <v>53000</v>
      </c>
      <c r="G32" s="172">
        <v>30000</v>
      </c>
      <c r="H32" s="162">
        <v>0</v>
      </c>
      <c r="I32" s="162">
        <v>0</v>
      </c>
      <c r="J32" s="162">
        <v>0</v>
      </c>
      <c r="K32" s="66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</row>
    <row r="33" spans="1:11" s="55" customFormat="1" ht="38.25">
      <c r="A33" s="177" t="s">
        <v>366</v>
      </c>
      <c r="B33" s="178" t="s">
        <v>5</v>
      </c>
      <c r="C33" s="179" t="s">
        <v>8</v>
      </c>
      <c r="D33" s="174">
        <v>19500</v>
      </c>
      <c r="E33" s="167">
        <f t="shared" si="2"/>
        <v>19500</v>
      </c>
      <c r="F33" s="180">
        <f t="shared" si="3"/>
        <v>37500</v>
      </c>
      <c r="G33" s="172">
        <v>18000</v>
      </c>
      <c r="H33" s="162">
        <v>0</v>
      </c>
      <c r="I33" s="162">
        <v>0</v>
      </c>
      <c r="J33" s="162">
        <v>0</v>
      </c>
      <c r="K33" s="66"/>
    </row>
    <row r="34" spans="1:11" s="55" customFormat="1" ht="39" customHeight="1">
      <c r="A34" s="186" t="s">
        <v>344</v>
      </c>
      <c r="B34" s="178" t="s">
        <v>5</v>
      </c>
      <c r="C34" s="179" t="s">
        <v>8</v>
      </c>
      <c r="D34" s="174">
        <v>165000</v>
      </c>
      <c r="E34" s="167">
        <f t="shared" si="2"/>
        <v>165000</v>
      </c>
      <c r="F34" s="180">
        <f t="shared" si="3"/>
        <v>165000</v>
      </c>
      <c r="G34" s="172">
        <v>0</v>
      </c>
      <c r="H34" s="162">
        <v>0</v>
      </c>
      <c r="I34" s="162">
        <v>0</v>
      </c>
      <c r="J34" s="162">
        <v>0</v>
      </c>
      <c r="K34" s="66"/>
    </row>
    <row r="35" spans="1:11" s="55" customFormat="1" ht="40.5" customHeight="1">
      <c r="A35" s="186" t="s">
        <v>326</v>
      </c>
      <c r="B35" s="178" t="s">
        <v>5</v>
      </c>
      <c r="C35" s="179" t="s">
        <v>8</v>
      </c>
      <c r="D35" s="167">
        <v>201000</v>
      </c>
      <c r="E35" s="167">
        <f t="shared" si="2"/>
        <v>201000</v>
      </c>
      <c r="F35" s="180">
        <f t="shared" si="3"/>
        <v>401000</v>
      </c>
      <c r="G35" s="172">
        <v>200000</v>
      </c>
      <c r="H35" s="162">
        <v>0</v>
      </c>
      <c r="I35" s="162">
        <v>0</v>
      </c>
      <c r="J35" s="162">
        <v>0</v>
      </c>
      <c r="K35" s="66"/>
    </row>
    <row r="36" spans="1:11" s="55" customFormat="1" ht="25.5">
      <c r="A36" s="181" t="s">
        <v>329</v>
      </c>
      <c r="B36" s="178" t="s">
        <v>5</v>
      </c>
      <c r="C36" s="179" t="s">
        <v>8</v>
      </c>
      <c r="D36" s="167">
        <v>12625</v>
      </c>
      <c r="E36" s="167">
        <f t="shared" si="2"/>
        <v>12625</v>
      </c>
      <c r="F36" s="180">
        <f t="shared" si="3"/>
        <v>12625</v>
      </c>
      <c r="G36" s="172">
        <v>0</v>
      </c>
      <c r="H36" s="162">
        <v>0</v>
      </c>
      <c r="I36" s="162">
        <v>0</v>
      </c>
      <c r="J36" s="162">
        <v>0</v>
      </c>
      <c r="K36" s="66"/>
    </row>
    <row r="37" spans="1:11" s="55" customFormat="1" ht="25.5">
      <c r="A37" s="181" t="s">
        <v>330</v>
      </c>
      <c r="B37" s="178" t="s">
        <v>5</v>
      </c>
      <c r="C37" s="179" t="s">
        <v>8</v>
      </c>
      <c r="D37" s="167">
        <v>11510</v>
      </c>
      <c r="E37" s="167">
        <f t="shared" si="2"/>
        <v>11510</v>
      </c>
      <c r="F37" s="180">
        <f t="shared" si="3"/>
        <v>11510</v>
      </c>
      <c r="G37" s="172"/>
      <c r="H37" s="162">
        <v>0</v>
      </c>
      <c r="I37" s="162">
        <v>0</v>
      </c>
      <c r="J37" s="162">
        <v>0</v>
      </c>
      <c r="K37" s="66"/>
    </row>
    <row r="38" spans="1:11" s="55" customFormat="1" ht="25.5">
      <c r="A38" s="181" t="s">
        <v>379</v>
      </c>
      <c r="B38" s="178" t="s">
        <v>5</v>
      </c>
      <c r="C38" s="179" t="s">
        <v>8</v>
      </c>
      <c r="D38" s="167">
        <v>125800</v>
      </c>
      <c r="E38" s="167">
        <f>D38</f>
        <v>125800</v>
      </c>
      <c r="F38" s="180">
        <f>D38+G38+H38+I38+J38</f>
        <v>125800</v>
      </c>
      <c r="G38" s="172"/>
      <c r="H38" s="162">
        <v>0</v>
      </c>
      <c r="I38" s="162">
        <v>0</v>
      </c>
      <c r="J38" s="162">
        <v>0</v>
      </c>
      <c r="K38" s="66"/>
    </row>
    <row r="39" spans="1:11" s="55" customFormat="1" ht="33.75" customHeight="1">
      <c r="A39" s="181" t="s">
        <v>380</v>
      </c>
      <c r="B39" s="178" t="s">
        <v>5</v>
      </c>
      <c r="C39" s="179" t="s">
        <v>8</v>
      </c>
      <c r="D39" s="167">
        <v>10000</v>
      </c>
      <c r="E39" s="167">
        <f>D39</f>
        <v>10000</v>
      </c>
      <c r="F39" s="180">
        <f>D39+G39+H39+I39+J39</f>
        <v>10000</v>
      </c>
      <c r="G39" s="172"/>
      <c r="H39" s="162">
        <v>0</v>
      </c>
      <c r="I39" s="162">
        <v>0</v>
      </c>
      <c r="J39" s="162">
        <v>0</v>
      </c>
      <c r="K39" s="66"/>
    </row>
    <row r="40" spans="1:11" s="55" customFormat="1" ht="25.5">
      <c r="A40" s="181" t="s">
        <v>381</v>
      </c>
      <c r="B40" s="178" t="s">
        <v>5</v>
      </c>
      <c r="C40" s="179" t="s">
        <v>8</v>
      </c>
      <c r="D40" s="167">
        <v>23000</v>
      </c>
      <c r="E40" s="167">
        <f>D40</f>
        <v>23000</v>
      </c>
      <c r="F40" s="180">
        <f>D40+G40+H40+I40+J40</f>
        <v>23000</v>
      </c>
      <c r="G40" s="172"/>
      <c r="H40" s="162">
        <v>0</v>
      </c>
      <c r="I40" s="162">
        <v>0</v>
      </c>
      <c r="J40" s="162">
        <v>0</v>
      </c>
      <c r="K40" s="66"/>
    </row>
    <row r="41" spans="1:11" ht="19.5" customHeight="1" thickBot="1">
      <c r="A41" s="403" t="s">
        <v>9</v>
      </c>
      <c r="B41" s="404"/>
      <c r="C41" s="405"/>
      <c r="D41" s="187">
        <f aca="true" t="shared" si="4" ref="D41:J41">SUM(D14:D40)</f>
        <v>9355485</v>
      </c>
      <c r="E41" s="187">
        <f t="shared" si="4"/>
        <v>9355485</v>
      </c>
      <c r="F41" s="187">
        <f t="shared" si="4"/>
        <v>22518485</v>
      </c>
      <c r="G41" s="187">
        <f t="shared" si="4"/>
        <v>13163000</v>
      </c>
      <c r="H41" s="187">
        <f t="shared" si="4"/>
        <v>0</v>
      </c>
      <c r="I41" s="187">
        <f t="shared" si="4"/>
        <v>0</v>
      </c>
      <c r="J41" s="187">
        <f t="shared" si="4"/>
        <v>0</v>
      </c>
      <c r="K41" s="66"/>
    </row>
    <row r="42" spans="1:11" ht="19.5" customHeight="1" thickBot="1">
      <c r="A42" s="409" t="s">
        <v>213</v>
      </c>
      <c r="B42" s="410"/>
      <c r="C42" s="410"/>
      <c r="D42" s="410"/>
      <c r="E42" s="410"/>
      <c r="F42" s="410"/>
      <c r="G42" s="410"/>
      <c r="H42" s="410"/>
      <c r="I42" s="410"/>
      <c r="J42" s="411"/>
      <c r="K42" s="66"/>
    </row>
    <row r="43" spans="1:11" ht="39" customHeight="1">
      <c r="A43" s="181" t="s">
        <v>375</v>
      </c>
      <c r="B43" s="178" t="s">
        <v>5</v>
      </c>
      <c r="C43" s="179" t="s">
        <v>374</v>
      </c>
      <c r="D43" s="167">
        <v>9900</v>
      </c>
      <c r="E43" s="167">
        <f>D43</f>
        <v>9900</v>
      </c>
      <c r="F43" s="180">
        <f>D43+G43+H43+I43+J43</f>
        <v>9900</v>
      </c>
      <c r="G43" s="172"/>
      <c r="H43" s="162">
        <v>0</v>
      </c>
      <c r="I43" s="162">
        <v>0</v>
      </c>
      <c r="J43" s="162">
        <v>0</v>
      </c>
      <c r="K43" s="66"/>
    </row>
    <row r="44" spans="1:11" ht="19.5" customHeight="1">
      <c r="A44" s="328" t="s">
        <v>421</v>
      </c>
      <c r="B44" s="329" t="s">
        <v>5</v>
      </c>
      <c r="C44" s="307" t="s">
        <v>374</v>
      </c>
      <c r="D44" s="327">
        <v>21600</v>
      </c>
      <c r="E44" s="327">
        <f>D44</f>
        <v>21600</v>
      </c>
      <c r="F44" s="323">
        <f>D44+G44+H44+I44+J44</f>
        <v>21600</v>
      </c>
      <c r="G44" s="311"/>
      <c r="H44" s="312">
        <v>0</v>
      </c>
      <c r="I44" s="312">
        <v>0</v>
      </c>
      <c r="J44" s="312">
        <v>0</v>
      </c>
      <c r="K44" s="66"/>
    </row>
    <row r="45" spans="1:11" ht="19.5" customHeight="1">
      <c r="A45" s="181" t="s">
        <v>376</v>
      </c>
      <c r="B45" s="178" t="s">
        <v>5</v>
      </c>
      <c r="C45" s="179" t="s">
        <v>374</v>
      </c>
      <c r="D45" s="167">
        <v>20700</v>
      </c>
      <c r="E45" s="167">
        <f>D45</f>
        <v>20700</v>
      </c>
      <c r="F45" s="180">
        <f>D45+G45+H45+I45+J45</f>
        <v>20700</v>
      </c>
      <c r="G45" s="172"/>
      <c r="H45" s="162">
        <v>0</v>
      </c>
      <c r="I45" s="162">
        <v>0</v>
      </c>
      <c r="J45" s="162">
        <v>0</v>
      </c>
      <c r="K45" s="66"/>
    </row>
    <row r="46" spans="1:11" ht="30" customHeight="1">
      <c r="A46" s="181" t="s">
        <v>377</v>
      </c>
      <c r="B46" s="178" t="s">
        <v>5</v>
      </c>
      <c r="C46" s="179" t="s">
        <v>374</v>
      </c>
      <c r="D46" s="167">
        <v>18600</v>
      </c>
      <c r="E46" s="167">
        <f>D46</f>
        <v>18600</v>
      </c>
      <c r="F46" s="180">
        <f>D46+G46+H46+I46+J46</f>
        <v>18600</v>
      </c>
      <c r="G46" s="172"/>
      <c r="H46" s="162">
        <v>0</v>
      </c>
      <c r="I46" s="162">
        <v>0</v>
      </c>
      <c r="J46" s="162">
        <v>0</v>
      </c>
      <c r="K46" s="66"/>
    </row>
    <row r="47" spans="1:11" ht="27.75" customHeight="1" thickBot="1">
      <c r="A47" s="181" t="s">
        <v>378</v>
      </c>
      <c r="B47" s="178" t="s">
        <v>5</v>
      </c>
      <c r="C47" s="179" t="s">
        <v>374</v>
      </c>
      <c r="D47" s="167">
        <v>12300</v>
      </c>
      <c r="E47" s="167">
        <f>D47</f>
        <v>12300</v>
      </c>
      <c r="F47" s="180">
        <f>D47+G47+H47+I47+J47</f>
        <v>12300</v>
      </c>
      <c r="G47" s="172"/>
      <c r="H47" s="162">
        <v>0</v>
      </c>
      <c r="I47" s="162">
        <v>0</v>
      </c>
      <c r="J47" s="162">
        <v>0</v>
      </c>
      <c r="K47" s="66"/>
    </row>
    <row r="48" spans="1:11" ht="19.5" customHeight="1" thickBot="1">
      <c r="A48" s="409" t="s">
        <v>82</v>
      </c>
      <c r="B48" s="410"/>
      <c r="C48" s="410"/>
      <c r="D48" s="188">
        <f>SUM(D43:D47)</f>
        <v>83100</v>
      </c>
      <c r="E48" s="188">
        <f>SUM(E43:E47)</f>
        <v>83100</v>
      </c>
      <c r="F48" s="188">
        <f>SUM(F43:F47)</f>
        <v>83100</v>
      </c>
      <c r="G48" s="188">
        <v>0</v>
      </c>
      <c r="H48" s="188">
        <v>0</v>
      </c>
      <c r="I48" s="188">
        <v>0</v>
      </c>
      <c r="J48" s="188">
        <v>0</v>
      </c>
      <c r="K48" s="66"/>
    </row>
    <row r="49" spans="1:11" ht="19.5" customHeight="1" thickBot="1">
      <c r="A49" s="424" t="s">
        <v>192</v>
      </c>
      <c r="B49" s="425"/>
      <c r="C49" s="425"/>
      <c r="D49" s="425"/>
      <c r="E49" s="425"/>
      <c r="F49" s="425"/>
      <c r="G49" s="425"/>
      <c r="H49" s="425"/>
      <c r="I49" s="425"/>
      <c r="J49" s="426"/>
      <c r="K49" s="66"/>
    </row>
    <row r="50" spans="1:11" ht="14.25">
      <c r="A50" s="250" t="s">
        <v>11</v>
      </c>
      <c r="B50" s="251" t="s">
        <v>5</v>
      </c>
      <c r="C50" s="252" t="s">
        <v>10</v>
      </c>
      <c r="D50" s="253">
        <v>0</v>
      </c>
      <c r="E50" s="253">
        <f>D50</f>
        <v>0</v>
      </c>
      <c r="F50" s="254">
        <f>D50+G50+H50+I50+J50</f>
        <v>130000</v>
      </c>
      <c r="G50" s="255">
        <v>130000</v>
      </c>
      <c r="H50" s="253">
        <v>0</v>
      </c>
      <c r="I50" s="253">
        <v>0</v>
      </c>
      <c r="J50" s="253">
        <v>0</v>
      </c>
      <c r="K50" s="66"/>
    </row>
    <row r="51" spans="1:11" ht="14.25">
      <c r="A51" s="305" t="s">
        <v>406</v>
      </c>
      <c r="B51" s="329" t="s">
        <v>5</v>
      </c>
      <c r="C51" s="307" t="s">
        <v>10</v>
      </c>
      <c r="D51" s="312">
        <f>330000-14000</f>
        <v>316000</v>
      </c>
      <c r="E51" s="308">
        <f aca="true" t="shared" si="5" ref="E51:E78">D51</f>
        <v>316000</v>
      </c>
      <c r="F51" s="352">
        <f aca="true" t="shared" si="6" ref="F51:F79">D51+G51+H51+I51+J51</f>
        <v>316000</v>
      </c>
      <c r="G51" s="311">
        <v>0</v>
      </c>
      <c r="H51" s="312">
        <v>0</v>
      </c>
      <c r="I51" s="312">
        <v>0</v>
      </c>
      <c r="J51" s="312">
        <v>0</v>
      </c>
      <c r="K51" s="66"/>
    </row>
    <row r="52" spans="1:11" ht="14.25">
      <c r="A52" s="305" t="s">
        <v>405</v>
      </c>
      <c r="B52" s="329" t="s">
        <v>71</v>
      </c>
      <c r="C52" s="307" t="s">
        <v>10</v>
      </c>
      <c r="D52" s="312">
        <f>170000+160000-9000</f>
        <v>321000</v>
      </c>
      <c r="E52" s="308">
        <f t="shared" si="5"/>
        <v>321000</v>
      </c>
      <c r="F52" s="352">
        <f t="shared" si="6"/>
        <v>321000</v>
      </c>
      <c r="G52" s="311">
        <v>0</v>
      </c>
      <c r="H52" s="312">
        <v>0</v>
      </c>
      <c r="I52" s="312">
        <v>0</v>
      </c>
      <c r="J52" s="312">
        <v>0</v>
      </c>
      <c r="K52" s="66"/>
    </row>
    <row r="53" spans="1:11" ht="24.75" customHeight="1">
      <c r="A53" s="237" t="s">
        <v>90</v>
      </c>
      <c r="B53" s="238" t="s">
        <v>5</v>
      </c>
      <c r="C53" s="239" t="s">
        <v>10</v>
      </c>
      <c r="D53" s="78">
        <v>85000</v>
      </c>
      <c r="E53" s="253">
        <f t="shared" si="5"/>
        <v>85000</v>
      </c>
      <c r="F53" s="254">
        <f t="shared" si="6"/>
        <v>85000</v>
      </c>
      <c r="G53" s="256">
        <v>0</v>
      </c>
      <c r="H53" s="78">
        <v>0</v>
      </c>
      <c r="I53" s="78">
        <v>0</v>
      </c>
      <c r="J53" s="78">
        <v>0</v>
      </c>
      <c r="K53" s="66"/>
    </row>
    <row r="54" spans="1:11" ht="15" customHeight="1">
      <c r="A54" s="305" t="s">
        <v>410</v>
      </c>
      <c r="B54" s="329" t="s">
        <v>5</v>
      </c>
      <c r="C54" s="307" t="s">
        <v>10</v>
      </c>
      <c r="D54" s="331">
        <f>300000+30000-9000</f>
        <v>321000</v>
      </c>
      <c r="E54" s="308">
        <f t="shared" si="5"/>
        <v>321000</v>
      </c>
      <c r="F54" s="352">
        <f t="shared" si="6"/>
        <v>321000</v>
      </c>
      <c r="G54" s="311">
        <v>0</v>
      </c>
      <c r="H54" s="312">
        <v>0</v>
      </c>
      <c r="I54" s="312">
        <v>0</v>
      </c>
      <c r="J54" s="312">
        <v>0</v>
      </c>
      <c r="K54" s="66"/>
    </row>
    <row r="55" spans="1:11" ht="15" customHeight="1">
      <c r="A55" s="237" t="s">
        <v>409</v>
      </c>
      <c r="B55" s="238" t="s">
        <v>5</v>
      </c>
      <c r="C55" s="239" t="s">
        <v>10</v>
      </c>
      <c r="D55" s="240">
        <f>300000+30000</f>
        <v>330000</v>
      </c>
      <c r="E55" s="253">
        <f>D55</f>
        <v>330000</v>
      </c>
      <c r="F55" s="254">
        <f>D55+G55+H55+I55+J55</f>
        <v>330000</v>
      </c>
      <c r="G55" s="256">
        <v>0</v>
      </c>
      <c r="H55" s="78">
        <v>0</v>
      </c>
      <c r="I55" s="78">
        <v>0</v>
      </c>
      <c r="J55" s="78">
        <v>0</v>
      </c>
      <c r="K55" s="66"/>
    </row>
    <row r="56" spans="1:11" ht="14.25">
      <c r="A56" s="237" t="s">
        <v>87</v>
      </c>
      <c r="B56" s="238" t="s">
        <v>5</v>
      </c>
      <c r="C56" s="239" t="s">
        <v>10</v>
      </c>
      <c r="D56" s="240">
        <v>1000</v>
      </c>
      <c r="E56" s="253">
        <f t="shared" si="5"/>
        <v>1000</v>
      </c>
      <c r="F56" s="254">
        <f t="shared" si="6"/>
        <v>160000</v>
      </c>
      <c r="G56" s="256">
        <v>159000</v>
      </c>
      <c r="H56" s="78">
        <v>0</v>
      </c>
      <c r="I56" s="78">
        <v>0</v>
      </c>
      <c r="J56" s="78">
        <v>0</v>
      </c>
      <c r="K56" s="66"/>
    </row>
    <row r="57" spans="1:11" ht="25.5">
      <c r="A57" s="257" t="s">
        <v>370</v>
      </c>
      <c r="B57" s="238" t="s">
        <v>5</v>
      </c>
      <c r="C57" s="239" t="s">
        <v>10</v>
      </c>
      <c r="D57" s="240">
        <v>265200</v>
      </c>
      <c r="E57" s="253">
        <f>D57</f>
        <v>265200</v>
      </c>
      <c r="F57" s="254">
        <f>D57+G57+H57+I57+J57</f>
        <v>265200</v>
      </c>
      <c r="G57" s="256">
        <v>0</v>
      </c>
      <c r="H57" s="78">
        <v>0</v>
      </c>
      <c r="I57" s="78">
        <v>0</v>
      </c>
      <c r="J57" s="78">
        <v>0</v>
      </c>
      <c r="K57" s="66"/>
    </row>
    <row r="58" spans="1:11" ht="44.25" customHeight="1">
      <c r="A58" s="237" t="s">
        <v>358</v>
      </c>
      <c r="B58" s="238" t="s">
        <v>5</v>
      </c>
      <c r="C58" s="239" t="s">
        <v>10</v>
      </c>
      <c r="D58" s="240">
        <v>270000</v>
      </c>
      <c r="E58" s="253">
        <f>D58</f>
        <v>270000</v>
      </c>
      <c r="F58" s="254">
        <f>D58+G58+H58+I58+J58</f>
        <v>270000</v>
      </c>
      <c r="G58" s="256">
        <v>0</v>
      </c>
      <c r="H58" s="78">
        <v>0</v>
      </c>
      <c r="I58" s="78">
        <v>0</v>
      </c>
      <c r="J58" s="78">
        <v>0</v>
      </c>
      <c r="K58" s="66"/>
    </row>
    <row r="59" spans="1:11" ht="44.25" customHeight="1">
      <c r="A59" s="305" t="s">
        <v>403</v>
      </c>
      <c r="B59" s="329" t="s">
        <v>5</v>
      </c>
      <c r="C59" s="307" t="s">
        <v>10</v>
      </c>
      <c r="D59" s="331">
        <f>270000-14000</f>
        <v>256000</v>
      </c>
      <c r="E59" s="308">
        <f>D59</f>
        <v>256000</v>
      </c>
      <c r="F59" s="352">
        <f>D59+G59+H59+I59+J59</f>
        <v>256000</v>
      </c>
      <c r="G59" s="311">
        <v>0</v>
      </c>
      <c r="H59" s="312">
        <v>0</v>
      </c>
      <c r="I59" s="312">
        <v>0</v>
      </c>
      <c r="J59" s="312">
        <v>0</v>
      </c>
      <c r="K59" s="66"/>
    </row>
    <row r="60" spans="1:11" ht="41.25" customHeight="1">
      <c r="A60" s="237" t="s">
        <v>359</v>
      </c>
      <c r="B60" s="238" t="s">
        <v>5</v>
      </c>
      <c r="C60" s="239" t="s">
        <v>10</v>
      </c>
      <c r="D60" s="240">
        <v>270000</v>
      </c>
      <c r="E60" s="253">
        <f>D60</f>
        <v>270000</v>
      </c>
      <c r="F60" s="254">
        <f>D60+G60+H60+I60+J60</f>
        <v>270000</v>
      </c>
      <c r="G60" s="256">
        <v>0</v>
      </c>
      <c r="H60" s="78">
        <v>0</v>
      </c>
      <c r="I60" s="78">
        <v>0</v>
      </c>
      <c r="J60" s="78">
        <v>0</v>
      </c>
      <c r="K60" s="66"/>
    </row>
    <row r="61" spans="1:11" ht="41.25" customHeight="1">
      <c r="A61" s="237" t="s">
        <v>404</v>
      </c>
      <c r="B61" s="238" t="s">
        <v>5</v>
      </c>
      <c r="C61" s="239" t="s">
        <v>10</v>
      </c>
      <c r="D61" s="240">
        <v>270000</v>
      </c>
      <c r="E61" s="253">
        <f>D61</f>
        <v>270000</v>
      </c>
      <c r="F61" s="254">
        <f>D61+G61+H61+I61+J61</f>
        <v>270000</v>
      </c>
      <c r="G61" s="256">
        <v>0</v>
      </c>
      <c r="H61" s="78">
        <v>0</v>
      </c>
      <c r="I61" s="78">
        <v>0</v>
      </c>
      <c r="J61" s="78">
        <v>0</v>
      </c>
      <c r="K61" s="66"/>
    </row>
    <row r="62" spans="1:11" ht="14.25">
      <c r="A62" s="237" t="s">
        <v>88</v>
      </c>
      <c r="B62" s="238" t="s">
        <v>5</v>
      </c>
      <c r="C62" s="239" t="s">
        <v>10</v>
      </c>
      <c r="D62" s="240">
        <v>111000</v>
      </c>
      <c r="E62" s="253">
        <f t="shared" si="5"/>
        <v>111000</v>
      </c>
      <c r="F62" s="254">
        <f t="shared" si="6"/>
        <v>111000</v>
      </c>
      <c r="G62" s="256">
        <v>0</v>
      </c>
      <c r="H62" s="78">
        <v>0</v>
      </c>
      <c r="I62" s="78">
        <v>0</v>
      </c>
      <c r="J62" s="78">
        <v>0</v>
      </c>
      <c r="K62" s="66"/>
    </row>
    <row r="63" spans="1:11" ht="14.25">
      <c r="A63" s="237" t="s">
        <v>351</v>
      </c>
      <c r="B63" s="238" t="s">
        <v>5</v>
      </c>
      <c r="C63" s="239" t="s">
        <v>10</v>
      </c>
      <c r="D63" s="240">
        <f>270000+60000</f>
        <v>330000</v>
      </c>
      <c r="E63" s="253">
        <f>D63</f>
        <v>330000</v>
      </c>
      <c r="F63" s="254">
        <f>D63+G63+H63+I63+J63</f>
        <v>330000</v>
      </c>
      <c r="G63" s="256">
        <v>0</v>
      </c>
      <c r="H63" s="78">
        <v>0</v>
      </c>
      <c r="I63" s="78">
        <v>0</v>
      </c>
      <c r="J63" s="78">
        <v>0</v>
      </c>
      <c r="K63" s="66"/>
    </row>
    <row r="64" spans="1:11" ht="14.25">
      <c r="A64" s="237" t="s">
        <v>80</v>
      </c>
      <c r="B64" s="238" t="s">
        <v>5</v>
      </c>
      <c r="C64" s="239" t="s">
        <v>10</v>
      </c>
      <c r="D64" s="241">
        <v>1000</v>
      </c>
      <c r="E64" s="241">
        <f t="shared" si="5"/>
        <v>1000</v>
      </c>
      <c r="F64" s="258">
        <f aca="true" t="shared" si="7" ref="F64:F69">D64+G64+H64+I64+J64</f>
        <v>501000</v>
      </c>
      <c r="G64" s="256">
        <v>500000</v>
      </c>
      <c r="H64" s="78">
        <v>0</v>
      </c>
      <c r="I64" s="78">
        <v>0</v>
      </c>
      <c r="J64" s="78">
        <v>0</v>
      </c>
      <c r="K64" s="66"/>
    </row>
    <row r="65" spans="1:11" ht="25.5">
      <c r="A65" s="305" t="s">
        <v>419</v>
      </c>
      <c r="B65" s="306" t="s">
        <v>5</v>
      </c>
      <c r="C65" s="307" t="s">
        <v>10</v>
      </c>
      <c r="D65" s="308">
        <f>9520+83300</f>
        <v>92820</v>
      </c>
      <c r="E65" s="309">
        <f t="shared" si="5"/>
        <v>92820</v>
      </c>
      <c r="F65" s="310">
        <f t="shared" si="7"/>
        <v>173740</v>
      </c>
      <c r="G65" s="311">
        <v>65450</v>
      </c>
      <c r="H65" s="312">
        <v>15470</v>
      </c>
      <c r="I65" s="312">
        <v>0</v>
      </c>
      <c r="J65" s="312">
        <v>0</v>
      </c>
      <c r="K65" s="66"/>
    </row>
    <row r="66" spans="1:11" ht="14.25">
      <c r="A66" s="237" t="s">
        <v>133</v>
      </c>
      <c r="B66" s="251" t="s">
        <v>5</v>
      </c>
      <c r="C66" s="239" t="s">
        <v>10</v>
      </c>
      <c r="D66" s="253">
        <v>1000</v>
      </c>
      <c r="E66" s="241">
        <f t="shared" si="5"/>
        <v>1000</v>
      </c>
      <c r="F66" s="258">
        <f t="shared" si="7"/>
        <v>170000</v>
      </c>
      <c r="G66" s="256">
        <v>169000</v>
      </c>
      <c r="H66" s="78">
        <v>0</v>
      </c>
      <c r="I66" s="78">
        <v>0</v>
      </c>
      <c r="J66" s="78">
        <v>0</v>
      </c>
      <c r="K66" s="66"/>
    </row>
    <row r="67" spans="1:11" ht="14.25">
      <c r="A67" s="237" t="s">
        <v>134</v>
      </c>
      <c r="B67" s="251" t="s">
        <v>5</v>
      </c>
      <c r="C67" s="239" t="s">
        <v>10</v>
      </c>
      <c r="D67" s="253">
        <v>1000</v>
      </c>
      <c r="E67" s="241">
        <f t="shared" si="5"/>
        <v>1000</v>
      </c>
      <c r="F67" s="258">
        <f t="shared" si="7"/>
        <v>170000</v>
      </c>
      <c r="G67" s="256">
        <v>169000</v>
      </c>
      <c r="H67" s="78">
        <v>0</v>
      </c>
      <c r="I67" s="78">
        <v>0</v>
      </c>
      <c r="J67" s="78">
        <v>0</v>
      </c>
      <c r="K67" s="66"/>
    </row>
    <row r="68" spans="1:11" ht="14.25">
      <c r="A68" s="237" t="s">
        <v>182</v>
      </c>
      <c r="B68" s="251" t="s">
        <v>5</v>
      </c>
      <c r="C68" s="239" t="s">
        <v>10</v>
      </c>
      <c r="D68" s="253">
        <v>170000</v>
      </c>
      <c r="E68" s="241">
        <f t="shared" si="5"/>
        <v>170000</v>
      </c>
      <c r="F68" s="258">
        <f t="shared" si="7"/>
        <v>170000</v>
      </c>
      <c r="G68" s="256">
        <v>0</v>
      </c>
      <c r="H68" s="78">
        <v>0</v>
      </c>
      <c r="I68" s="78">
        <v>0</v>
      </c>
      <c r="J68" s="78">
        <v>0</v>
      </c>
      <c r="K68" s="66"/>
    </row>
    <row r="69" spans="1:12" ht="25.5">
      <c r="A69" s="237" t="s">
        <v>315</v>
      </c>
      <c r="B69" s="251" t="s">
        <v>5</v>
      </c>
      <c r="C69" s="239" t="s">
        <v>10</v>
      </c>
      <c r="D69" s="253">
        <v>110000</v>
      </c>
      <c r="E69" s="241">
        <f t="shared" si="5"/>
        <v>110000</v>
      </c>
      <c r="F69" s="258">
        <f t="shared" si="7"/>
        <v>110000</v>
      </c>
      <c r="G69" s="256">
        <v>0</v>
      </c>
      <c r="H69" s="78">
        <v>0</v>
      </c>
      <c r="I69" s="78">
        <v>0</v>
      </c>
      <c r="J69" s="78">
        <v>0</v>
      </c>
      <c r="K69" s="313"/>
      <c r="L69" s="314"/>
    </row>
    <row r="70" spans="1:12" ht="14.25">
      <c r="A70" s="259" t="s">
        <v>73</v>
      </c>
      <c r="B70" s="80" t="s">
        <v>5</v>
      </c>
      <c r="C70" s="80" t="s">
        <v>10</v>
      </c>
      <c r="D70" s="260">
        <v>92000</v>
      </c>
      <c r="E70" s="260">
        <f t="shared" si="5"/>
        <v>92000</v>
      </c>
      <c r="F70" s="261">
        <f t="shared" si="6"/>
        <v>92000</v>
      </c>
      <c r="G70" s="262">
        <v>0</v>
      </c>
      <c r="H70" s="245">
        <v>0</v>
      </c>
      <c r="I70" s="245">
        <v>0</v>
      </c>
      <c r="J70" s="245">
        <v>0</v>
      </c>
      <c r="K70" s="313"/>
      <c r="L70" s="314"/>
    </row>
    <row r="71" spans="1:12" ht="25.5">
      <c r="A71" s="246" t="s">
        <v>275</v>
      </c>
      <c r="B71" s="235" t="s">
        <v>5</v>
      </c>
      <c r="C71" s="235" t="s">
        <v>10</v>
      </c>
      <c r="D71" s="247">
        <v>1000</v>
      </c>
      <c r="E71" s="247">
        <f t="shared" si="5"/>
        <v>1000</v>
      </c>
      <c r="F71" s="248">
        <f t="shared" si="6"/>
        <v>14000</v>
      </c>
      <c r="G71" s="249">
        <v>13000</v>
      </c>
      <c r="H71" s="236">
        <v>0</v>
      </c>
      <c r="I71" s="236">
        <v>0</v>
      </c>
      <c r="J71" s="236">
        <v>0</v>
      </c>
      <c r="K71" s="315"/>
      <c r="L71" s="314"/>
    </row>
    <row r="72" spans="1:12" ht="14.25">
      <c r="A72" s="246" t="s">
        <v>273</v>
      </c>
      <c r="B72" s="235" t="s">
        <v>5</v>
      </c>
      <c r="C72" s="235" t="s">
        <v>10</v>
      </c>
      <c r="D72" s="247">
        <v>1000</v>
      </c>
      <c r="E72" s="247">
        <f>D72</f>
        <v>1000</v>
      </c>
      <c r="F72" s="248">
        <f t="shared" si="6"/>
        <v>6151000</v>
      </c>
      <c r="G72" s="249">
        <v>6150000</v>
      </c>
      <c r="H72" s="236">
        <v>0</v>
      </c>
      <c r="I72" s="236">
        <v>0</v>
      </c>
      <c r="J72" s="236">
        <v>0</v>
      </c>
      <c r="K72" s="317"/>
      <c r="L72" s="316">
        <v>6150000</v>
      </c>
    </row>
    <row r="73" spans="1:12" ht="14.25">
      <c r="A73" s="322" t="s">
        <v>274</v>
      </c>
      <c r="B73" s="235" t="s">
        <v>5</v>
      </c>
      <c r="C73" s="235" t="s">
        <v>10</v>
      </c>
      <c r="D73" s="247">
        <v>117000</v>
      </c>
      <c r="E73" s="247">
        <f t="shared" si="5"/>
        <v>117000</v>
      </c>
      <c r="F73" s="248">
        <f t="shared" si="6"/>
        <v>117000</v>
      </c>
      <c r="G73" s="249">
        <v>0</v>
      </c>
      <c r="H73" s="236">
        <v>0</v>
      </c>
      <c r="I73" s="236">
        <v>0</v>
      </c>
      <c r="J73" s="236">
        <v>0</v>
      </c>
      <c r="K73" s="315"/>
      <c r="L73" s="314"/>
    </row>
    <row r="74" spans="1:12" ht="25.5">
      <c r="A74" s="246" t="s">
        <v>420</v>
      </c>
      <c r="B74" s="235" t="s">
        <v>5</v>
      </c>
      <c r="C74" s="235" t="s">
        <v>10</v>
      </c>
      <c r="D74" s="247">
        <v>1000</v>
      </c>
      <c r="E74" s="247">
        <f>D74</f>
        <v>1000</v>
      </c>
      <c r="F74" s="248">
        <f>D74+G74+H74+I74+J74</f>
        <v>120000</v>
      </c>
      <c r="G74" s="249">
        <v>119000</v>
      </c>
      <c r="H74" s="236">
        <v>0</v>
      </c>
      <c r="I74" s="236">
        <v>0</v>
      </c>
      <c r="J74" s="236">
        <v>0</v>
      </c>
      <c r="K74" s="313"/>
      <c r="L74" s="314"/>
    </row>
    <row r="75" spans="1:11" ht="25.5">
      <c r="A75" s="322" t="s">
        <v>276</v>
      </c>
      <c r="B75" s="235" t="s">
        <v>5</v>
      </c>
      <c r="C75" s="235" t="s">
        <v>10</v>
      </c>
      <c r="D75" s="325">
        <f>350000-79000</f>
        <v>271000</v>
      </c>
      <c r="E75" s="325">
        <f t="shared" si="5"/>
        <v>271000</v>
      </c>
      <c r="F75" s="326">
        <f t="shared" si="6"/>
        <v>271000</v>
      </c>
      <c r="G75" s="353">
        <v>0</v>
      </c>
      <c r="H75" s="236">
        <v>0</v>
      </c>
      <c r="I75" s="236">
        <v>0</v>
      </c>
      <c r="J75" s="236">
        <v>0</v>
      </c>
      <c r="K75" s="66"/>
    </row>
    <row r="76" spans="1:11" ht="25.5">
      <c r="A76" s="267" t="s">
        <v>277</v>
      </c>
      <c r="B76" s="80" t="s">
        <v>5</v>
      </c>
      <c r="C76" s="80" t="s">
        <v>10</v>
      </c>
      <c r="D76" s="264">
        <v>1500000</v>
      </c>
      <c r="E76" s="264">
        <f t="shared" si="5"/>
        <v>1500000</v>
      </c>
      <c r="F76" s="265">
        <f t="shared" si="6"/>
        <v>5650000</v>
      </c>
      <c r="G76" s="266">
        <v>4150000</v>
      </c>
      <c r="H76" s="268">
        <v>0</v>
      </c>
      <c r="I76" s="245">
        <v>0</v>
      </c>
      <c r="J76" s="245">
        <v>0</v>
      </c>
      <c r="K76" s="66"/>
    </row>
    <row r="77" spans="1:11" ht="38.25">
      <c r="A77" s="259" t="s">
        <v>278</v>
      </c>
      <c r="B77" s="80" t="s">
        <v>5</v>
      </c>
      <c r="C77" s="80" t="s">
        <v>10</v>
      </c>
      <c r="D77" s="264">
        <v>10000</v>
      </c>
      <c r="E77" s="264">
        <f t="shared" si="5"/>
        <v>10000</v>
      </c>
      <c r="F77" s="265">
        <f t="shared" si="6"/>
        <v>35000</v>
      </c>
      <c r="G77" s="266">
        <v>25000</v>
      </c>
      <c r="H77" s="245">
        <v>0</v>
      </c>
      <c r="I77" s="245">
        <v>0</v>
      </c>
      <c r="J77" s="245">
        <v>0</v>
      </c>
      <c r="K77" s="66"/>
    </row>
    <row r="78" spans="1:11" ht="38.25">
      <c r="A78" s="191" t="s">
        <v>279</v>
      </c>
      <c r="B78" s="176">
        <v>2</v>
      </c>
      <c r="C78" s="176" t="s">
        <v>10</v>
      </c>
      <c r="D78" s="360">
        <v>15000</v>
      </c>
      <c r="E78" s="360">
        <f t="shared" si="5"/>
        <v>15000</v>
      </c>
      <c r="F78" s="361">
        <f t="shared" si="6"/>
        <v>50000</v>
      </c>
      <c r="G78" s="362">
        <v>35000</v>
      </c>
      <c r="H78" s="174">
        <v>0</v>
      </c>
      <c r="I78" s="174">
        <v>0</v>
      </c>
      <c r="J78" s="174">
        <v>0</v>
      </c>
      <c r="K78" s="66"/>
    </row>
    <row r="79" spans="1:11" ht="14.25">
      <c r="A79" s="259" t="s">
        <v>81</v>
      </c>
      <c r="B79" s="269" t="s">
        <v>5</v>
      </c>
      <c r="C79" s="269" t="s">
        <v>10</v>
      </c>
      <c r="D79" s="264">
        <v>0</v>
      </c>
      <c r="E79" s="264">
        <v>0</v>
      </c>
      <c r="F79" s="265">
        <f t="shared" si="6"/>
        <v>500000</v>
      </c>
      <c r="G79" s="268">
        <v>500000</v>
      </c>
      <c r="H79" s="245">
        <v>0</v>
      </c>
      <c r="I79" s="245">
        <v>0</v>
      </c>
      <c r="J79" s="245">
        <v>0</v>
      </c>
      <c r="K79" s="66"/>
    </row>
    <row r="80" spans="1:11" ht="14.25">
      <c r="A80" s="259" t="s">
        <v>382</v>
      </c>
      <c r="B80" s="269" t="s">
        <v>5</v>
      </c>
      <c r="C80" s="269" t="s">
        <v>10</v>
      </c>
      <c r="D80" s="264">
        <v>170000</v>
      </c>
      <c r="E80" s="264">
        <f aca="true" t="shared" si="8" ref="E80:E86">D80</f>
        <v>170000</v>
      </c>
      <c r="F80" s="265">
        <f aca="true" t="shared" si="9" ref="F80:F86">D80+G80+H80+I80+J80</f>
        <v>322300</v>
      </c>
      <c r="G80" s="268">
        <f>321300-169000</f>
        <v>152300</v>
      </c>
      <c r="H80" s="245">
        <v>0</v>
      </c>
      <c r="I80" s="245">
        <v>0</v>
      </c>
      <c r="J80" s="245">
        <v>0</v>
      </c>
      <c r="K80" s="66"/>
    </row>
    <row r="81" spans="1:11" ht="28.5" customHeight="1">
      <c r="A81" s="267" t="s">
        <v>390</v>
      </c>
      <c r="B81" s="269" t="s">
        <v>5</v>
      </c>
      <c r="C81" s="269" t="s">
        <v>10</v>
      </c>
      <c r="D81" s="264">
        <v>372900</v>
      </c>
      <c r="E81" s="264">
        <f t="shared" si="8"/>
        <v>372900</v>
      </c>
      <c r="F81" s="265">
        <f t="shared" si="9"/>
        <v>392600</v>
      </c>
      <c r="G81" s="268">
        <v>19700</v>
      </c>
      <c r="H81" s="245">
        <v>0</v>
      </c>
      <c r="I81" s="245">
        <v>0</v>
      </c>
      <c r="J81" s="245">
        <v>0</v>
      </c>
      <c r="K81" s="66"/>
    </row>
    <row r="82" spans="1:11" ht="25.5">
      <c r="A82" s="267" t="s">
        <v>389</v>
      </c>
      <c r="B82" s="269" t="s">
        <v>5</v>
      </c>
      <c r="C82" s="269" t="s">
        <v>10</v>
      </c>
      <c r="D82" s="264">
        <v>1000</v>
      </c>
      <c r="E82" s="264">
        <f t="shared" si="8"/>
        <v>1000</v>
      </c>
      <c r="F82" s="265">
        <f t="shared" si="9"/>
        <v>24251000</v>
      </c>
      <c r="G82" s="268">
        <v>24250000</v>
      </c>
      <c r="H82" s="245">
        <v>0</v>
      </c>
      <c r="I82" s="245">
        <v>0</v>
      </c>
      <c r="J82" s="245">
        <v>0</v>
      </c>
      <c r="K82" s="66"/>
    </row>
    <row r="83" spans="1:11" ht="38.25">
      <c r="A83" s="259" t="s">
        <v>391</v>
      </c>
      <c r="B83" s="269" t="s">
        <v>5</v>
      </c>
      <c r="C83" s="269" t="s">
        <v>10</v>
      </c>
      <c r="D83" s="264">
        <v>1000</v>
      </c>
      <c r="E83" s="264">
        <f t="shared" si="8"/>
        <v>1000</v>
      </c>
      <c r="F83" s="265">
        <f t="shared" si="9"/>
        <v>96000</v>
      </c>
      <c r="G83" s="268">
        <v>95000</v>
      </c>
      <c r="H83" s="245">
        <v>0</v>
      </c>
      <c r="I83" s="245">
        <v>0</v>
      </c>
      <c r="J83" s="245">
        <v>0</v>
      </c>
      <c r="K83" s="66"/>
    </row>
    <row r="84" spans="1:11" ht="25.5">
      <c r="A84" s="259" t="s">
        <v>392</v>
      </c>
      <c r="B84" s="269" t="s">
        <v>5</v>
      </c>
      <c r="C84" s="269" t="s">
        <v>10</v>
      </c>
      <c r="D84" s="264">
        <v>1000</v>
      </c>
      <c r="E84" s="264">
        <f t="shared" si="8"/>
        <v>1000</v>
      </c>
      <c r="F84" s="265">
        <f t="shared" si="9"/>
        <v>466000</v>
      </c>
      <c r="G84" s="268">
        <v>465000</v>
      </c>
      <c r="H84" s="245">
        <v>0</v>
      </c>
      <c r="I84" s="245">
        <v>0</v>
      </c>
      <c r="J84" s="245">
        <v>0</v>
      </c>
      <c r="K84" s="66"/>
    </row>
    <row r="85" spans="1:11" ht="38.25">
      <c r="A85" s="267" t="s">
        <v>412</v>
      </c>
      <c r="B85" s="269" t="s">
        <v>5</v>
      </c>
      <c r="C85" s="269" t="s">
        <v>10</v>
      </c>
      <c r="D85" s="264">
        <v>0</v>
      </c>
      <c r="E85" s="264">
        <f t="shared" si="8"/>
        <v>0</v>
      </c>
      <c r="F85" s="265">
        <f t="shared" si="9"/>
        <v>110000</v>
      </c>
      <c r="G85" s="268">
        <v>110000</v>
      </c>
      <c r="H85" s="270">
        <v>0</v>
      </c>
      <c r="I85" s="270">
        <v>0</v>
      </c>
      <c r="J85" s="245">
        <v>0</v>
      </c>
      <c r="K85" s="66"/>
    </row>
    <row r="86" spans="1:11" ht="38.25">
      <c r="A86" s="259" t="s">
        <v>413</v>
      </c>
      <c r="B86" s="269" t="s">
        <v>5</v>
      </c>
      <c r="C86" s="269" t="s">
        <v>10</v>
      </c>
      <c r="D86" s="264">
        <v>23313</v>
      </c>
      <c r="E86" s="264">
        <f t="shared" si="8"/>
        <v>23313</v>
      </c>
      <c r="F86" s="265">
        <f t="shared" si="9"/>
        <v>23313</v>
      </c>
      <c r="G86" s="268">
        <v>0</v>
      </c>
      <c r="H86" s="270">
        <v>0</v>
      </c>
      <c r="I86" s="270">
        <v>0</v>
      </c>
      <c r="J86" s="245">
        <v>0</v>
      </c>
      <c r="K86" s="66"/>
    </row>
    <row r="87" spans="1:11" ht="26.25" thickBot="1">
      <c r="A87" s="369" t="s">
        <v>428</v>
      </c>
      <c r="B87" s="370" t="s">
        <v>5</v>
      </c>
      <c r="C87" s="370" t="s">
        <v>10</v>
      </c>
      <c r="D87" s="325">
        <v>50000</v>
      </c>
      <c r="E87" s="325">
        <f>D87</f>
        <v>50000</v>
      </c>
      <c r="F87" s="326">
        <f>D87+G87+H87+I87+J87</f>
        <v>50000</v>
      </c>
      <c r="G87" s="327">
        <v>0</v>
      </c>
      <c r="H87" s="371">
        <v>0</v>
      </c>
      <c r="I87" s="371">
        <v>0</v>
      </c>
      <c r="J87" s="236">
        <v>0</v>
      </c>
      <c r="K87" s="66"/>
    </row>
    <row r="88" spans="1:11" ht="19.5" customHeight="1" thickBot="1">
      <c r="A88" s="406" t="s">
        <v>12</v>
      </c>
      <c r="B88" s="407"/>
      <c r="C88" s="408"/>
      <c r="D88" s="81">
        <f>SUM(D50:D87)</f>
        <v>6149233</v>
      </c>
      <c r="E88" s="81">
        <f aca="true" t="shared" si="10" ref="E88:J88">SUM(E50:E87)</f>
        <v>6149233</v>
      </c>
      <c r="F88" s="81">
        <f t="shared" si="10"/>
        <v>43441153</v>
      </c>
      <c r="G88" s="81">
        <f t="shared" si="10"/>
        <v>37276450</v>
      </c>
      <c r="H88" s="81">
        <f t="shared" si="10"/>
        <v>15470</v>
      </c>
      <c r="I88" s="81">
        <f t="shared" si="10"/>
        <v>0</v>
      </c>
      <c r="J88" s="81">
        <f t="shared" si="10"/>
        <v>0</v>
      </c>
      <c r="K88" s="66"/>
    </row>
    <row r="89" spans="1:11" ht="19.5" customHeight="1" thickBot="1">
      <c r="A89" s="394" t="s">
        <v>193</v>
      </c>
      <c r="B89" s="395"/>
      <c r="C89" s="395"/>
      <c r="D89" s="395"/>
      <c r="E89" s="395"/>
      <c r="F89" s="395"/>
      <c r="G89" s="395"/>
      <c r="H89" s="395"/>
      <c r="I89" s="395"/>
      <c r="J89" s="396"/>
      <c r="K89" s="66"/>
    </row>
    <row r="90" spans="1:11" ht="25.5">
      <c r="A90" s="271" t="s">
        <v>85</v>
      </c>
      <c r="B90" s="238" t="s">
        <v>5</v>
      </c>
      <c r="C90" s="239" t="s">
        <v>13</v>
      </c>
      <c r="D90" s="253">
        <v>271000</v>
      </c>
      <c r="E90" s="253">
        <f aca="true" t="shared" si="11" ref="E90:E95">D90</f>
        <v>271000</v>
      </c>
      <c r="F90" s="258">
        <f aca="true" t="shared" si="12" ref="F90:F95">D90+G90+H90+I90+J90</f>
        <v>271000</v>
      </c>
      <c r="G90" s="256">
        <v>0</v>
      </c>
      <c r="H90" s="78">
        <v>0</v>
      </c>
      <c r="I90" s="78">
        <v>0</v>
      </c>
      <c r="J90" s="78">
        <v>0</v>
      </c>
      <c r="K90" s="66"/>
    </row>
    <row r="91" spans="1:11" ht="25.5">
      <c r="A91" s="271" t="s">
        <v>328</v>
      </c>
      <c r="B91" s="238" t="s">
        <v>5</v>
      </c>
      <c r="C91" s="239" t="s">
        <v>13</v>
      </c>
      <c r="D91" s="253">
        <v>57500</v>
      </c>
      <c r="E91" s="253">
        <f t="shared" si="11"/>
        <v>57500</v>
      </c>
      <c r="F91" s="258">
        <f t="shared" si="12"/>
        <v>57500</v>
      </c>
      <c r="G91" s="256"/>
      <c r="H91" s="78">
        <v>0</v>
      </c>
      <c r="I91" s="78">
        <v>0</v>
      </c>
      <c r="J91" s="78">
        <v>0</v>
      </c>
      <c r="K91" s="66"/>
    </row>
    <row r="92" spans="1:11" ht="14.25">
      <c r="A92" s="271" t="s">
        <v>292</v>
      </c>
      <c r="B92" s="238" t="s">
        <v>5</v>
      </c>
      <c r="C92" s="239" t="s">
        <v>13</v>
      </c>
      <c r="D92" s="253">
        <v>1000</v>
      </c>
      <c r="E92" s="253">
        <f t="shared" si="11"/>
        <v>1000</v>
      </c>
      <c r="F92" s="258">
        <f t="shared" si="12"/>
        <v>150000</v>
      </c>
      <c r="G92" s="256">
        <v>149000</v>
      </c>
      <c r="H92" s="78">
        <v>0</v>
      </c>
      <c r="I92" s="78">
        <v>0</v>
      </c>
      <c r="J92" s="78">
        <v>0</v>
      </c>
      <c r="K92" s="66"/>
    </row>
    <row r="93" spans="1:11" ht="51">
      <c r="A93" s="237" t="s">
        <v>14</v>
      </c>
      <c r="B93" s="238" t="s">
        <v>5</v>
      </c>
      <c r="C93" s="239" t="s">
        <v>13</v>
      </c>
      <c r="D93" s="253">
        <v>0</v>
      </c>
      <c r="E93" s="253">
        <f t="shared" si="11"/>
        <v>0</v>
      </c>
      <c r="F93" s="258">
        <f t="shared" si="12"/>
        <v>70000</v>
      </c>
      <c r="G93" s="256">
        <v>70000</v>
      </c>
      <c r="H93" s="78">
        <v>0</v>
      </c>
      <c r="I93" s="78">
        <v>0</v>
      </c>
      <c r="J93" s="78">
        <v>0</v>
      </c>
      <c r="K93" s="66"/>
    </row>
    <row r="94" spans="1:11" ht="25.5">
      <c r="A94" s="272" t="s">
        <v>223</v>
      </c>
      <c r="B94" s="238" t="s">
        <v>5</v>
      </c>
      <c r="C94" s="239" t="s">
        <v>13</v>
      </c>
      <c r="D94" s="253">
        <v>17000</v>
      </c>
      <c r="E94" s="253">
        <f t="shared" si="11"/>
        <v>17000</v>
      </c>
      <c r="F94" s="258">
        <f t="shared" si="12"/>
        <v>17000</v>
      </c>
      <c r="G94" s="256">
        <v>0</v>
      </c>
      <c r="H94" s="78">
        <v>0</v>
      </c>
      <c r="I94" s="78">
        <v>0</v>
      </c>
      <c r="J94" s="78">
        <v>0</v>
      </c>
      <c r="K94" s="66"/>
    </row>
    <row r="95" spans="1:11" ht="14.25">
      <c r="A95" s="273" t="s">
        <v>373</v>
      </c>
      <c r="B95" s="238" t="s">
        <v>5</v>
      </c>
      <c r="C95" s="239" t="s">
        <v>13</v>
      </c>
      <c r="D95" s="253">
        <v>61000</v>
      </c>
      <c r="E95" s="253">
        <f t="shared" si="11"/>
        <v>61000</v>
      </c>
      <c r="F95" s="258">
        <f t="shared" si="12"/>
        <v>61000</v>
      </c>
      <c r="G95" s="256">
        <v>0</v>
      </c>
      <c r="H95" s="78">
        <v>0</v>
      </c>
      <c r="I95" s="78">
        <v>0</v>
      </c>
      <c r="J95" s="78"/>
      <c r="K95" s="66"/>
    </row>
    <row r="96" spans="1:11" ht="15" thickBot="1">
      <c r="A96" s="259" t="s">
        <v>416</v>
      </c>
      <c r="B96" s="269" t="s">
        <v>5</v>
      </c>
      <c r="C96" s="239" t="s">
        <v>13</v>
      </c>
      <c r="D96" s="264">
        <v>2500</v>
      </c>
      <c r="E96" s="264">
        <f>D96</f>
        <v>2500</v>
      </c>
      <c r="F96" s="265">
        <f>D96+G96+H96+I96+J96</f>
        <v>2500</v>
      </c>
      <c r="G96" s="268">
        <v>0</v>
      </c>
      <c r="H96" s="245">
        <v>0</v>
      </c>
      <c r="I96" s="245">
        <v>0</v>
      </c>
      <c r="J96" s="245">
        <v>0</v>
      </c>
      <c r="K96" s="66"/>
    </row>
    <row r="97" spans="1:11" ht="19.5" customHeight="1" thickBot="1">
      <c r="A97" s="391" t="s">
        <v>15</v>
      </c>
      <c r="B97" s="392"/>
      <c r="C97" s="393"/>
      <c r="D97" s="82">
        <f aca="true" t="shared" si="13" ref="D97:J97">SUM(D90:D96)</f>
        <v>410000</v>
      </c>
      <c r="E97" s="82">
        <f t="shared" si="13"/>
        <v>410000</v>
      </c>
      <c r="F97" s="82">
        <f t="shared" si="13"/>
        <v>629000</v>
      </c>
      <c r="G97" s="82">
        <f t="shared" si="13"/>
        <v>219000</v>
      </c>
      <c r="H97" s="82">
        <f t="shared" si="13"/>
        <v>0</v>
      </c>
      <c r="I97" s="82">
        <f t="shared" si="13"/>
        <v>0</v>
      </c>
      <c r="J97" s="82">
        <f t="shared" si="13"/>
        <v>0</v>
      </c>
      <c r="K97" s="66"/>
    </row>
    <row r="98" spans="1:11" ht="19.5" customHeight="1" thickBot="1">
      <c r="A98" s="394" t="s">
        <v>194</v>
      </c>
      <c r="B98" s="395"/>
      <c r="C98" s="395"/>
      <c r="D98" s="395"/>
      <c r="E98" s="395"/>
      <c r="F98" s="395"/>
      <c r="G98" s="395"/>
      <c r="H98" s="395"/>
      <c r="I98" s="395"/>
      <c r="J98" s="396"/>
      <c r="K98" s="66"/>
    </row>
    <row r="99" spans="1:11" ht="26.25" customHeight="1">
      <c r="A99" s="375" t="s">
        <v>178</v>
      </c>
      <c r="B99" s="178" t="s">
        <v>5</v>
      </c>
      <c r="C99" s="179" t="s">
        <v>16</v>
      </c>
      <c r="D99" s="189">
        <v>2736000</v>
      </c>
      <c r="E99" s="190">
        <f aca="true" t="shared" si="14" ref="E99:E112">D99</f>
        <v>2736000</v>
      </c>
      <c r="F99" s="193">
        <f aca="true" t="shared" si="15" ref="F99:F181">D99+G99+H99+I99+J99</f>
        <v>21888000</v>
      </c>
      <c r="G99" s="164">
        <v>10944000</v>
      </c>
      <c r="H99" s="162">
        <v>8208000</v>
      </c>
      <c r="I99" s="162">
        <v>0</v>
      </c>
      <c r="J99" s="162">
        <v>0</v>
      </c>
      <c r="K99" s="66"/>
    </row>
    <row r="100" spans="1:11" ht="15" customHeight="1">
      <c r="A100" s="194" t="s">
        <v>179</v>
      </c>
      <c r="B100" s="178" t="s">
        <v>5</v>
      </c>
      <c r="C100" s="179" t="s">
        <v>16</v>
      </c>
      <c r="D100" s="189">
        <v>604000</v>
      </c>
      <c r="E100" s="190">
        <f t="shared" si="14"/>
        <v>604000</v>
      </c>
      <c r="F100" s="193">
        <f t="shared" si="15"/>
        <v>604000</v>
      </c>
      <c r="G100" s="164">
        <v>0</v>
      </c>
      <c r="H100" s="162">
        <v>0</v>
      </c>
      <c r="I100" s="162">
        <v>0</v>
      </c>
      <c r="J100" s="162">
        <v>0</v>
      </c>
      <c r="K100" s="66"/>
    </row>
    <row r="101" spans="1:11" ht="25.5">
      <c r="A101" s="237" t="s">
        <v>332</v>
      </c>
      <c r="B101" s="238" t="s">
        <v>5</v>
      </c>
      <c r="C101" s="239" t="s">
        <v>16</v>
      </c>
      <c r="D101" s="240">
        <v>39000</v>
      </c>
      <c r="E101" s="241">
        <f t="shared" si="14"/>
        <v>39000</v>
      </c>
      <c r="F101" s="242">
        <f t="shared" si="15"/>
        <v>312000</v>
      </c>
      <c r="G101" s="243">
        <v>156000</v>
      </c>
      <c r="H101" s="78">
        <v>117000</v>
      </c>
      <c r="I101" s="78">
        <v>0</v>
      </c>
      <c r="J101" s="78">
        <v>0</v>
      </c>
      <c r="K101" s="66"/>
    </row>
    <row r="102" spans="1:11" ht="25.5">
      <c r="A102" s="237" t="s">
        <v>180</v>
      </c>
      <c r="B102" s="238" t="s">
        <v>5</v>
      </c>
      <c r="C102" s="239" t="s">
        <v>16</v>
      </c>
      <c r="D102" s="240">
        <v>24120</v>
      </c>
      <c r="E102" s="241">
        <f t="shared" si="14"/>
        <v>24120</v>
      </c>
      <c r="F102" s="242">
        <f t="shared" si="15"/>
        <v>192960</v>
      </c>
      <c r="G102" s="243">
        <v>96480</v>
      </c>
      <c r="H102" s="78">
        <v>72360</v>
      </c>
      <c r="I102" s="78">
        <v>0</v>
      </c>
      <c r="J102" s="78">
        <v>0</v>
      </c>
      <c r="K102" s="66"/>
    </row>
    <row r="103" spans="1:11" ht="14.25">
      <c r="A103" s="237" t="s">
        <v>175</v>
      </c>
      <c r="B103" s="238" t="s">
        <v>5</v>
      </c>
      <c r="C103" s="239" t="s">
        <v>16</v>
      </c>
      <c r="D103" s="240">
        <v>1000</v>
      </c>
      <c r="E103" s="241">
        <f t="shared" si="14"/>
        <v>1000</v>
      </c>
      <c r="F103" s="242">
        <f t="shared" si="15"/>
        <v>30800000</v>
      </c>
      <c r="G103" s="243">
        <f>16191000+4047750-1000</f>
        <v>20237750</v>
      </c>
      <c r="H103" s="78">
        <v>10561250</v>
      </c>
      <c r="I103" s="78">
        <v>0</v>
      </c>
      <c r="J103" s="78">
        <v>0</v>
      </c>
      <c r="K103" s="66"/>
    </row>
    <row r="104" spans="1:11" ht="14.25">
      <c r="A104" s="237" t="s">
        <v>176</v>
      </c>
      <c r="B104" s="238" t="s">
        <v>5</v>
      </c>
      <c r="C104" s="239" t="s">
        <v>16</v>
      </c>
      <c r="D104" s="240">
        <v>820000</v>
      </c>
      <c r="E104" s="241">
        <f t="shared" si="14"/>
        <v>820000</v>
      </c>
      <c r="F104" s="242">
        <f t="shared" si="15"/>
        <v>820000</v>
      </c>
      <c r="G104" s="243">
        <v>0</v>
      </c>
      <c r="H104" s="78">
        <v>0</v>
      </c>
      <c r="I104" s="78">
        <v>0</v>
      </c>
      <c r="J104" s="78">
        <v>0</v>
      </c>
      <c r="K104" s="66"/>
    </row>
    <row r="105" spans="1:11" ht="25.5">
      <c r="A105" s="237" t="s">
        <v>337</v>
      </c>
      <c r="B105" s="238" t="s">
        <v>5</v>
      </c>
      <c r="C105" s="239" t="s">
        <v>16</v>
      </c>
      <c r="D105" s="240">
        <v>1000</v>
      </c>
      <c r="E105" s="241">
        <f t="shared" si="14"/>
        <v>1000</v>
      </c>
      <c r="F105" s="242">
        <f t="shared" si="15"/>
        <v>321300</v>
      </c>
      <c r="G105" s="243">
        <v>220300</v>
      </c>
      <c r="H105" s="78">
        <v>100000</v>
      </c>
      <c r="I105" s="78">
        <v>0</v>
      </c>
      <c r="J105" s="78">
        <v>0</v>
      </c>
      <c r="K105" s="66"/>
    </row>
    <row r="106" spans="1:11" ht="28.5" customHeight="1">
      <c r="A106" s="237" t="s">
        <v>177</v>
      </c>
      <c r="B106" s="238" t="s">
        <v>5</v>
      </c>
      <c r="C106" s="239" t="s">
        <v>16</v>
      </c>
      <c r="D106" s="240">
        <v>1000</v>
      </c>
      <c r="E106" s="241">
        <f t="shared" si="14"/>
        <v>1000</v>
      </c>
      <c r="F106" s="242">
        <f t="shared" si="15"/>
        <v>272000</v>
      </c>
      <c r="G106" s="243">
        <v>135500</v>
      </c>
      <c r="H106" s="78">
        <v>135500</v>
      </c>
      <c r="I106" s="78">
        <v>0</v>
      </c>
      <c r="J106" s="78">
        <v>0</v>
      </c>
      <c r="K106" s="66"/>
    </row>
    <row r="107" spans="1:11" ht="14.25">
      <c r="A107" s="237" t="s">
        <v>171</v>
      </c>
      <c r="B107" s="238" t="s">
        <v>5</v>
      </c>
      <c r="C107" s="239" t="s">
        <v>16</v>
      </c>
      <c r="D107" s="240">
        <v>15500</v>
      </c>
      <c r="E107" s="241">
        <f t="shared" si="14"/>
        <v>15500</v>
      </c>
      <c r="F107" s="242">
        <f t="shared" si="15"/>
        <v>15500</v>
      </c>
      <c r="G107" s="243">
        <v>0</v>
      </c>
      <c r="H107" s="78">
        <v>0</v>
      </c>
      <c r="I107" s="78">
        <v>0</v>
      </c>
      <c r="J107" s="78">
        <v>0</v>
      </c>
      <c r="K107" s="66"/>
    </row>
    <row r="108" spans="1:11" ht="14.25">
      <c r="A108" s="237" t="s">
        <v>136</v>
      </c>
      <c r="B108" s="238" t="s">
        <v>5</v>
      </c>
      <c r="C108" s="239" t="s">
        <v>16</v>
      </c>
      <c r="D108" s="240">
        <v>0</v>
      </c>
      <c r="E108" s="241">
        <f t="shared" si="14"/>
        <v>0</v>
      </c>
      <c r="F108" s="242">
        <f t="shared" si="15"/>
        <v>220000</v>
      </c>
      <c r="G108" s="243">
        <v>220000</v>
      </c>
      <c r="H108" s="78"/>
      <c r="I108" s="78"/>
      <c r="J108" s="78"/>
      <c r="K108" s="66"/>
    </row>
    <row r="109" spans="1:11" ht="25.5">
      <c r="A109" s="237" t="s">
        <v>137</v>
      </c>
      <c r="B109" s="238" t="s">
        <v>5</v>
      </c>
      <c r="C109" s="239" t="s">
        <v>16</v>
      </c>
      <c r="D109" s="240">
        <v>0</v>
      </c>
      <c r="E109" s="241">
        <f t="shared" si="14"/>
        <v>0</v>
      </c>
      <c r="F109" s="242">
        <f t="shared" si="15"/>
        <v>3000</v>
      </c>
      <c r="G109" s="243">
        <v>3000</v>
      </c>
      <c r="H109" s="78"/>
      <c r="I109" s="78"/>
      <c r="J109" s="78"/>
      <c r="K109" s="66"/>
    </row>
    <row r="110" spans="1:11" ht="14.25">
      <c r="A110" s="237" t="s">
        <v>84</v>
      </c>
      <c r="B110" s="238" t="s">
        <v>5</v>
      </c>
      <c r="C110" s="239" t="s">
        <v>16</v>
      </c>
      <c r="D110" s="78">
        <v>160000</v>
      </c>
      <c r="E110" s="240">
        <f t="shared" si="14"/>
        <v>160000</v>
      </c>
      <c r="F110" s="242">
        <f t="shared" si="15"/>
        <v>160000</v>
      </c>
      <c r="G110" s="243">
        <v>0</v>
      </c>
      <c r="H110" s="78">
        <v>0</v>
      </c>
      <c r="I110" s="78">
        <v>0</v>
      </c>
      <c r="J110" s="78">
        <v>0</v>
      </c>
      <c r="K110" s="66"/>
    </row>
    <row r="111" spans="1:11" ht="14.25">
      <c r="A111" s="237" t="s">
        <v>86</v>
      </c>
      <c r="B111" s="238" t="s">
        <v>5</v>
      </c>
      <c r="C111" s="239" t="s">
        <v>16</v>
      </c>
      <c r="D111" s="240">
        <v>85000</v>
      </c>
      <c r="E111" s="241">
        <f t="shared" si="14"/>
        <v>85000</v>
      </c>
      <c r="F111" s="242">
        <f t="shared" si="15"/>
        <v>85000</v>
      </c>
      <c r="G111" s="243">
        <v>0</v>
      </c>
      <c r="H111" s="78">
        <v>0</v>
      </c>
      <c r="I111" s="78">
        <v>0</v>
      </c>
      <c r="J111" s="78">
        <v>0</v>
      </c>
      <c r="K111" s="66"/>
    </row>
    <row r="112" spans="1:165" s="59" customFormat="1" ht="14.25">
      <c r="A112" s="237" t="s">
        <v>83</v>
      </c>
      <c r="B112" s="238" t="s">
        <v>5</v>
      </c>
      <c r="C112" s="239" t="s">
        <v>16</v>
      </c>
      <c r="D112" s="240">
        <v>65000</v>
      </c>
      <c r="E112" s="241">
        <f t="shared" si="14"/>
        <v>65000</v>
      </c>
      <c r="F112" s="242">
        <f t="shared" si="15"/>
        <v>65000</v>
      </c>
      <c r="G112" s="243">
        <v>0</v>
      </c>
      <c r="H112" s="78">
        <v>0</v>
      </c>
      <c r="I112" s="78">
        <v>0</v>
      </c>
      <c r="J112" s="78">
        <v>0</v>
      </c>
      <c r="K112" s="83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</row>
    <row r="113" spans="1:11" ht="25.5">
      <c r="A113" s="237" t="s">
        <v>128</v>
      </c>
      <c r="B113" s="238" t="s">
        <v>5</v>
      </c>
      <c r="C113" s="239" t="s">
        <v>16</v>
      </c>
      <c r="D113" s="274">
        <v>73000</v>
      </c>
      <c r="E113" s="241">
        <f aca="true" t="shared" si="16" ref="E113:E121">D113</f>
        <v>73000</v>
      </c>
      <c r="F113" s="242">
        <f t="shared" si="15"/>
        <v>73000</v>
      </c>
      <c r="G113" s="243">
        <v>0</v>
      </c>
      <c r="H113" s="78">
        <v>0</v>
      </c>
      <c r="I113" s="78">
        <v>0</v>
      </c>
      <c r="J113" s="78">
        <v>0</v>
      </c>
      <c r="K113" s="66"/>
    </row>
    <row r="114" spans="1:11" ht="23.25" customHeight="1">
      <c r="A114" s="237" t="s">
        <v>314</v>
      </c>
      <c r="B114" s="238" t="s">
        <v>5</v>
      </c>
      <c r="C114" s="239" t="s">
        <v>16</v>
      </c>
      <c r="D114" s="274">
        <v>28560</v>
      </c>
      <c r="E114" s="241">
        <f t="shared" si="16"/>
        <v>28560</v>
      </c>
      <c r="F114" s="242">
        <f t="shared" si="15"/>
        <v>28560</v>
      </c>
      <c r="G114" s="243">
        <v>0</v>
      </c>
      <c r="H114" s="78">
        <v>0</v>
      </c>
      <c r="I114" s="78">
        <v>0</v>
      </c>
      <c r="J114" s="78">
        <v>0</v>
      </c>
      <c r="K114" s="66"/>
    </row>
    <row r="115" spans="1:11" ht="25.5">
      <c r="A115" s="237" t="s">
        <v>221</v>
      </c>
      <c r="B115" s="238" t="s">
        <v>5</v>
      </c>
      <c r="C115" s="239" t="s">
        <v>16</v>
      </c>
      <c r="D115" s="274">
        <v>95200</v>
      </c>
      <c r="E115" s="241">
        <f t="shared" si="16"/>
        <v>95200</v>
      </c>
      <c r="F115" s="242">
        <f t="shared" si="15"/>
        <v>95200</v>
      </c>
      <c r="G115" s="243">
        <v>0</v>
      </c>
      <c r="H115" s="78">
        <v>0</v>
      </c>
      <c r="I115" s="78">
        <v>0</v>
      </c>
      <c r="J115" s="78">
        <v>0</v>
      </c>
      <c r="K115" s="66"/>
    </row>
    <row r="116" spans="1:11" ht="18" customHeight="1">
      <c r="A116" s="237" t="s">
        <v>219</v>
      </c>
      <c r="B116" s="238" t="s">
        <v>5</v>
      </c>
      <c r="C116" s="239" t="s">
        <v>16</v>
      </c>
      <c r="D116" s="274">
        <v>38080</v>
      </c>
      <c r="E116" s="241">
        <f t="shared" si="16"/>
        <v>38080</v>
      </c>
      <c r="F116" s="242">
        <f t="shared" si="15"/>
        <v>38080</v>
      </c>
      <c r="G116" s="243">
        <v>0</v>
      </c>
      <c r="H116" s="78">
        <v>0</v>
      </c>
      <c r="I116" s="78">
        <v>0</v>
      </c>
      <c r="J116" s="78">
        <v>0</v>
      </c>
      <c r="K116" s="66"/>
    </row>
    <row r="117" spans="1:11" ht="25.5">
      <c r="A117" s="237" t="s">
        <v>220</v>
      </c>
      <c r="B117" s="238" t="s">
        <v>5</v>
      </c>
      <c r="C117" s="239" t="s">
        <v>16</v>
      </c>
      <c r="D117" s="274">
        <v>28560</v>
      </c>
      <c r="E117" s="241">
        <f t="shared" si="16"/>
        <v>28560</v>
      </c>
      <c r="F117" s="242">
        <f t="shared" si="15"/>
        <v>28560</v>
      </c>
      <c r="G117" s="243">
        <v>0</v>
      </c>
      <c r="H117" s="78">
        <v>0</v>
      </c>
      <c r="I117" s="78">
        <v>0</v>
      </c>
      <c r="J117" s="78">
        <v>0</v>
      </c>
      <c r="K117" s="66"/>
    </row>
    <row r="118" spans="1:11" ht="30">
      <c r="A118" s="368" t="s">
        <v>425</v>
      </c>
      <c r="B118" s="329" t="s">
        <v>5</v>
      </c>
      <c r="C118" s="307" t="s">
        <v>16</v>
      </c>
      <c r="D118" s="365">
        <v>1000</v>
      </c>
      <c r="E118" s="309">
        <f t="shared" si="16"/>
        <v>1000</v>
      </c>
      <c r="F118" s="358">
        <f>D118+G118+H118+I118+J118</f>
        <v>31000</v>
      </c>
      <c r="G118" s="342">
        <v>30000</v>
      </c>
      <c r="H118" s="312">
        <v>0</v>
      </c>
      <c r="I118" s="312">
        <v>0</v>
      </c>
      <c r="J118" s="312">
        <v>0</v>
      </c>
      <c r="K118" s="66"/>
    </row>
    <row r="119" spans="1:11" ht="30.75" thickBot="1">
      <c r="A119" s="364" t="s">
        <v>424</v>
      </c>
      <c r="B119" s="329" t="s">
        <v>5</v>
      </c>
      <c r="C119" s="307" t="s">
        <v>16</v>
      </c>
      <c r="D119" s="365">
        <v>0</v>
      </c>
      <c r="E119" s="309">
        <f t="shared" si="16"/>
        <v>0</v>
      </c>
      <c r="F119" s="358">
        <f>D119+G119+H119+I119+J119</f>
        <v>459000</v>
      </c>
      <c r="G119" s="342">
        <v>459000</v>
      </c>
      <c r="H119" s="312">
        <v>0</v>
      </c>
      <c r="I119" s="312">
        <v>0</v>
      </c>
      <c r="J119" s="312">
        <v>0</v>
      </c>
      <c r="K119" s="66"/>
    </row>
    <row r="120" spans="1:11" ht="45.75" thickBot="1">
      <c r="A120" s="366" t="s">
        <v>426</v>
      </c>
      <c r="B120" s="329" t="s">
        <v>5</v>
      </c>
      <c r="C120" s="307" t="s">
        <v>16</v>
      </c>
      <c r="D120" s="365">
        <v>0</v>
      </c>
      <c r="E120" s="309">
        <f t="shared" si="16"/>
        <v>0</v>
      </c>
      <c r="F120" s="358">
        <f>D120+G120+H120+I120+J120</f>
        <v>5400</v>
      </c>
      <c r="G120" s="342">
        <v>5400</v>
      </c>
      <c r="H120" s="312">
        <v>0</v>
      </c>
      <c r="I120" s="312">
        <v>0</v>
      </c>
      <c r="J120" s="312">
        <v>0</v>
      </c>
      <c r="K120" s="66"/>
    </row>
    <row r="121" spans="1:11" ht="45.75" thickBot="1">
      <c r="A121" s="367" t="s">
        <v>427</v>
      </c>
      <c r="B121" s="329" t="s">
        <v>5</v>
      </c>
      <c r="C121" s="307" t="s">
        <v>16</v>
      </c>
      <c r="D121" s="365">
        <v>0</v>
      </c>
      <c r="E121" s="309">
        <f t="shared" si="16"/>
        <v>0</v>
      </c>
      <c r="F121" s="358">
        <f>D121+G121+H121+I121+J121</f>
        <v>9000</v>
      </c>
      <c r="G121" s="342">
        <v>9000</v>
      </c>
      <c r="H121" s="312">
        <v>0</v>
      </c>
      <c r="I121" s="312">
        <v>0</v>
      </c>
      <c r="J121" s="312">
        <v>0</v>
      </c>
      <c r="K121" s="66"/>
    </row>
    <row r="122" spans="1:11" ht="14.25">
      <c r="A122" s="237" t="s">
        <v>97</v>
      </c>
      <c r="B122" s="238" t="s">
        <v>5</v>
      </c>
      <c r="C122" s="239" t="s">
        <v>16</v>
      </c>
      <c r="D122" s="274">
        <v>238500</v>
      </c>
      <c r="E122" s="241">
        <f aca="true" t="shared" si="17" ref="E122:E164">D122</f>
        <v>238500</v>
      </c>
      <c r="F122" s="242">
        <f t="shared" si="15"/>
        <v>238500</v>
      </c>
      <c r="G122" s="243">
        <v>0</v>
      </c>
      <c r="H122" s="78">
        <v>0</v>
      </c>
      <c r="I122" s="78">
        <v>0</v>
      </c>
      <c r="J122" s="78">
        <v>0</v>
      </c>
      <c r="K122" s="66"/>
    </row>
    <row r="123" spans="1:11" ht="14.25">
      <c r="A123" s="275" t="s">
        <v>121</v>
      </c>
      <c r="B123" s="238" t="s">
        <v>5</v>
      </c>
      <c r="C123" s="239" t="s">
        <v>16</v>
      </c>
      <c r="D123" s="274">
        <v>129000</v>
      </c>
      <c r="E123" s="241">
        <f t="shared" si="17"/>
        <v>129000</v>
      </c>
      <c r="F123" s="242">
        <f t="shared" si="15"/>
        <v>129000</v>
      </c>
      <c r="G123" s="243">
        <v>0</v>
      </c>
      <c r="H123" s="78">
        <v>0</v>
      </c>
      <c r="I123" s="78">
        <v>0</v>
      </c>
      <c r="J123" s="78">
        <v>0</v>
      </c>
      <c r="K123" s="66"/>
    </row>
    <row r="124" spans="1:11" ht="29.25" customHeight="1">
      <c r="A124" s="259" t="s">
        <v>240</v>
      </c>
      <c r="B124" s="238" t="s">
        <v>5</v>
      </c>
      <c r="C124" s="239" t="s">
        <v>16</v>
      </c>
      <c r="D124" s="274">
        <v>7500</v>
      </c>
      <c r="E124" s="241">
        <f t="shared" si="17"/>
        <v>7500</v>
      </c>
      <c r="F124" s="242">
        <f t="shared" si="15"/>
        <v>7500</v>
      </c>
      <c r="G124" s="78">
        <v>0</v>
      </c>
      <c r="H124" s="78">
        <v>0</v>
      </c>
      <c r="I124" s="78">
        <v>0</v>
      </c>
      <c r="J124" s="78">
        <v>0</v>
      </c>
      <c r="K124" s="66"/>
    </row>
    <row r="125" spans="1:11" ht="25.5">
      <c r="A125" s="259" t="s">
        <v>241</v>
      </c>
      <c r="B125" s="238" t="s">
        <v>5</v>
      </c>
      <c r="C125" s="239" t="s">
        <v>16</v>
      </c>
      <c r="D125" s="274">
        <v>45000</v>
      </c>
      <c r="E125" s="241">
        <f t="shared" si="17"/>
        <v>45000</v>
      </c>
      <c r="F125" s="242">
        <f t="shared" si="15"/>
        <v>45000</v>
      </c>
      <c r="G125" s="78">
        <v>0</v>
      </c>
      <c r="H125" s="78">
        <v>0</v>
      </c>
      <c r="I125" s="78">
        <v>0</v>
      </c>
      <c r="J125" s="78">
        <v>0</v>
      </c>
      <c r="K125" s="66"/>
    </row>
    <row r="126" spans="1:11" ht="25.5">
      <c r="A126" s="259" t="s">
        <v>242</v>
      </c>
      <c r="B126" s="238" t="s">
        <v>5</v>
      </c>
      <c r="C126" s="239" t="s">
        <v>16</v>
      </c>
      <c r="D126" s="274">
        <v>44000</v>
      </c>
      <c r="E126" s="241">
        <f t="shared" si="17"/>
        <v>44000</v>
      </c>
      <c r="F126" s="242">
        <f t="shared" si="15"/>
        <v>44000</v>
      </c>
      <c r="G126" s="78">
        <v>0</v>
      </c>
      <c r="H126" s="78">
        <v>0</v>
      </c>
      <c r="I126" s="78">
        <v>0</v>
      </c>
      <c r="J126" s="78">
        <v>0</v>
      </c>
      <c r="K126" s="66"/>
    </row>
    <row r="127" spans="1:11" ht="25.5">
      <c r="A127" s="259" t="s">
        <v>243</v>
      </c>
      <c r="B127" s="238" t="s">
        <v>5</v>
      </c>
      <c r="C127" s="239" t="s">
        <v>16</v>
      </c>
      <c r="D127" s="274">
        <v>15000</v>
      </c>
      <c r="E127" s="241">
        <f t="shared" si="17"/>
        <v>15000</v>
      </c>
      <c r="F127" s="242">
        <f t="shared" si="15"/>
        <v>15000</v>
      </c>
      <c r="G127" s="78">
        <v>0</v>
      </c>
      <c r="H127" s="78">
        <v>0</v>
      </c>
      <c r="I127" s="78">
        <v>0</v>
      </c>
      <c r="J127" s="78">
        <v>0</v>
      </c>
      <c r="K127" s="66"/>
    </row>
    <row r="128" spans="1:11" ht="25.5">
      <c r="A128" s="259" t="s">
        <v>244</v>
      </c>
      <c r="B128" s="238" t="s">
        <v>5</v>
      </c>
      <c r="C128" s="239" t="s">
        <v>16</v>
      </c>
      <c r="D128" s="274">
        <v>93000</v>
      </c>
      <c r="E128" s="241">
        <f t="shared" si="17"/>
        <v>93000</v>
      </c>
      <c r="F128" s="242">
        <f t="shared" si="15"/>
        <v>93000</v>
      </c>
      <c r="G128" s="78">
        <v>0</v>
      </c>
      <c r="H128" s="78">
        <v>0</v>
      </c>
      <c r="I128" s="78">
        <v>0</v>
      </c>
      <c r="J128" s="78">
        <v>0</v>
      </c>
      <c r="K128" s="66"/>
    </row>
    <row r="129" spans="1:11" ht="25.5">
      <c r="A129" s="259" t="s">
        <v>245</v>
      </c>
      <c r="B129" s="238" t="s">
        <v>5</v>
      </c>
      <c r="C129" s="239" t="s">
        <v>16</v>
      </c>
      <c r="D129" s="274">
        <v>21000</v>
      </c>
      <c r="E129" s="241">
        <f t="shared" si="17"/>
        <v>21000</v>
      </c>
      <c r="F129" s="242">
        <f t="shared" si="15"/>
        <v>21000</v>
      </c>
      <c r="G129" s="78">
        <v>0</v>
      </c>
      <c r="H129" s="78">
        <v>0</v>
      </c>
      <c r="I129" s="78">
        <v>0</v>
      </c>
      <c r="J129" s="78">
        <v>0</v>
      </c>
      <c r="K129" s="66"/>
    </row>
    <row r="130" spans="1:11" ht="25.5">
      <c r="A130" s="259" t="s">
        <v>246</v>
      </c>
      <c r="B130" s="238" t="s">
        <v>5</v>
      </c>
      <c r="C130" s="239" t="s">
        <v>16</v>
      </c>
      <c r="D130" s="274">
        <v>41000</v>
      </c>
      <c r="E130" s="241">
        <f t="shared" si="17"/>
        <v>41000</v>
      </c>
      <c r="F130" s="242">
        <f t="shared" si="15"/>
        <v>41000</v>
      </c>
      <c r="G130" s="78">
        <v>0</v>
      </c>
      <c r="H130" s="78">
        <v>0</v>
      </c>
      <c r="I130" s="78">
        <v>0</v>
      </c>
      <c r="J130" s="78">
        <v>0</v>
      </c>
      <c r="K130" s="66"/>
    </row>
    <row r="131" spans="1:11" ht="25.5">
      <c r="A131" s="259" t="s">
        <v>247</v>
      </c>
      <c r="B131" s="238" t="s">
        <v>5</v>
      </c>
      <c r="C131" s="239" t="s">
        <v>16</v>
      </c>
      <c r="D131" s="274">
        <v>7500</v>
      </c>
      <c r="E131" s="241">
        <f t="shared" si="17"/>
        <v>7500</v>
      </c>
      <c r="F131" s="242">
        <f t="shared" si="15"/>
        <v>7500</v>
      </c>
      <c r="G131" s="243">
        <v>0</v>
      </c>
      <c r="H131" s="78">
        <v>0</v>
      </c>
      <c r="I131" s="78">
        <v>0</v>
      </c>
      <c r="J131" s="78">
        <v>0</v>
      </c>
      <c r="K131" s="66"/>
    </row>
    <row r="132" spans="1:11" ht="25.5">
      <c r="A132" s="259" t="s">
        <v>248</v>
      </c>
      <c r="B132" s="238" t="s">
        <v>5</v>
      </c>
      <c r="C132" s="239" t="s">
        <v>16</v>
      </c>
      <c r="D132" s="274">
        <v>12000</v>
      </c>
      <c r="E132" s="241">
        <f t="shared" si="17"/>
        <v>12000</v>
      </c>
      <c r="F132" s="242">
        <f t="shared" si="15"/>
        <v>12000</v>
      </c>
      <c r="G132" s="243">
        <v>0</v>
      </c>
      <c r="H132" s="78">
        <v>0</v>
      </c>
      <c r="I132" s="78">
        <v>0</v>
      </c>
      <c r="J132" s="78">
        <v>0</v>
      </c>
      <c r="K132" s="66"/>
    </row>
    <row r="133" spans="1:11" ht="25.5">
      <c r="A133" s="259" t="s">
        <v>249</v>
      </c>
      <c r="B133" s="238" t="s">
        <v>5</v>
      </c>
      <c r="C133" s="239" t="s">
        <v>16</v>
      </c>
      <c r="D133" s="274">
        <v>85000</v>
      </c>
      <c r="E133" s="241">
        <f t="shared" si="17"/>
        <v>85000</v>
      </c>
      <c r="F133" s="242">
        <f t="shared" si="15"/>
        <v>85000</v>
      </c>
      <c r="G133" s="243">
        <v>0</v>
      </c>
      <c r="H133" s="78">
        <v>0</v>
      </c>
      <c r="I133" s="78">
        <v>0</v>
      </c>
      <c r="J133" s="78">
        <v>0</v>
      </c>
      <c r="K133" s="66"/>
    </row>
    <row r="134" spans="1:11" ht="25.5">
      <c r="A134" s="259" t="s">
        <v>250</v>
      </c>
      <c r="B134" s="238" t="s">
        <v>5</v>
      </c>
      <c r="C134" s="239" t="s">
        <v>16</v>
      </c>
      <c r="D134" s="274">
        <v>26000</v>
      </c>
      <c r="E134" s="241">
        <f t="shared" si="17"/>
        <v>26000</v>
      </c>
      <c r="F134" s="242">
        <f t="shared" si="15"/>
        <v>26000</v>
      </c>
      <c r="G134" s="243">
        <v>0</v>
      </c>
      <c r="H134" s="78">
        <v>0</v>
      </c>
      <c r="I134" s="78">
        <v>0</v>
      </c>
      <c r="J134" s="78">
        <v>0</v>
      </c>
      <c r="K134" s="66"/>
    </row>
    <row r="135" spans="1:11" ht="25.5">
      <c r="A135" s="259" t="s">
        <v>251</v>
      </c>
      <c r="B135" s="238" t="s">
        <v>5</v>
      </c>
      <c r="C135" s="239" t="s">
        <v>16</v>
      </c>
      <c r="D135" s="274">
        <v>8000</v>
      </c>
      <c r="E135" s="241">
        <f t="shared" si="17"/>
        <v>8000</v>
      </c>
      <c r="F135" s="242">
        <f t="shared" si="15"/>
        <v>8000</v>
      </c>
      <c r="G135" s="243">
        <v>0</v>
      </c>
      <c r="H135" s="78">
        <v>0</v>
      </c>
      <c r="I135" s="78">
        <v>0</v>
      </c>
      <c r="J135" s="78">
        <v>0</v>
      </c>
      <c r="K135" s="66"/>
    </row>
    <row r="136" spans="1:11" ht="25.5">
      <c r="A136" s="259" t="s">
        <v>252</v>
      </c>
      <c r="B136" s="238" t="s">
        <v>5</v>
      </c>
      <c r="C136" s="239" t="s">
        <v>16</v>
      </c>
      <c r="D136" s="274">
        <v>32000</v>
      </c>
      <c r="E136" s="241">
        <f t="shared" si="17"/>
        <v>32000</v>
      </c>
      <c r="F136" s="242">
        <f t="shared" si="15"/>
        <v>32000</v>
      </c>
      <c r="G136" s="243">
        <v>0</v>
      </c>
      <c r="H136" s="78">
        <v>0</v>
      </c>
      <c r="I136" s="78">
        <v>0</v>
      </c>
      <c r="J136" s="78">
        <v>0</v>
      </c>
      <c r="K136" s="66"/>
    </row>
    <row r="137" spans="1:11" ht="30" customHeight="1">
      <c r="A137" s="259" t="s">
        <v>253</v>
      </c>
      <c r="B137" s="238" t="s">
        <v>5</v>
      </c>
      <c r="C137" s="239" t="s">
        <v>16</v>
      </c>
      <c r="D137" s="274">
        <v>8000</v>
      </c>
      <c r="E137" s="241">
        <f t="shared" si="17"/>
        <v>8000</v>
      </c>
      <c r="F137" s="242">
        <f t="shared" si="15"/>
        <v>8000</v>
      </c>
      <c r="G137" s="243">
        <v>0</v>
      </c>
      <c r="H137" s="78">
        <v>0</v>
      </c>
      <c r="I137" s="78">
        <v>0</v>
      </c>
      <c r="J137" s="78">
        <v>0</v>
      </c>
      <c r="K137" s="66"/>
    </row>
    <row r="138" spans="1:11" ht="25.5">
      <c r="A138" s="259" t="s">
        <v>125</v>
      </c>
      <c r="B138" s="238" t="s">
        <v>5</v>
      </c>
      <c r="C138" s="239" t="s">
        <v>16</v>
      </c>
      <c r="D138" s="274">
        <v>10000</v>
      </c>
      <c r="E138" s="241">
        <f t="shared" si="17"/>
        <v>10000</v>
      </c>
      <c r="F138" s="242">
        <f t="shared" si="15"/>
        <v>10000</v>
      </c>
      <c r="G138" s="243">
        <v>0</v>
      </c>
      <c r="H138" s="78">
        <v>0</v>
      </c>
      <c r="I138" s="78">
        <v>0</v>
      </c>
      <c r="J138" s="78">
        <v>0</v>
      </c>
      <c r="K138" s="66"/>
    </row>
    <row r="139" spans="1:11" ht="32.25" customHeight="1">
      <c r="A139" s="259" t="s">
        <v>129</v>
      </c>
      <c r="B139" s="238" t="s">
        <v>5</v>
      </c>
      <c r="C139" s="239" t="s">
        <v>16</v>
      </c>
      <c r="D139" s="274">
        <v>2000</v>
      </c>
      <c r="E139" s="241">
        <f t="shared" si="17"/>
        <v>2000</v>
      </c>
      <c r="F139" s="242">
        <f t="shared" si="15"/>
        <v>2000</v>
      </c>
      <c r="G139" s="243">
        <v>0</v>
      </c>
      <c r="H139" s="78">
        <v>0</v>
      </c>
      <c r="I139" s="78">
        <v>0</v>
      </c>
      <c r="J139" s="78">
        <v>0</v>
      </c>
      <c r="K139" s="66"/>
    </row>
    <row r="140" spans="1:11" ht="21" customHeight="1">
      <c r="A140" s="259" t="s">
        <v>224</v>
      </c>
      <c r="B140" s="238" t="s">
        <v>5</v>
      </c>
      <c r="C140" s="239" t="s">
        <v>16</v>
      </c>
      <c r="D140" s="274">
        <v>0</v>
      </c>
      <c r="E140" s="241">
        <f t="shared" si="17"/>
        <v>0</v>
      </c>
      <c r="F140" s="242">
        <f t="shared" si="15"/>
        <v>325600</v>
      </c>
      <c r="G140" s="243">
        <v>325600</v>
      </c>
      <c r="H140" s="78">
        <v>0</v>
      </c>
      <c r="I140" s="78">
        <v>0</v>
      </c>
      <c r="J140" s="78">
        <v>0</v>
      </c>
      <c r="K140" s="66"/>
    </row>
    <row r="141" spans="1:11" ht="33" customHeight="1">
      <c r="A141" s="259" t="s">
        <v>227</v>
      </c>
      <c r="B141" s="238" t="s">
        <v>5</v>
      </c>
      <c r="C141" s="239" t="s">
        <v>16</v>
      </c>
      <c r="D141" s="274">
        <v>21000</v>
      </c>
      <c r="E141" s="241">
        <f t="shared" si="17"/>
        <v>21000</v>
      </c>
      <c r="F141" s="242">
        <f t="shared" si="15"/>
        <v>21000</v>
      </c>
      <c r="G141" s="243">
        <v>0</v>
      </c>
      <c r="H141" s="78">
        <v>0</v>
      </c>
      <c r="I141" s="78">
        <v>0</v>
      </c>
      <c r="J141" s="78">
        <v>0</v>
      </c>
      <c r="K141" s="66"/>
    </row>
    <row r="142" spans="1:11" ht="29.25" customHeight="1">
      <c r="A142" s="259" t="s">
        <v>231</v>
      </c>
      <c r="B142" s="238" t="s">
        <v>5</v>
      </c>
      <c r="C142" s="239" t="s">
        <v>16</v>
      </c>
      <c r="D142" s="274">
        <v>0</v>
      </c>
      <c r="E142" s="241">
        <f t="shared" si="17"/>
        <v>0</v>
      </c>
      <c r="F142" s="242">
        <f t="shared" si="15"/>
        <v>4000</v>
      </c>
      <c r="G142" s="243">
        <v>4000</v>
      </c>
      <c r="H142" s="78">
        <v>0</v>
      </c>
      <c r="I142" s="78">
        <v>0</v>
      </c>
      <c r="J142" s="78">
        <v>0</v>
      </c>
      <c r="K142" s="66"/>
    </row>
    <row r="143" spans="1:11" ht="18.75" customHeight="1">
      <c r="A143" s="259" t="s">
        <v>225</v>
      </c>
      <c r="B143" s="238" t="s">
        <v>5</v>
      </c>
      <c r="C143" s="239" t="s">
        <v>16</v>
      </c>
      <c r="D143" s="274">
        <v>0</v>
      </c>
      <c r="E143" s="241">
        <f t="shared" si="17"/>
        <v>0</v>
      </c>
      <c r="F143" s="242">
        <f t="shared" si="15"/>
        <v>369600</v>
      </c>
      <c r="G143" s="243">
        <v>369600</v>
      </c>
      <c r="H143" s="78"/>
      <c r="I143" s="78"/>
      <c r="J143" s="78"/>
      <c r="K143" s="66"/>
    </row>
    <row r="144" spans="1:11" ht="14.25">
      <c r="A144" s="259" t="s">
        <v>228</v>
      </c>
      <c r="B144" s="238" t="s">
        <v>5</v>
      </c>
      <c r="C144" s="239" t="s">
        <v>16</v>
      </c>
      <c r="D144" s="274">
        <v>24000</v>
      </c>
      <c r="E144" s="241">
        <f t="shared" si="17"/>
        <v>24000</v>
      </c>
      <c r="F144" s="242">
        <f t="shared" si="15"/>
        <v>24000</v>
      </c>
      <c r="G144" s="243">
        <v>0</v>
      </c>
      <c r="H144" s="78">
        <v>0</v>
      </c>
      <c r="I144" s="78">
        <v>0</v>
      </c>
      <c r="J144" s="78">
        <v>0</v>
      </c>
      <c r="K144" s="66"/>
    </row>
    <row r="145" spans="1:11" ht="25.5">
      <c r="A145" s="259" t="s">
        <v>232</v>
      </c>
      <c r="B145" s="238" t="s">
        <v>5</v>
      </c>
      <c r="C145" s="239" t="s">
        <v>16</v>
      </c>
      <c r="D145" s="274">
        <v>0</v>
      </c>
      <c r="E145" s="241">
        <f t="shared" si="17"/>
        <v>0</v>
      </c>
      <c r="F145" s="242">
        <f t="shared" si="15"/>
        <v>4500</v>
      </c>
      <c r="G145" s="243">
        <v>4500</v>
      </c>
      <c r="H145" s="78"/>
      <c r="I145" s="78"/>
      <c r="J145" s="78"/>
      <c r="K145" s="66"/>
    </row>
    <row r="146" spans="1:11" ht="25.5">
      <c r="A146" s="259" t="s">
        <v>233</v>
      </c>
      <c r="B146" s="238" t="s">
        <v>5</v>
      </c>
      <c r="C146" s="239" t="s">
        <v>16</v>
      </c>
      <c r="D146" s="274">
        <v>0</v>
      </c>
      <c r="E146" s="241">
        <f t="shared" si="17"/>
        <v>0</v>
      </c>
      <c r="F146" s="242">
        <f t="shared" si="15"/>
        <v>167200</v>
      </c>
      <c r="G146" s="243">
        <v>167200</v>
      </c>
      <c r="H146" s="78"/>
      <c r="I146" s="78"/>
      <c r="J146" s="78"/>
      <c r="K146" s="66"/>
    </row>
    <row r="147" spans="1:11" ht="25.5">
      <c r="A147" s="259" t="s">
        <v>229</v>
      </c>
      <c r="B147" s="238" t="s">
        <v>5</v>
      </c>
      <c r="C147" s="239" t="s">
        <v>16</v>
      </c>
      <c r="D147" s="274">
        <v>11000</v>
      </c>
      <c r="E147" s="241">
        <f t="shared" si="17"/>
        <v>11000</v>
      </c>
      <c r="F147" s="242">
        <f t="shared" si="15"/>
        <v>11000</v>
      </c>
      <c r="G147" s="243">
        <v>0</v>
      </c>
      <c r="H147" s="78">
        <v>0</v>
      </c>
      <c r="I147" s="78">
        <v>0</v>
      </c>
      <c r="J147" s="78">
        <v>0</v>
      </c>
      <c r="K147" s="66"/>
    </row>
    <row r="148" spans="1:11" ht="38.25">
      <c r="A148" s="259" t="s">
        <v>234</v>
      </c>
      <c r="B148" s="238" t="s">
        <v>5</v>
      </c>
      <c r="C148" s="239" t="s">
        <v>16</v>
      </c>
      <c r="D148" s="274">
        <v>0</v>
      </c>
      <c r="E148" s="241">
        <f t="shared" si="17"/>
        <v>0</v>
      </c>
      <c r="F148" s="242">
        <f t="shared" si="15"/>
        <v>2000</v>
      </c>
      <c r="G148" s="243">
        <v>2000</v>
      </c>
      <c r="H148" s="78">
        <v>0</v>
      </c>
      <c r="I148" s="78">
        <v>0</v>
      </c>
      <c r="J148" s="78">
        <v>0</v>
      </c>
      <c r="K148" s="66"/>
    </row>
    <row r="149" spans="1:11" ht="14.25">
      <c r="A149" s="259" t="s">
        <v>226</v>
      </c>
      <c r="B149" s="238" t="s">
        <v>5</v>
      </c>
      <c r="C149" s="239" t="s">
        <v>16</v>
      </c>
      <c r="D149" s="274">
        <v>253000</v>
      </c>
      <c r="E149" s="241">
        <f t="shared" si="17"/>
        <v>253000</v>
      </c>
      <c r="F149" s="242">
        <f t="shared" si="15"/>
        <v>253000</v>
      </c>
      <c r="G149" s="243">
        <v>0</v>
      </c>
      <c r="H149" s="78">
        <v>0</v>
      </c>
      <c r="I149" s="78">
        <v>0</v>
      </c>
      <c r="J149" s="78">
        <v>0</v>
      </c>
      <c r="K149" s="66"/>
    </row>
    <row r="150" spans="1:11" ht="14.25">
      <c r="A150" s="259" t="s">
        <v>230</v>
      </c>
      <c r="B150" s="238" t="s">
        <v>5</v>
      </c>
      <c r="C150" s="239" t="s">
        <v>16</v>
      </c>
      <c r="D150" s="274">
        <v>12000</v>
      </c>
      <c r="E150" s="241">
        <f t="shared" si="17"/>
        <v>12000</v>
      </c>
      <c r="F150" s="242">
        <f t="shared" si="15"/>
        <v>12000</v>
      </c>
      <c r="G150" s="243">
        <v>0</v>
      </c>
      <c r="H150" s="78">
        <v>0</v>
      </c>
      <c r="I150" s="78">
        <v>0</v>
      </c>
      <c r="J150" s="78">
        <v>0</v>
      </c>
      <c r="K150" s="66"/>
    </row>
    <row r="151" spans="1:11" ht="25.5">
      <c r="A151" s="259" t="s">
        <v>235</v>
      </c>
      <c r="B151" s="238" t="s">
        <v>5</v>
      </c>
      <c r="C151" s="239" t="s">
        <v>16</v>
      </c>
      <c r="D151" s="274">
        <v>3000</v>
      </c>
      <c r="E151" s="241">
        <f t="shared" si="17"/>
        <v>3000</v>
      </c>
      <c r="F151" s="242">
        <f t="shared" si="15"/>
        <v>3000</v>
      </c>
      <c r="G151" s="243">
        <v>0</v>
      </c>
      <c r="H151" s="78">
        <v>0</v>
      </c>
      <c r="I151" s="78">
        <v>0</v>
      </c>
      <c r="J151" s="78">
        <v>0</v>
      </c>
      <c r="K151" s="66"/>
    </row>
    <row r="152" spans="1:11" ht="14.25">
      <c r="A152" s="237" t="s">
        <v>100</v>
      </c>
      <c r="B152" s="238" t="s">
        <v>5</v>
      </c>
      <c r="C152" s="239" t="s">
        <v>16</v>
      </c>
      <c r="D152" s="274">
        <v>0</v>
      </c>
      <c r="E152" s="241">
        <f t="shared" si="17"/>
        <v>0</v>
      </c>
      <c r="F152" s="242">
        <f t="shared" si="15"/>
        <v>170000</v>
      </c>
      <c r="G152" s="243">
        <v>170000</v>
      </c>
      <c r="H152" s="78">
        <v>0</v>
      </c>
      <c r="I152" s="78">
        <v>0</v>
      </c>
      <c r="J152" s="78">
        <v>0</v>
      </c>
      <c r="K152" s="66"/>
    </row>
    <row r="153" spans="1:11" ht="14.25">
      <c r="A153" s="237" t="s">
        <v>101</v>
      </c>
      <c r="B153" s="238" t="s">
        <v>5</v>
      </c>
      <c r="C153" s="239" t="s">
        <v>16</v>
      </c>
      <c r="D153" s="274">
        <v>140000</v>
      </c>
      <c r="E153" s="241">
        <f t="shared" si="17"/>
        <v>140000</v>
      </c>
      <c r="F153" s="242">
        <f t="shared" si="15"/>
        <v>140000</v>
      </c>
      <c r="G153" s="243">
        <v>0</v>
      </c>
      <c r="H153" s="78">
        <v>0</v>
      </c>
      <c r="I153" s="78">
        <v>0</v>
      </c>
      <c r="J153" s="78">
        <v>0</v>
      </c>
      <c r="K153" s="66"/>
    </row>
    <row r="154" spans="1:11" ht="14.25">
      <c r="A154" s="237" t="s">
        <v>357</v>
      </c>
      <c r="B154" s="238" t="s">
        <v>5</v>
      </c>
      <c r="C154" s="239" t="s">
        <v>16</v>
      </c>
      <c r="D154" s="274">
        <v>0</v>
      </c>
      <c r="E154" s="241">
        <f>D154</f>
        <v>0</v>
      </c>
      <c r="F154" s="242">
        <f>D154+G154+H154+I154+J154</f>
        <v>4544100</v>
      </c>
      <c r="G154" s="243">
        <v>4544100</v>
      </c>
      <c r="H154" s="78">
        <v>0</v>
      </c>
      <c r="I154" s="78">
        <v>0</v>
      </c>
      <c r="J154" s="78">
        <v>0</v>
      </c>
      <c r="K154" s="66"/>
    </row>
    <row r="155" spans="1:11" ht="25.5">
      <c r="A155" s="237" t="s">
        <v>368</v>
      </c>
      <c r="B155" s="238" t="s">
        <v>5</v>
      </c>
      <c r="C155" s="239" t="s">
        <v>16</v>
      </c>
      <c r="D155" s="274">
        <v>0</v>
      </c>
      <c r="E155" s="241">
        <f>D155</f>
        <v>0</v>
      </c>
      <c r="F155" s="242">
        <f>D155+G155+H155+I155+J155</f>
        <v>102000</v>
      </c>
      <c r="G155" s="243">
        <v>102000</v>
      </c>
      <c r="H155" s="78">
        <v>0</v>
      </c>
      <c r="I155" s="78">
        <v>0</v>
      </c>
      <c r="J155" s="78">
        <v>0</v>
      </c>
      <c r="K155" s="66"/>
    </row>
    <row r="156" spans="1:11" ht="14.25">
      <c r="A156" s="305" t="s">
        <v>102</v>
      </c>
      <c r="B156" s="329" t="s">
        <v>5</v>
      </c>
      <c r="C156" s="307" t="s">
        <v>16</v>
      </c>
      <c r="D156" s="365">
        <v>1000</v>
      </c>
      <c r="E156" s="309">
        <f t="shared" si="17"/>
        <v>1000</v>
      </c>
      <c r="F156" s="358">
        <f t="shared" si="15"/>
        <v>459000</v>
      </c>
      <c r="G156" s="342">
        <v>458000</v>
      </c>
      <c r="H156" s="312">
        <v>0</v>
      </c>
      <c r="I156" s="312">
        <v>0</v>
      </c>
      <c r="J156" s="312">
        <v>0</v>
      </c>
      <c r="K156" s="66"/>
    </row>
    <row r="157" spans="1:11" ht="14.25">
      <c r="A157" s="237" t="s">
        <v>367</v>
      </c>
      <c r="B157" s="238" t="s">
        <v>5</v>
      </c>
      <c r="C157" s="239" t="s">
        <v>16</v>
      </c>
      <c r="D157" s="274">
        <v>0</v>
      </c>
      <c r="E157" s="241">
        <f>D157</f>
        <v>0</v>
      </c>
      <c r="F157" s="242">
        <f>D157+G157+H157+I157+J157</f>
        <v>17367900</v>
      </c>
      <c r="G157" s="243">
        <v>17367900</v>
      </c>
      <c r="H157" s="78">
        <v>0</v>
      </c>
      <c r="I157" s="78">
        <v>0</v>
      </c>
      <c r="J157" s="78">
        <v>0</v>
      </c>
      <c r="K157" s="66"/>
    </row>
    <row r="158" spans="1:11" ht="25.5">
      <c r="A158" s="237" t="s">
        <v>369</v>
      </c>
      <c r="B158" s="238" t="s">
        <v>5</v>
      </c>
      <c r="C158" s="239" t="s">
        <v>16</v>
      </c>
      <c r="D158" s="274">
        <v>0</v>
      </c>
      <c r="E158" s="241">
        <f>D158</f>
        <v>0</v>
      </c>
      <c r="F158" s="242">
        <f>D158+G158+H158+I158+J158</f>
        <v>345500</v>
      </c>
      <c r="G158" s="243">
        <v>345500</v>
      </c>
      <c r="H158" s="78">
        <v>0</v>
      </c>
      <c r="I158" s="78">
        <v>0</v>
      </c>
      <c r="J158" s="78">
        <v>0</v>
      </c>
      <c r="K158" s="66"/>
    </row>
    <row r="159" spans="1:11" ht="25.5">
      <c r="A159" s="237" t="s">
        <v>103</v>
      </c>
      <c r="B159" s="238" t="s">
        <v>5</v>
      </c>
      <c r="C159" s="239" t="s">
        <v>16</v>
      </c>
      <c r="D159" s="274">
        <v>0</v>
      </c>
      <c r="E159" s="241">
        <f t="shared" si="17"/>
        <v>0</v>
      </c>
      <c r="F159" s="242">
        <f t="shared" si="15"/>
        <v>170000</v>
      </c>
      <c r="G159" s="243">
        <v>170000</v>
      </c>
      <c r="H159" s="78">
        <v>0</v>
      </c>
      <c r="I159" s="78">
        <v>0</v>
      </c>
      <c r="J159" s="78">
        <v>0</v>
      </c>
      <c r="K159" s="66"/>
    </row>
    <row r="160" spans="1:11" ht="14.25">
      <c r="A160" s="237" t="s">
        <v>104</v>
      </c>
      <c r="B160" s="238" t="s">
        <v>5</v>
      </c>
      <c r="C160" s="239" t="s">
        <v>16</v>
      </c>
      <c r="D160" s="274">
        <v>0</v>
      </c>
      <c r="E160" s="241">
        <f t="shared" si="17"/>
        <v>0</v>
      </c>
      <c r="F160" s="242">
        <f t="shared" si="15"/>
        <v>170000</v>
      </c>
      <c r="G160" s="243">
        <v>170000</v>
      </c>
      <c r="H160" s="78">
        <v>0</v>
      </c>
      <c r="I160" s="78">
        <v>0</v>
      </c>
      <c r="J160" s="78">
        <v>0</v>
      </c>
      <c r="K160" s="66"/>
    </row>
    <row r="161" spans="1:11" ht="81" customHeight="1">
      <c r="A161" s="237" t="s">
        <v>98</v>
      </c>
      <c r="B161" s="238" t="s">
        <v>5</v>
      </c>
      <c r="C161" s="239" t="s">
        <v>16</v>
      </c>
      <c r="D161" s="274">
        <v>160700</v>
      </c>
      <c r="E161" s="241">
        <f t="shared" si="17"/>
        <v>160700</v>
      </c>
      <c r="F161" s="242">
        <f t="shared" si="15"/>
        <v>160700</v>
      </c>
      <c r="G161" s="243">
        <v>0</v>
      </c>
      <c r="H161" s="78">
        <v>0</v>
      </c>
      <c r="I161" s="78">
        <v>0</v>
      </c>
      <c r="J161" s="78">
        <v>0</v>
      </c>
      <c r="K161" s="66"/>
    </row>
    <row r="162" spans="1:11" ht="50.25" customHeight="1">
      <c r="A162" s="259" t="s">
        <v>364</v>
      </c>
      <c r="B162" s="147" t="s">
        <v>5</v>
      </c>
      <c r="C162" s="148" t="s">
        <v>16</v>
      </c>
      <c r="D162" s="149">
        <v>5413800</v>
      </c>
      <c r="E162" s="149">
        <f>D162</f>
        <v>5413800</v>
      </c>
      <c r="F162" s="84">
        <f>D162+G162+H162+I162+J162</f>
        <v>5413800</v>
      </c>
      <c r="G162" s="150">
        <v>0</v>
      </c>
      <c r="H162" s="78">
        <v>0</v>
      </c>
      <c r="I162" s="78">
        <v>0</v>
      </c>
      <c r="J162" s="78">
        <v>0</v>
      </c>
      <c r="K162" s="66"/>
    </row>
    <row r="163" spans="1:11" ht="51">
      <c r="A163" s="263" t="s">
        <v>222</v>
      </c>
      <c r="B163" s="147" t="s">
        <v>5</v>
      </c>
      <c r="C163" s="148" t="s">
        <v>16</v>
      </c>
      <c r="D163" s="149">
        <v>15500</v>
      </c>
      <c r="E163" s="240">
        <f>D163</f>
        <v>15500</v>
      </c>
      <c r="F163" s="84">
        <f>D163+G163+H163+I163+J163</f>
        <v>15500</v>
      </c>
      <c r="G163" s="150">
        <v>0</v>
      </c>
      <c r="H163" s="78">
        <v>0</v>
      </c>
      <c r="I163" s="78">
        <v>0</v>
      </c>
      <c r="J163" s="78">
        <v>0</v>
      </c>
      <c r="K163" s="66"/>
    </row>
    <row r="164" spans="1:11" ht="81" customHeight="1">
      <c r="A164" s="275" t="s">
        <v>363</v>
      </c>
      <c r="B164" s="238" t="s">
        <v>5</v>
      </c>
      <c r="C164" s="239" t="s">
        <v>16</v>
      </c>
      <c r="D164" s="274">
        <v>160700</v>
      </c>
      <c r="E164" s="241">
        <f t="shared" si="17"/>
        <v>160700</v>
      </c>
      <c r="F164" s="242">
        <f t="shared" si="15"/>
        <v>160700</v>
      </c>
      <c r="G164" s="243">
        <v>0</v>
      </c>
      <c r="H164" s="78">
        <v>0</v>
      </c>
      <c r="I164" s="78">
        <v>0</v>
      </c>
      <c r="J164" s="78">
        <v>0</v>
      </c>
      <c r="K164" s="66"/>
    </row>
    <row r="165" spans="1:11" ht="42.75" customHeight="1">
      <c r="A165" s="275" t="s">
        <v>318</v>
      </c>
      <c r="B165" s="238" t="s">
        <v>5</v>
      </c>
      <c r="C165" s="239" t="s">
        <v>16</v>
      </c>
      <c r="D165" s="274">
        <v>150000</v>
      </c>
      <c r="E165" s="241">
        <f>D165</f>
        <v>150000</v>
      </c>
      <c r="F165" s="242">
        <f>D165+G165+H165+I165+J165</f>
        <v>150000</v>
      </c>
      <c r="G165" s="243">
        <v>0</v>
      </c>
      <c r="H165" s="78">
        <v>0</v>
      </c>
      <c r="I165" s="78">
        <v>0</v>
      </c>
      <c r="J165" s="78">
        <v>0</v>
      </c>
      <c r="K165" s="66"/>
    </row>
    <row r="166" spans="1:11" ht="38.25">
      <c r="A166" s="275" t="s">
        <v>365</v>
      </c>
      <c r="B166" s="238" t="s">
        <v>5</v>
      </c>
      <c r="C166" s="239" t="s">
        <v>16</v>
      </c>
      <c r="D166" s="274">
        <v>1000</v>
      </c>
      <c r="E166" s="241">
        <f>D166</f>
        <v>1000</v>
      </c>
      <c r="F166" s="242">
        <f>D166+G166+H166+I166+J166</f>
        <v>6728800</v>
      </c>
      <c r="G166" s="243">
        <v>6727800</v>
      </c>
      <c r="H166" s="78">
        <v>0</v>
      </c>
      <c r="I166" s="78">
        <v>0</v>
      </c>
      <c r="J166" s="78">
        <v>0</v>
      </c>
      <c r="K166" s="66"/>
    </row>
    <row r="167" spans="1:11" ht="51">
      <c r="A167" s="276" t="s">
        <v>319</v>
      </c>
      <c r="B167" s="147" t="s">
        <v>5</v>
      </c>
      <c r="C167" s="148" t="s">
        <v>16</v>
      </c>
      <c r="D167" s="277">
        <v>1000</v>
      </c>
      <c r="E167" s="240">
        <f>D167</f>
        <v>1000</v>
      </c>
      <c r="F167" s="84">
        <f>D167+G167+H167+I167+J167</f>
        <v>15500</v>
      </c>
      <c r="G167" s="150">
        <v>14500</v>
      </c>
      <c r="H167" s="78">
        <v>0</v>
      </c>
      <c r="I167" s="78">
        <v>0</v>
      </c>
      <c r="J167" s="78">
        <v>0</v>
      </c>
      <c r="K167" s="66"/>
    </row>
    <row r="168" spans="1:11" ht="25.5">
      <c r="A168" s="237" t="s">
        <v>116</v>
      </c>
      <c r="B168" s="238" t="s">
        <v>5</v>
      </c>
      <c r="C168" s="239" t="s">
        <v>16</v>
      </c>
      <c r="D168" s="240">
        <v>830000</v>
      </c>
      <c r="E168" s="241">
        <f aca="true" t="shared" si="18" ref="E168:E181">D168</f>
        <v>830000</v>
      </c>
      <c r="F168" s="242">
        <f t="shared" si="15"/>
        <v>830000</v>
      </c>
      <c r="G168" s="243">
        <v>0</v>
      </c>
      <c r="H168" s="78">
        <v>0</v>
      </c>
      <c r="I168" s="78">
        <v>0</v>
      </c>
      <c r="J168" s="78">
        <v>0</v>
      </c>
      <c r="K168" s="66"/>
    </row>
    <row r="169" spans="1:11" ht="38.25">
      <c r="A169" s="237" t="s">
        <v>345</v>
      </c>
      <c r="B169" s="238" t="s">
        <v>5</v>
      </c>
      <c r="C169" s="239" t="s">
        <v>16</v>
      </c>
      <c r="D169" s="240">
        <v>9000</v>
      </c>
      <c r="E169" s="241">
        <f>D169</f>
        <v>9000</v>
      </c>
      <c r="F169" s="242">
        <f>D169+G169+H169+I169+J169</f>
        <v>9000</v>
      </c>
      <c r="G169" s="243">
        <v>0</v>
      </c>
      <c r="H169" s="78">
        <v>0</v>
      </c>
      <c r="I169" s="78">
        <v>0</v>
      </c>
      <c r="J169" s="78">
        <v>0</v>
      </c>
      <c r="K169" s="66"/>
    </row>
    <row r="170" spans="1:11" ht="25.5">
      <c r="A170" s="237" t="s">
        <v>106</v>
      </c>
      <c r="B170" s="238" t="s">
        <v>5</v>
      </c>
      <c r="C170" s="239" t="s">
        <v>16</v>
      </c>
      <c r="D170" s="240">
        <v>274000</v>
      </c>
      <c r="E170" s="241">
        <f t="shared" si="18"/>
        <v>274000</v>
      </c>
      <c r="F170" s="242">
        <f t="shared" si="15"/>
        <v>274000</v>
      </c>
      <c r="G170" s="243">
        <v>0</v>
      </c>
      <c r="H170" s="78">
        <v>0</v>
      </c>
      <c r="I170" s="78">
        <v>0</v>
      </c>
      <c r="J170" s="78">
        <v>0</v>
      </c>
      <c r="K170" s="66"/>
    </row>
    <row r="171" spans="1:11" ht="38.25">
      <c r="A171" s="237" t="s">
        <v>115</v>
      </c>
      <c r="B171" s="238" t="s">
        <v>5</v>
      </c>
      <c r="C171" s="239" t="s">
        <v>16</v>
      </c>
      <c r="D171" s="240">
        <v>5310</v>
      </c>
      <c r="E171" s="241">
        <f t="shared" si="18"/>
        <v>5310</v>
      </c>
      <c r="F171" s="242">
        <f t="shared" si="15"/>
        <v>5310</v>
      </c>
      <c r="G171" s="243">
        <v>0</v>
      </c>
      <c r="H171" s="78">
        <v>0</v>
      </c>
      <c r="I171" s="78">
        <v>0</v>
      </c>
      <c r="J171" s="78">
        <v>0</v>
      </c>
      <c r="K171" s="66"/>
    </row>
    <row r="172" spans="1:165" s="59" customFormat="1" ht="25.5">
      <c r="A172" s="237" t="s">
        <v>112</v>
      </c>
      <c r="B172" s="238" t="s">
        <v>5</v>
      </c>
      <c r="C172" s="239" t="s">
        <v>16</v>
      </c>
      <c r="D172" s="240">
        <v>47630</v>
      </c>
      <c r="E172" s="241">
        <f>D172</f>
        <v>47630</v>
      </c>
      <c r="F172" s="242">
        <f>D172+G172+H172+I172+J172</f>
        <v>47630</v>
      </c>
      <c r="G172" s="243">
        <v>0</v>
      </c>
      <c r="H172" s="78">
        <v>0</v>
      </c>
      <c r="I172" s="78">
        <v>0</v>
      </c>
      <c r="J172" s="78">
        <v>0</v>
      </c>
      <c r="K172" s="83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  <c r="EO172" s="58"/>
      <c r="EP172" s="58"/>
      <c r="EQ172" s="58"/>
      <c r="ER172" s="58"/>
      <c r="ES172" s="58"/>
      <c r="ET172" s="58"/>
      <c r="EU172" s="58"/>
      <c r="EV172" s="58"/>
      <c r="EW172" s="58"/>
      <c r="EX172" s="58"/>
      <c r="EY172" s="58"/>
      <c r="EZ172" s="58"/>
      <c r="FA172" s="58"/>
      <c r="FB172" s="58"/>
      <c r="FC172" s="58"/>
      <c r="FD172" s="58"/>
      <c r="FE172" s="58"/>
      <c r="FF172" s="58"/>
      <c r="FG172" s="58"/>
      <c r="FH172" s="58"/>
      <c r="FI172" s="58"/>
    </row>
    <row r="173" spans="1:11" ht="25.5">
      <c r="A173" s="237" t="s">
        <v>114</v>
      </c>
      <c r="B173" s="238" t="s">
        <v>5</v>
      </c>
      <c r="C173" s="239" t="s">
        <v>16</v>
      </c>
      <c r="D173" s="240">
        <v>340000</v>
      </c>
      <c r="E173" s="241">
        <f t="shared" si="18"/>
        <v>340000</v>
      </c>
      <c r="F173" s="242">
        <f>D173+G173+H173+I173+J173</f>
        <v>1150000</v>
      </c>
      <c r="G173" s="243">
        <v>810000</v>
      </c>
      <c r="H173" s="78">
        <v>0</v>
      </c>
      <c r="I173" s="78">
        <v>0</v>
      </c>
      <c r="J173" s="78">
        <v>0</v>
      </c>
      <c r="K173" s="66"/>
    </row>
    <row r="174" spans="1:11" ht="27.75" customHeight="1">
      <c r="A174" s="237" t="s">
        <v>113</v>
      </c>
      <c r="B174" s="238" t="s">
        <v>5</v>
      </c>
      <c r="C174" s="239" t="s">
        <v>16</v>
      </c>
      <c r="D174" s="240">
        <v>5000</v>
      </c>
      <c r="E174" s="241">
        <f t="shared" si="18"/>
        <v>5000</v>
      </c>
      <c r="F174" s="242">
        <f t="shared" si="15"/>
        <v>10700</v>
      </c>
      <c r="G174" s="243">
        <v>5700</v>
      </c>
      <c r="H174" s="78">
        <v>0</v>
      </c>
      <c r="I174" s="78">
        <v>0</v>
      </c>
      <c r="J174" s="78">
        <v>0</v>
      </c>
      <c r="K174" s="66"/>
    </row>
    <row r="175" spans="1:11" ht="25.5">
      <c r="A175" s="237" t="s">
        <v>312</v>
      </c>
      <c r="B175" s="238" t="s">
        <v>5</v>
      </c>
      <c r="C175" s="239" t="s">
        <v>16</v>
      </c>
      <c r="D175" s="240">
        <v>6140000</v>
      </c>
      <c r="E175" s="241">
        <f t="shared" si="18"/>
        <v>6140000</v>
      </c>
      <c r="F175" s="242">
        <f t="shared" si="15"/>
        <v>6140000</v>
      </c>
      <c r="G175" s="243">
        <v>0</v>
      </c>
      <c r="H175" s="78">
        <v>0</v>
      </c>
      <c r="I175" s="78">
        <v>0</v>
      </c>
      <c r="J175" s="78">
        <v>0</v>
      </c>
      <c r="K175" s="66"/>
    </row>
    <row r="176" spans="1:11" ht="38.25" customHeight="1">
      <c r="A176" s="354" t="s">
        <v>313</v>
      </c>
      <c r="B176" s="355" t="s">
        <v>5</v>
      </c>
      <c r="C176" s="356" t="s">
        <v>16</v>
      </c>
      <c r="D176" s="357">
        <v>51000</v>
      </c>
      <c r="E176" s="309">
        <f t="shared" si="18"/>
        <v>51000</v>
      </c>
      <c r="F176" s="358">
        <f t="shared" si="15"/>
        <v>51000</v>
      </c>
      <c r="G176" s="342">
        <v>0</v>
      </c>
      <c r="H176" s="312">
        <v>0</v>
      </c>
      <c r="I176" s="312">
        <v>0</v>
      </c>
      <c r="J176" s="312">
        <v>0</v>
      </c>
      <c r="K176" s="66"/>
    </row>
    <row r="177" spans="1:11" ht="25.5" customHeight="1">
      <c r="A177" s="237" t="s">
        <v>399</v>
      </c>
      <c r="B177" s="238" t="s">
        <v>5</v>
      </c>
      <c r="C177" s="239" t="s">
        <v>16</v>
      </c>
      <c r="D177" s="240">
        <v>455000</v>
      </c>
      <c r="E177" s="241">
        <f t="shared" si="18"/>
        <v>455000</v>
      </c>
      <c r="F177" s="242">
        <f t="shared" si="15"/>
        <v>455000</v>
      </c>
      <c r="G177" s="243">
        <v>0</v>
      </c>
      <c r="H177" s="78">
        <v>0</v>
      </c>
      <c r="I177" s="78">
        <v>0</v>
      </c>
      <c r="J177" s="78">
        <v>0</v>
      </c>
      <c r="K177" s="66"/>
    </row>
    <row r="178" spans="1:11" ht="25.5" customHeight="1">
      <c r="A178" s="237" t="s">
        <v>400</v>
      </c>
      <c r="B178" s="238" t="s">
        <v>5</v>
      </c>
      <c r="C178" s="239" t="s">
        <v>16</v>
      </c>
      <c r="D178" s="240">
        <v>1000</v>
      </c>
      <c r="E178" s="241">
        <f t="shared" si="18"/>
        <v>1000</v>
      </c>
      <c r="F178" s="242">
        <f t="shared" si="15"/>
        <v>19442400</v>
      </c>
      <c r="G178" s="243">
        <f>9721200+2430300-1000</f>
        <v>12150500</v>
      </c>
      <c r="H178" s="78">
        <v>7290900</v>
      </c>
      <c r="I178" s="78">
        <v>0</v>
      </c>
      <c r="J178" s="78">
        <v>0</v>
      </c>
      <c r="K178" s="66"/>
    </row>
    <row r="179" spans="1:11" ht="28.5" customHeight="1">
      <c r="A179" s="237" t="s">
        <v>401</v>
      </c>
      <c r="B179" s="238" t="s">
        <v>5</v>
      </c>
      <c r="C179" s="239" t="s">
        <v>16</v>
      </c>
      <c r="D179" s="240">
        <v>1000</v>
      </c>
      <c r="E179" s="241">
        <f t="shared" si="18"/>
        <v>1000</v>
      </c>
      <c r="F179" s="242">
        <f t="shared" si="15"/>
        <v>108000</v>
      </c>
      <c r="G179" s="243">
        <f>54000+13500-1000</f>
        <v>66500</v>
      </c>
      <c r="H179" s="78">
        <v>40500</v>
      </c>
      <c r="I179" s="78">
        <v>0</v>
      </c>
      <c r="J179" s="78">
        <v>0</v>
      </c>
      <c r="K179" s="66"/>
    </row>
    <row r="180" spans="1:11" ht="25.5" customHeight="1">
      <c r="A180" s="237" t="s">
        <v>402</v>
      </c>
      <c r="B180" s="238" t="s">
        <v>5</v>
      </c>
      <c r="C180" s="239" t="s">
        <v>16</v>
      </c>
      <c r="D180" s="240">
        <v>1000</v>
      </c>
      <c r="E180" s="241">
        <f t="shared" si="18"/>
        <v>1000</v>
      </c>
      <c r="F180" s="242">
        <f t="shared" si="15"/>
        <v>367200</v>
      </c>
      <c r="G180" s="243">
        <f>183600+45900-1000</f>
        <v>228500</v>
      </c>
      <c r="H180" s="78">
        <v>137700</v>
      </c>
      <c r="I180" s="78">
        <v>0</v>
      </c>
      <c r="J180" s="78">
        <v>0</v>
      </c>
      <c r="K180" s="66"/>
    </row>
    <row r="181" spans="1:11" ht="14.25">
      <c r="A181" s="276" t="s">
        <v>139</v>
      </c>
      <c r="B181" s="238" t="s">
        <v>5</v>
      </c>
      <c r="C181" s="239" t="s">
        <v>16</v>
      </c>
      <c r="D181" s="149">
        <v>736400</v>
      </c>
      <c r="E181" s="241">
        <f t="shared" si="18"/>
        <v>736400</v>
      </c>
      <c r="F181" s="242">
        <f t="shared" si="15"/>
        <v>736400</v>
      </c>
      <c r="G181" s="150"/>
      <c r="H181" s="85">
        <v>0</v>
      </c>
      <c r="I181" s="85">
        <v>0</v>
      </c>
      <c r="J181" s="85">
        <v>0</v>
      </c>
      <c r="K181" s="66"/>
    </row>
    <row r="182" spans="1:11" ht="14.25">
      <c r="A182" s="276" t="s">
        <v>74</v>
      </c>
      <c r="B182" s="147" t="s">
        <v>5</v>
      </c>
      <c r="C182" s="148" t="s">
        <v>16</v>
      </c>
      <c r="D182" s="149">
        <v>26545000</v>
      </c>
      <c r="E182" s="240">
        <f>D182</f>
        <v>26545000</v>
      </c>
      <c r="F182" s="84">
        <f>D182+G182+H182+I182+J182</f>
        <v>26545000</v>
      </c>
      <c r="G182" s="150">
        <v>0</v>
      </c>
      <c r="H182" s="85">
        <v>0</v>
      </c>
      <c r="I182" s="85">
        <v>0</v>
      </c>
      <c r="J182" s="85">
        <v>0</v>
      </c>
      <c r="K182" s="66"/>
    </row>
    <row r="183" spans="1:11" ht="14.25">
      <c r="A183" s="276" t="s">
        <v>217</v>
      </c>
      <c r="B183" s="147" t="s">
        <v>5</v>
      </c>
      <c r="C183" s="148" t="s">
        <v>16</v>
      </c>
      <c r="D183" s="149">
        <v>445300</v>
      </c>
      <c r="E183" s="240">
        <f>D183</f>
        <v>445300</v>
      </c>
      <c r="F183" s="84">
        <f>D183+G183+H183+I183+J183</f>
        <v>445300</v>
      </c>
      <c r="G183" s="150">
        <v>0</v>
      </c>
      <c r="H183" s="85">
        <v>0</v>
      </c>
      <c r="I183" s="85">
        <v>0</v>
      </c>
      <c r="J183" s="85">
        <v>0</v>
      </c>
      <c r="K183" s="66"/>
    </row>
    <row r="184" spans="1:11" ht="14.25">
      <c r="A184" s="56" t="s">
        <v>260</v>
      </c>
      <c r="B184" s="147" t="s">
        <v>5</v>
      </c>
      <c r="C184" s="147" t="s">
        <v>16</v>
      </c>
      <c r="D184" s="149">
        <v>265100</v>
      </c>
      <c r="E184" s="149">
        <f>D184</f>
        <v>265100</v>
      </c>
      <c r="F184" s="84">
        <f>D184+G184+H184+I184+J184</f>
        <v>265100</v>
      </c>
      <c r="G184" s="150">
        <v>0</v>
      </c>
      <c r="H184" s="85">
        <v>0</v>
      </c>
      <c r="I184" s="85">
        <v>0</v>
      </c>
      <c r="J184" s="85">
        <v>0</v>
      </c>
      <c r="K184" s="66"/>
    </row>
    <row r="185" spans="1:11" ht="25.5">
      <c r="A185" s="345" t="s">
        <v>263</v>
      </c>
      <c r="B185" s="346" t="s">
        <v>5</v>
      </c>
      <c r="C185" s="347" t="s">
        <v>16</v>
      </c>
      <c r="D185" s="348">
        <v>1084000</v>
      </c>
      <c r="E185" s="349">
        <f>D185</f>
        <v>1084000</v>
      </c>
      <c r="F185" s="350">
        <f>D185+G185+H185+I185+J185</f>
        <v>1084000</v>
      </c>
      <c r="G185" s="351">
        <v>0</v>
      </c>
      <c r="H185" s="348">
        <v>0</v>
      </c>
      <c r="I185" s="348">
        <v>0</v>
      </c>
      <c r="J185" s="348">
        <v>0</v>
      </c>
      <c r="K185" s="66"/>
    </row>
    <row r="186" spans="1:11" ht="25.5">
      <c r="A186" s="279" t="s">
        <v>320</v>
      </c>
      <c r="B186" s="147" t="s">
        <v>5</v>
      </c>
      <c r="C186" s="148" t="s">
        <v>16</v>
      </c>
      <c r="D186" s="85">
        <v>11900</v>
      </c>
      <c r="E186" s="149">
        <f>D186</f>
        <v>11900</v>
      </c>
      <c r="F186" s="84">
        <f>D186+G186+H186+I186+J186</f>
        <v>11900</v>
      </c>
      <c r="G186" s="150">
        <v>0</v>
      </c>
      <c r="H186" s="85">
        <v>0</v>
      </c>
      <c r="I186" s="85">
        <v>0</v>
      </c>
      <c r="J186" s="85">
        <v>0</v>
      </c>
      <c r="K186" s="66"/>
    </row>
    <row r="187" spans="1:11" ht="14.25">
      <c r="A187" s="280" t="s">
        <v>268</v>
      </c>
      <c r="B187" s="147" t="s">
        <v>5</v>
      </c>
      <c r="C187" s="148" t="s">
        <v>16</v>
      </c>
      <c r="D187" s="85">
        <v>9600</v>
      </c>
      <c r="E187" s="149">
        <f aca="true" t="shared" si="19" ref="E187:E195">D187</f>
        <v>9600</v>
      </c>
      <c r="F187" s="84">
        <f aca="true" t="shared" si="20" ref="F187:F195">D187+G187+H187+I187+J187</f>
        <v>9600</v>
      </c>
      <c r="G187" s="150">
        <v>0</v>
      </c>
      <c r="H187" s="85">
        <v>0</v>
      </c>
      <c r="I187" s="85">
        <v>0</v>
      </c>
      <c r="J187" s="85">
        <v>0</v>
      </c>
      <c r="K187" s="66"/>
    </row>
    <row r="188" spans="1:11" ht="14.25">
      <c r="A188" s="280" t="s">
        <v>265</v>
      </c>
      <c r="B188" s="147" t="s">
        <v>5</v>
      </c>
      <c r="C188" s="148" t="s">
        <v>16</v>
      </c>
      <c r="D188" s="85">
        <v>151000</v>
      </c>
      <c r="E188" s="149">
        <f>D188</f>
        <v>151000</v>
      </c>
      <c r="F188" s="84">
        <f>D188+G188+H188+I188+J188</f>
        <v>151000</v>
      </c>
      <c r="G188" s="150"/>
      <c r="H188" s="85">
        <v>0</v>
      </c>
      <c r="I188" s="85">
        <v>0</v>
      </c>
      <c r="J188" s="85">
        <v>0</v>
      </c>
      <c r="K188" s="66"/>
    </row>
    <row r="189" spans="1:11" ht="25.5">
      <c r="A189" s="281" t="s">
        <v>271</v>
      </c>
      <c r="B189" s="147" t="s">
        <v>5</v>
      </c>
      <c r="C189" s="148" t="s">
        <v>16</v>
      </c>
      <c r="D189" s="85">
        <v>1500</v>
      </c>
      <c r="E189" s="149">
        <f>D189</f>
        <v>1500</v>
      </c>
      <c r="F189" s="84">
        <f>D189+G189+H189+I189+J189</f>
        <v>1500</v>
      </c>
      <c r="G189" s="150"/>
      <c r="H189" s="85">
        <v>0</v>
      </c>
      <c r="I189" s="85">
        <v>0</v>
      </c>
      <c r="J189" s="85">
        <v>0</v>
      </c>
      <c r="K189" s="66"/>
    </row>
    <row r="190" spans="1:11" ht="14.25">
      <c r="A190" s="282" t="s">
        <v>269</v>
      </c>
      <c r="B190" s="147" t="s">
        <v>5</v>
      </c>
      <c r="C190" s="148" t="s">
        <v>16</v>
      </c>
      <c r="D190" s="85">
        <v>13000</v>
      </c>
      <c r="E190" s="149">
        <f t="shared" si="19"/>
        <v>13000</v>
      </c>
      <c r="F190" s="84">
        <f t="shared" si="20"/>
        <v>13000</v>
      </c>
      <c r="G190" s="150"/>
      <c r="H190" s="85">
        <v>0</v>
      </c>
      <c r="I190" s="85">
        <v>0</v>
      </c>
      <c r="J190" s="85">
        <v>0</v>
      </c>
      <c r="K190" s="66"/>
    </row>
    <row r="191" spans="1:11" ht="14.25">
      <c r="A191" s="282" t="s">
        <v>266</v>
      </c>
      <c r="B191" s="147" t="s">
        <v>5</v>
      </c>
      <c r="C191" s="148" t="s">
        <v>16</v>
      </c>
      <c r="D191" s="85">
        <v>0</v>
      </c>
      <c r="E191" s="149">
        <f>D191</f>
        <v>0</v>
      </c>
      <c r="F191" s="84">
        <f>D191+G191+H191+I191+J191</f>
        <v>216580</v>
      </c>
      <c r="G191" s="150">
        <v>216580</v>
      </c>
      <c r="H191" s="85">
        <v>0</v>
      </c>
      <c r="I191" s="85">
        <v>0</v>
      </c>
      <c r="J191" s="85">
        <v>0</v>
      </c>
      <c r="K191" s="66"/>
    </row>
    <row r="192" spans="1:11" ht="25.5">
      <c r="A192" s="283" t="s">
        <v>272</v>
      </c>
      <c r="B192" s="147" t="s">
        <v>5</v>
      </c>
      <c r="C192" s="148" t="s">
        <v>16</v>
      </c>
      <c r="D192" s="85">
        <v>0</v>
      </c>
      <c r="E192" s="149">
        <f>D192</f>
        <v>0</v>
      </c>
      <c r="F192" s="84">
        <f>D192+G192+H192+I192+J192</f>
        <v>2200</v>
      </c>
      <c r="G192" s="150">
        <v>2200</v>
      </c>
      <c r="H192" s="85">
        <v>0</v>
      </c>
      <c r="I192" s="85">
        <v>0</v>
      </c>
      <c r="J192" s="85">
        <v>0</v>
      </c>
      <c r="K192" s="66"/>
    </row>
    <row r="193" spans="1:11" ht="25.5">
      <c r="A193" s="273" t="s">
        <v>267</v>
      </c>
      <c r="B193" s="147" t="s">
        <v>5</v>
      </c>
      <c r="C193" s="148" t="s">
        <v>16</v>
      </c>
      <c r="D193" s="85">
        <v>30000</v>
      </c>
      <c r="E193" s="149">
        <f>D193</f>
        <v>30000</v>
      </c>
      <c r="F193" s="84">
        <f>D193+G193+H193+I193+J193</f>
        <v>30000</v>
      </c>
      <c r="G193" s="150"/>
      <c r="H193" s="85">
        <v>0</v>
      </c>
      <c r="I193" s="85">
        <v>0</v>
      </c>
      <c r="J193" s="85">
        <v>0</v>
      </c>
      <c r="K193" s="66"/>
    </row>
    <row r="194" spans="1:11" ht="25.5">
      <c r="A194" s="273" t="s">
        <v>264</v>
      </c>
      <c r="B194" s="147" t="s">
        <v>5</v>
      </c>
      <c r="C194" s="148" t="s">
        <v>16</v>
      </c>
      <c r="D194" s="85">
        <v>0</v>
      </c>
      <c r="E194" s="149">
        <f t="shared" si="19"/>
        <v>0</v>
      </c>
      <c r="F194" s="84">
        <f t="shared" si="20"/>
        <v>476000</v>
      </c>
      <c r="G194" s="150">
        <v>476000</v>
      </c>
      <c r="H194" s="85">
        <v>0</v>
      </c>
      <c r="I194" s="85">
        <v>0</v>
      </c>
      <c r="J194" s="85">
        <v>0</v>
      </c>
      <c r="K194" s="66"/>
    </row>
    <row r="195" spans="1:11" ht="38.25">
      <c r="A195" s="273" t="s">
        <v>270</v>
      </c>
      <c r="B195" s="147" t="s">
        <v>5</v>
      </c>
      <c r="C195" s="148" t="s">
        <v>16</v>
      </c>
      <c r="D195" s="85">
        <v>0</v>
      </c>
      <c r="E195" s="149">
        <f t="shared" si="19"/>
        <v>0</v>
      </c>
      <c r="F195" s="84">
        <f t="shared" si="20"/>
        <v>5500</v>
      </c>
      <c r="G195" s="150">
        <v>5500</v>
      </c>
      <c r="H195" s="85">
        <v>0</v>
      </c>
      <c r="I195" s="85">
        <v>0</v>
      </c>
      <c r="J195" s="85">
        <v>0</v>
      </c>
      <c r="K195" s="66"/>
    </row>
    <row r="196" spans="1:11" ht="14.25">
      <c r="A196" s="284" t="s">
        <v>343</v>
      </c>
      <c r="B196" s="239">
        <v>2</v>
      </c>
      <c r="C196" s="239" t="s">
        <v>16</v>
      </c>
      <c r="D196" s="78">
        <v>1170000</v>
      </c>
      <c r="E196" s="78">
        <f aca="true" t="shared" si="21" ref="E196:E201">D196</f>
        <v>1170000</v>
      </c>
      <c r="F196" s="285">
        <f>E196+G196+H196+I196+J196</f>
        <v>1170000</v>
      </c>
      <c r="G196" s="78">
        <v>0</v>
      </c>
      <c r="H196" s="78">
        <v>0</v>
      </c>
      <c r="I196" s="78">
        <v>0</v>
      </c>
      <c r="J196" s="78">
        <v>0</v>
      </c>
      <c r="K196" s="66"/>
    </row>
    <row r="197" spans="1:11" ht="14.25">
      <c r="A197" s="286" t="s">
        <v>361</v>
      </c>
      <c r="B197" s="251" t="s">
        <v>5</v>
      </c>
      <c r="C197" s="252" t="s">
        <v>16</v>
      </c>
      <c r="D197" s="241">
        <v>316000</v>
      </c>
      <c r="E197" s="241">
        <f t="shared" si="21"/>
        <v>316000</v>
      </c>
      <c r="F197" s="258">
        <f aca="true" t="shared" si="22" ref="F197:F202">D197+G197+H197+I197+J197</f>
        <v>316000</v>
      </c>
      <c r="G197" s="287"/>
      <c r="H197" s="253">
        <v>0</v>
      </c>
      <c r="I197" s="253">
        <v>0</v>
      </c>
      <c r="J197" s="288">
        <v>0</v>
      </c>
      <c r="K197" s="66"/>
    </row>
    <row r="198" spans="1:11" ht="25.5">
      <c r="A198" s="283" t="s">
        <v>384</v>
      </c>
      <c r="B198" s="238" t="s">
        <v>5</v>
      </c>
      <c r="C198" s="239" t="s">
        <v>16</v>
      </c>
      <c r="D198" s="240">
        <v>23800</v>
      </c>
      <c r="E198" s="240">
        <f t="shared" si="21"/>
        <v>23800</v>
      </c>
      <c r="F198" s="84">
        <f t="shared" si="22"/>
        <v>23800</v>
      </c>
      <c r="G198" s="243">
        <v>0</v>
      </c>
      <c r="H198" s="85">
        <v>0</v>
      </c>
      <c r="I198" s="85">
        <v>0</v>
      </c>
      <c r="J198" s="289">
        <v>0</v>
      </c>
      <c r="K198" s="66"/>
    </row>
    <row r="199" spans="1:11" ht="14.25">
      <c r="A199" s="290" t="s">
        <v>385</v>
      </c>
      <c r="B199" s="238" t="s">
        <v>5</v>
      </c>
      <c r="C199" s="239" t="s">
        <v>16</v>
      </c>
      <c r="D199" s="240">
        <v>95200</v>
      </c>
      <c r="E199" s="240">
        <f t="shared" si="21"/>
        <v>95200</v>
      </c>
      <c r="F199" s="84">
        <f t="shared" si="22"/>
        <v>95200</v>
      </c>
      <c r="G199" s="243">
        <v>0</v>
      </c>
      <c r="H199" s="85">
        <v>0</v>
      </c>
      <c r="I199" s="85">
        <v>0</v>
      </c>
      <c r="J199" s="289">
        <v>0</v>
      </c>
      <c r="K199" s="66"/>
    </row>
    <row r="200" spans="1:11" ht="14.25">
      <c r="A200" s="290" t="s">
        <v>386</v>
      </c>
      <c r="B200" s="238" t="s">
        <v>5</v>
      </c>
      <c r="C200" s="239" t="s">
        <v>16</v>
      </c>
      <c r="D200" s="240">
        <v>26180</v>
      </c>
      <c r="E200" s="240">
        <f t="shared" si="21"/>
        <v>26180</v>
      </c>
      <c r="F200" s="84">
        <f t="shared" si="22"/>
        <v>26180</v>
      </c>
      <c r="G200" s="243">
        <v>0</v>
      </c>
      <c r="H200" s="85">
        <v>0</v>
      </c>
      <c r="I200" s="85">
        <v>0</v>
      </c>
      <c r="J200" s="289">
        <v>0</v>
      </c>
      <c r="K200" s="66"/>
    </row>
    <row r="201" spans="1:11" ht="14.25">
      <c r="A201" s="286" t="s">
        <v>362</v>
      </c>
      <c r="B201" s="251" t="s">
        <v>5</v>
      </c>
      <c r="C201" s="252" t="s">
        <v>16</v>
      </c>
      <c r="D201" s="241">
        <v>205000</v>
      </c>
      <c r="E201" s="241">
        <f t="shared" si="21"/>
        <v>205000</v>
      </c>
      <c r="F201" s="258">
        <f t="shared" si="22"/>
        <v>205000</v>
      </c>
      <c r="G201" s="287"/>
      <c r="H201" s="253">
        <v>0</v>
      </c>
      <c r="I201" s="253">
        <v>0</v>
      </c>
      <c r="J201" s="288">
        <v>0</v>
      </c>
      <c r="K201" s="66"/>
    </row>
    <row r="202" spans="1:11" ht="27" customHeight="1" thickBot="1">
      <c r="A202" s="286" t="s">
        <v>415</v>
      </c>
      <c r="B202" s="251" t="s">
        <v>5</v>
      </c>
      <c r="C202" s="252" t="s">
        <v>16</v>
      </c>
      <c r="D202" s="241">
        <v>200000</v>
      </c>
      <c r="E202" s="241">
        <f>D202</f>
        <v>200000</v>
      </c>
      <c r="F202" s="258">
        <f t="shared" si="22"/>
        <v>200000</v>
      </c>
      <c r="G202" s="287"/>
      <c r="H202" s="253">
        <v>0</v>
      </c>
      <c r="I202" s="253">
        <v>0</v>
      </c>
      <c r="J202" s="288">
        <v>0</v>
      </c>
      <c r="K202" s="66"/>
    </row>
    <row r="203" spans="1:11" ht="19.5" customHeight="1" thickBot="1">
      <c r="A203" s="391" t="s">
        <v>17</v>
      </c>
      <c r="B203" s="392"/>
      <c r="C203" s="393"/>
      <c r="D203" s="82">
        <f aca="true" t="shared" si="23" ref="D203:J203">SUM(D99:D202)</f>
        <v>51497140</v>
      </c>
      <c r="E203" s="82">
        <f t="shared" si="23"/>
        <v>51497140</v>
      </c>
      <c r="F203" s="82">
        <f t="shared" si="23"/>
        <v>155580960</v>
      </c>
      <c r="G203" s="82">
        <f t="shared" si="23"/>
        <v>77420610</v>
      </c>
      <c r="H203" s="82">
        <f t="shared" si="23"/>
        <v>26663210</v>
      </c>
      <c r="I203" s="82">
        <f t="shared" si="23"/>
        <v>0</v>
      </c>
      <c r="J203" s="82">
        <f t="shared" si="23"/>
        <v>0</v>
      </c>
      <c r="K203" s="66"/>
    </row>
    <row r="204" spans="1:11" ht="19.5" customHeight="1">
      <c r="A204" s="434" t="s">
        <v>18</v>
      </c>
      <c r="B204" s="435"/>
      <c r="C204" s="435"/>
      <c r="D204" s="435"/>
      <c r="E204" s="435"/>
      <c r="F204" s="435"/>
      <c r="G204" s="435"/>
      <c r="H204" s="435"/>
      <c r="I204" s="435"/>
      <c r="J204" s="436"/>
      <c r="K204" s="66"/>
    </row>
    <row r="205" spans="1:11" ht="25.5">
      <c r="A205" s="173" t="s">
        <v>20</v>
      </c>
      <c r="B205" s="178" t="s">
        <v>5</v>
      </c>
      <c r="C205" s="179" t="s">
        <v>19</v>
      </c>
      <c r="D205" s="244">
        <v>2294860</v>
      </c>
      <c r="E205" s="189">
        <f aca="true" t="shared" si="24" ref="E205:E231">D205</f>
        <v>2294860</v>
      </c>
      <c r="F205" s="163">
        <f aca="true" t="shared" si="25" ref="F205:F231">D205+G205+H205+I205+J205</f>
        <v>2294860</v>
      </c>
      <c r="G205" s="172">
        <v>0</v>
      </c>
      <c r="H205" s="162">
        <v>0</v>
      </c>
      <c r="I205" s="162">
        <v>0</v>
      </c>
      <c r="J205" s="162">
        <v>0</v>
      </c>
      <c r="K205" s="66"/>
    </row>
    <row r="206" spans="1:11" ht="25.5">
      <c r="A206" s="291" t="s">
        <v>23</v>
      </c>
      <c r="B206" s="292" t="s">
        <v>5</v>
      </c>
      <c r="C206" s="292" t="s">
        <v>19</v>
      </c>
      <c r="D206" s="278">
        <v>156370</v>
      </c>
      <c r="E206" s="240">
        <f>D206</f>
        <v>156370</v>
      </c>
      <c r="F206" s="293">
        <f>D206+G206+H206+I206+J206</f>
        <v>156370</v>
      </c>
      <c r="G206" s="256">
        <v>0</v>
      </c>
      <c r="H206" s="78">
        <v>0</v>
      </c>
      <c r="I206" s="78">
        <v>0</v>
      </c>
      <c r="J206" s="78">
        <v>0</v>
      </c>
      <c r="K206" s="66"/>
    </row>
    <row r="207" spans="1:11" ht="38.25">
      <c r="A207" s="237" t="s">
        <v>138</v>
      </c>
      <c r="B207" s="238" t="s">
        <v>5</v>
      </c>
      <c r="C207" s="239" t="s">
        <v>19</v>
      </c>
      <c r="D207" s="294">
        <v>17850</v>
      </c>
      <c r="E207" s="240">
        <f t="shared" si="24"/>
        <v>17850</v>
      </c>
      <c r="F207" s="293">
        <f t="shared" si="25"/>
        <v>17850</v>
      </c>
      <c r="G207" s="256">
        <v>0</v>
      </c>
      <c r="H207" s="78">
        <v>0</v>
      </c>
      <c r="I207" s="78">
        <v>0</v>
      </c>
      <c r="J207" s="78">
        <v>0</v>
      </c>
      <c r="K207" s="66"/>
    </row>
    <row r="208" spans="1:11" ht="13.5" customHeight="1">
      <c r="A208" s="291" t="s">
        <v>22</v>
      </c>
      <c r="B208" s="292" t="s">
        <v>5</v>
      </c>
      <c r="C208" s="292" t="s">
        <v>19</v>
      </c>
      <c r="D208" s="278">
        <v>27500000</v>
      </c>
      <c r="E208" s="240">
        <f t="shared" si="24"/>
        <v>27500000</v>
      </c>
      <c r="F208" s="293">
        <f t="shared" si="25"/>
        <v>57241000</v>
      </c>
      <c r="G208" s="256">
        <v>29741000</v>
      </c>
      <c r="H208" s="78">
        <v>0</v>
      </c>
      <c r="I208" s="78">
        <v>0</v>
      </c>
      <c r="J208" s="78">
        <v>0</v>
      </c>
      <c r="K208" s="66"/>
    </row>
    <row r="209" spans="1:11" ht="27.75" customHeight="1">
      <c r="A209" s="237" t="s">
        <v>25</v>
      </c>
      <c r="B209" s="292" t="s">
        <v>5</v>
      </c>
      <c r="C209" s="80" t="s">
        <v>19</v>
      </c>
      <c r="D209" s="278">
        <v>1881000</v>
      </c>
      <c r="E209" s="240">
        <f>D209</f>
        <v>1881000</v>
      </c>
      <c r="F209" s="293">
        <f>D209+G209+H209+I209+J209</f>
        <v>1945000</v>
      </c>
      <c r="G209" s="256">
        <v>16000</v>
      </c>
      <c r="H209" s="78">
        <v>16000</v>
      </c>
      <c r="I209" s="78">
        <v>16000</v>
      </c>
      <c r="J209" s="78">
        <v>16000</v>
      </c>
      <c r="K209" s="66"/>
    </row>
    <row r="210" spans="1:11" ht="27.75" customHeight="1">
      <c r="A210" s="291" t="s">
        <v>387</v>
      </c>
      <c r="B210" s="292" t="s">
        <v>5</v>
      </c>
      <c r="C210" s="80" t="s">
        <v>19</v>
      </c>
      <c r="D210" s="278">
        <v>45000</v>
      </c>
      <c r="E210" s="240">
        <f>D210</f>
        <v>45000</v>
      </c>
      <c r="F210" s="293">
        <f>D210+G210+H210+I210+J210</f>
        <v>45000</v>
      </c>
      <c r="G210" s="256">
        <v>0</v>
      </c>
      <c r="H210" s="78">
        <v>0</v>
      </c>
      <c r="I210" s="78">
        <v>0</v>
      </c>
      <c r="J210" s="78">
        <v>0</v>
      </c>
      <c r="K210" s="66"/>
    </row>
    <row r="211" spans="1:11" ht="13.5" customHeight="1">
      <c r="A211" s="291" t="s">
        <v>327</v>
      </c>
      <c r="B211" s="292" t="s">
        <v>5</v>
      </c>
      <c r="C211" s="292" t="s">
        <v>19</v>
      </c>
      <c r="D211" s="278">
        <v>1000</v>
      </c>
      <c r="E211" s="240">
        <f t="shared" si="24"/>
        <v>1000</v>
      </c>
      <c r="F211" s="293">
        <f t="shared" si="25"/>
        <v>170000</v>
      </c>
      <c r="G211" s="256">
        <v>169000</v>
      </c>
      <c r="H211" s="78">
        <v>0</v>
      </c>
      <c r="I211" s="78">
        <v>0</v>
      </c>
      <c r="J211" s="78">
        <v>0</v>
      </c>
      <c r="K211" s="66"/>
    </row>
    <row r="212" spans="1:11" ht="27" customHeight="1">
      <c r="A212" s="291" t="s">
        <v>170</v>
      </c>
      <c r="B212" s="292" t="s">
        <v>5</v>
      </c>
      <c r="C212" s="292" t="s">
        <v>19</v>
      </c>
      <c r="D212" s="278">
        <v>60000</v>
      </c>
      <c r="E212" s="240">
        <f t="shared" si="24"/>
        <v>60000</v>
      </c>
      <c r="F212" s="293">
        <f t="shared" si="25"/>
        <v>60000</v>
      </c>
      <c r="G212" s="256">
        <v>0</v>
      </c>
      <c r="H212" s="78">
        <v>0</v>
      </c>
      <c r="I212" s="78">
        <v>0</v>
      </c>
      <c r="J212" s="78">
        <v>0</v>
      </c>
      <c r="K212" s="66"/>
    </row>
    <row r="213" spans="1:11" ht="27" customHeight="1">
      <c r="A213" s="372" t="s">
        <v>429</v>
      </c>
      <c r="B213" s="330" t="s">
        <v>5</v>
      </c>
      <c r="C213" s="330" t="s">
        <v>19</v>
      </c>
      <c r="D213" s="357">
        <v>1200000</v>
      </c>
      <c r="E213" s="331">
        <f>D213</f>
        <v>1200000</v>
      </c>
      <c r="F213" s="332">
        <f>D213+G213+H213+I213+J213</f>
        <v>1200000</v>
      </c>
      <c r="G213" s="311">
        <v>0</v>
      </c>
      <c r="H213" s="312">
        <v>0</v>
      </c>
      <c r="I213" s="312">
        <v>0</v>
      </c>
      <c r="J213" s="312">
        <v>0</v>
      </c>
      <c r="K213" s="66"/>
    </row>
    <row r="214" spans="1:11" ht="27" customHeight="1" thickBot="1">
      <c r="A214" s="372" t="s">
        <v>430</v>
      </c>
      <c r="B214" s="330" t="s">
        <v>5</v>
      </c>
      <c r="C214" s="330" t="s">
        <v>19</v>
      </c>
      <c r="D214" s="357">
        <v>20000</v>
      </c>
      <c r="E214" s="331">
        <f>D214</f>
        <v>20000</v>
      </c>
      <c r="F214" s="332">
        <f>D214+G214+H214+I214+J214</f>
        <v>20000</v>
      </c>
      <c r="G214" s="311">
        <v>0</v>
      </c>
      <c r="H214" s="312">
        <v>0</v>
      </c>
      <c r="I214" s="312">
        <v>0</v>
      </c>
      <c r="J214" s="312">
        <v>0</v>
      </c>
      <c r="K214" s="66"/>
    </row>
    <row r="215" spans="1:11" ht="48.75" customHeight="1" thickBot="1">
      <c r="A215" s="373" t="s">
        <v>431</v>
      </c>
      <c r="B215" s="330" t="s">
        <v>5</v>
      </c>
      <c r="C215" s="330" t="s">
        <v>19</v>
      </c>
      <c r="D215" s="357">
        <v>2000</v>
      </c>
      <c r="E215" s="331">
        <f>D215</f>
        <v>2000</v>
      </c>
      <c r="F215" s="332">
        <f>D215+G215+H215+I215+J215</f>
        <v>2000</v>
      </c>
      <c r="G215" s="311">
        <v>0</v>
      </c>
      <c r="H215" s="312">
        <v>0</v>
      </c>
      <c r="I215" s="312">
        <v>0</v>
      </c>
      <c r="J215" s="312">
        <v>0</v>
      </c>
      <c r="K215" s="66"/>
    </row>
    <row r="216" spans="1:11" ht="44.25" customHeight="1" thickBot="1">
      <c r="A216" s="374" t="s">
        <v>432</v>
      </c>
      <c r="B216" s="330" t="s">
        <v>5</v>
      </c>
      <c r="C216" s="330" t="s">
        <v>19</v>
      </c>
      <c r="D216" s="357">
        <v>30000</v>
      </c>
      <c r="E216" s="331">
        <f>D216</f>
        <v>30000</v>
      </c>
      <c r="F216" s="332">
        <f>D216+G216+H216+I216+J216</f>
        <v>30000</v>
      </c>
      <c r="G216" s="311">
        <v>0</v>
      </c>
      <c r="H216" s="312">
        <v>0</v>
      </c>
      <c r="I216" s="312">
        <v>0</v>
      </c>
      <c r="J216" s="312">
        <v>0</v>
      </c>
      <c r="K216" s="66"/>
    </row>
    <row r="217" spans="1:11" ht="14.25">
      <c r="A217" s="295" t="s">
        <v>99</v>
      </c>
      <c r="B217" s="292" t="s">
        <v>5</v>
      </c>
      <c r="C217" s="292" t="s">
        <v>19</v>
      </c>
      <c r="D217" s="278">
        <v>86000</v>
      </c>
      <c r="E217" s="240">
        <f t="shared" si="24"/>
        <v>86000</v>
      </c>
      <c r="F217" s="293">
        <f t="shared" si="25"/>
        <v>86000</v>
      </c>
      <c r="G217" s="256">
        <v>0</v>
      </c>
      <c r="H217" s="78">
        <v>0</v>
      </c>
      <c r="I217" s="78">
        <v>0</v>
      </c>
      <c r="J217" s="78">
        <v>0</v>
      </c>
      <c r="K217" s="66"/>
    </row>
    <row r="218" spans="1:11" ht="25.5">
      <c r="A218" s="305" t="s">
        <v>92</v>
      </c>
      <c r="B218" s="329" t="s">
        <v>5</v>
      </c>
      <c r="C218" s="330" t="s">
        <v>19</v>
      </c>
      <c r="D218" s="376">
        <v>1000</v>
      </c>
      <c r="E218" s="309">
        <f t="shared" si="24"/>
        <v>1000</v>
      </c>
      <c r="F218" s="358">
        <f t="shared" si="25"/>
        <v>330000</v>
      </c>
      <c r="G218" s="377">
        <v>329000</v>
      </c>
      <c r="H218" s="312">
        <v>0</v>
      </c>
      <c r="I218" s="312">
        <v>0</v>
      </c>
      <c r="J218" s="312">
        <v>0</v>
      </c>
      <c r="K218" s="66"/>
    </row>
    <row r="219" spans="1:11" ht="19.5" customHeight="1">
      <c r="A219" s="56" t="s">
        <v>89</v>
      </c>
      <c r="B219" s="292" t="s">
        <v>5</v>
      </c>
      <c r="C219" s="292" t="s">
        <v>19</v>
      </c>
      <c r="D219" s="278">
        <v>81000</v>
      </c>
      <c r="E219" s="240">
        <f t="shared" si="24"/>
        <v>81000</v>
      </c>
      <c r="F219" s="293">
        <f t="shared" si="25"/>
        <v>81000</v>
      </c>
      <c r="G219" s="256">
        <v>0</v>
      </c>
      <c r="H219" s="78">
        <v>0</v>
      </c>
      <c r="I219" s="78">
        <v>0</v>
      </c>
      <c r="J219" s="78">
        <v>0</v>
      </c>
      <c r="K219" s="66"/>
    </row>
    <row r="220" spans="1:11" ht="15.75" customHeight="1">
      <c r="A220" s="56" t="s">
        <v>111</v>
      </c>
      <c r="B220" s="292" t="s">
        <v>5</v>
      </c>
      <c r="C220" s="292" t="s">
        <v>19</v>
      </c>
      <c r="D220" s="278">
        <v>1000</v>
      </c>
      <c r="E220" s="240">
        <f t="shared" si="24"/>
        <v>1000</v>
      </c>
      <c r="F220" s="293">
        <f t="shared" si="25"/>
        <v>170000</v>
      </c>
      <c r="G220" s="256">
        <v>169000</v>
      </c>
      <c r="H220" s="78">
        <v>0</v>
      </c>
      <c r="I220" s="78">
        <v>0</v>
      </c>
      <c r="J220" s="78">
        <v>0</v>
      </c>
      <c r="K220" s="66"/>
    </row>
    <row r="221" spans="1:11" ht="42.75" customHeight="1">
      <c r="A221" s="359" t="s">
        <v>126</v>
      </c>
      <c r="B221" s="330" t="s">
        <v>5</v>
      </c>
      <c r="C221" s="330" t="s">
        <v>19</v>
      </c>
      <c r="D221" s="357">
        <f>157000-43500</f>
        <v>113500</v>
      </c>
      <c r="E221" s="331">
        <f t="shared" si="24"/>
        <v>113500</v>
      </c>
      <c r="F221" s="332">
        <f t="shared" si="25"/>
        <v>113500</v>
      </c>
      <c r="G221" s="311">
        <v>0</v>
      </c>
      <c r="H221" s="312">
        <v>0</v>
      </c>
      <c r="I221" s="312">
        <v>0</v>
      </c>
      <c r="J221" s="312">
        <v>0</v>
      </c>
      <c r="K221" s="66"/>
    </row>
    <row r="222" spans="1:11" ht="25.5">
      <c r="A222" s="296" t="s">
        <v>94</v>
      </c>
      <c r="B222" s="292" t="s">
        <v>5</v>
      </c>
      <c r="C222" s="292" t="s">
        <v>19</v>
      </c>
      <c r="D222" s="278">
        <v>149000</v>
      </c>
      <c r="E222" s="240">
        <f t="shared" si="24"/>
        <v>149000</v>
      </c>
      <c r="F222" s="293">
        <f t="shared" si="25"/>
        <v>149000</v>
      </c>
      <c r="G222" s="256"/>
      <c r="H222" s="78">
        <v>0</v>
      </c>
      <c r="I222" s="78">
        <v>0</v>
      </c>
      <c r="J222" s="78">
        <v>0</v>
      </c>
      <c r="K222" s="66"/>
    </row>
    <row r="223" spans="1:11" ht="14.25">
      <c r="A223" s="359" t="s">
        <v>352</v>
      </c>
      <c r="B223" s="330" t="s">
        <v>5</v>
      </c>
      <c r="C223" s="330" t="s">
        <v>19</v>
      </c>
      <c r="D223" s="363">
        <v>120190</v>
      </c>
      <c r="E223" s="331">
        <f>D223</f>
        <v>120190</v>
      </c>
      <c r="F223" s="332">
        <f>D223+G223+H223+I223+J223</f>
        <v>120190</v>
      </c>
      <c r="G223" s="311">
        <v>0</v>
      </c>
      <c r="H223" s="312">
        <v>0</v>
      </c>
      <c r="I223" s="312">
        <v>0</v>
      </c>
      <c r="J223" s="312">
        <v>0</v>
      </c>
      <c r="K223" s="66"/>
    </row>
    <row r="224" spans="1:11" ht="14.25">
      <c r="A224" s="359" t="s">
        <v>423</v>
      </c>
      <c r="B224" s="330" t="s">
        <v>5</v>
      </c>
      <c r="C224" s="330" t="s">
        <v>19</v>
      </c>
      <c r="D224" s="363">
        <v>86870</v>
      </c>
      <c r="E224" s="331">
        <f>D224</f>
        <v>86870</v>
      </c>
      <c r="F224" s="332">
        <f>D224+G224+H224+I224+J224</f>
        <v>86870</v>
      </c>
      <c r="G224" s="311">
        <v>0</v>
      </c>
      <c r="H224" s="312">
        <v>0</v>
      </c>
      <c r="I224" s="312">
        <v>0</v>
      </c>
      <c r="J224" s="312">
        <v>0</v>
      </c>
      <c r="K224" s="66"/>
    </row>
    <row r="225" spans="1:11" ht="14.25">
      <c r="A225" s="296" t="s">
        <v>107</v>
      </c>
      <c r="B225" s="292" t="s">
        <v>5</v>
      </c>
      <c r="C225" s="292" t="s">
        <v>19</v>
      </c>
      <c r="D225" s="278">
        <v>0</v>
      </c>
      <c r="E225" s="240">
        <f t="shared" si="24"/>
        <v>0</v>
      </c>
      <c r="F225" s="293">
        <f t="shared" si="25"/>
        <v>33000000</v>
      </c>
      <c r="G225" s="256">
        <v>20000000</v>
      </c>
      <c r="H225" s="78">
        <v>13000000</v>
      </c>
      <c r="I225" s="78">
        <v>0</v>
      </c>
      <c r="J225" s="78">
        <v>0</v>
      </c>
      <c r="K225" s="66"/>
    </row>
    <row r="226" spans="1:11" ht="25.5">
      <c r="A226" s="296" t="s">
        <v>109</v>
      </c>
      <c r="B226" s="292" t="s">
        <v>5</v>
      </c>
      <c r="C226" s="292" t="s">
        <v>19</v>
      </c>
      <c r="D226" s="278">
        <v>0</v>
      </c>
      <c r="E226" s="240">
        <f t="shared" si="24"/>
        <v>0</v>
      </c>
      <c r="F226" s="293">
        <f t="shared" si="25"/>
        <v>124000</v>
      </c>
      <c r="G226" s="256">
        <v>50000</v>
      </c>
      <c r="H226" s="78">
        <v>74000</v>
      </c>
      <c r="I226" s="78">
        <v>0</v>
      </c>
      <c r="J226" s="78">
        <v>0</v>
      </c>
      <c r="K226" s="66"/>
    </row>
    <row r="227" spans="1:11" ht="25.5">
      <c r="A227" s="296" t="s">
        <v>110</v>
      </c>
      <c r="B227" s="292" t="s">
        <v>5</v>
      </c>
      <c r="C227" s="292" t="s">
        <v>19</v>
      </c>
      <c r="D227" s="278">
        <v>0</v>
      </c>
      <c r="E227" s="240">
        <f t="shared" si="24"/>
        <v>0</v>
      </c>
      <c r="F227" s="293">
        <f t="shared" si="25"/>
        <v>124000</v>
      </c>
      <c r="G227" s="256">
        <v>50000</v>
      </c>
      <c r="H227" s="78">
        <v>74000</v>
      </c>
      <c r="I227" s="78">
        <v>0</v>
      </c>
      <c r="J227" s="78">
        <v>0</v>
      </c>
      <c r="K227" s="66"/>
    </row>
    <row r="228" spans="1:11" ht="14.25">
      <c r="A228" s="296" t="s">
        <v>108</v>
      </c>
      <c r="B228" s="292" t="s">
        <v>5</v>
      </c>
      <c r="C228" s="292" t="s">
        <v>19</v>
      </c>
      <c r="D228" s="278">
        <v>1000</v>
      </c>
      <c r="E228" s="240">
        <f t="shared" si="24"/>
        <v>1000</v>
      </c>
      <c r="F228" s="293">
        <f t="shared" si="25"/>
        <v>257000</v>
      </c>
      <c r="G228" s="256">
        <v>256000</v>
      </c>
      <c r="H228" s="78">
        <v>0</v>
      </c>
      <c r="I228" s="78">
        <v>0</v>
      </c>
      <c r="J228" s="78">
        <v>0</v>
      </c>
      <c r="K228" s="66"/>
    </row>
    <row r="229" spans="1:11" ht="14.25">
      <c r="A229" s="297" t="s">
        <v>21</v>
      </c>
      <c r="B229" s="238" t="s">
        <v>5</v>
      </c>
      <c r="C229" s="239" t="s">
        <v>19</v>
      </c>
      <c r="D229" s="278">
        <v>6070000</v>
      </c>
      <c r="E229" s="240">
        <f>D229</f>
        <v>6070000</v>
      </c>
      <c r="F229" s="293">
        <f>D229+G229+H229+I229+J229</f>
        <v>6070000</v>
      </c>
      <c r="G229" s="256">
        <v>0</v>
      </c>
      <c r="H229" s="78">
        <v>0</v>
      </c>
      <c r="I229" s="78">
        <v>0</v>
      </c>
      <c r="J229" s="78">
        <v>0</v>
      </c>
      <c r="K229" s="66"/>
    </row>
    <row r="230" spans="1:11" ht="25.5">
      <c r="A230" s="291" t="s">
        <v>172</v>
      </c>
      <c r="B230" s="292" t="s">
        <v>5</v>
      </c>
      <c r="C230" s="292" t="s">
        <v>19</v>
      </c>
      <c r="D230" s="278">
        <v>138000</v>
      </c>
      <c r="E230" s="240">
        <f t="shared" si="24"/>
        <v>138000</v>
      </c>
      <c r="F230" s="293">
        <f t="shared" si="25"/>
        <v>138000</v>
      </c>
      <c r="G230" s="256">
        <v>0</v>
      </c>
      <c r="H230" s="78">
        <v>0</v>
      </c>
      <c r="I230" s="78">
        <v>0</v>
      </c>
      <c r="J230" s="78">
        <v>0</v>
      </c>
      <c r="K230" s="66"/>
    </row>
    <row r="231" spans="1:11" ht="25.5">
      <c r="A231" s="237" t="s">
        <v>24</v>
      </c>
      <c r="B231" s="292" t="s">
        <v>5</v>
      </c>
      <c r="C231" s="80" t="s">
        <v>19</v>
      </c>
      <c r="D231" s="278">
        <v>36000</v>
      </c>
      <c r="E231" s="240">
        <f t="shared" si="24"/>
        <v>36000</v>
      </c>
      <c r="F231" s="293">
        <f t="shared" si="25"/>
        <v>36000</v>
      </c>
      <c r="G231" s="256">
        <v>0</v>
      </c>
      <c r="H231" s="78">
        <v>0</v>
      </c>
      <c r="I231" s="78">
        <v>0</v>
      </c>
      <c r="J231" s="78">
        <v>0</v>
      </c>
      <c r="K231" s="66"/>
    </row>
    <row r="232" spans="1:11" ht="16.5" customHeight="1">
      <c r="A232" s="237" t="s">
        <v>130</v>
      </c>
      <c r="B232" s="292" t="s">
        <v>5</v>
      </c>
      <c r="C232" s="80" t="s">
        <v>19</v>
      </c>
      <c r="D232" s="278">
        <f>12222000-2948000</f>
        <v>9274000</v>
      </c>
      <c r="E232" s="240">
        <f aca="true" t="shared" si="26" ref="E232:E240">D232</f>
        <v>9274000</v>
      </c>
      <c r="F232" s="293">
        <f aca="true" t="shared" si="27" ref="F232:F246">D232+G232+H232+I232+J232</f>
        <v>13522000</v>
      </c>
      <c r="G232" s="256">
        <f>1300000+2948000</f>
        <v>4248000</v>
      </c>
      <c r="H232" s="78">
        <v>0</v>
      </c>
      <c r="I232" s="78">
        <v>0</v>
      </c>
      <c r="J232" s="78">
        <v>0</v>
      </c>
      <c r="K232" s="66"/>
    </row>
    <row r="233" spans="1:11" ht="27.75" customHeight="1">
      <c r="A233" s="237" t="s">
        <v>131</v>
      </c>
      <c r="B233" s="292" t="s">
        <v>5</v>
      </c>
      <c r="C233" s="80" t="s">
        <v>19</v>
      </c>
      <c r="D233" s="278">
        <v>162000</v>
      </c>
      <c r="E233" s="240">
        <f t="shared" si="26"/>
        <v>162000</v>
      </c>
      <c r="F233" s="293">
        <f t="shared" si="27"/>
        <v>180000</v>
      </c>
      <c r="G233" s="256">
        <v>18000</v>
      </c>
      <c r="H233" s="78">
        <v>0</v>
      </c>
      <c r="I233" s="78">
        <v>0</v>
      </c>
      <c r="J233" s="78">
        <v>0</v>
      </c>
      <c r="K233" s="66"/>
    </row>
    <row r="234" spans="1:11" ht="27.75" customHeight="1">
      <c r="A234" s="237" t="s">
        <v>132</v>
      </c>
      <c r="B234" s="292" t="s">
        <v>5</v>
      </c>
      <c r="C234" s="80" t="s">
        <v>19</v>
      </c>
      <c r="D234" s="278">
        <v>11000</v>
      </c>
      <c r="E234" s="240">
        <f t="shared" si="26"/>
        <v>11000</v>
      </c>
      <c r="F234" s="293">
        <f t="shared" si="27"/>
        <v>16000</v>
      </c>
      <c r="G234" s="256">
        <v>5000</v>
      </c>
      <c r="H234" s="78">
        <v>0</v>
      </c>
      <c r="I234" s="78">
        <v>0</v>
      </c>
      <c r="J234" s="78">
        <v>0</v>
      </c>
      <c r="K234" s="66"/>
    </row>
    <row r="235" spans="1:11" ht="17.25" customHeight="1">
      <c r="A235" s="237" t="s">
        <v>353</v>
      </c>
      <c r="B235" s="292" t="s">
        <v>5</v>
      </c>
      <c r="C235" s="80" t="s">
        <v>19</v>
      </c>
      <c r="D235" s="278">
        <v>294000</v>
      </c>
      <c r="E235" s="240">
        <f>D235</f>
        <v>294000</v>
      </c>
      <c r="F235" s="293">
        <f t="shared" si="27"/>
        <v>294000</v>
      </c>
      <c r="G235" s="256"/>
      <c r="H235" s="78">
        <v>0</v>
      </c>
      <c r="I235" s="78">
        <v>0</v>
      </c>
      <c r="J235" s="78">
        <v>0</v>
      </c>
      <c r="K235" s="66"/>
    </row>
    <row r="236" spans="1:11" ht="14.25">
      <c r="A236" s="305" t="s">
        <v>354</v>
      </c>
      <c r="B236" s="330" t="s">
        <v>5</v>
      </c>
      <c r="C236" s="235" t="s">
        <v>19</v>
      </c>
      <c r="D236" s="333">
        <v>3120932</v>
      </c>
      <c r="E236" s="331">
        <f>D236</f>
        <v>3120932</v>
      </c>
      <c r="F236" s="332">
        <f t="shared" si="27"/>
        <v>7927871</v>
      </c>
      <c r="G236" s="311">
        <v>4806939</v>
      </c>
      <c r="H236" s="312">
        <v>0</v>
      </c>
      <c r="I236" s="312">
        <v>0</v>
      </c>
      <c r="J236" s="312">
        <v>0</v>
      </c>
      <c r="K236" s="66"/>
    </row>
    <row r="237" spans="1:11" ht="27.75" customHeight="1">
      <c r="A237" s="237" t="s">
        <v>355</v>
      </c>
      <c r="B237" s="292" t="s">
        <v>5</v>
      </c>
      <c r="C237" s="80" t="s">
        <v>19</v>
      </c>
      <c r="D237" s="278">
        <v>0</v>
      </c>
      <c r="E237" s="240">
        <f>D237</f>
        <v>0</v>
      </c>
      <c r="F237" s="293">
        <f t="shared" si="27"/>
        <v>165000</v>
      </c>
      <c r="G237" s="256">
        <f>85000+80000</f>
        <v>165000</v>
      </c>
      <c r="H237" s="78">
        <v>0</v>
      </c>
      <c r="I237" s="78">
        <v>0</v>
      </c>
      <c r="J237" s="78">
        <v>0</v>
      </c>
      <c r="K237" s="66"/>
    </row>
    <row r="238" spans="1:11" ht="27.75" customHeight="1">
      <c r="A238" s="237" t="s">
        <v>356</v>
      </c>
      <c r="B238" s="292" t="s">
        <v>5</v>
      </c>
      <c r="C238" s="80" t="s">
        <v>19</v>
      </c>
      <c r="D238" s="278">
        <v>0</v>
      </c>
      <c r="E238" s="240">
        <f>D238</f>
        <v>0</v>
      </c>
      <c r="F238" s="293">
        <f t="shared" si="27"/>
        <v>24000</v>
      </c>
      <c r="G238" s="256">
        <v>24000</v>
      </c>
      <c r="H238" s="78">
        <v>0</v>
      </c>
      <c r="I238" s="78">
        <v>0</v>
      </c>
      <c r="J238" s="78">
        <v>0</v>
      </c>
      <c r="K238" s="66"/>
    </row>
    <row r="239" spans="1:11" ht="14.25">
      <c r="A239" s="56" t="s">
        <v>334</v>
      </c>
      <c r="B239" s="292" t="s">
        <v>5</v>
      </c>
      <c r="C239" s="80" t="s">
        <v>19</v>
      </c>
      <c r="D239" s="278">
        <v>200000</v>
      </c>
      <c r="E239" s="240">
        <f t="shared" si="26"/>
        <v>200000</v>
      </c>
      <c r="F239" s="293">
        <f t="shared" si="27"/>
        <v>200000</v>
      </c>
      <c r="G239" s="256">
        <v>0</v>
      </c>
      <c r="H239" s="256">
        <v>0</v>
      </c>
      <c r="I239" s="256">
        <v>0</v>
      </c>
      <c r="J239" s="256">
        <v>0</v>
      </c>
      <c r="K239" s="66"/>
    </row>
    <row r="240" spans="1:11" ht="14.25">
      <c r="A240" s="56" t="s">
        <v>333</v>
      </c>
      <c r="B240" s="292" t="s">
        <v>5</v>
      </c>
      <c r="C240" s="80" t="s">
        <v>19</v>
      </c>
      <c r="D240" s="278">
        <v>0</v>
      </c>
      <c r="E240" s="240">
        <f t="shared" si="26"/>
        <v>0</v>
      </c>
      <c r="F240" s="293">
        <f t="shared" si="27"/>
        <v>5000000</v>
      </c>
      <c r="G240" s="256">
        <v>5000000</v>
      </c>
      <c r="H240" s="256">
        <v>0</v>
      </c>
      <c r="I240" s="256">
        <v>0</v>
      </c>
      <c r="J240" s="256">
        <v>0</v>
      </c>
      <c r="K240" s="66"/>
    </row>
    <row r="241" spans="1:11" ht="25.5">
      <c r="A241" s="56" t="s">
        <v>335</v>
      </c>
      <c r="B241" s="292" t="s">
        <v>5</v>
      </c>
      <c r="C241" s="80" t="s">
        <v>19</v>
      </c>
      <c r="D241" s="278">
        <v>1000</v>
      </c>
      <c r="E241" s="240">
        <f aca="true" t="shared" si="28" ref="E241:E246">D241</f>
        <v>1000</v>
      </c>
      <c r="F241" s="293">
        <f t="shared" si="27"/>
        <v>25000</v>
      </c>
      <c r="G241" s="256">
        <v>24000</v>
      </c>
      <c r="H241" s="256">
        <v>0</v>
      </c>
      <c r="I241" s="256">
        <v>0</v>
      </c>
      <c r="J241" s="256">
        <v>0</v>
      </c>
      <c r="K241" s="66"/>
    </row>
    <row r="242" spans="1:11" ht="25.5">
      <c r="A242" s="56" t="s">
        <v>336</v>
      </c>
      <c r="B242" s="292" t="s">
        <v>5</v>
      </c>
      <c r="C242" s="80" t="s">
        <v>19</v>
      </c>
      <c r="D242" s="278">
        <v>1000</v>
      </c>
      <c r="E242" s="240">
        <f t="shared" si="28"/>
        <v>1000</v>
      </c>
      <c r="F242" s="293">
        <f t="shared" si="27"/>
        <v>126000</v>
      </c>
      <c r="G242" s="256">
        <v>125000</v>
      </c>
      <c r="H242" s="256">
        <v>0</v>
      </c>
      <c r="I242" s="256">
        <v>0</v>
      </c>
      <c r="J242" s="256">
        <v>0</v>
      </c>
      <c r="K242" s="66"/>
    </row>
    <row r="243" spans="1:11" ht="25.5">
      <c r="A243" s="298" t="s">
        <v>360</v>
      </c>
      <c r="B243" s="292" t="s">
        <v>5</v>
      </c>
      <c r="C243" s="80" t="s">
        <v>19</v>
      </c>
      <c r="D243" s="278">
        <v>300000</v>
      </c>
      <c r="E243" s="240">
        <f t="shared" si="28"/>
        <v>300000</v>
      </c>
      <c r="F243" s="293">
        <f t="shared" si="27"/>
        <v>300000</v>
      </c>
      <c r="G243" s="256">
        <v>0</v>
      </c>
      <c r="H243" s="256">
        <v>0</v>
      </c>
      <c r="I243" s="256">
        <v>0</v>
      </c>
      <c r="J243" s="256">
        <v>0</v>
      </c>
      <c r="K243" s="66"/>
    </row>
    <row r="244" spans="1:11" ht="14.25">
      <c r="A244" s="298" t="s">
        <v>371</v>
      </c>
      <c r="B244" s="292" t="s">
        <v>5</v>
      </c>
      <c r="C244" s="80" t="s">
        <v>19</v>
      </c>
      <c r="D244" s="278">
        <v>50000</v>
      </c>
      <c r="E244" s="240">
        <f t="shared" si="28"/>
        <v>50000</v>
      </c>
      <c r="F244" s="293">
        <f t="shared" si="27"/>
        <v>50000</v>
      </c>
      <c r="G244" s="256">
        <v>0</v>
      </c>
      <c r="H244" s="256">
        <v>0</v>
      </c>
      <c r="I244" s="256">
        <v>0</v>
      </c>
      <c r="J244" s="256">
        <v>0</v>
      </c>
      <c r="K244" s="66"/>
    </row>
    <row r="245" spans="1:11" ht="14.25">
      <c r="A245" s="299" t="s">
        <v>372</v>
      </c>
      <c r="B245" s="292" t="s">
        <v>5</v>
      </c>
      <c r="C245" s="80" t="s">
        <v>19</v>
      </c>
      <c r="D245" s="278">
        <v>50000</v>
      </c>
      <c r="E245" s="240">
        <f t="shared" si="28"/>
        <v>50000</v>
      </c>
      <c r="F245" s="293">
        <f t="shared" si="27"/>
        <v>50000</v>
      </c>
      <c r="G245" s="256">
        <v>0</v>
      </c>
      <c r="H245" s="256">
        <v>0</v>
      </c>
      <c r="I245" s="256">
        <v>0</v>
      </c>
      <c r="J245" s="256">
        <v>0</v>
      </c>
      <c r="K245" s="66"/>
    </row>
    <row r="246" spans="1:11" ht="32.25" customHeight="1">
      <c r="A246" s="56" t="s">
        <v>397</v>
      </c>
      <c r="B246" s="292" t="s">
        <v>5</v>
      </c>
      <c r="C246" s="80" t="s">
        <v>19</v>
      </c>
      <c r="D246" s="278">
        <v>1000</v>
      </c>
      <c r="E246" s="240">
        <f t="shared" si="28"/>
        <v>1000</v>
      </c>
      <c r="F246" s="293">
        <f t="shared" si="27"/>
        <v>322300</v>
      </c>
      <c r="G246" s="256">
        <v>321300</v>
      </c>
      <c r="H246" s="256">
        <v>0</v>
      </c>
      <c r="I246" s="256">
        <v>0</v>
      </c>
      <c r="J246" s="256">
        <v>0</v>
      </c>
      <c r="K246" s="66"/>
    </row>
    <row r="247" spans="1:11" ht="25.5">
      <c r="A247" s="378" t="s">
        <v>411</v>
      </c>
      <c r="B247" s="330" t="s">
        <v>5</v>
      </c>
      <c r="C247" s="235" t="s">
        <v>19</v>
      </c>
      <c r="D247" s="357">
        <v>310000</v>
      </c>
      <c r="E247" s="331">
        <f aca="true" t="shared" si="29" ref="E247:E252">D247</f>
        <v>310000</v>
      </c>
      <c r="F247" s="332">
        <f aca="true" t="shared" si="30" ref="F247:F252">D247+G247+H247+I247+J247</f>
        <v>310000</v>
      </c>
      <c r="G247" s="311">
        <v>0</v>
      </c>
      <c r="H247" s="311">
        <v>0</v>
      </c>
      <c r="I247" s="311">
        <v>0</v>
      </c>
      <c r="J247" s="311">
        <v>0</v>
      </c>
      <c r="K247" s="66"/>
    </row>
    <row r="248" spans="1:11" ht="25.5">
      <c r="A248" s="257" t="s">
        <v>407</v>
      </c>
      <c r="B248" s="292" t="s">
        <v>5</v>
      </c>
      <c r="C248" s="80" t="s">
        <v>19</v>
      </c>
      <c r="D248" s="278">
        <v>330000</v>
      </c>
      <c r="E248" s="240">
        <f t="shared" si="29"/>
        <v>330000</v>
      </c>
      <c r="F248" s="293">
        <f t="shared" si="30"/>
        <v>330000</v>
      </c>
      <c r="G248" s="256">
        <v>0</v>
      </c>
      <c r="H248" s="256">
        <v>0</v>
      </c>
      <c r="I248" s="256">
        <v>0</v>
      </c>
      <c r="J248" s="256">
        <v>0</v>
      </c>
      <c r="K248" s="66"/>
    </row>
    <row r="249" spans="1:11" ht="38.25">
      <c r="A249" s="257" t="s">
        <v>408</v>
      </c>
      <c r="B249" s="292" t="s">
        <v>5</v>
      </c>
      <c r="C249" s="80" t="s">
        <v>19</v>
      </c>
      <c r="D249" s="278">
        <v>330000</v>
      </c>
      <c r="E249" s="240">
        <f t="shared" si="29"/>
        <v>330000</v>
      </c>
      <c r="F249" s="293">
        <f t="shared" si="30"/>
        <v>330000</v>
      </c>
      <c r="G249" s="256">
        <v>0</v>
      </c>
      <c r="H249" s="256">
        <v>0</v>
      </c>
      <c r="I249" s="256">
        <v>0</v>
      </c>
      <c r="J249" s="256">
        <v>0</v>
      </c>
      <c r="K249" s="66"/>
    </row>
    <row r="250" spans="1:11" ht="25.5">
      <c r="A250" s="257" t="s">
        <v>417</v>
      </c>
      <c r="B250" s="292" t="s">
        <v>5</v>
      </c>
      <c r="C250" s="80" t="s">
        <v>19</v>
      </c>
      <c r="D250" s="278">
        <v>330000</v>
      </c>
      <c r="E250" s="240">
        <f t="shared" si="29"/>
        <v>330000</v>
      </c>
      <c r="F250" s="293">
        <f t="shared" si="30"/>
        <v>330000</v>
      </c>
      <c r="G250" s="256">
        <v>0</v>
      </c>
      <c r="H250" s="256">
        <v>0</v>
      </c>
      <c r="I250" s="256">
        <v>0</v>
      </c>
      <c r="J250" s="256">
        <v>0</v>
      </c>
      <c r="K250" s="66"/>
    </row>
    <row r="251" spans="1:11" ht="25.5">
      <c r="A251" s="257" t="s">
        <v>418</v>
      </c>
      <c r="B251" s="292" t="s">
        <v>5</v>
      </c>
      <c r="C251" s="80" t="s">
        <v>19</v>
      </c>
      <c r="D251" s="278">
        <v>330000</v>
      </c>
      <c r="E251" s="240">
        <f t="shared" si="29"/>
        <v>330000</v>
      </c>
      <c r="F251" s="293">
        <f t="shared" si="30"/>
        <v>330000</v>
      </c>
      <c r="G251" s="256">
        <v>0</v>
      </c>
      <c r="H251" s="256">
        <v>0</v>
      </c>
      <c r="I251" s="256">
        <v>0</v>
      </c>
      <c r="J251" s="256">
        <v>0</v>
      </c>
      <c r="K251" s="66"/>
    </row>
    <row r="252" spans="1:11" ht="29.25" customHeight="1" thickBot="1">
      <c r="A252" s="300" t="s">
        <v>414</v>
      </c>
      <c r="B252" s="292" t="s">
        <v>5</v>
      </c>
      <c r="C252" s="80" t="s">
        <v>19</v>
      </c>
      <c r="D252" s="278">
        <v>300000</v>
      </c>
      <c r="E252" s="240">
        <f t="shared" si="29"/>
        <v>300000</v>
      </c>
      <c r="F252" s="293">
        <f t="shared" si="30"/>
        <v>300000</v>
      </c>
      <c r="G252" s="256">
        <v>0</v>
      </c>
      <c r="H252" s="256">
        <v>0</v>
      </c>
      <c r="I252" s="256">
        <v>0</v>
      </c>
      <c r="J252" s="256">
        <v>0</v>
      </c>
      <c r="K252" s="66"/>
    </row>
    <row r="253" spans="1:165" s="25" customFormat="1" ht="24.75" customHeight="1" thickBot="1">
      <c r="A253" s="437" t="s">
        <v>26</v>
      </c>
      <c r="B253" s="438"/>
      <c r="C253" s="439"/>
      <c r="D253" s="86">
        <f aca="true" t="shared" si="31" ref="D253:J253">SUM(D205:D252)</f>
        <v>55486572</v>
      </c>
      <c r="E253" s="86">
        <f t="shared" si="31"/>
        <v>55486572</v>
      </c>
      <c r="F253" s="86">
        <f t="shared" si="31"/>
        <v>134199811</v>
      </c>
      <c r="G253" s="86">
        <f t="shared" si="31"/>
        <v>65517239</v>
      </c>
      <c r="H253" s="86">
        <f t="shared" si="31"/>
        <v>13164000</v>
      </c>
      <c r="I253" s="86">
        <f t="shared" si="31"/>
        <v>16000</v>
      </c>
      <c r="J253" s="86">
        <f t="shared" si="31"/>
        <v>16000</v>
      </c>
      <c r="K253" s="8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57"/>
      <c r="CQ253" s="57"/>
      <c r="CR253" s="57"/>
      <c r="CS253" s="57"/>
      <c r="CT253" s="57"/>
      <c r="CU253" s="57"/>
      <c r="CV253" s="57"/>
      <c r="CW253" s="57"/>
      <c r="CX253" s="57"/>
      <c r="CY253" s="57"/>
      <c r="CZ253" s="57"/>
      <c r="DA253" s="57"/>
      <c r="DB253" s="57"/>
      <c r="DC253" s="57"/>
      <c r="DD253" s="57"/>
      <c r="DE253" s="57"/>
      <c r="DF253" s="57"/>
      <c r="DG253" s="57"/>
      <c r="DH253" s="57"/>
      <c r="DI253" s="57"/>
      <c r="DJ253" s="57"/>
      <c r="DK253" s="57"/>
      <c r="DL253" s="57"/>
      <c r="DM253" s="57"/>
      <c r="DN253" s="57"/>
      <c r="DO253" s="57"/>
      <c r="DP253" s="57"/>
      <c r="DQ253" s="57"/>
      <c r="DR253" s="57"/>
      <c r="DS253" s="57"/>
      <c r="DT253" s="57"/>
      <c r="DU253" s="57"/>
      <c r="DV253" s="57"/>
      <c r="DW253" s="57"/>
      <c r="DX253" s="57"/>
      <c r="DY253" s="57"/>
      <c r="DZ253" s="57"/>
      <c r="EA253" s="57"/>
      <c r="EB253" s="57"/>
      <c r="EC253" s="57"/>
      <c r="ED253" s="57"/>
      <c r="EE253" s="57"/>
      <c r="EF253" s="57"/>
      <c r="EG253" s="57"/>
      <c r="EH253" s="57"/>
      <c r="EI253" s="57"/>
      <c r="EJ253" s="57"/>
      <c r="EK253" s="57"/>
      <c r="EL253" s="57"/>
      <c r="EM253" s="57"/>
      <c r="EN253" s="57"/>
      <c r="EO253" s="57"/>
      <c r="EP253" s="57"/>
      <c r="EQ253" s="57"/>
      <c r="ER253" s="57"/>
      <c r="ES253" s="57"/>
      <c r="ET253" s="57"/>
      <c r="EU253" s="57"/>
      <c r="EV253" s="57"/>
      <c r="EW253" s="57"/>
      <c r="EX253" s="57"/>
      <c r="EY253" s="57"/>
      <c r="EZ253" s="57"/>
      <c r="FA253" s="57"/>
      <c r="FB253" s="57"/>
      <c r="FC253" s="57"/>
      <c r="FD253" s="57"/>
      <c r="FE253" s="57"/>
      <c r="FF253" s="57"/>
      <c r="FG253" s="57"/>
      <c r="FH253" s="57"/>
      <c r="FI253" s="57"/>
    </row>
    <row r="254" spans="1:165" s="25" customFormat="1" ht="30" customHeight="1" thickBot="1">
      <c r="A254" s="440" t="s">
        <v>449</v>
      </c>
      <c r="B254" s="441"/>
      <c r="C254" s="442"/>
      <c r="D254" s="88">
        <f aca="true" t="shared" si="32" ref="D254:J254">D10+D12+D41+D48+D88+D97+D203+D253</f>
        <v>123241530</v>
      </c>
      <c r="E254" s="88">
        <f t="shared" si="32"/>
        <v>123241530</v>
      </c>
      <c r="F254" s="88">
        <f t="shared" si="32"/>
        <v>356712509</v>
      </c>
      <c r="G254" s="88">
        <f t="shared" si="32"/>
        <v>193596299</v>
      </c>
      <c r="H254" s="88">
        <f t="shared" si="32"/>
        <v>39842680</v>
      </c>
      <c r="I254" s="88">
        <f t="shared" si="32"/>
        <v>16000</v>
      </c>
      <c r="J254" s="88">
        <f t="shared" si="32"/>
        <v>16000</v>
      </c>
      <c r="K254" s="8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  <c r="CP254" s="57"/>
      <c r="CQ254" s="57"/>
      <c r="CR254" s="57"/>
      <c r="CS254" s="57"/>
      <c r="CT254" s="57"/>
      <c r="CU254" s="57"/>
      <c r="CV254" s="57"/>
      <c r="CW254" s="57"/>
      <c r="CX254" s="57"/>
      <c r="CY254" s="57"/>
      <c r="CZ254" s="57"/>
      <c r="DA254" s="57"/>
      <c r="DB254" s="57"/>
      <c r="DC254" s="57"/>
      <c r="DD254" s="57"/>
      <c r="DE254" s="57"/>
      <c r="DF254" s="57"/>
      <c r="DG254" s="57"/>
      <c r="DH254" s="57"/>
      <c r="DI254" s="57"/>
      <c r="DJ254" s="57"/>
      <c r="DK254" s="57"/>
      <c r="DL254" s="57"/>
      <c r="DM254" s="57"/>
      <c r="DN254" s="57"/>
      <c r="DO254" s="57"/>
      <c r="DP254" s="57"/>
      <c r="DQ254" s="57"/>
      <c r="DR254" s="57"/>
      <c r="DS254" s="57"/>
      <c r="DT254" s="57"/>
      <c r="DU254" s="57"/>
      <c r="DV254" s="57"/>
      <c r="DW254" s="57"/>
      <c r="DX254" s="57"/>
      <c r="DY254" s="57"/>
      <c r="DZ254" s="57"/>
      <c r="EA254" s="57"/>
      <c r="EB254" s="57"/>
      <c r="EC254" s="57"/>
      <c r="ED254" s="57"/>
      <c r="EE254" s="57"/>
      <c r="EF254" s="57"/>
      <c r="EG254" s="57"/>
      <c r="EH254" s="57"/>
      <c r="EI254" s="57"/>
      <c r="EJ254" s="57"/>
      <c r="EK254" s="57"/>
      <c r="EL254" s="57"/>
      <c r="EM254" s="57"/>
      <c r="EN254" s="57"/>
      <c r="EO254" s="57"/>
      <c r="EP254" s="57"/>
      <c r="EQ254" s="57"/>
      <c r="ER254" s="57"/>
      <c r="ES254" s="57"/>
      <c r="ET254" s="57"/>
      <c r="EU254" s="57"/>
      <c r="EV254" s="57"/>
      <c r="EW254" s="57"/>
      <c r="EX254" s="57"/>
      <c r="EY254" s="57"/>
      <c r="EZ254" s="57"/>
      <c r="FA254" s="57"/>
      <c r="FB254" s="57"/>
      <c r="FC254" s="57"/>
      <c r="FD254" s="57"/>
      <c r="FE254" s="57"/>
      <c r="FF254" s="57"/>
      <c r="FG254" s="57"/>
      <c r="FH254" s="57"/>
      <c r="FI254" s="57"/>
    </row>
    <row r="255" spans="1:11" ht="18.75" customHeight="1" hidden="1" thickBot="1">
      <c r="A255" s="443" t="s">
        <v>27</v>
      </c>
      <c r="B255" s="444"/>
      <c r="C255" s="445"/>
      <c r="D255" s="89">
        <v>0</v>
      </c>
      <c r="E255" s="89"/>
      <c r="F255" s="89"/>
      <c r="G255" s="90"/>
      <c r="H255" s="90"/>
      <c r="I255" s="91"/>
      <c r="J255" s="92"/>
      <c r="K255" s="66"/>
    </row>
    <row r="256" spans="1:11" ht="15" customHeight="1" hidden="1" thickBot="1">
      <c r="A256" s="446" t="s">
        <v>27</v>
      </c>
      <c r="B256" s="447"/>
      <c r="C256" s="448"/>
      <c r="D256" s="93">
        <v>0</v>
      </c>
      <c r="E256" s="93"/>
      <c r="F256" s="93"/>
      <c r="G256" s="94"/>
      <c r="H256" s="94"/>
      <c r="I256" s="95"/>
      <c r="J256" s="96"/>
      <c r="K256" s="66"/>
    </row>
    <row r="257" spans="1:165" s="25" customFormat="1" ht="40.5" customHeight="1" thickBot="1">
      <c r="A257" s="449" t="s">
        <v>77</v>
      </c>
      <c r="B257" s="450"/>
      <c r="C257" s="450"/>
      <c r="D257" s="97">
        <f>D260+D265+D271+D279+D284+D295+D299+D308</f>
        <v>14203611</v>
      </c>
      <c r="E257" s="97">
        <f>E260+E265+E271+E279+E284+E295+E299+E308</f>
        <v>14203611</v>
      </c>
      <c r="F257" s="97">
        <f>F260+F265+F271+F279+F284+F295+F299+F308</f>
        <v>14203611</v>
      </c>
      <c r="G257" s="97">
        <f>G260+G265+G271+G279+G284+G295+G301+G308</f>
        <v>0</v>
      </c>
      <c r="H257" s="97">
        <f>H260+H265+H271+H279+H284+H295+H308</f>
        <v>0</v>
      </c>
      <c r="I257" s="97">
        <f>I260+I265+I271+I279+I284+I295+I308</f>
        <v>0</v>
      </c>
      <c r="J257" s="98">
        <f>J260+J265+J271+J279+J284+J295+J308</f>
        <v>0</v>
      </c>
      <c r="K257" s="8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57"/>
      <c r="CQ257" s="57"/>
      <c r="CR257" s="57"/>
      <c r="CS257" s="57"/>
      <c r="CT257" s="57"/>
      <c r="CU257" s="57"/>
      <c r="CV257" s="57"/>
      <c r="CW257" s="57"/>
      <c r="CX257" s="57"/>
      <c r="CY257" s="57"/>
      <c r="CZ257" s="57"/>
      <c r="DA257" s="57"/>
      <c r="DB257" s="57"/>
      <c r="DC257" s="57"/>
      <c r="DD257" s="57"/>
      <c r="DE257" s="57"/>
      <c r="DF257" s="57"/>
      <c r="DG257" s="57"/>
      <c r="DH257" s="57"/>
      <c r="DI257" s="57"/>
      <c r="DJ257" s="57"/>
      <c r="DK257" s="57"/>
      <c r="DL257" s="57"/>
      <c r="DM257" s="57"/>
      <c r="DN257" s="57"/>
      <c r="DO257" s="57"/>
      <c r="DP257" s="57"/>
      <c r="DQ257" s="57"/>
      <c r="DR257" s="57"/>
      <c r="DS257" s="57"/>
      <c r="DT257" s="57"/>
      <c r="DU257" s="57"/>
      <c r="DV257" s="57"/>
      <c r="DW257" s="57"/>
      <c r="DX257" s="57"/>
      <c r="DY257" s="57"/>
      <c r="DZ257" s="57"/>
      <c r="EA257" s="57"/>
      <c r="EB257" s="57"/>
      <c r="EC257" s="57"/>
      <c r="ED257" s="57"/>
      <c r="EE257" s="57"/>
      <c r="EF257" s="57"/>
      <c r="EG257" s="57"/>
      <c r="EH257" s="57"/>
      <c r="EI257" s="57"/>
      <c r="EJ257" s="57"/>
      <c r="EK257" s="57"/>
      <c r="EL257" s="57"/>
      <c r="EM257" s="57"/>
      <c r="EN257" s="57"/>
      <c r="EO257" s="57"/>
      <c r="EP257" s="57"/>
      <c r="EQ257" s="57"/>
      <c r="ER257" s="57"/>
      <c r="ES257" s="57"/>
      <c r="ET257" s="57"/>
      <c r="EU257" s="57"/>
      <c r="EV257" s="57"/>
      <c r="EW257" s="57"/>
      <c r="EX257" s="57"/>
      <c r="EY257" s="57"/>
      <c r="EZ257" s="57"/>
      <c r="FA257" s="57"/>
      <c r="FB257" s="57"/>
      <c r="FC257" s="57"/>
      <c r="FD257" s="57"/>
      <c r="FE257" s="57"/>
      <c r="FF257" s="57"/>
      <c r="FG257" s="57"/>
      <c r="FH257" s="57"/>
      <c r="FI257" s="57"/>
    </row>
    <row r="258" spans="1:11" ht="14.25" customHeight="1" hidden="1">
      <c r="A258" s="430" t="s">
        <v>28</v>
      </c>
      <c r="B258" s="431"/>
      <c r="C258" s="431"/>
      <c r="D258" s="431"/>
      <c r="E258" s="431"/>
      <c r="F258" s="431"/>
      <c r="G258" s="431"/>
      <c r="H258" s="431"/>
      <c r="I258" s="431"/>
      <c r="J258" s="451"/>
      <c r="K258" s="66"/>
    </row>
    <row r="259" spans="1:11" ht="24" customHeight="1" hidden="1">
      <c r="A259" s="99"/>
      <c r="B259" s="100" t="s">
        <v>5</v>
      </c>
      <c r="C259" s="100" t="s">
        <v>29</v>
      </c>
      <c r="D259" s="101">
        <v>0</v>
      </c>
      <c r="E259" s="101">
        <f>D259</f>
        <v>0</v>
      </c>
      <c r="F259" s="102">
        <f>E259+G259+H259+I259+J259</f>
        <v>0</v>
      </c>
      <c r="G259" s="103">
        <v>0</v>
      </c>
      <c r="H259" s="101">
        <v>0</v>
      </c>
      <c r="I259" s="101">
        <v>0</v>
      </c>
      <c r="J259" s="101">
        <v>0</v>
      </c>
      <c r="K259" s="66"/>
    </row>
    <row r="260" spans="1:11" ht="30.75" customHeight="1" hidden="1">
      <c r="A260" s="104" t="s">
        <v>30</v>
      </c>
      <c r="B260" s="105"/>
      <c r="C260" s="105"/>
      <c r="D260" s="106">
        <f aca="true" t="shared" si="33" ref="D260:J260">SUM(D259:D259)</f>
        <v>0</v>
      </c>
      <c r="E260" s="107">
        <f t="shared" si="33"/>
        <v>0</v>
      </c>
      <c r="F260" s="106">
        <f t="shared" si="33"/>
        <v>0</v>
      </c>
      <c r="G260" s="108">
        <f t="shared" si="33"/>
        <v>0</v>
      </c>
      <c r="H260" s="109">
        <f t="shared" si="33"/>
        <v>0</v>
      </c>
      <c r="I260" s="109">
        <f t="shared" si="33"/>
        <v>0</v>
      </c>
      <c r="J260" s="109">
        <f t="shared" si="33"/>
        <v>0</v>
      </c>
      <c r="K260" s="66"/>
    </row>
    <row r="261" spans="1:11" ht="29.25" customHeight="1" hidden="1" thickBot="1">
      <c r="A261" s="110" t="s">
        <v>31</v>
      </c>
      <c r="B261" s="111"/>
      <c r="C261" s="111"/>
      <c r="D261" s="112">
        <v>0</v>
      </c>
      <c r="E261" s="112">
        <v>0</v>
      </c>
      <c r="F261" s="112">
        <v>0</v>
      </c>
      <c r="G261" s="113"/>
      <c r="H261" s="113"/>
      <c r="I261" s="113"/>
      <c r="J261" s="114"/>
      <c r="K261" s="66"/>
    </row>
    <row r="262" spans="1:11" ht="16.5" hidden="1" thickBot="1">
      <c r="A262" s="452" t="s">
        <v>32</v>
      </c>
      <c r="B262" s="453"/>
      <c r="C262" s="454"/>
      <c r="D262" s="115">
        <f>D261+D260</f>
        <v>0</v>
      </c>
      <c r="E262" s="115">
        <f>E261+E260</f>
        <v>0</v>
      </c>
      <c r="F262" s="115">
        <f>F261+F260</f>
        <v>0</v>
      </c>
      <c r="G262" s="116">
        <f>G261+G260</f>
        <v>0</v>
      </c>
      <c r="H262" s="117">
        <v>0</v>
      </c>
      <c r="I262" s="117">
        <v>0</v>
      </c>
      <c r="J262" s="117">
        <v>0</v>
      </c>
      <c r="K262" s="66"/>
    </row>
    <row r="263" spans="1:11" ht="19.5" customHeight="1" hidden="1" thickBot="1">
      <c r="A263" s="430" t="s">
        <v>33</v>
      </c>
      <c r="B263" s="431"/>
      <c r="C263" s="431"/>
      <c r="D263" s="431"/>
      <c r="E263" s="431"/>
      <c r="F263" s="431"/>
      <c r="G263" s="432"/>
      <c r="H263" s="432"/>
      <c r="I263" s="432"/>
      <c r="J263" s="433"/>
      <c r="K263" s="66"/>
    </row>
    <row r="264" spans="1:11" ht="13.5" hidden="1">
      <c r="A264" s="118"/>
      <c r="B264" s="119"/>
      <c r="C264" s="119"/>
      <c r="D264" s="120"/>
      <c r="E264" s="120"/>
      <c r="F264" s="121"/>
      <c r="G264" s="122">
        <v>0</v>
      </c>
      <c r="H264" s="120">
        <v>0</v>
      </c>
      <c r="I264" s="120">
        <v>0</v>
      </c>
      <c r="J264" s="120">
        <v>0</v>
      </c>
      <c r="K264" s="66"/>
    </row>
    <row r="265" spans="1:11" ht="27" customHeight="1" hidden="1">
      <c r="A265" s="161" t="s">
        <v>34</v>
      </c>
      <c r="B265" s="123"/>
      <c r="C265" s="123"/>
      <c r="D265" s="109">
        <f aca="true" t="shared" si="34" ref="D265:J265">SUM(D264:D264)</f>
        <v>0</v>
      </c>
      <c r="E265" s="109">
        <f t="shared" si="34"/>
        <v>0</v>
      </c>
      <c r="F265" s="124">
        <f t="shared" si="34"/>
        <v>0</v>
      </c>
      <c r="G265" s="108">
        <f t="shared" si="34"/>
        <v>0</v>
      </c>
      <c r="H265" s="109">
        <f t="shared" si="34"/>
        <v>0</v>
      </c>
      <c r="I265" s="109">
        <f t="shared" si="34"/>
        <v>0</v>
      </c>
      <c r="J265" s="109">
        <f t="shared" si="34"/>
        <v>0</v>
      </c>
      <c r="K265" s="66"/>
    </row>
    <row r="266" spans="1:11" ht="27" customHeight="1" hidden="1" thickBot="1">
      <c r="A266" s="125" t="s">
        <v>35</v>
      </c>
      <c r="B266" s="126"/>
      <c r="C266" s="126"/>
      <c r="D266" s="127">
        <v>0</v>
      </c>
      <c r="E266" s="127">
        <v>0</v>
      </c>
      <c r="F266" s="128">
        <v>0</v>
      </c>
      <c r="G266" s="129"/>
      <c r="H266" s="130"/>
      <c r="I266" s="130"/>
      <c r="J266" s="130"/>
      <c r="K266" s="66"/>
    </row>
    <row r="267" spans="1:11" ht="19.5" customHeight="1" hidden="1" thickBot="1">
      <c r="A267" s="455" t="s">
        <v>36</v>
      </c>
      <c r="B267" s="456"/>
      <c r="C267" s="457"/>
      <c r="D267" s="117">
        <f>D266+D265</f>
        <v>0</v>
      </c>
      <c r="E267" s="117">
        <f aca="true" t="shared" si="35" ref="E267:J267">E266+E265</f>
        <v>0</v>
      </c>
      <c r="F267" s="117">
        <v>0</v>
      </c>
      <c r="G267" s="117">
        <f t="shared" si="35"/>
        <v>0</v>
      </c>
      <c r="H267" s="117">
        <f t="shared" si="35"/>
        <v>0</v>
      </c>
      <c r="I267" s="117">
        <f t="shared" si="35"/>
        <v>0</v>
      </c>
      <c r="J267" s="117">
        <f t="shared" si="35"/>
        <v>0</v>
      </c>
      <c r="K267" s="66"/>
    </row>
    <row r="268" spans="1:11" ht="25.5" customHeight="1">
      <c r="A268" s="458" t="s">
        <v>7</v>
      </c>
      <c r="B268" s="459"/>
      <c r="C268" s="459"/>
      <c r="D268" s="459"/>
      <c r="E268" s="459"/>
      <c r="F268" s="459"/>
      <c r="G268" s="459"/>
      <c r="H268" s="459"/>
      <c r="I268" s="459"/>
      <c r="J268" s="460"/>
      <c r="K268" s="66"/>
    </row>
    <row r="269" spans="1:11" ht="38.25">
      <c r="A269" s="191" t="s">
        <v>38</v>
      </c>
      <c r="B269" s="176" t="s">
        <v>5</v>
      </c>
      <c r="C269" s="176" t="s">
        <v>37</v>
      </c>
      <c r="D269" s="174">
        <v>6700</v>
      </c>
      <c r="E269" s="174">
        <f>D269</f>
        <v>6700</v>
      </c>
      <c r="F269" s="195">
        <f>D269+G269+H269+I269+J269</f>
        <v>6700</v>
      </c>
      <c r="G269" s="196">
        <v>0</v>
      </c>
      <c r="H269" s="197">
        <v>0</v>
      </c>
      <c r="I269" s="197">
        <v>0</v>
      </c>
      <c r="J269" s="197">
        <v>0</v>
      </c>
      <c r="K269" s="66"/>
    </row>
    <row r="270" spans="1:11" ht="36.75" customHeight="1" thickBot="1">
      <c r="A270" s="191" t="s">
        <v>91</v>
      </c>
      <c r="B270" s="176" t="s">
        <v>5</v>
      </c>
      <c r="C270" s="176" t="s">
        <v>37</v>
      </c>
      <c r="D270" s="174">
        <v>159000</v>
      </c>
      <c r="E270" s="174">
        <f>D270</f>
        <v>159000</v>
      </c>
      <c r="F270" s="195">
        <f>D270+G270+H270+I270+J270</f>
        <v>159000</v>
      </c>
      <c r="G270" s="196">
        <v>0</v>
      </c>
      <c r="H270" s="197">
        <v>0</v>
      </c>
      <c r="I270" s="197">
        <v>0</v>
      </c>
      <c r="J270" s="197">
        <v>0</v>
      </c>
      <c r="K270" s="66"/>
    </row>
    <row r="271" spans="1:11" ht="19.5" customHeight="1" thickBot="1">
      <c r="A271" s="461" t="s">
        <v>195</v>
      </c>
      <c r="B271" s="462"/>
      <c r="C271" s="463"/>
      <c r="D271" s="131">
        <f>SUM(D269:D270)</f>
        <v>165700</v>
      </c>
      <c r="E271" s="131">
        <f>SUM(E269:E270)</f>
        <v>165700</v>
      </c>
      <c r="F271" s="131">
        <f>SUM(F269:F270)</f>
        <v>165700</v>
      </c>
      <c r="G271" s="131">
        <f>SUM(G269:G278)</f>
        <v>0</v>
      </c>
      <c r="H271" s="131">
        <f>SUM(H269:H278)</f>
        <v>0</v>
      </c>
      <c r="I271" s="131">
        <f>SUM(I269:I278)</f>
        <v>0</v>
      </c>
      <c r="J271" s="131">
        <f>SUM(J269:J278)</f>
        <v>0</v>
      </c>
      <c r="K271" s="66"/>
    </row>
    <row r="272" spans="1:11" ht="19.5" customHeight="1" thickBot="1">
      <c r="A272" s="464" t="s">
        <v>39</v>
      </c>
      <c r="B272" s="465"/>
      <c r="C272" s="465"/>
      <c r="D272" s="132">
        <v>1000</v>
      </c>
      <c r="E272" s="132">
        <v>1000</v>
      </c>
      <c r="F272" s="132">
        <v>1000</v>
      </c>
      <c r="G272" s="133">
        <v>0</v>
      </c>
      <c r="H272" s="134">
        <v>0</v>
      </c>
      <c r="I272" s="134">
        <v>0</v>
      </c>
      <c r="J272" s="134">
        <v>0</v>
      </c>
      <c r="K272" s="66"/>
    </row>
    <row r="273" spans="1:11" ht="19.5" customHeight="1" thickBot="1">
      <c r="A273" s="466" t="s">
        <v>40</v>
      </c>
      <c r="B273" s="467"/>
      <c r="C273" s="467"/>
      <c r="D273" s="135">
        <f>D271+D272</f>
        <v>166700</v>
      </c>
      <c r="E273" s="135">
        <f aca="true" t="shared" si="36" ref="E273:J273">E271+E272</f>
        <v>166700</v>
      </c>
      <c r="F273" s="135">
        <f t="shared" si="36"/>
        <v>166700</v>
      </c>
      <c r="G273" s="135">
        <f t="shared" si="36"/>
        <v>0</v>
      </c>
      <c r="H273" s="135">
        <f t="shared" si="36"/>
        <v>0</v>
      </c>
      <c r="I273" s="135">
        <f t="shared" si="36"/>
        <v>0</v>
      </c>
      <c r="J273" s="135">
        <f t="shared" si="36"/>
        <v>0</v>
      </c>
      <c r="K273" s="66"/>
    </row>
    <row r="274" spans="1:11" ht="33.75" customHeight="1" thickBot="1">
      <c r="A274" s="427" t="s">
        <v>41</v>
      </c>
      <c r="B274" s="428"/>
      <c r="C274" s="428"/>
      <c r="D274" s="428"/>
      <c r="E274" s="428"/>
      <c r="F274" s="428"/>
      <c r="G274" s="428"/>
      <c r="H274" s="428"/>
      <c r="I274" s="428"/>
      <c r="J274" s="429"/>
      <c r="K274" s="66"/>
    </row>
    <row r="275" spans="1:11" ht="38.25">
      <c r="A275" s="322" t="s">
        <v>75</v>
      </c>
      <c r="B275" s="235" t="s">
        <v>5</v>
      </c>
      <c r="C275" s="235" t="s">
        <v>440</v>
      </c>
      <c r="D275" s="236">
        <v>10401711</v>
      </c>
      <c r="E275" s="236">
        <f>D275</f>
        <v>10401711</v>
      </c>
      <c r="F275" s="320">
        <f>D275+G275+H275+I275+J275</f>
        <v>10401711</v>
      </c>
      <c r="G275" s="343">
        <v>0</v>
      </c>
      <c r="H275" s="344">
        <v>0</v>
      </c>
      <c r="I275" s="344">
        <v>0</v>
      </c>
      <c r="J275" s="344">
        <v>0</v>
      </c>
      <c r="K275" s="66"/>
    </row>
    <row r="276" spans="1:11" ht="46.5" customHeight="1">
      <c r="A276" s="191" t="s">
        <v>76</v>
      </c>
      <c r="B276" s="176" t="s">
        <v>5</v>
      </c>
      <c r="C276" s="176" t="s">
        <v>440</v>
      </c>
      <c r="D276" s="174">
        <v>119000</v>
      </c>
      <c r="E276" s="174">
        <f>D276</f>
        <v>119000</v>
      </c>
      <c r="F276" s="195">
        <f>D276+G276+H276+I276+J276</f>
        <v>119000</v>
      </c>
      <c r="G276" s="198">
        <v>0</v>
      </c>
      <c r="H276" s="197">
        <v>0</v>
      </c>
      <c r="I276" s="197">
        <v>0</v>
      </c>
      <c r="J276" s="197">
        <v>0</v>
      </c>
      <c r="K276" s="66"/>
    </row>
    <row r="277" spans="1:11" ht="51">
      <c r="A277" s="191" t="s">
        <v>120</v>
      </c>
      <c r="B277" s="176" t="s">
        <v>5</v>
      </c>
      <c r="C277" s="176" t="s">
        <v>440</v>
      </c>
      <c r="D277" s="174">
        <v>27000</v>
      </c>
      <c r="E277" s="174">
        <f>D277</f>
        <v>27000</v>
      </c>
      <c r="F277" s="195">
        <f>D277+G277+H277+I277+J277</f>
        <v>27000</v>
      </c>
      <c r="G277" s="198">
        <v>0</v>
      </c>
      <c r="H277" s="197">
        <v>0</v>
      </c>
      <c r="I277" s="197">
        <v>0</v>
      </c>
      <c r="J277" s="197">
        <v>0</v>
      </c>
      <c r="K277" s="66"/>
    </row>
    <row r="278" spans="1:11" ht="26.25" thickBot="1">
      <c r="A278" s="191" t="s">
        <v>388</v>
      </c>
      <c r="B278" s="176" t="s">
        <v>5</v>
      </c>
      <c r="C278" s="176" t="s">
        <v>42</v>
      </c>
      <c r="D278" s="192">
        <v>3600</v>
      </c>
      <c r="E278" s="174">
        <f>D278</f>
        <v>3600</v>
      </c>
      <c r="F278" s="195">
        <f>D278+G278+H278+I278+J278</f>
        <v>3600</v>
      </c>
      <c r="G278" s="192">
        <v>0</v>
      </c>
      <c r="H278" s="174">
        <v>0</v>
      </c>
      <c r="I278" s="174">
        <v>0</v>
      </c>
      <c r="J278" s="199">
        <v>0</v>
      </c>
      <c r="K278" s="66"/>
    </row>
    <row r="279" spans="1:11" ht="19.5" customHeight="1" thickBot="1">
      <c r="A279" s="484" t="s">
        <v>446</v>
      </c>
      <c r="B279" s="485"/>
      <c r="C279" s="485"/>
      <c r="D279" s="136">
        <f>SUM(D275:D278)</f>
        <v>10551311</v>
      </c>
      <c r="E279" s="136">
        <f>SUM(E275:E278)</f>
        <v>10551311</v>
      </c>
      <c r="F279" s="136">
        <f>SUM(F275:F278)</f>
        <v>10551311</v>
      </c>
      <c r="G279" s="137">
        <f>SUM(G275:G277)</f>
        <v>0</v>
      </c>
      <c r="H279" s="137">
        <f>SUM(H275:H277)</f>
        <v>0</v>
      </c>
      <c r="I279" s="137">
        <f>SUM(I275:I277)</f>
        <v>0</v>
      </c>
      <c r="J279" s="137">
        <f>SUM(J275:J277)</f>
        <v>0</v>
      </c>
      <c r="K279" s="66"/>
    </row>
    <row r="280" spans="1:11" ht="19.5" customHeight="1">
      <c r="A280" s="486" t="s">
        <v>445</v>
      </c>
      <c r="B280" s="487"/>
      <c r="C280" s="487"/>
      <c r="D280" s="138">
        <v>10000</v>
      </c>
      <c r="E280" s="138">
        <v>10000</v>
      </c>
      <c r="F280" s="138">
        <v>10000</v>
      </c>
      <c r="G280" s="138"/>
      <c r="H280" s="138"/>
      <c r="I280" s="138"/>
      <c r="J280" s="138"/>
      <c r="K280" s="66"/>
    </row>
    <row r="281" spans="1:11" ht="19.5" customHeight="1">
      <c r="A281" s="488" t="s">
        <v>43</v>
      </c>
      <c r="B281" s="489"/>
      <c r="C281" s="489"/>
      <c r="D281" s="139">
        <f>D279+D280</f>
        <v>10561311</v>
      </c>
      <c r="E281" s="139">
        <f aca="true" t="shared" si="37" ref="E281:J281">E279+E280</f>
        <v>10561311</v>
      </c>
      <c r="F281" s="139">
        <f t="shared" si="37"/>
        <v>10561311</v>
      </c>
      <c r="G281" s="139">
        <f t="shared" si="37"/>
        <v>0</v>
      </c>
      <c r="H281" s="139">
        <f t="shared" si="37"/>
        <v>0</v>
      </c>
      <c r="I281" s="139">
        <f t="shared" si="37"/>
        <v>0</v>
      </c>
      <c r="J281" s="139">
        <f t="shared" si="37"/>
        <v>0</v>
      </c>
      <c r="K281" s="66"/>
    </row>
    <row r="282" spans="1:11" ht="19.5" customHeight="1">
      <c r="A282" s="490" t="s">
        <v>44</v>
      </c>
      <c r="B282" s="491"/>
      <c r="C282" s="491"/>
      <c r="D282" s="491"/>
      <c r="E282" s="491"/>
      <c r="F282" s="491"/>
      <c r="G282" s="491"/>
      <c r="H282" s="491"/>
      <c r="I282" s="491"/>
      <c r="J282" s="492"/>
      <c r="K282" s="66"/>
    </row>
    <row r="283" spans="1:11" ht="19.5" customHeight="1">
      <c r="A283" s="140"/>
      <c r="B283" s="80"/>
      <c r="C283" s="80"/>
      <c r="D283" s="141">
        <v>0</v>
      </c>
      <c r="E283" s="141">
        <v>0</v>
      </c>
      <c r="F283" s="142">
        <f>E283</f>
        <v>0</v>
      </c>
      <c r="G283" s="143">
        <v>0</v>
      </c>
      <c r="H283" s="141"/>
      <c r="I283" s="141"/>
      <c r="J283" s="141"/>
      <c r="K283" s="66"/>
    </row>
    <row r="284" spans="1:11" ht="19.5" customHeight="1">
      <c r="A284" s="493" t="s">
        <v>45</v>
      </c>
      <c r="B284" s="494"/>
      <c r="C284" s="495"/>
      <c r="D284" s="144">
        <f aca="true" t="shared" si="38" ref="D284:J284">SUM(D283:D283)</f>
        <v>0</v>
      </c>
      <c r="E284" s="144">
        <f t="shared" si="38"/>
        <v>0</v>
      </c>
      <c r="F284" s="144">
        <f t="shared" si="38"/>
        <v>0</v>
      </c>
      <c r="G284" s="144">
        <f t="shared" si="38"/>
        <v>0</v>
      </c>
      <c r="H284" s="144">
        <f t="shared" si="38"/>
        <v>0</v>
      </c>
      <c r="I284" s="144">
        <f t="shared" si="38"/>
        <v>0</v>
      </c>
      <c r="J284" s="144">
        <f t="shared" si="38"/>
        <v>0</v>
      </c>
      <c r="K284" s="66"/>
    </row>
    <row r="285" spans="1:11" ht="19.5" customHeight="1">
      <c r="A285" s="496" t="s">
        <v>46</v>
      </c>
      <c r="B285" s="497"/>
      <c r="C285" s="498"/>
      <c r="D285" s="145">
        <v>10000</v>
      </c>
      <c r="E285" s="145">
        <v>10000</v>
      </c>
      <c r="F285" s="145">
        <v>10000</v>
      </c>
      <c r="G285" s="145"/>
      <c r="H285" s="145"/>
      <c r="I285" s="145"/>
      <c r="J285" s="145"/>
      <c r="K285" s="66"/>
    </row>
    <row r="286" spans="1:11" ht="19.5" customHeight="1" thickBot="1">
      <c r="A286" s="488" t="s">
        <v>47</v>
      </c>
      <c r="B286" s="489"/>
      <c r="C286" s="489"/>
      <c r="D286" s="139">
        <f>D285+D284</f>
        <v>10000</v>
      </c>
      <c r="E286" s="139">
        <f aca="true" t="shared" si="39" ref="E286:J286">E285+E284</f>
        <v>10000</v>
      </c>
      <c r="F286" s="139">
        <f t="shared" si="39"/>
        <v>10000</v>
      </c>
      <c r="G286" s="139">
        <f t="shared" si="39"/>
        <v>0</v>
      </c>
      <c r="H286" s="139">
        <f t="shared" si="39"/>
        <v>0</v>
      </c>
      <c r="I286" s="139">
        <f t="shared" si="39"/>
        <v>0</v>
      </c>
      <c r="J286" s="139">
        <f t="shared" si="39"/>
        <v>0</v>
      </c>
      <c r="K286" s="66"/>
    </row>
    <row r="287" spans="1:11" ht="19.5" customHeight="1" thickBot="1">
      <c r="A287" s="427" t="s">
        <v>48</v>
      </c>
      <c r="B287" s="428"/>
      <c r="C287" s="428"/>
      <c r="D287" s="428"/>
      <c r="E287" s="428"/>
      <c r="F287" s="428"/>
      <c r="G287" s="428"/>
      <c r="H287" s="428"/>
      <c r="I287" s="428"/>
      <c r="J287" s="429"/>
      <c r="K287" s="66"/>
    </row>
    <row r="288" spans="1:11" ht="14.25">
      <c r="A288" s="191" t="s">
        <v>50</v>
      </c>
      <c r="B288" s="176" t="s">
        <v>5</v>
      </c>
      <c r="C288" s="176" t="s">
        <v>49</v>
      </c>
      <c r="D288" s="174">
        <v>427000</v>
      </c>
      <c r="E288" s="174">
        <f aca="true" t="shared" si="40" ref="E288:E294">D288</f>
        <v>427000</v>
      </c>
      <c r="F288" s="195">
        <f aca="true" t="shared" si="41" ref="F288:F294">D288+G288+H288+I288+J288</f>
        <v>427000</v>
      </c>
      <c r="G288" s="192">
        <v>0</v>
      </c>
      <c r="H288" s="174">
        <v>0</v>
      </c>
      <c r="I288" s="174">
        <v>0</v>
      </c>
      <c r="J288" s="174">
        <v>0</v>
      </c>
      <c r="K288" s="66"/>
    </row>
    <row r="289" spans="1:11" ht="25.5">
      <c r="A289" s="200" t="s">
        <v>54</v>
      </c>
      <c r="B289" s="176" t="s">
        <v>5</v>
      </c>
      <c r="C289" s="176" t="s">
        <v>49</v>
      </c>
      <c r="D289" s="201">
        <v>8600</v>
      </c>
      <c r="E289" s="174">
        <f t="shared" si="40"/>
        <v>8600</v>
      </c>
      <c r="F289" s="195">
        <f t="shared" si="41"/>
        <v>8600</v>
      </c>
      <c r="G289" s="202">
        <v>0</v>
      </c>
      <c r="H289" s="201">
        <v>0</v>
      </c>
      <c r="I289" s="201">
        <v>0</v>
      </c>
      <c r="J289" s="201">
        <v>0</v>
      </c>
      <c r="K289" s="66"/>
    </row>
    <row r="290" spans="1:11" ht="25.5">
      <c r="A290" s="200" t="s">
        <v>181</v>
      </c>
      <c r="B290" s="176" t="s">
        <v>5</v>
      </c>
      <c r="C290" s="176" t="s">
        <v>49</v>
      </c>
      <c r="D290" s="201">
        <v>224000</v>
      </c>
      <c r="E290" s="174">
        <f t="shared" si="40"/>
        <v>224000</v>
      </c>
      <c r="F290" s="195">
        <f t="shared" si="41"/>
        <v>224000</v>
      </c>
      <c r="G290" s="202">
        <v>0</v>
      </c>
      <c r="H290" s="201">
        <v>0</v>
      </c>
      <c r="I290" s="201">
        <v>0</v>
      </c>
      <c r="J290" s="201">
        <v>0</v>
      </c>
      <c r="K290" s="66"/>
    </row>
    <row r="291" spans="1:11" ht="25.5">
      <c r="A291" s="318" t="s">
        <v>51</v>
      </c>
      <c r="B291" s="235" t="s">
        <v>5</v>
      </c>
      <c r="C291" s="235" t="s">
        <v>441</v>
      </c>
      <c r="D291" s="319">
        <v>1500000</v>
      </c>
      <c r="E291" s="236">
        <f t="shared" si="40"/>
        <v>1500000</v>
      </c>
      <c r="F291" s="320">
        <f t="shared" si="41"/>
        <v>1500000</v>
      </c>
      <c r="G291" s="321"/>
      <c r="H291" s="319">
        <v>0</v>
      </c>
      <c r="I291" s="319">
        <v>0</v>
      </c>
      <c r="J291" s="319">
        <v>0</v>
      </c>
      <c r="K291" s="66"/>
    </row>
    <row r="292" spans="1:11" ht="25.5">
      <c r="A292" s="200" t="s">
        <v>398</v>
      </c>
      <c r="B292" s="176" t="s">
        <v>5</v>
      </c>
      <c r="C292" s="176" t="s">
        <v>441</v>
      </c>
      <c r="D292" s="201">
        <v>10000</v>
      </c>
      <c r="E292" s="174">
        <f>D292</f>
        <v>10000</v>
      </c>
      <c r="F292" s="195">
        <f>D292+G292+H292+I292+J292</f>
        <v>10000</v>
      </c>
      <c r="G292" s="202">
        <v>0</v>
      </c>
      <c r="H292" s="201">
        <v>0</v>
      </c>
      <c r="I292" s="201">
        <v>0</v>
      </c>
      <c r="J292" s="201">
        <v>0</v>
      </c>
      <c r="K292" s="66"/>
    </row>
    <row r="293" spans="1:11" ht="38.25">
      <c r="A293" s="200" t="s">
        <v>52</v>
      </c>
      <c r="B293" s="176" t="s">
        <v>5</v>
      </c>
      <c r="C293" s="235" t="s">
        <v>441</v>
      </c>
      <c r="D293" s="201">
        <v>17000</v>
      </c>
      <c r="E293" s="174">
        <f t="shared" si="40"/>
        <v>17000</v>
      </c>
      <c r="F293" s="195">
        <f t="shared" si="41"/>
        <v>17000</v>
      </c>
      <c r="G293" s="202">
        <v>0</v>
      </c>
      <c r="H293" s="201">
        <v>0</v>
      </c>
      <c r="I293" s="201">
        <v>0</v>
      </c>
      <c r="J293" s="201">
        <v>0</v>
      </c>
      <c r="K293" s="66"/>
    </row>
    <row r="294" spans="1:11" ht="38.25">
      <c r="A294" s="200" t="s">
        <v>53</v>
      </c>
      <c r="B294" s="176" t="s">
        <v>5</v>
      </c>
      <c r="C294" s="176" t="s">
        <v>441</v>
      </c>
      <c r="D294" s="201">
        <v>40000</v>
      </c>
      <c r="E294" s="174">
        <f t="shared" si="40"/>
        <v>40000</v>
      </c>
      <c r="F294" s="195">
        <f t="shared" si="41"/>
        <v>40000</v>
      </c>
      <c r="G294" s="202">
        <v>0</v>
      </c>
      <c r="H294" s="201">
        <v>0</v>
      </c>
      <c r="I294" s="201">
        <v>0</v>
      </c>
      <c r="J294" s="201">
        <v>0</v>
      </c>
      <c r="K294" s="66"/>
    </row>
    <row r="295" spans="1:11" ht="19.5" customHeight="1" thickBot="1">
      <c r="A295" s="506" t="s">
        <v>442</v>
      </c>
      <c r="B295" s="507"/>
      <c r="C295" s="508"/>
      <c r="D295" s="146">
        <f aca="true" t="shared" si="42" ref="D295:J295">SUM(D288:D294)</f>
        <v>2226600</v>
      </c>
      <c r="E295" s="136">
        <f t="shared" si="42"/>
        <v>2226600</v>
      </c>
      <c r="F295" s="136">
        <f t="shared" si="42"/>
        <v>2226600</v>
      </c>
      <c r="G295" s="136">
        <f t="shared" si="42"/>
        <v>0</v>
      </c>
      <c r="H295" s="136">
        <f t="shared" si="42"/>
        <v>0</v>
      </c>
      <c r="I295" s="136">
        <f t="shared" si="42"/>
        <v>0</v>
      </c>
      <c r="J295" s="136">
        <f t="shared" si="42"/>
        <v>0</v>
      </c>
      <c r="K295" s="66"/>
    </row>
    <row r="296" spans="1:11" ht="19.5" customHeight="1">
      <c r="A296" s="486" t="s">
        <v>443</v>
      </c>
      <c r="B296" s="487"/>
      <c r="C296" s="487"/>
      <c r="D296" s="138">
        <v>442000</v>
      </c>
      <c r="E296" s="138">
        <v>442000</v>
      </c>
      <c r="F296" s="138">
        <v>442000</v>
      </c>
      <c r="G296" s="138"/>
      <c r="H296" s="138"/>
      <c r="I296" s="138"/>
      <c r="J296" s="138"/>
      <c r="K296" s="66"/>
    </row>
    <row r="297" spans="1:11" ht="19.5" customHeight="1" thickBot="1">
      <c r="A297" s="474" t="s">
        <v>444</v>
      </c>
      <c r="B297" s="475"/>
      <c r="C297" s="476"/>
      <c r="D297" s="139">
        <f>D295+D296</f>
        <v>2668600</v>
      </c>
      <c r="E297" s="139">
        <f aca="true" t="shared" si="43" ref="E297:J297">E295+E296</f>
        <v>2668600</v>
      </c>
      <c r="F297" s="139">
        <f t="shared" si="43"/>
        <v>2668600</v>
      </c>
      <c r="G297" s="139">
        <f t="shared" si="43"/>
        <v>0</v>
      </c>
      <c r="H297" s="139">
        <f t="shared" si="43"/>
        <v>0</v>
      </c>
      <c r="I297" s="139">
        <f t="shared" si="43"/>
        <v>0</v>
      </c>
      <c r="J297" s="139">
        <f t="shared" si="43"/>
        <v>0</v>
      </c>
      <c r="K297" s="66"/>
    </row>
    <row r="298" spans="1:11" ht="19.5" customHeight="1" thickBot="1">
      <c r="A298" s="394" t="s">
        <v>262</v>
      </c>
      <c r="B298" s="395"/>
      <c r="C298" s="395"/>
      <c r="D298" s="395"/>
      <c r="E298" s="395"/>
      <c r="F298" s="395"/>
      <c r="G298" s="395"/>
      <c r="H298" s="395"/>
      <c r="I298" s="395"/>
      <c r="J298" s="396"/>
      <c r="K298" s="66"/>
    </row>
    <row r="299" spans="1:11" ht="19.5" customHeight="1" thickBot="1">
      <c r="A299" s="506" t="s">
        <v>437</v>
      </c>
      <c r="B299" s="507"/>
      <c r="C299" s="508"/>
      <c r="D299" s="146">
        <v>0</v>
      </c>
      <c r="E299" s="136">
        <v>0</v>
      </c>
      <c r="F299" s="136">
        <v>0</v>
      </c>
      <c r="G299" s="136">
        <f>SUM(G292:G298)</f>
        <v>0</v>
      </c>
      <c r="H299" s="136">
        <f>SUM(H292:H298)</f>
        <v>0</v>
      </c>
      <c r="I299" s="136">
        <f>SUM(I292:I298)</f>
        <v>0</v>
      </c>
      <c r="J299" s="136">
        <f>SUM(J292:J298)</f>
        <v>0</v>
      </c>
      <c r="K299" s="66"/>
    </row>
    <row r="300" spans="1:11" ht="19.5" customHeight="1" thickBot="1">
      <c r="A300" s="486" t="s">
        <v>438</v>
      </c>
      <c r="B300" s="487"/>
      <c r="C300" s="487"/>
      <c r="D300" s="138">
        <v>5000</v>
      </c>
      <c r="E300" s="138">
        <f>D300</f>
        <v>5000</v>
      </c>
      <c r="F300" s="138">
        <f>E300</f>
        <v>5000</v>
      </c>
      <c r="G300" s="138"/>
      <c r="H300" s="138"/>
      <c r="I300" s="138"/>
      <c r="J300" s="138"/>
      <c r="K300" s="66"/>
    </row>
    <row r="301" spans="1:11" ht="19.5" customHeight="1" thickBot="1">
      <c r="A301" s="391" t="s">
        <v>436</v>
      </c>
      <c r="B301" s="392"/>
      <c r="C301" s="393"/>
      <c r="D301" s="82">
        <f>SUM(D299+D300)</f>
        <v>5000</v>
      </c>
      <c r="E301" s="82">
        <f>SUM(E299+E300)</f>
        <v>5000</v>
      </c>
      <c r="F301" s="82">
        <f>SUM(F299+F300)</f>
        <v>5000</v>
      </c>
      <c r="G301" s="82">
        <f>SUM(G299)</f>
        <v>0</v>
      </c>
      <c r="H301" s="82">
        <f>SUM(H299)</f>
        <v>0</v>
      </c>
      <c r="I301" s="82">
        <f>SUM(I299)</f>
        <v>0</v>
      </c>
      <c r="J301" s="79">
        <f>SUM(J299)</f>
        <v>0</v>
      </c>
      <c r="K301" s="66"/>
    </row>
    <row r="302" spans="1:11" ht="19.5" customHeight="1" thickBot="1">
      <c r="A302" s="477" t="s">
        <v>55</v>
      </c>
      <c r="B302" s="478"/>
      <c r="C302" s="478"/>
      <c r="D302" s="478"/>
      <c r="E302" s="478"/>
      <c r="F302" s="478"/>
      <c r="G302" s="478"/>
      <c r="H302" s="478"/>
      <c r="I302" s="478"/>
      <c r="J302" s="479"/>
      <c r="K302" s="66"/>
    </row>
    <row r="303" spans="1:11" ht="59.25" customHeight="1">
      <c r="A303" s="191" t="s">
        <v>323</v>
      </c>
      <c r="B303" s="176" t="s">
        <v>5</v>
      </c>
      <c r="C303" s="176" t="s">
        <v>439</v>
      </c>
      <c r="D303" s="174">
        <v>10000</v>
      </c>
      <c r="E303" s="174">
        <f>D303</f>
        <v>10000</v>
      </c>
      <c r="F303" s="180">
        <f>D303+G303+H303+I303+J303</f>
        <v>10000</v>
      </c>
      <c r="G303" s="203">
        <v>0</v>
      </c>
      <c r="H303" s="174">
        <v>0</v>
      </c>
      <c r="I303" s="174">
        <v>0</v>
      </c>
      <c r="J303" s="174">
        <v>0</v>
      </c>
      <c r="K303" s="66"/>
    </row>
    <row r="304" spans="1:11" ht="60" customHeight="1" hidden="1">
      <c r="A304" s="322" t="s">
        <v>57</v>
      </c>
      <c r="B304" s="235" t="s">
        <v>5</v>
      </c>
      <c r="C304" s="235" t="s">
        <v>56</v>
      </c>
      <c r="D304" s="236">
        <v>0</v>
      </c>
      <c r="E304" s="236">
        <f>D304</f>
        <v>0</v>
      </c>
      <c r="F304" s="323">
        <f>D304+G304+H304+I304+J304</f>
        <v>0</v>
      </c>
      <c r="G304" s="324">
        <v>0</v>
      </c>
      <c r="H304" s="236">
        <v>0</v>
      </c>
      <c r="I304" s="236">
        <v>0</v>
      </c>
      <c r="J304" s="236">
        <v>0</v>
      </c>
      <c r="K304" s="66"/>
    </row>
    <row r="305" spans="1:11" ht="52.5" customHeight="1">
      <c r="A305" s="322" t="s">
        <v>58</v>
      </c>
      <c r="B305" s="235" t="s">
        <v>5</v>
      </c>
      <c r="C305" s="235" t="s">
        <v>439</v>
      </c>
      <c r="D305" s="236">
        <v>158000</v>
      </c>
      <c r="E305" s="236">
        <f>D305</f>
        <v>158000</v>
      </c>
      <c r="F305" s="323">
        <f aca="true" t="shared" si="44" ref="F305:F310">D305+G305+H305+I305+J305</f>
        <v>158000</v>
      </c>
      <c r="G305" s="324">
        <v>0</v>
      </c>
      <c r="H305" s="236">
        <v>0</v>
      </c>
      <c r="I305" s="236">
        <v>0</v>
      </c>
      <c r="J305" s="236">
        <v>0</v>
      </c>
      <c r="K305" s="66"/>
    </row>
    <row r="306" spans="1:11" ht="66.75" customHeight="1">
      <c r="A306" s="191" t="s">
        <v>59</v>
      </c>
      <c r="B306" s="176" t="s">
        <v>5</v>
      </c>
      <c r="C306" s="176" t="s">
        <v>439</v>
      </c>
      <c r="D306" s="174">
        <v>2000</v>
      </c>
      <c r="E306" s="174">
        <f>D306</f>
        <v>2000</v>
      </c>
      <c r="F306" s="180">
        <f t="shared" si="44"/>
        <v>2000</v>
      </c>
      <c r="G306" s="203">
        <v>0</v>
      </c>
      <c r="H306" s="174">
        <v>0</v>
      </c>
      <c r="I306" s="174">
        <v>0</v>
      </c>
      <c r="J306" s="174">
        <v>0</v>
      </c>
      <c r="K306" s="66"/>
    </row>
    <row r="307" spans="1:11" ht="48.75" customHeight="1">
      <c r="A307" s="322" t="s">
        <v>93</v>
      </c>
      <c r="B307" s="235" t="s">
        <v>5</v>
      </c>
      <c r="C307" s="235" t="s">
        <v>56</v>
      </c>
      <c r="D307" s="236">
        <v>1090000</v>
      </c>
      <c r="E307" s="236">
        <f>D307</f>
        <v>1090000</v>
      </c>
      <c r="F307" s="323">
        <f t="shared" si="44"/>
        <v>1090000</v>
      </c>
      <c r="G307" s="324">
        <v>0</v>
      </c>
      <c r="H307" s="236">
        <v>0</v>
      </c>
      <c r="I307" s="236">
        <v>0</v>
      </c>
      <c r="J307" s="236">
        <v>0</v>
      </c>
      <c r="K307" s="66"/>
    </row>
    <row r="308" spans="1:11" ht="19.5" customHeight="1">
      <c r="A308" s="480" t="s">
        <v>447</v>
      </c>
      <c r="B308" s="481"/>
      <c r="C308" s="481"/>
      <c r="D308" s="151">
        <f>SUM(D303:D307)</f>
        <v>1260000</v>
      </c>
      <c r="E308" s="151">
        <f>SUM(E303:E307)</f>
        <v>1260000</v>
      </c>
      <c r="F308" s="152">
        <f t="shared" si="44"/>
        <v>1260000</v>
      </c>
      <c r="G308" s="153">
        <f>SUM(G304:G307)</f>
        <v>0</v>
      </c>
      <c r="H308" s="151">
        <f>SUM(H304:H307)</f>
        <v>0</v>
      </c>
      <c r="I308" s="151">
        <f>SUM(I304:I307)</f>
        <v>0</v>
      </c>
      <c r="J308" s="151">
        <f>SUM(J304:J307)</f>
        <v>0</v>
      </c>
      <c r="K308" s="66"/>
    </row>
    <row r="309" spans="1:11" ht="19.5" customHeight="1">
      <c r="A309" s="482" t="s">
        <v>448</v>
      </c>
      <c r="B309" s="483"/>
      <c r="C309" s="483"/>
      <c r="D309" s="154">
        <v>0</v>
      </c>
      <c r="E309" s="154">
        <f>D309</f>
        <v>0</v>
      </c>
      <c r="F309" s="155">
        <f t="shared" si="44"/>
        <v>0</v>
      </c>
      <c r="G309" s="156">
        <v>0</v>
      </c>
      <c r="H309" s="154">
        <v>0</v>
      </c>
      <c r="I309" s="154">
        <v>0</v>
      </c>
      <c r="J309" s="154">
        <v>0</v>
      </c>
      <c r="K309" s="66"/>
    </row>
    <row r="310" spans="1:11" ht="19.5" customHeight="1" thickBot="1">
      <c r="A310" s="509" t="s">
        <v>60</v>
      </c>
      <c r="B310" s="510"/>
      <c r="C310" s="510"/>
      <c r="D310" s="157">
        <f>D308+D309</f>
        <v>1260000</v>
      </c>
      <c r="E310" s="157">
        <f aca="true" t="shared" si="45" ref="E310:J310">E308+E309</f>
        <v>1260000</v>
      </c>
      <c r="F310" s="158">
        <f t="shared" si="44"/>
        <v>1260000</v>
      </c>
      <c r="G310" s="159">
        <f t="shared" si="45"/>
        <v>0</v>
      </c>
      <c r="H310" s="157">
        <f t="shared" si="45"/>
        <v>0</v>
      </c>
      <c r="I310" s="157">
        <f t="shared" si="45"/>
        <v>0</v>
      </c>
      <c r="J310" s="157">
        <f t="shared" si="45"/>
        <v>0</v>
      </c>
      <c r="K310" s="66"/>
    </row>
    <row r="311" spans="1:11" ht="39" customHeight="1" thickBot="1">
      <c r="A311" s="522" t="s">
        <v>183</v>
      </c>
      <c r="B311" s="523"/>
      <c r="C311" s="523"/>
      <c r="D311" s="160">
        <f>D314+D332+D345+D402+D407</f>
        <v>139589122</v>
      </c>
      <c r="E311" s="160">
        <f aca="true" t="shared" si="46" ref="E311:J311">E314+E332+E345+E402+E407</f>
        <v>139589122</v>
      </c>
      <c r="F311" s="160">
        <f t="shared" si="46"/>
        <v>249739403</v>
      </c>
      <c r="G311" s="160">
        <f t="shared" si="46"/>
        <v>110150281</v>
      </c>
      <c r="H311" s="160">
        <f t="shared" si="46"/>
        <v>0</v>
      </c>
      <c r="I311" s="160">
        <f t="shared" si="46"/>
        <v>0</v>
      </c>
      <c r="J311" s="160">
        <f t="shared" si="46"/>
        <v>0</v>
      </c>
      <c r="K311" s="66"/>
    </row>
    <row r="312" spans="1:11" ht="15" hidden="1" thickBot="1">
      <c r="A312" s="524" t="s">
        <v>33</v>
      </c>
      <c r="B312" s="525"/>
      <c r="C312" s="525"/>
      <c r="D312" s="525"/>
      <c r="E312" s="525"/>
      <c r="F312" s="525"/>
      <c r="G312" s="525"/>
      <c r="H312" s="525"/>
      <c r="I312" s="525"/>
      <c r="J312" s="526"/>
      <c r="K312" s="66"/>
    </row>
    <row r="313" spans="1:10" ht="15" hidden="1" thickBot="1">
      <c r="A313" s="26"/>
      <c r="B313" s="27"/>
      <c r="C313" s="27"/>
      <c r="D313" s="28"/>
      <c r="E313" s="28"/>
      <c r="F313" s="29"/>
      <c r="G313" s="30"/>
      <c r="H313" s="28"/>
      <c r="I313" s="28"/>
      <c r="J313" s="28"/>
    </row>
    <row r="314" spans="1:10" ht="15" hidden="1" thickBot="1">
      <c r="A314" s="527" t="s">
        <v>184</v>
      </c>
      <c r="B314" s="528"/>
      <c r="C314" s="528"/>
      <c r="D314" s="6">
        <f aca="true" t="shared" si="47" ref="D314:J314">SUM(D313:D313)</f>
        <v>0</v>
      </c>
      <c r="E314" s="6">
        <f t="shared" si="47"/>
        <v>0</v>
      </c>
      <c r="F314" s="6">
        <f t="shared" si="47"/>
        <v>0</v>
      </c>
      <c r="G314" s="6">
        <f t="shared" si="47"/>
        <v>0</v>
      </c>
      <c r="H314" s="6">
        <f t="shared" si="47"/>
        <v>0</v>
      </c>
      <c r="I314" s="6">
        <f t="shared" si="47"/>
        <v>0</v>
      </c>
      <c r="J314" s="6">
        <f t="shared" si="47"/>
        <v>0</v>
      </c>
    </row>
    <row r="315" spans="1:10" ht="15.75" hidden="1" thickBot="1">
      <c r="A315" s="529" t="s">
        <v>185</v>
      </c>
      <c r="B315" s="530"/>
      <c r="C315" s="530"/>
      <c r="D315" s="31"/>
      <c r="E315" s="31"/>
      <c r="F315" s="32"/>
      <c r="G315" s="33"/>
      <c r="H315" s="31"/>
      <c r="I315" s="31"/>
      <c r="J315" s="31"/>
    </row>
    <row r="316" spans="1:10" ht="15" hidden="1" thickBot="1">
      <c r="A316" s="531" t="s">
        <v>186</v>
      </c>
      <c r="B316" s="532"/>
      <c r="C316" s="532"/>
      <c r="D316" s="7">
        <f>D315+D314</f>
        <v>0</v>
      </c>
      <c r="E316" s="7">
        <f aca="true" t="shared" si="48" ref="E316:J316">E315+E314</f>
        <v>0</v>
      </c>
      <c r="F316" s="7">
        <f t="shared" si="48"/>
        <v>0</v>
      </c>
      <c r="G316" s="7">
        <f t="shared" si="48"/>
        <v>0</v>
      </c>
      <c r="H316" s="7">
        <f t="shared" si="48"/>
        <v>0</v>
      </c>
      <c r="I316" s="7">
        <f t="shared" si="48"/>
        <v>0</v>
      </c>
      <c r="J316" s="7">
        <f t="shared" si="48"/>
        <v>0</v>
      </c>
    </row>
    <row r="317" spans="1:10" ht="19.5" customHeight="1" thickBot="1">
      <c r="A317" s="533" t="s">
        <v>196</v>
      </c>
      <c r="B317" s="534"/>
      <c r="C317" s="534"/>
      <c r="D317" s="534"/>
      <c r="E317" s="534"/>
      <c r="F317" s="534"/>
      <c r="G317" s="534"/>
      <c r="H317" s="534"/>
      <c r="I317" s="534"/>
      <c r="J317" s="535"/>
    </row>
    <row r="318" spans="1:10" ht="25.5">
      <c r="A318" s="204" t="s">
        <v>141</v>
      </c>
      <c r="B318" s="205" t="s">
        <v>5</v>
      </c>
      <c r="C318" s="205" t="s">
        <v>197</v>
      </c>
      <c r="D318" s="206">
        <v>2824500</v>
      </c>
      <c r="E318" s="206">
        <f aca="true" t="shared" si="49" ref="E318:E329">D318</f>
        <v>2824500</v>
      </c>
      <c r="F318" s="207">
        <f aca="true" t="shared" si="50" ref="F318:F329">D318+G318+H318+I318+J318</f>
        <v>3766000</v>
      </c>
      <c r="G318" s="206">
        <v>941500</v>
      </c>
      <c r="H318" s="206">
        <v>0</v>
      </c>
      <c r="I318" s="206">
        <v>0</v>
      </c>
      <c r="J318" s="206">
        <v>0</v>
      </c>
    </row>
    <row r="319" spans="1:10" ht="25.5">
      <c r="A319" s="204" t="s">
        <v>142</v>
      </c>
      <c r="B319" s="205" t="s">
        <v>5</v>
      </c>
      <c r="C319" s="205" t="s">
        <v>197</v>
      </c>
      <c r="D319" s="206">
        <v>175000</v>
      </c>
      <c r="E319" s="206">
        <f t="shared" si="49"/>
        <v>175000</v>
      </c>
      <c r="F319" s="207">
        <f t="shared" si="50"/>
        <v>178000</v>
      </c>
      <c r="G319" s="206">
        <v>3000</v>
      </c>
      <c r="H319" s="206">
        <v>0</v>
      </c>
      <c r="I319" s="206">
        <v>0</v>
      </c>
      <c r="J319" s="206">
        <v>0</v>
      </c>
    </row>
    <row r="320" spans="1:10" ht="38.25">
      <c r="A320" s="204" t="s">
        <v>143</v>
      </c>
      <c r="B320" s="205" t="s">
        <v>5</v>
      </c>
      <c r="C320" s="205" t="s">
        <v>197</v>
      </c>
      <c r="D320" s="206">
        <v>26000</v>
      </c>
      <c r="E320" s="206">
        <f t="shared" si="49"/>
        <v>26000</v>
      </c>
      <c r="F320" s="207">
        <f t="shared" si="50"/>
        <v>36000</v>
      </c>
      <c r="G320" s="206">
        <v>10000</v>
      </c>
      <c r="H320" s="206">
        <v>0</v>
      </c>
      <c r="I320" s="206">
        <v>0</v>
      </c>
      <c r="J320" s="206">
        <v>0</v>
      </c>
    </row>
    <row r="321" spans="1:10" ht="38.25">
      <c r="A321" s="204" t="s">
        <v>144</v>
      </c>
      <c r="B321" s="205" t="s">
        <v>5</v>
      </c>
      <c r="C321" s="205" t="s">
        <v>197</v>
      </c>
      <c r="D321" s="206">
        <v>10000</v>
      </c>
      <c r="E321" s="206">
        <f t="shared" si="49"/>
        <v>10000</v>
      </c>
      <c r="F321" s="207">
        <f t="shared" si="50"/>
        <v>13000</v>
      </c>
      <c r="G321" s="206">
        <v>3000</v>
      </c>
      <c r="H321" s="206">
        <v>0</v>
      </c>
      <c r="I321" s="206">
        <v>0</v>
      </c>
      <c r="J321" s="206">
        <v>0</v>
      </c>
    </row>
    <row r="322" spans="1:10" ht="20.25" customHeight="1">
      <c r="A322" s="208" t="s">
        <v>346</v>
      </c>
      <c r="B322" s="209" t="s">
        <v>5</v>
      </c>
      <c r="C322" s="210" t="s">
        <v>8</v>
      </c>
      <c r="D322" s="211">
        <v>81000</v>
      </c>
      <c r="E322" s="212">
        <f>D322</f>
        <v>81000</v>
      </c>
      <c r="F322" s="213">
        <f>D322+G322+H322+I322+J322</f>
        <v>81000</v>
      </c>
      <c r="G322" s="214">
        <v>0</v>
      </c>
      <c r="H322" s="211">
        <v>0</v>
      </c>
      <c r="I322" s="211">
        <v>0</v>
      </c>
      <c r="J322" s="211">
        <v>0</v>
      </c>
    </row>
    <row r="323" spans="1:10" ht="24.75" customHeight="1">
      <c r="A323" s="204" t="s">
        <v>236</v>
      </c>
      <c r="B323" s="205" t="str">
        <f>B321</f>
        <v>02</v>
      </c>
      <c r="C323" s="205" t="str">
        <f>C321</f>
        <v>65/61</v>
      </c>
      <c r="D323" s="206">
        <v>317000</v>
      </c>
      <c r="E323" s="206">
        <f t="shared" si="49"/>
        <v>317000</v>
      </c>
      <c r="F323" s="207">
        <f t="shared" si="50"/>
        <v>329000</v>
      </c>
      <c r="G323" s="206">
        <v>12000</v>
      </c>
      <c r="H323" s="206">
        <v>0</v>
      </c>
      <c r="I323" s="206">
        <f>I307</f>
        <v>0</v>
      </c>
      <c r="J323" s="206">
        <f>J307</f>
        <v>0</v>
      </c>
    </row>
    <row r="324" spans="1:10" ht="24.75" customHeight="1">
      <c r="A324" s="204" t="s">
        <v>237</v>
      </c>
      <c r="B324" s="205" t="str">
        <f aca="true" t="shared" si="51" ref="B324:C326">B323</f>
        <v>02</v>
      </c>
      <c r="C324" s="205" t="str">
        <f t="shared" si="51"/>
        <v>65/61</v>
      </c>
      <c r="D324" s="206">
        <v>6300000</v>
      </c>
      <c r="E324" s="206">
        <f t="shared" si="49"/>
        <v>6300000</v>
      </c>
      <c r="F324" s="207">
        <f t="shared" si="50"/>
        <v>9500000</v>
      </c>
      <c r="G324" s="206">
        <v>3200000</v>
      </c>
      <c r="H324" s="206">
        <v>0</v>
      </c>
      <c r="I324" s="206">
        <v>0</v>
      </c>
      <c r="J324" s="206">
        <v>0</v>
      </c>
    </row>
    <row r="325" spans="1:10" ht="25.5">
      <c r="A325" s="204" t="s">
        <v>238</v>
      </c>
      <c r="B325" s="205" t="str">
        <f t="shared" si="51"/>
        <v>02</v>
      </c>
      <c r="C325" s="205" t="str">
        <f t="shared" si="51"/>
        <v>65/61</v>
      </c>
      <c r="D325" s="206">
        <v>60600</v>
      </c>
      <c r="E325" s="206">
        <f t="shared" si="49"/>
        <v>60600</v>
      </c>
      <c r="F325" s="207">
        <f t="shared" si="50"/>
        <v>90600</v>
      </c>
      <c r="G325" s="206">
        <v>30000</v>
      </c>
      <c r="H325" s="206"/>
      <c r="I325" s="206">
        <f>I308</f>
        <v>0</v>
      </c>
      <c r="J325" s="206">
        <f>J308</f>
        <v>0</v>
      </c>
    </row>
    <row r="326" spans="1:10" ht="25.5">
      <c r="A326" s="204" t="s">
        <v>239</v>
      </c>
      <c r="B326" s="205" t="str">
        <f t="shared" si="51"/>
        <v>02</v>
      </c>
      <c r="C326" s="205" t="str">
        <f t="shared" si="51"/>
        <v>65/61</v>
      </c>
      <c r="D326" s="206">
        <v>20000</v>
      </c>
      <c r="E326" s="206">
        <f t="shared" si="49"/>
        <v>20000</v>
      </c>
      <c r="F326" s="207">
        <f t="shared" si="50"/>
        <v>31000</v>
      </c>
      <c r="G326" s="206">
        <v>11000</v>
      </c>
      <c r="H326" s="206"/>
      <c r="I326" s="206">
        <f>I309</f>
        <v>0</v>
      </c>
      <c r="J326" s="206">
        <f>J309</f>
        <v>0</v>
      </c>
    </row>
    <row r="327" spans="1:10" ht="25.5">
      <c r="A327" s="301" t="s">
        <v>145</v>
      </c>
      <c r="B327" s="302" t="s">
        <v>5</v>
      </c>
      <c r="C327" s="302" t="s">
        <v>197</v>
      </c>
      <c r="D327" s="303">
        <v>1000</v>
      </c>
      <c r="E327" s="303">
        <f t="shared" si="49"/>
        <v>1000</v>
      </c>
      <c r="F327" s="304">
        <f t="shared" si="50"/>
        <v>11720000</v>
      </c>
      <c r="G327" s="303">
        <v>11719000</v>
      </c>
      <c r="H327" s="303">
        <v>0</v>
      </c>
      <c r="I327" s="303">
        <v>0</v>
      </c>
      <c r="J327" s="303">
        <v>0</v>
      </c>
    </row>
    <row r="328" spans="1:10" ht="25.5">
      <c r="A328" s="301" t="s">
        <v>146</v>
      </c>
      <c r="B328" s="302" t="s">
        <v>5</v>
      </c>
      <c r="C328" s="302" t="s">
        <v>197</v>
      </c>
      <c r="D328" s="303">
        <v>260015</v>
      </c>
      <c r="E328" s="303">
        <f t="shared" si="49"/>
        <v>260015</v>
      </c>
      <c r="F328" s="304">
        <f t="shared" si="50"/>
        <v>271915</v>
      </c>
      <c r="G328" s="303">
        <v>11900</v>
      </c>
      <c r="H328" s="303">
        <v>0</v>
      </c>
      <c r="I328" s="303">
        <v>0</v>
      </c>
      <c r="J328" s="303">
        <v>0</v>
      </c>
    </row>
    <row r="329" spans="1:10" ht="38.25">
      <c r="A329" s="301" t="s">
        <v>147</v>
      </c>
      <c r="B329" s="302" t="s">
        <v>5</v>
      </c>
      <c r="C329" s="302" t="s">
        <v>197</v>
      </c>
      <c r="D329" s="303">
        <v>1000</v>
      </c>
      <c r="E329" s="303">
        <f t="shared" si="49"/>
        <v>1000</v>
      </c>
      <c r="F329" s="304">
        <f t="shared" si="50"/>
        <v>77600</v>
      </c>
      <c r="G329" s="303">
        <v>76600</v>
      </c>
      <c r="H329" s="303">
        <v>0</v>
      </c>
      <c r="I329" s="303">
        <v>0</v>
      </c>
      <c r="J329" s="303">
        <v>0</v>
      </c>
    </row>
    <row r="330" spans="1:10" ht="38.25">
      <c r="A330" s="301" t="s">
        <v>148</v>
      </c>
      <c r="B330" s="302" t="s">
        <v>5</v>
      </c>
      <c r="C330" s="302" t="s">
        <v>197</v>
      </c>
      <c r="D330" s="303">
        <v>30345</v>
      </c>
      <c r="E330" s="303">
        <f>D330</f>
        <v>30345</v>
      </c>
      <c r="F330" s="304">
        <f>D330+G330+H330+I330+J330</f>
        <v>44625</v>
      </c>
      <c r="G330" s="303">
        <v>14280</v>
      </c>
      <c r="H330" s="303">
        <v>0</v>
      </c>
      <c r="I330" s="303">
        <v>0</v>
      </c>
      <c r="J330" s="303">
        <v>0</v>
      </c>
    </row>
    <row r="331" spans="1:10" ht="26.25" thickBot="1">
      <c r="A331" s="215" t="s">
        <v>321</v>
      </c>
      <c r="B331" s="205" t="s">
        <v>71</v>
      </c>
      <c r="C331" s="205" t="s">
        <v>322</v>
      </c>
      <c r="D331" s="206">
        <v>55622096</v>
      </c>
      <c r="E331" s="206">
        <f>D331</f>
        <v>55622096</v>
      </c>
      <c r="F331" s="207">
        <f>D331+G331+H331+I331+J331</f>
        <v>55622096</v>
      </c>
      <c r="G331" s="206">
        <v>0</v>
      </c>
      <c r="H331" s="206">
        <v>0</v>
      </c>
      <c r="I331" s="206">
        <v>0</v>
      </c>
      <c r="J331" s="206">
        <v>0</v>
      </c>
    </row>
    <row r="332" spans="1:10" ht="19.5" customHeight="1">
      <c r="A332" s="536" t="s">
        <v>198</v>
      </c>
      <c r="B332" s="537"/>
      <c r="C332" s="537"/>
      <c r="D332" s="37">
        <f aca="true" t="shared" si="52" ref="D332:J332">SUM(D318:D331)</f>
        <v>65728556</v>
      </c>
      <c r="E332" s="37">
        <f t="shared" si="52"/>
        <v>65728556</v>
      </c>
      <c r="F332" s="37">
        <f t="shared" si="52"/>
        <v>81760836</v>
      </c>
      <c r="G332" s="37">
        <f t="shared" si="52"/>
        <v>16032280</v>
      </c>
      <c r="H332" s="37">
        <f t="shared" si="52"/>
        <v>0</v>
      </c>
      <c r="I332" s="37">
        <f t="shared" si="52"/>
        <v>0</v>
      </c>
      <c r="J332" s="37">
        <f t="shared" si="52"/>
        <v>0</v>
      </c>
    </row>
    <row r="333" spans="1:10" ht="19.5" customHeight="1">
      <c r="A333" s="529" t="s">
        <v>199</v>
      </c>
      <c r="B333" s="530"/>
      <c r="C333" s="530"/>
      <c r="D333" s="38">
        <v>63360</v>
      </c>
      <c r="E333" s="38">
        <v>63360</v>
      </c>
      <c r="F333" s="39">
        <v>63360</v>
      </c>
      <c r="G333" s="40"/>
      <c r="H333" s="38"/>
      <c r="I333" s="38"/>
      <c r="J333" s="38"/>
    </row>
    <row r="334" spans="1:10" ht="19.5" customHeight="1" thickBot="1">
      <c r="A334" s="531" t="s">
        <v>187</v>
      </c>
      <c r="B334" s="532"/>
      <c r="C334" s="532"/>
      <c r="D334" s="41">
        <f>D333+D332</f>
        <v>65791916</v>
      </c>
      <c r="E334" s="41">
        <f aca="true" t="shared" si="53" ref="E334:J334">E333+E332</f>
        <v>65791916</v>
      </c>
      <c r="F334" s="41">
        <f t="shared" si="53"/>
        <v>81824196</v>
      </c>
      <c r="G334" s="41">
        <f t="shared" si="53"/>
        <v>16032280</v>
      </c>
      <c r="H334" s="41">
        <f t="shared" si="53"/>
        <v>0</v>
      </c>
      <c r="I334" s="41">
        <f t="shared" si="53"/>
        <v>0</v>
      </c>
      <c r="J334" s="41">
        <f t="shared" si="53"/>
        <v>0</v>
      </c>
    </row>
    <row r="335" spans="1:10" ht="19.5" customHeight="1" thickBot="1">
      <c r="A335" s="533" t="s">
        <v>41</v>
      </c>
      <c r="B335" s="534"/>
      <c r="C335" s="534"/>
      <c r="D335" s="534"/>
      <c r="E335" s="534"/>
      <c r="F335" s="534"/>
      <c r="G335" s="534"/>
      <c r="H335" s="534"/>
      <c r="I335" s="534"/>
      <c r="J335" s="535"/>
    </row>
    <row r="336" spans="1:10" ht="38.25">
      <c r="A336" s="216" t="s">
        <v>127</v>
      </c>
      <c r="B336" s="205" t="s">
        <v>5</v>
      </c>
      <c r="C336" s="205" t="s">
        <v>200</v>
      </c>
      <c r="D336" s="206">
        <v>388000</v>
      </c>
      <c r="E336" s="206">
        <f aca="true" t="shared" si="54" ref="E336:E344">D336</f>
        <v>388000</v>
      </c>
      <c r="F336" s="207">
        <f aca="true" t="shared" si="55" ref="F336:F344">D336+G336+H336+I336+J336</f>
        <v>388000</v>
      </c>
      <c r="G336" s="206">
        <v>0</v>
      </c>
      <c r="H336" s="217">
        <v>0</v>
      </c>
      <c r="I336" s="217">
        <v>0</v>
      </c>
      <c r="J336" s="218">
        <v>0</v>
      </c>
    </row>
    <row r="337" spans="1:10" ht="38.25">
      <c r="A337" s="216" t="s">
        <v>117</v>
      </c>
      <c r="B337" s="205" t="s">
        <v>5</v>
      </c>
      <c r="C337" s="205" t="s">
        <v>200</v>
      </c>
      <c r="D337" s="206">
        <v>3800000</v>
      </c>
      <c r="E337" s="206">
        <f t="shared" si="54"/>
        <v>3800000</v>
      </c>
      <c r="F337" s="207">
        <f t="shared" si="55"/>
        <v>7600000</v>
      </c>
      <c r="G337" s="219">
        <v>3800000</v>
      </c>
      <c r="H337" s="220"/>
      <c r="I337" s="220">
        <v>0</v>
      </c>
      <c r="J337" s="206">
        <v>0</v>
      </c>
    </row>
    <row r="338" spans="1:10" ht="51">
      <c r="A338" s="216" t="s">
        <v>118</v>
      </c>
      <c r="B338" s="205" t="s">
        <v>5</v>
      </c>
      <c r="C338" s="205" t="s">
        <v>200</v>
      </c>
      <c r="D338" s="206">
        <v>45200</v>
      </c>
      <c r="E338" s="206">
        <f t="shared" si="54"/>
        <v>45200</v>
      </c>
      <c r="F338" s="207">
        <f t="shared" si="55"/>
        <v>95200</v>
      </c>
      <c r="G338" s="219">
        <v>50000</v>
      </c>
      <c r="H338" s="217">
        <v>0</v>
      </c>
      <c r="I338" s="217">
        <v>0</v>
      </c>
      <c r="J338" s="218">
        <v>0</v>
      </c>
    </row>
    <row r="339" spans="1:10" ht="51">
      <c r="A339" s="216" t="s">
        <v>119</v>
      </c>
      <c r="B339" s="205" t="s">
        <v>5</v>
      </c>
      <c r="C339" s="205" t="s">
        <v>200</v>
      </c>
      <c r="D339" s="206">
        <v>35500</v>
      </c>
      <c r="E339" s="206">
        <f t="shared" si="54"/>
        <v>35500</v>
      </c>
      <c r="F339" s="207">
        <f t="shared" si="55"/>
        <v>65500</v>
      </c>
      <c r="G339" s="219">
        <v>30000</v>
      </c>
      <c r="H339" s="220">
        <v>0</v>
      </c>
      <c r="I339" s="220">
        <v>0</v>
      </c>
      <c r="J339" s="206">
        <v>0</v>
      </c>
    </row>
    <row r="340" spans="1:10" ht="25.5">
      <c r="A340" s="221" t="s">
        <v>297</v>
      </c>
      <c r="B340" s="205" t="s">
        <v>5</v>
      </c>
      <c r="C340" s="205" t="s">
        <v>200</v>
      </c>
      <c r="D340" s="219">
        <v>650000</v>
      </c>
      <c r="E340" s="206">
        <f t="shared" si="54"/>
        <v>650000</v>
      </c>
      <c r="F340" s="207">
        <f t="shared" si="55"/>
        <v>689000</v>
      </c>
      <c r="G340" s="219">
        <f>18000+21000</f>
        <v>39000</v>
      </c>
      <c r="H340" s="222"/>
      <c r="I340" s="222">
        <v>0</v>
      </c>
      <c r="J340" s="222">
        <v>0</v>
      </c>
    </row>
    <row r="341" spans="1:10" ht="14.25">
      <c r="A341" s="221" t="s">
        <v>298</v>
      </c>
      <c r="B341" s="205" t="s">
        <v>5</v>
      </c>
      <c r="C341" s="205" t="s">
        <v>200</v>
      </c>
      <c r="D341" s="219">
        <v>10000000</v>
      </c>
      <c r="E341" s="206">
        <f t="shared" si="54"/>
        <v>10000000</v>
      </c>
      <c r="F341" s="207">
        <f t="shared" si="55"/>
        <v>28500000</v>
      </c>
      <c r="G341" s="223">
        <v>18500000</v>
      </c>
      <c r="H341" s="222"/>
      <c r="I341" s="222">
        <v>0</v>
      </c>
      <c r="J341" s="222">
        <v>0</v>
      </c>
    </row>
    <row r="342" spans="1:10" ht="25.5">
      <c r="A342" s="221" t="s">
        <v>324</v>
      </c>
      <c r="B342" s="205" t="s">
        <v>5</v>
      </c>
      <c r="C342" s="205" t="s">
        <v>200</v>
      </c>
      <c r="D342" s="219">
        <v>90000</v>
      </c>
      <c r="E342" s="206">
        <f t="shared" si="54"/>
        <v>90000</v>
      </c>
      <c r="F342" s="207">
        <f t="shared" si="55"/>
        <v>250000</v>
      </c>
      <c r="G342" s="223">
        <v>160000</v>
      </c>
      <c r="H342" s="222"/>
      <c r="I342" s="222">
        <v>0</v>
      </c>
      <c r="J342" s="222">
        <v>0</v>
      </c>
    </row>
    <row r="343" spans="1:10" ht="25.5">
      <c r="A343" s="221" t="s">
        <v>300</v>
      </c>
      <c r="B343" s="205" t="s">
        <v>5</v>
      </c>
      <c r="C343" s="205" t="s">
        <v>200</v>
      </c>
      <c r="D343" s="219">
        <v>40000</v>
      </c>
      <c r="E343" s="206">
        <f t="shared" si="54"/>
        <v>40000</v>
      </c>
      <c r="F343" s="207">
        <f t="shared" si="55"/>
        <v>115000</v>
      </c>
      <c r="G343" s="223">
        <v>75000</v>
      </c>
      <c r="H343" s="222"/>
      <c r="I343" s="222">
        <v>0</v>
      </c>
      <c r="J343" s="222">
        <v>0</v>
      </c>
    </row>
    <row r="344" spans="1:10" ht="26.25" thickBot="1">
      <c r="A344" s="221" t="s">
        <v>299</v>
      </c>
      <c r="B344" s="205" t="s">
        <v>5</v>
      </c>
      <c r="C344" s="205" t="s">
        <v>200</v>
      </c>
      <c r="D344" s="219">
        <v>0</v>
      </c>
      <c r="E344" s="206">
        <f t="shared" si="54"/>
        <v>0</v>
      </c>
      <c r="F344" s="207">
        <f t="shared" si="55"/>
        <v>9000000</v>
      </c>
      <c r="G344" s="219">
        <v>9000000</v>
      </c>
      <c r="H344" s="206"/>
      <c r="I344" s="206">
        <v>0</v>
      </c>
      <c r="J344" s="206">
        <v>0</v>
      </c>
    </row>
    <row r="345" spans="1:10" ht="19.5" customHeight="1">
      <c r="A345" s="536" t="s">
        <v>201</v>
      </c>
      <c r="B345" s="537"/>
      <c r="C345" s="537"/>
      <c r="D345" s="37">
        <f aca="true" t="shared" si="56" ref="D345:J345">SUM(D336:D344)</f>
        <v>15048700</v>
      </c>
      <c r="E345" s="37">
        <f t="shared" si="56"/>
        <v>15048700</v>
      </c>
      <c r="F345" s="37">
        <f t="shared" si="56"/>
        <v>46702700</v>
      </c>
      <c r="G345" s="37">
        <f t="shared" si="56"/>
        <v>31654000</v>
      </c>
      <c r="H345" s="37">
        <f t="shared" si="56"/>
        <v>0</v>
      </c>
      <c r="I345" s="37">
        <f t="shared" si="56"/>
        <v>0</v>
      </c>
      <c r="J345" s="37">
        <f t="shared" si="56"/>
        <v>0</v>
      </c>
    </row>
    <row r="346" spans="1:10" ht="19.5" customHeight="1">
      <c r="A346" s="529" t="s">
        <v>202</v>
      </c>
      <c r="B346" s="530"/>
      <c r="C346" s="530"/>
      <c r="D346" s="38">
        <v>57800</v>
      </c>
      <c r="E346" s="38">
        <v>57800</v>
      </c>
      <c r="F346" s="39">
        <v>57800</v>
      </c>
      <c r="G346" s="40"/>
      <c r="H346" s="38"/>
      <c r="I346" s="38"/>
      <c r="J346" s="38"/>
    </row>
    <row r="347" spans="1:10" ht="19.5" customHeight="1" thickBot="1">
      <c r="A347" s="531" t="s">
        <v>188</v>
      </c>
      <c r="B347" s="532"/>
      <c r="C347" s="532"/>
      <c r="D347" s="41">
        <f>D346+D345</f>
        <v>15106500</v>
      </c>
      <c r="E347" s="41">
        <f aca="true" t="shared" si="57" ref="E347:J347">E346+E345</f>
        <v>15106500</v>
      </c>
      <c r="F347" s="41">
        <f t="shared" si="57"/>
        <v>46760500</v>
      </c>
      <c r="G347" s="41">
        <f t="shared" si="57"/>
        <v>31654000</v>
      </c>
      <c r="H347" s="41">
        <f t="shared" si="57"/>
        <v>0</v>
      </c>
      <c r="I347" s="41">
        <f t="shared" si="57"/>
        <v>0</v>
      </c>
      <c r="J347" s="41">
        <f t="shared" si="57"/>
        <v>0</v>
      </c>
    </row>
    <row r="348" spans="1:10" ht="19.5" customHeight="1" thickBot="1">
      <c r="A348" s="533" t="s">
        <v>48</v>
      </c>
      <c r="B348" s="534"/>
      <c r="C348" s="534"/>
      <c r="D348" s="534"/>
      <c r="E348" s="534"/>
      <c r="F348" s="534"/>
      <c r="G348" s="534"/>
      <c r="H348" s="534"/>
      <c r="I348" s="534"/>
      <c r="J348" s="535"/>
    </row>
    <row r="349" spans="1:10" ht="25.5">
      <c r="A349" s="226" t="s">
        <v>301</v>
      </c>
      <c r="B349" s="205" t="s">
        <v>5</v>
      </c>
      <c r="C349" s="205" t="s">
        <v>203</v>
      </c>
      <c r="D349" s="229">
        <v>99000</v>
      </c>
      <c r="E349" s="206">
        <f aca="true" t="shared" si="58" ref="E349:E401">D349</f>
        <v>99000</v>
      </c>
      <c r="F349" s="207">
        <f aca="true" t="shared" si="59" ref="F349:F401">D349+G349+H349+I349+J349</f>
        <v>102600</v>
      </c>
      <c r="G349" s="229">
        <v>3600</v>
      </c>
      <c r="H349" s="224">
        <v>0</v>
      </c>
      <c r="I349" s="224">
        <v>0</v>
      </c>
      <c r="J349" s="224">
        <v>0</v>
      </c>
    </row>
    <row r="350" spans="1:10" ht="25.5">
      <c r="A350" s="226" t="s">
        <v>302</v>
      </c>
      <c r="B350" s="205" t="s">
        <v>5</v>
      </c>
      <c r="C350" s="205" t="s">
        <v>203</v>
      </c>
      <c r="D350" s="229">
        <v>71000</v>
      </c>
      <c r="E350" s="206">
        <f t="shared" si="58"/>
        <v>71000</v>
      </c>
      <c r="F350" s="207">
        <f t="shared" si="59"/>
        <v>74600</v>
      </c>
      <c r="G350" s="229">
        <v>3600</v>
      </c>
      <c r="H350" s="224">
        <v>0</v>
      </c>
      <c r="I350" s="224">
        <v>0</v>
      </c>
      <c r="J350" s="224">
        <v>0</v>
      </c>
    </row>
    <row r="351" spans="1:10" ht="30.75" customHeight="1">
      <c r="A351" s="226" t="s">
        <v>289</v>
      </c>
      <c r="B351" s="205" t="s">
        <v>5</v>
      </c>
      <c r="C351" s="205" t="s">
        <v>203</v>
      </c>
      <c r="D351" s="229">
        <v>74000</v>
      </c>
      <c r="E351" s="206">
        <f t="shared" si="58"/>
        <v>74000</v>
      </c>
      <c r="F351" s="207">
        <f t="shared" si="59"/>
        <v>78000</v>
      </c>
      <c r="G351" s="229">
        <v>4000</v>
      </c>
      <c r="H351" s="224">
        <v>0</v>
      </c>
      <c r="I351" s="224">
        <v>0</v>
      </c>
      <c r="J351" s="224">
        <v>0</v>
      </c>
    </row>
    <row r="352" spans="1:10" ht="25.5">
      <c r="A352" s="226" t="s">
        <v>285</v>
      </c>
      <c r="B352" s="205" t="s">
        <v>5</v>
      </c>
      <c r="C352" s="205" t="s">
        <v>203</v>
      </c>
      <c r="D352" s="229">
        <v>77400</v>
      </c>
      <c r="E352" s="206">
        <f t="shared" si="58"/>
        <v>77400</v>
      </c>
      <c r="F352" s="207">
        <f t="shared" si="59"/>
        <v>80970</v>
      </c>
      <c r="G352" s="229">
        <v>3570</v>
      </c>
      <c r="H352" s="224">
        <v>0</v>
      </c>
      <c r="I352" s="224">
        <v>0</v>
      </c>
      <c r="J352" s="224">
        <v>0</v>
      </c>
    </row>
    <row r="353" spans="1:10" ht="25.5">
      <c r="A353" s="226" t="s">
        <v>154</v>
      </c>
      <c r="B353" s="205" t="s">
        <v>5</v>
      </c>
      <c r="C353" s="205" t="s">
        <v>203</v>
      </c>
      <c r="D353" s="229">
        <v>71790</v>
      </c>
      <c r="E353" s="206">
        <f t="shared" si="58"/>
        <v>71790</v>
      </c>
      <c r="F353" s="207">
        <f t="shared" si="59"/>
        <v>75360</v>
      </c>
      <c r="G353" s="229">
        <v>3570</v>
      </c>
      <c r="H353" s="224">
        <v>0</v>
      </c>
      <c r="I353" s="224">
        <v>0</v>
      </c>
      <c r="J353" s="224">
        <v>0</v>
      </c>
    </row>
    <row r="354" spans="1:10" ht="25.5">
      <c r="A354" s="226" t="s">
        <v>308</v>
      </c>
      <c r="B354" s="205" t="s">
        <v>5</v>
      </c>
      <c r="C354" s="205" t="s">
        <v>203</v>
      </c>
      <c r="D354" s="229">
        <v>93000</v>
      </c>
      <c r="E354" s="206">
        <f t="shared" si="58"/>
        <v>93000</v>
      </c>
      <c r="F354" s="207">
        <f>D354+G354+H354+I354+J354</f>
        <v>96600</v>
      </c>
      <c r="G354" s="229">
        <v>3600</v>
      </c>
      <c r="H354" s="224">
        <v>0</v>
      </c>
      <c r="I354" s="224">
        <v>0</v>
      </c>
      <c r="J354" s="224">
        <v>0</v>
      </c>
    </row>
    <row r="355" spans="1:10" ht="25.5">
      <c r="A355" s="226" t="s">
        <v>293</v>
      </c>
      <c r="B355" s="205" t="s">
        <v>5</v>
      </c>
      <c r="C355" s="205" t="s">
        <v>203</v>
      </c>
      <c r="D355" s="225">
        <v>107000</v>
      </c>
      <c r="E355" s="206">
        <f t="shared" si="58"/>
        <v>107000</v>
      </c>
      <c r="F355" s="207">
        <f t="shared" si="59"/>
        <v>110800</v>
      </c>
      <c r="G355" s="225">
        <v>3800</v>
      </c>
      <c r="H355" s="224">
        <v>0</v>
      </c>
      <c r="I355" s="224">
        <v>0</v>
      </c>
      <c r="J355" s="224">
        <v>0</v>
      </c>
    </row>
    <row r="356" spans="1:10" ht="25.5">
      <c r="A356" s="226" t="s">
        <v>280</v>
      </c>
      <c r="B356" s="205" t="s">
        <v>5</v>
      </c>
      <c r="C356" s="205" t="s">
        <v>203</v>
      </c>
      <c r="D356" s="225">
        <v>86751</v>
      </c>
      <c r="E356" s="206">
        <f t="shared" si="58"/>
        <v>86751</v>
      </c>
      <c r="F356" s="207">
        <f t="shared" si="59"/>
        <v>90916</v>
      </c>
      <c r="G356" s="225">
        <v>4165</v>
      </c>
      <c r="H356" s="224">
        <v>0</v>
      </c>
      <c r="I356" s="224">
        <v>0</v>
      </c>
      <c r="J356" s="224">
        <v>0</v>
      </c>
    </row>
    <row r="357" spans="1:10" ht="25.5">
      <c r="A357" s="226" t="s">
        <v>155</v>
      </c>
      <c r="B357" s="205" t="s">
        <v>5</v>
      </c>
      <c r="C357" s="205" t="s">
        <v>203</v>
      </c>
      <c r="D357" s="225">
        <v>82600</v>
      </c>
      <c r="E357" s="206">
        <f t="shared" si="58"/>
        <v>82600</v>
      </c>
      <c r="F357" s="207">
        <f t="shared" si="59"/>
        <v>86800</v>
      </c>
      <c r="G357" s="225">
        <v>4200</v>
      </c>
      <c r="H357" s="224">
        <v>0</v>
      </c>
      <c r="I357" s="224">
        <v>0</v>
      </c>
      <c r="J357" s="224">
        <v>0</v>
      </c>
    </row>
    <row r="358" spans="1:10" ht="25.5">
      <c r="A358" s="226" t="s">
        <v>156</v>
      </c>
      <c r="B358" s="205" t="s">
        <v>5</v>
      </c>
      <c r="C358" s="205" t="s">
        <v>203</v>
      </c>
      <c r="D358" s="225">
        <v>81600</v>
      </c>
      <c r="E358" s="206">
        <f t="shared" si="58"/>
        <v>81600</v>
      </c>
      <c r="F358" s="207">
        <f t="shared" si="59"/>
        <v>85700</v>
      </c>
      <c r="G358" s="225">
        <v>4100</v>
      </c>
      <c r="H358" s="224">
        <v>0</v>
      </c>
      <c r="I358" s="224">
        <v>0</v>
      </c>
      <c r="J358" s="224">
        <v>0</v>
      </c>
    </row>
    <row r="359" spans="1:10" ht="25.5">
      <c r="A359" s="226" t="s">
        <v>157</v>
      </c>
      <c r="B359" s="205" t="s">
        <v>5</v>
      </c>
      <c r="C359" s="205" t="s">
        <v>203</v>
      </c>
      <c r="D359" s="225">
        <v>63200</v>
      </c>
      <c r="E359" s="206">
        <f t="shared" si="58"/>
        <v>63200</v>
      </c>
      <c r="F359" s="207">
        <f t="shared" si="59"/>
        <v>67200</v>
      </c>
      <c r="G359" s="225">
        <v>4000</v>
      </c>
      <c r="H359" s="224">
        <v>0</v>
      </c>
      <c r="I359" s="224">
        <v>0</v>
      </c>
      <c r="J359" s="224">
        <v>0</v>
      </c>
    </row>
    <row r="360" spans="1:10" ht="25.5">
      <c r="A360" s="226" t="s">
        <v>158</v>
      </c>
      <c r="B360" s="205" t="s">
        <v>5</v>
      </c>
      <c r="C360" s="205" t="s">
        <v>203</v>
      </c>
      <c r="D360" s="230">
        <v>90600</v>
      </c>
      <c r="E360" s="206">
        <f t="shared" si="58"/>
        <v>90600</v>
      </c>
      <c r="F360" s="207">
        <f t="shared" si="59"/>
        <v>93600</v>
      </c>
      <c r="G360" s="230">
        <v>3000</v>
      </c>
      <c r="H360" s="224">
        <v>0</v>
      </c>
      <c r="I360" s="224">
        <v>0</v>
      </c>
      <c r="J360" s="224">
        <v>0</v>
      </c>
    </row>
    <row r="361" spans="1:10" ht="25.5">
      <c r="A361" s="226" t="s">
        <v>255</v>
      </c>
      <c r="B361" s="205" t="s">
        <v>5</v>
      </c>
      <c r="C361" s="205" t="s">
        <v>203</v>
      </c>
      <c r="D361" s="231">
        <v>166000</v>
      </c>
      <c r="E361" s="206">
        <f t="shared" si="58"/>
        <v>166000</v>
      </c>
      <c r="F361" s="207">
        <f t="shared" si="59"/>
        <v>171000</v>
      </c>
      <c r="G361" s="231">
        <v>5000</v>
      </c>
      <c r="H361" s="224">
        <v>0</v>
      </c>
      <c r="I361" s="224">
        <v>0</v>
      </c>
      <c r="J361" s="224">
        <v>0</v>
      </c>
    </row>
    <row r="362" spans="1:10" ht="25.5">
      <c r="A362" s="226" t="s">
        <v>347</v>
      </c>
      <c r="B362" s="205" t="s">
        <v>5</v>
      </c>
      <c r="C362" s="205" t="s">
        <v>203</v>
      </c>
      <c r="D362" s="224">
        <v>1040000</v>
      </c>
      <c r="E362" s="206">
        <f t="shared" si="58"/>
        <v>1040000</v>
      </c>
      <c r="F362" s="207">
        <f t="shared" si="59"/>
        <v>4047000</v>
      </c>
      <c r="G362" s="224">
        <v>3007000</v>
      </c>
      <c r="H362" s="224">
        <v>0</v>
      </c>
      <c r="I362" s="224">
        <v>0</v>
      </c>
      <c r="J362" s="224">
        <v>0</v>
      </c>
    </row>
    <row r="363" spans="1:10" ht="25.5">
      <c r="A363" s="226" t="s">
        <v>303</v>
      </c>
      <c r="B363" s="205" t="s">
        <v>5</v>
      </c>
      <c r="C363" s="205" t="s">
        <v>203</v>
      </c>
      <c r="D363" s="224">
        <v>2500000</v>
      </c>
      <c r="E363" s="206">
        <f t="shared" si="58"/>
        <v>2500000</v>
      </c>
      <c r="F363" s="207">
        <f t="shared" si="59"/>
        <v>3170000</v>
      </c>
      <c r="G363" s="224">
        <v>670000</v>
      </c>
      <c r="H363" s="224">
        <v>0</v>
      </c>
      <c r="I363" s="224">
        <v>0</v>
      </c>
      <c r="J363" s="224">
        <v>0</v>
      </c>
    </row>
    <row r="364" spans="1:10" ht="25.5">
      <c r="A364" s="334" t="s">
        <v>290</v>
      </c>
      <c r="B364" s="335" t="s">
        <v>5</v>
      </c>
      <c r="C364" s="335" t="s">
        <v>203</v>
      </c>
      <c r="D364" s="336">
        <v>2000000</v>
      </c>
      <c r="E364" s="337">
        <f t="shared" si="58"/>
        <v>2000000</v>
      </c>
      <c r="F364" s="338">
        <f t="shared" si="59"/>
        <v>3000000</v>
      </c>
      <c r="G364" s="336">
        <v>1000000</v>
      </c>
      <c r="H364" s="336">
        <v>0</v>
      </c>
      <c r="I364" s="336">
        <v>0</v>
      </c>
      <c r="J364" s="336">
        <v>0</v>
      </c>
    </row>
    <row r="365" spans="1:10" ht="25.5">
      <c r="A365" s="226" t="s">
        <v>284</v>
      </c>
      <c r="B365" s="205" t="s">
        <v>5</v>
      </c>
      <c r="C365" s="205" t="s">
        <v>203</v>
      </c>
      <c r="D365" s="224">
        <v>2840000</v>
      </c>
      <c r="E365" s="206">
        <f t="shared" si="58"/>
        <v>2840000</v>
      </c>
      <c r="F365" s="207">
        <f t="shared" si="59"/>
        <v>3875000</v>
      </c>
      <c r="G365" s="224">
        <v>1035000</v>
      </c>
      <c r="H365" s="224">
        <v>0</v>
      </c>
      <c r="I365" s="224">
        <v>0</v>
      </c>
      <c r="J365" s="224">
        <v>0</v>
      </c>
    </row>
    <row r="366" spans="1:10" ht="25.5">
      <c r="A366" s="226" t="s">
        <v>149</v>
      </c>
      <c r="B366" s="205" t="s">
        <v>5</v>
      </c>
      <c r="C366" s="205" t="s">
        <v>203</v>
      </c>
      <c r="D366" s="224">
        <v>1530000</v>
      </c>
      <c r="E366" s="206">
        <f t="shared" si="58"/>
        <v>1530000</v>
      </c>
      <c r="F366" s="207">
        <f>D366+G366+H366+I366+J366</f>
        <v>2038000</v>
      </c>
      <c r="G366" s="224">
        <v>508000</v>
      </c>
      <c r="H366" s="224">
        <v>0</v>
      </c>
      <c r="I366" s="224">
        <v>0</v>
      </c>
      <c r="J366" s="224">
        <v>0</v>
      </c>
    </row>
    <row r="367" spans="1:10" ht="25.5">
      <c r="A367" s="226" t="s">
        <v>309</v>
      </c>
      <c r="B367" s="205" t="s">
        <v>5</v>
      </c>
      <c r="C367" s="205" t="s">
        <v>203</v>
      </c>
      <c r="D367" s="224">
        <v>2700000</v>
      </c>
      <c r="E367" s="206">
        <f t="shared" si="58"/>
        <v>2700000</v>
      </c>
      <c r="F367" s="207">
        <f t="shared" si="59"/>
        <v>3900000</v>
      </c>
      <c r="G367" s="224">
        <v>1200000</v>
      </c>
      <c r="H367" s="224">
        <v>0</v>
      </c>
      <c r="I367" s="224">
        <v>0</v>
      </c>
      <c r="J367" s="224">
        <v>0</v>
      </c>
    </row>
    <row r="368" spans="1:10" ht="25.5">
      <c r="A368" s="226" t="s">
        <v>294</v>
      </c>
      <c r="B368" s="205" t="s">
        <v>5</v>
      </c>
      <c r="C368" s="205" t="s">
        <v>203</v>
      </c>
      <c r="D368" s="224">
        <v>2702000</v>
      </c>
      <c r="E368" s="206">
        <f t="shared" si="58"/>
        <v>2702000</v>
      </c>
      <c r="F368" s="207">
        <f t="shared" si="59"/>
        <v>6006000</v>
      </c>
      <c r="G368" s="224">
        <v>3304000</v>
      </c>
      <c r="H368" s="224">
        <v>0</v>
      </c>
      <c r="I368" s="224">
        <v>0</v>
      </c>
      <c r="J368" s="224">
        <v>0</v>
      </c>
    </row>
    <row r="369" spans="1:10" ht="25.5">
      <c r="A369" s="226" t="s">
        <v>283</v>
      </c>
      <c r="B369" s="205" t="s">
        <v>5</v>
      </c>
      <c r="C369" s="205" t="s">
        <v>203</v>
      </c>
      <c r="D369" s="224">
        <v>2557000</v>
      </c>
      <c r="E369" s="206">
        <f t="shared" si="58"/>
        <v>2557000</v>
      </c>
      <c r="F369" s="207">
        <f t="shared" si="59"/>
        <v>3652500</v>
      </c>
      <c r="G369" s="224">
        <v>1095500</v>
      </c>
      <c r="H369" s="224">
        <v>0</v>
      </c>
      <c r="I369" s="224">
        <v>0</v>
      </c>
      <c r="J369" s="224">
        <v>0</v>
      </c>
    </row>
    <row r="370" spans="1:10" ht="25.5">
      <c r="A370" s="226" t="s">
        <v>150</v>
      </c>
      <c r="B370" s="205" t="s">
        <v>5</v>
      </c>
      <c r="C370" s="205" t="s">
        <v>203</v>
      </c>
      <c r="D370" s="224">
        <v>1950000</v>
      </c>
      <c r="E370" s="206">
        <f t="shared" si="58"/>
        <v>1950000</v>
      </c>
      <c r="F370" s="207">
        <f t="shared" si="59"/>
        <v>3900000</v>
      </c>
      <c r="G370" s="224">
        <v>1950000</v>
      </c>
      <c r="H370" s="224">
        <v>0</v>
      </c>
      <c r="I370" s="224">
        <v>0</v>
      </c>
      <c r="J370" s="224">
        <v>0</v>
      </c>
    </row>
    <row r="371" spans="1:10" ht="25.5">
      <c r="A371" s="226" t="s">
        <v>151</v>
      </c>
      <c r="B371" s="205" t="s">
        <v>5</v>
      </c>
      <c r="C371" s="205" t="s">
        <v>203</v>
      </c>
      <c r="D371" s="224">
        <v>1160000</v>
      </c>
      <c r="E371" s="206">
        <f t="shared" si="58"/>
        <v>1160000</v>
      </c>
      <c r="F371" s="207">
        <f t="shared" si="59"/>
        <v>2555000</v>
      </c>
      <c r="G371" s="224">
        <v>1395000</v>
      </c>
      <c r="H371" s="224">
        <v>0</v>
      </c>
      <c r="I371" s="224">
        <v>0</v>
      </c>
      <c r="J371" s="224">
        <v>0</v>
      </c>
    </row>
    <row r="372" spans="1:10" ht="25.5">
      <c r="A372" s="334" t="s">
        <v>152</v>
      </c>
      <c r="B372" s="335" t="s">
        <v>5</v>
      </c>
      <c r="C372" s="335" t="s">
        <v>203</v>
      </c>
      <c r="D372" s="336">
        <v>500000</v>
      </c>
      <c r="E372" s="337">
        <f t="shared" si="58"/>
        <v>500000</v>
      </c>
      <c r="F372" s="338">
        <f t="shared" si="59"/>
        <v>705000</v>
      </c>
      <c r="G372" s="336">
        <v>205000</v>
      </c>
      <c r="H372" s="336">
        <v>0</v>
      </c>
      <c r="I372" s="336">
        <v>0</v>
      </c>
      <c r="J372" s="336">
        <v>0</v>
      </c>
    </row>
    <row r="373" spans="1:10" ht="25.5">
      <c r="A373" s="334" t="s">
        <v>153</v>
      </c>
      <c r="B373" s="335" t="s">
        <v>5</v>
      </c>
      <c r="C373" s="335" t="s">
        <v>203</v>
      </c>
      <c r="D373" s="336">
        <v>1784600</v>
      </c>
      <c r="E373" s="337">
        <f t="shared" si="58"/>
        <v>1784600</v>
      </c>
      <c r="F373" s="338">
        <f t="shared" si="59"/>
        <v>3231000</v>
      </c>
      <c r="G373" s="336">
        <v>1446400</v>
      </c>
      <c r="H373" s="336">
        <v>0</v>
      </c>
      <c r="I373" s="336">
        <v>0</v>
      </c>
      <c r="J373" s="336">
        <v>0</v>
      </c>
    </row>
    <row r="374" spans="1:10" ht="25.5">
      <c r="A374" s="226" t="s">
        <v>254</v>
      </c>
      <c r="B374" s="205" t="s">
        <v>5</v>
      </c>
      <c r="C374" s="205" t="s">
        <v>203</v>
      </c>
      <c r="D374" s="224">
        <v>1000</v>
      </c>
      <c r="E374" s="206">
        <f t="shared" si="58"/>
        <v>1000</v>
      </c>
      <c r="F374" s="207">
        <f t="shared" si="59"/>
        <v>12001000</v>
      </c>
      <c r="G374" s="224">
        <v>12000000</v>
      </c>
      <c r="H374" s="224">
        <v>0</v>
      </c>
      <c r="I374" s="224">
        <v>0</v>
      </c>
      <c r="J374" s="224">
        <v>0</v>
      </c>
    </row>
    <row r="375" spans="1:10" ht="36" customHeight="1">
      <c r="A375" s="226" t="s">
        <v>304</v>
      </c>
      <c r="B375" s="205" t="s">
        <v>5</v>
      </c>
      <c r="C375" s="205" t="s">
        <v>203</v>
      </c>
      <c r="D375" s="224">
        <v>11000</v>
      </c>
      <c r="E375" s="206">
        <f t="shared" si="58"/>
        <v>11000</v>
      </c>
      <c r="F375" s="207">
        <f t="shared" si="59"/>
        <v>43000</v>
      </c>
      <c r="G375" s="224">
        <v>32000</v>
      </c>
      <c r="H375" s="224">
        <v>0</v>
      </c>
      <c r="I375" s="224">
        <v>0</v>
      </c>
      <c r="J375" s="224">
        <v>0</v>
      </c>
    </row>
    <row r="376" spans="1:10" ht="45.75" customHeight="1">
      <c r="A376" s="226" t="s">
        <v>305</v>
      </c>
      <c r="B376" s="205" t="s">
        <v>5</v>
      </c>
      <c r="C376" s="205" t="s">
        <v>203</v>
      </c>
      <c r="D376" s="224">
        <v>20500</v>
      </c>
      <c r="E376" s="206">
        <f t="shared" si="58"/>
        <v>20500</v>
      </c>
      <c r="F376" s="207">
        <f t="shared" si="59"/>
        <v>30500</v>
      </c>
      <c r="G376" s="224">
        <v>10000</v>
      </c>
      <c r="H376" s="224">
        <v>0</v>
      </c>
      <c r="I376" s="224">
        <v>0</v>
      </c>
      <c r="J376" s="224">
        <v>0</v>
      </c>
    </row>
    <row r="377" spans="1:10" ht="43.5" customHeight="1">
      <c r="A377" s="334" t="s">
        <v>291</v>
      </c>
      <c r="B377" s="335" t="s">
        <v>5</v>
      </c>
      <c r="C377" s="335" t="s">
        <v>203</v>
      </c>
      <c r="D377" s="336">
        <v>27000</v>
      </c>
      <c r="E377" s="337">
        <f t="shared" si="58"/>
        <v>27000</v>
      </c>
      <c r="F377" s="338">
        <f t="shared" si="59"/>
        <v>42300</v>
      </c>
      <c r="G377" s="336">
        <v>15300</v>
      </c>
      <c r="H377" s="336">
        <v>0</v>
      </c>
      <c r="I377" s="336">
        <v>0</v>
      </c>
      <c r="J377" s="336">
        <v>0</v>
      </c>
    </row>
    <row r="378" spans="1:10" ht="48.75" customHeight="1">
      <c r="A378" s="226" t="s">
        <v>286</v>
      </c>
      <c r="B378" s="205" t="s">
        <v>5</v>
      </c>
      <c r="C378" s="205" t="s">
        <v>203</v>
      </c>
      <c r="D378" s="224">
        <v>27000</v>
      </c>
      <c r="E378" s="206">
        <f t="shared" si="58"/>
        <v>27000</v>
      </c>
      <c r="F378" s="207">
        <f t="shared" si="59"/>
        <v>36000</v>
      </c>
      <c r="G378" s="224">
        <v>9000</v>
      </c>
      <c r="H378" s="224">
        <v>0</v>
      </c>
      <c r="I378" s="224">
        <v>0</v>
      </c>
      <c r="J378" s="224">
        <v>0</v>
      </c>
    </row>
    <row r="379" spans="1:10" ht="25.5" customHeight="1">
      <c r="A379" s="226" t="s">
        <v>159</v>
      </c>
      <c r="B379" s="205" t="s">
        <v>5</v>
      </c>
      <c r="C379" s="205" t="s">
        <v>203</v>
      </c>
      <c r="D379" s="224">
        <v>15000</v>
      </c>
      <c r="E379" s="206">
        <f t="shared" si="58"/>
        <v>15000</v>
      </c>
      <c r="F379" s="207">
        <f t="shared" si="59"/>
        <v>20000</v>
      </c>
      <c r="G379" s="224">
        <v>5000</v>
      </c>
      <c r="H379" s="224">
        <v>0</v>
      </c>
      <c r="I379" s="224">
        <v>0</v>
      </c>
      <c r="J379" s="224">
        <v>0</v>
      </c>
    </row>
    <row r="380" spans="1:10" ht="24.75" customHeight="1">
      <c r="A380" s="226" t="s">
        <v>310</v>
      </c>
      <c r="B380" s="205" t="s">
        <v>5</v>
      </c>
      <c r="C380" s="205" t="s">
        <v>203</v>
      </c>
      <c r="D380" s="224">
        <v>28000</v>
      </c>
      <c r="E380" s="206">
        <f t="shared" si="58"/>
        <v>28000</v>
      </c>
      <c r="F380" s="207">
        <f t="shared" si="59"/>
        <v>39000</v>
      </c>
      <c r="G380" s="224">
        <v>11000</v>
      </c>
      <c r="H380" s="224">
        <v>0</v>
      </c>
      <c r="I380" s="224">
        <v>0</v>
      </c>
      <c r="J380" s="224">
        <v>0</v>
      </c>
    </row>
    <row r="381" spans="1:10" ht="32.25" customHeight="1">
      <c r="A381" s="226" t="s">
        <v>295</v>
      </c>
      <c r="B381" s="205" t="s">
        <v>5</v>
      </c>
      <c r="C381" s="205" t="s">
        <v>203</v>
      </c>
      <c r="D381" s="224">
        <v>33000</v>
      </c>
      <c r="E381" s="206">
        <f t="shared" si="58"/>
        <v>33000</v>
      </c>
      <c r="F381" s="207">
        <f t="shared" si="59"/>
        <v>61700</v>
      </c>
      <c r="G381" s="224">
        <v>28700</v>
      </c>
      <c r="H381" s="224">
        <v>0</v>
      </c>
      <c r="I381" s="224">
        <v>0</v>
      </c>
      <c r="J381" s="224">
        <v>0</v>
      </c>
    </row>
    <row r="382" spans="1:10" ht="40.5" customHeight="1">
      <c r="A382" s="226" t="s">
        <v>281</v>
      </c>
      <c r="B382" s="205" t="s">
        <v>5</v>
      </c>
      <c r="C382" s="205" t="s">
        <v>203</v>
      </c>
      <c r="D382" s="224">
        <v>25000</v>
      </c>
      <c r="E382" s="206">
        <f t="shared" si="58"/>
        <v>25000</v>
      </c>
      <c r="F382" s="207">
        <f t="shared" si="59"/>
        <v>31431</v>
      </c>
      <c r="G382" s="224">
        <v>6431</v>
      </c>
      <c r="H382" s="224">
        <v>0</v>
      </c>
      <c r="I382" s="224">
        <v>0</v>
      </c>
      <c r="J382" s="224">
        <v>0</v>
      </c>
    </row>
    <row r="383" spans="1:10" ht="38.25">
      <c r="A383" s="226" t="s">
        <v>160</v>
      </c>
      <c r="B383" s="205" t="s">
        <v>5</v>
      </c>
      <c r="C383" s="205" t="s">
        <v>203</v>
      </c>
      <c r="D383" s="224">
        <v>19000</v>
      </c>
      <c r="E383" s="206">
        <f t="shared" si="58"/>
        <v>19000</v>
      </c>
      <c r="F383" s="207">
        <f t="shared" si="59"/>
        <v>38000</v>
      </c>
      <c r="G383" s="224">
        <v>19000</v>
      </c>
      <c r="H383" s="224">
        <v>0</v>
      </c>
      <c r="I383" s="224">
        <v>0</v>
      </c>
      <c r="J383" s="224">
        <v>0</v>
      </c>
    </row>
    <row r="384" spans="1:10" ht="38.25">
      <c r="A384" s="226" t="s">
        <v>161</v>
      </c>
      <c r="B384" s="205" t="s">
        <v>5</v>
      </c>
      <c r="C384" s="205" t="s">
        <v>203</v>
      </c>
      <c r="D384" s="224">
        <v>12500</v>
      </c>
      <c r="E384" s="206">
        <f t="shared" si="58"/>
        <v>12500</v>
      </c>
      <c r="F384" s="207">
        <f t="shared" si="59"/>
        <v>27000</v>
      </c>
      <c r="G384" s="224">
        <v>14500</v>
      </c>
      <c r="H384" s="224">
        <v>0</v>
      </c>
      <c r="I384" s="224">
        <v>0</v>
      </c>
      <c r="J384" s="224">
        <v>0</v>
      </c>
    </row>
    <row r="385" spans="1:10" ht="25.5">
      <c r="A385" s="226" t="s">
        <v>162</v>
      </c>
      <c r="B385" s="205" t="s">
        <v>5</v>
      </c>
      <c r="C385" s="205" t="s">
        <v>203</v>
      </c>
      <c r="D385" s="224">
        <v>5000</v>
      </c>
      <c r="E385" s="206">
        <f t="shared" si="58"/>
        <v>5000</v>
      </c>
      <c r="F385" s="207">
        <f t="shared" si="59"/>
        <v>7000</v>
      </c>
      <c r="G385" s="224">
        <v>2000</v>
      </c>
      <c r="H385" s="224">
        <v>0</v>
      </c>
      <c r="I385" s="224">
        <v>0</v>
      </c>
      <c r="J385" s="224">
        <v>0</v>
      </c>
    </row>
    <row r="386" spans="1:10" ht="40.5" customHeight="1">
      <c r="A386" s="334" t="s">
        <v>163</v>
      </c>
      <c r="B386" s="335" t="s">
        <v>5</v>
      </c>
      <c r="C386" s="335" t="s">
        <v>203</v>
      </c>
      <c r="D386" s="336">
        <v>17500</v>
      </c>
      <c r="E386" s="337">
        <f t="shared" si="58"/>
        <v>17500</v>
      </c>
      <c r="F386" s="338">
        <f t="shared" si="59"/>
        <v>41100</v>
      </c>
      <c r="G386" s="336">
        <f>17600+6000</f>
        <v>23600</v>
      </c>
      <c r="H386" s="336">
        <v>0</v>
      </c>
      <c r="I386" s="336">
        <v>0</v>
      </c>
      <c r="J386" s="336">
        <v>0</v>
      </c>
    </row>
    <row r="387" spans="1:10" ht="40.5" customHeight="1">
      <c r="A387" s="232" t="s">
        <v>256</v>
      </c>
      <c r="B387" s="205" t="s">
        <v>5</v>
      </c>
      <c r="C387" s="205" t="s">
        <v>203</v>
      </c>
      <c r="D387" s="224">
        <v>1000</v>
      </c>
      <c r="E387" s="206">
        <f t="shared" si="58"/>
        <v>1000</v>
      </c>
      <c r="F387" s="207">
        <f t="shared" si="59"/>
        <v>125000</v>
      </c>
      <c r="G387" s="224">
        <f>51000+73000</f>
        <v>124000</v>
      </c>
      <c r="H387" s="224">
        <v>0</v>
      </c>
      <c r="I387" s="224">
        <v>0</v>
      </c>
      <c r="J387" s="224">
        <v>0</v>
      </c>
    </row>
    <row r="388" spans="1:10" ht="38.25">
      <c r="A388" s="226" t="s">
        <v>306</v>
      </c>
      <c r="B388" s="205" t="s">
        <v>5</v>
      </c>
      <c r="C388" s="205" t="s">
        <v>203</v>
      </c>
      <c r="D388" s="224">
        <v>8000</v>
      </c>
      <c r="E388" s="206">
        <f t="shared" si="58"/>
        <v>8000</v>
      </c>
      <c r="F388" s="207">
        <f t="shared" si="59"/>
        <v>32000</v>
      </c>
      <c r="G388" s="224">
        <v>24000</v>
      </c>
      <c r="H388" s="224">
        <v>0</v>
      </c>
      <c r="I388" s="224">
        <v>0</v>
      </c>
      <c r="J388" s="224">
        <v>0</v>
      </c>
    </row>
    <row r="389" spans="1:10" ht="38.25">
      <c r="A389" s="226" t="s">
        <v>307</v>
      </c>
      <c r="B389" s="205" t="s">
        <v>5</v>
      </c>
      <c r="C389" s="205" t="s">
        <v>203</v>
      </c>
      <c r="D389" s="224">
        <v>20500</v>
      </c>
      <c r="E389" s="206">
        <f t="shared" si="58"/>
        <v>20500</v>
      </c>
      <c r="F389" s="207">
        <f t="shared" si="59"/>
        <v>24500</v>
      </c>
      <c r="G389" s="224">
        <v>4000</v>
      </c>
      <c r="H389" s="224">
        <v>0</v>
      </c>
      <c r="I389" s="224">
        <v>0</v>
      </c>
      <c r="J389" s="224">
        <v>0</v>
      </c>
    </row>
    <row r="390" spans="1:10" ht="38.25">
      <c r="A390" s="226" t="s">
        <v>288</v>
      </c>
      <c r="B390" s="205" t="s">
        <v>5</v>
      </c>
      <c r="C390" s="205" t="s">
        <v>203</v>
      </c>
      <c r="D390" s="224">
        <v>22000</v>
      </c>
      <c r="E390" s="206">
        <f t="shared" si="58"/>
        <v>22000</v>
      </c>
      <c r="F390" s="207">
        <f t="shared" si="59"/>
        <v>23000</v>
      </c>
      <c r="G390" s="224">
        <v>1000</v>
      </c>
      <c r="H390" s="224">
        <v>0</v>
      </c>
      <c r="I390" s="224">
        <v>0</v>
      </c>
      <c r="J390" s="224">
        <v>0</v>
      </c>
    </row>
    <row r="391" spans="1:10" ht="38.25">
      <c r="A391" s="226" t="s">
        <v>287</v>
      </c>
      <c r="B391" s="205" t="s">
        <v>5</v>
      </c>
      <c r="C391" s="205" t="s">
        <v>203</v>
      </c>
      <c r="D391" s="224">
        <v>18000</v>
      </c>
      <c r="E391" s="206">
        <f t="shared" si="58"/>
        <v>18000</v>
      </c>
      <c r="F391" s="207">
        <f t="shared" si="59"/>
        <v>24000</v>
      </c>
      <c r="G391" s="224">
        <v>6000</v>
      </c>
      <c r="H391" s="224">
        <v>0</v>
      </c>
      <c r="I391" s="224">
        <v>0</v>
      </c>
      <c r="J391" s="224">
        <v>0</v>
      </c>
    </row>
    <row r="392" spans="1:10" ht="38.25">
      <c r="A392" s="226" t="s">
        <v>164</v>
      </c>
      <c r="B392" s="205" t="s">
        <v>5</v>
      </c>
      <c r="C392" s="205" t="s">
        <v>203</v>
      </c>
      <c r="D392" s="224">
        <v>15000</v>
      </c>
      <c r="E392" s="206">
        <f t="shared" si="58"/>
        <v>15000</v>
      </c>
      <c r="F392" s="207">
        <f t="shared" si="59"/>
        <v>19600</v>
      </c>
      <c r="G392" s="224">
        <v>4600</v>
      </c>
      <c r="H392" s="224">
        <v>0</v>
      </c>
      <c r="I392" s="224">
        <v>0</v>
      </c>
      <c r="J392" s="224">
        <v>0</v>
      </c>
    </row>
    <row r="393" spans="1:10" ht="38.25">
      <c r="A393" s="226" t="s">
        <v>311</v>
      </c>
      <c r="B393" s="205" t="s">
        <v>5</v>
      </c>
      <c r="C393" s="205" t="s">
        <v>203</v>
      </c>
      <c r="D393" s="224">
        <v>22000</v>
      </c>
      <c r="E393" s="206">
        <f t="shared" si="58"/>
        <v>22000</v>
      </c>
      <c r="F393" s="207">
        <f t="shared" si="59"/>
        <v>31000</v>
      </c>
      <c r="G393" s="224">
        <v>9000</v>
      </c>
      <c r="H393" s="224">
        <v>0</v>
      </c>
      <c r="I393" s="224">
        <v>0</v>
      </c>
      <c r="J393" s="224">
        <v>0</v>
      </c>
    </row>
    <row r="394" spans="1:10" ht="38.25">
      <c r="A394" s="226" t="s">
        <v>296</v>
      </c>
      <c r="B394" s="205" t="s">
        <v>5</v>
      </c>
      <c r="C394" s="205" t="s">
        <v>203</v>
      </c>
      <c r="D394" s="224">
        <v>22800</v>
      </c>
      <c r="E394" s="206">
        <f t="shared" si="58"/>
        <v>22800</v>
      </c>
      <c r="F394" s="207">
        <f t="shared" si="59"/>
        <v>48800</v>
      </c>
      <c r="G394" s="224">
        <v>26000</v>
      </c>
      <c r="H394" s="224">
        <v>0</v>
      </c>
      <c r="I394" s="224">
        <v>0</v>
      </c>
      <c r="J394" s="224">
        <v>0</v>
      </c>
    </row>
    <row r="395" spans="1:10" ht="38.25">
      <c r="A395" s="226" t="s">
        <v>282</v>
      </c>
      <c r="B395" s="205" t="s">
        <v>5</v>
      </c>
      <c r="C395" s="205" t="s">
        <v>203</v>
      </c>
      <c r="D395" s="224">
        <v>20825</v>
      </c>
      <c r="E395" s="206">
        <f t="shared" si="58"/>
        <v>20825</v>
      </c>
      <c r="F395" s="207">
        <f t="shared" si="59"/>
        <v>29750</v>
      </c>
      <c r="G395" s="224">
        <v>8925</v>
      </c>
      <c r="H395" s="224">
        <v>0</v>
      </c>
      <c r="I395" s="224">
        <v>0</v>
      </c>
      <c r="J395" s="224">
        <v>0</v>
      </c>
    </row>
    <row r="396" spans="1:10" ht="38.25">
      <c r="A396" s="226" t="s">
        <v>165</v>
      </c>
      <c r="B396" s="205" t="s">
        <v>5</v>
      </c>
      <c r="C396" s="205" t="s">
        <v>203</v>
      </c>
      <c r="D396" s="224">
        <v>16000</v>
      </c>
      <c r="E396" s="206">
        <f t="shared" si="58"/>
        <v>16000</v>
      </c>
      <c r="F396" s="207">
        <f t="shared" si="59"/>
        <v>30000</v>
      </c>
      <c r="G396" s="224">
        <v>14000</v>
      </c>
      <c r="H396" s="224">
        <v>0</v>
      </c>
      <c r="I396" s="224">
        <v>0</v>
      </c>
      <c r="J396" s="224">
        <v>0</v>
      </c>
    </row>
    <row r="397" spans="1:10" ht="38.25">
      <c r="A397" s="226" t="s">
        <v>166</v>
      </c>
      <c r="B397" s="205" t="s">
        <v>5</v>
      </c>
      <c r="C397" s="205" t="s">
        <v>203</v>
      </c>
      <c r="D397" s="224">
        <v>10200</v>
      </c>
      <c r="E397" s="206">
        <f t="shared" si="58"/>
        <v>10200</v>
      </c>
      <c r="F397" s="207">
        <f t="shared" si="59"/>
        <v>20500</v>
      </c>
      <c r="G397" s="224">
        <v>10300</v>
      </c>
      <c r="H397" s="224">
        <v>0</v>
      </c>
      <c r="I397" s="224">
        <v>0</v>
      </c>
      <c r="J397" s="224">
        <v>0</v>
      </c>
    </row>
    <row r="398" spans="1:10" ht="38.25">
      <c r="A398" s="226" t="s">
        <v>167</v>
      </c>
      <c r="B398" s="205" t="s">
        <v>5</v>
      </c>
      <c r="C398" s="205" t="s">
        <v>203</v>
      </c>
      <c r="D398" s="224">
        <v>4000</v>
      </c>
      <c r="E398" s="206">
        <f t="shared" si="58"/>
        <v>4000</v>
      </c>
      <c r="F398" s="207">
        <f>D398+G398+H398+I398+J398</f>
        <v>5000</v>
      </c>
      <c r="G398" s="224">
        <v>1000</v>
      </c>
      <c r="H398" s="224">
        <v>0</v>
      </c>
      <c r="I398" s="224">
        <v>0</v>
      </c>
      <c r="J398" s="224">
        <v>0</v>
      </c>
    </row>
    <row r="399" spans="1:10" ht="38.25">
      <c r="A399" s="226" t="s">
        <v>168</v>
      </c>
      <c r="B399" s="205" t="s">
        <v>5</v>
      </c>
      <c r="C399" s="205" t="s">
        <v>203</v>
      </c>
      <c r="D399" s="224">
        <v>9500</v>
      </c>
      <c r="E399" s="206">
        <f t="shared" si="58"/>
        <v>9500</v>
      </c>
      <c r="F399" s="207">
        <f t="shared" si="59"/>
        <v>19040</v>
      </c>
      <c r="G399" s="224">
        <v>9540</v>
      </c>
      <c r="H399" s="224">
        <v>0</v>
      </c>
      <c r="I399" s="224">
        <v>0</v>
      </c>
      <c r="J399" s="224">
        <v>0</v>
      </c>
    </row>
    <row r="400" spans="1:10" ht="38.25">
      <c r="A400" s="233" t="s">
        <v>257</v>
      </c>
      <c r="B400" s="205" t="s">
        <v>5</v>
      </c>
      <c r="C400" s="205" t="s">
        <v>203</v>
      </c>
      <c r="D400" s="224">
        <v>1000</v>
      </c>
      <c r="E400" s="206">
        <f t="shared" si="58"/>
        <v>1000</v>
      </c>
      <c r="F400" s="207">
        <f t="shared" si="59"/>
        <v>100000</v>
      </c>
      <c r="G400" s="227">
        <v>99000</v>
      </c>
      <c r="H400" s="224">
        <v>0</v>
      </c>
      <c r="I400" s="224">
        <v>0</v>
      </c>
      <c r="J400" s="224">
        <v>0</v>
      </c>
    </row>
    <row r="401" spans="1:10" ht="26.25" thickBot="1">
      <c r="A401" s="233" t="s">
        <v>325</v>
      </c>
      <c r="B401" s="205" t="s">
        <v>5</v>
      </c>
      <c r="C401" s="205" t="s">
        <v>203</v>
      </c>
      <c r="D401" s="224">
        <v>2812000</v>
      </c>
      <c r="E401" s="206">
        <f t="shared" si="58"/>
        <v>2812000</v>
      </c>
      <c r="F401" s="207">
        <f t="shared" si="59"/>
        <v>2812000</v>
      </c>
      <c r="G401" s="227"/>
      <c r="H401" s="224">
        <v>0</v>
      </c>
      <c r="I401" s="224">
        <v>0</v>
      </c>
      <c r="J401" s="224">
        <v>0</v>
      </c>
    </row>
    <row r="402" spans="1:10" ht="19.5" customHeight="1">
      <c r="A402" s="536" t="s">
        <v>204</v>
      </c>
      <c r="B402" s="537"/>
      <c r="C402" s="537"/>
      <c r="D402" s="34">
        <f aca="true" t="shared" si="60" ref="D402:J402">SUM(D349:D401)</f>
        <v>27671866</v>
      </c>
      <c r="E402" s="34">
        <f t="shared" si="60"/>
        <v>27671866</v>
      </c>
      <c r="F402" s="34">
        <f t="shared" si="60"/>
        <v>57055867</v>
      </c>
      <c r="G402" s="34">
        <f t="shared" si="60"/>
        <v>29384001</v>
      </c>
      <c r="H402" s="34">
        <f t="shared" si="60"/>
        <v>0</v>
      </c>
      <c r="I402" s="34">
        <f t="shared" si="60"/>
        <v>0</v>
      </c>
      <c r="J402" s="34">
        <f t="shared" si="60"/>
        <v>0</v>
      </c>
    </row>
    <row r="403" spans="1:10" ht="19.5" customHeight="1">
      <c r="A403" s="529" t="s">
        <v>205</v>
      </c>
      <c r="B403" s="530"/>
      <c r="C403" s="530"/>
      <c r="D403" s="31">
        <v>141400</v>
      </c>
      <c r="E403" s="31">
        <v>141400</v>
      </c>
      <c r="F403" s="32">
        <v>141400</v>
      </c>
      <c r="G403" s="33"/>
      <c r="H403" s="31"/>
      <c r="I403" s="31"/>
      <c r="J403" s="31"/>
    </row>
    <row r="404" spans="1:10" ht="19.5" customHeight="1" thickBot="1">
      <c r="A404" s="531" t="s">
        <v>189</v>
      </c>
      <c r="B404" s="532"/>
      <c r="C404" s="532"/>
      <c r="D404" s="7">
        <f>D403+D402</f>
        <v>27813266</v>
      </c>
      <c r="E404" s="7">
        <f aca="true" t="shared" si="61" ref="E404:J404">E403+E402</f>
        <v>27813266</v>
      </c>
      <c r="F404" s="7">
        <f t="shared" si="61"/>
        <v>57197267</v>
      </c>
      <c r="G404" s="7">
        <f t="shared" si="61"/>
        <v>29384001</v>
      </c>
      <c r="H404" s="7">
        <f t="shared" si="61"/>
        <v>0</v>
      </c>
      <c r="I404" s="7">
        <f t="shared" si="61"/>
        <v>0</v>
      </c>
      <c r="J404" s="7">
        <f t="shared" si="61"/>
        <v>0</v>
      </c>
    </row>
    <row r="405" spans="1:10" ht="19.5" customHeight="1" thickBot="1">
      <c r="A405" s="533" t="s">
        <v>55</v>
      </c>
      <c r="B405" s="534"/>
      <c r="C405" s="534"/>
      <c r="D405" s="534"/>
      <c r="E405" s="534"/>
      <c r="F405" s="534"/>
      <c r="G405" s="534"/>
      <c r="H405" s="534"/>
      <c r="I405" s="534"/>
      <c r="J405" s="535"/>
    </row>
    <row r="406" spans="1:10" ht="19.5" customHeight="1" thickBot="1">
      <c r="A406" s="226" t="s">
        <v>169</v>
      </c>
      <c r="B406" s="205" t="s">
        <v>5</v>
      </c>
      <c r="C406" s="205" t="s">
        <v>206</v>
      </c>
      <c r="D406" s="206">
        <v>31140000</v>
      </c>
      <c r="E406" s="206">
        <f>D406</f>
        <v>31140000</v>
      </c>
      <c r="F406" s="228">
        <f>D406+G406+H406+I406+J406</f>
        <v>64220000</v>
      </c>
      <c r="G406" s="206">
        <v>33080000</v>
      </c>
      <c r="H406" s="206">
        <v>0</v>
      </c>
      <c r="I406" s="206">
        <v>0</v>
      </c>
      <c r="J406" s="206">
        <v>0</v>
      </c>
    </row>
    <row r="407" spans="1:10" ht="19.5" customHeight="1">
      <c r="A407" s="536" t="s">
        <v>207</v>
      </c>
      <c r="B407" s="537"/>
      <c r="C407" s="537"/>
      <c r="D407" s="34">
        <f>SUM(D406)</f>
        <v>31140000</v>
      </c>
      <c r="E407" s="34">
        <f aca="true" t="shared" si="62" ref="E407:J407">SUM(E406)</f>
        <v>31140000</v>
      </c>
      <c r="F407" s="34">
        <f t="shared" si="62"/>
        <v>64220000</v>
      </c>
      <c r="G407" s="34">
        <f t="shared" si="62"/>
        <v>33080000</v>
      </c>
      <c r="H407" s="34">
        <f t="shared" si="62"/>
        <v>0</v>
      </c>
      <c r="I407" s="34">
        <f t="shared" si="62"/>
        <v>0</v>
      </c>
      <c r="J407" s="34">
        <f t="shared" si="62"/>
        <v>0</v>
      </c>
    </row>
    <row r="408" spans="1:10" ht="19.5" customHeight="1">
      <c r="A408" s="529" t="s">
        <v>208</v>
      </c>
      <c r="B408" s="530"/>
      <c r="C408" s="530"/>
      <c r="D408" s="31">
        <v>10000</v>
      </c>
      <c r="E408" s="31">
        <v>10000</v>
      </c>
      <c r="F408" s="32">
        <v>10000</v>
      </c>
      <c r="G408" s="33"/>
      <c r="H408" s="31"/>
      <c r="I408" s="31"/>
      <c r="J408" s="31"/>
    </row>
    <row r="409" spans="1:10" ht="19.5" customHeight="1">
      <c r="A409" s="541" t="s">
        <v>190</v>
      </c>
      <c r="B409" s="542"/>
      <c r="C409" s="542"/>
      <c r="D409" s="5">
        <f>D408+D407</f>
        <v>31150000</v>
      </c>
      <c r="E409" s="5">
        <f aca="true" t="shared" si="63" ref="E409:J409">E408+E407</f>
        <v>31150000</v>
      </c>
      <c r="F409" s="5">
        <f t="shared" si="63"/>
        <v>64230000</v>
      </c>
      <c r="G409" s="5">
        <f t="shared" si="63"/>
        <v>33080000</v>
      </c>
      <c r="H409" s="5">
        <f t="shared" si="63"/>
        <v>0</v>
      </c>
      <c r="I409" s="5">
        <f t="shared" si="63"/>
        <v>0</v>
      </c>
      <c r="J409" s="5">
        <f t="shared" si="63"/>
        <v>0</v>
      </c>
    </row>
    <row r="410" spans="1:10" ht="30" customHeight="1">
      <c r="A410" s="538" t="s">
        <v>450</v>
      </c>
      <c r="B410" s="539"/>
      <c r="C410" s="539"/>
      <c r="D410" s="234">
        <v>406400</v>
      </c>
      <c r="E410" s="42"/>
      <c r="F410" s="42"/>
      <c r="G410" s="42"/>
      <c r="H410" s="42"/>
      <c r="I410" s="42"/>
      <c r="J410" s="42"/>
    </row>
    <row r="411" spans="1:10" ht="15.75">
      <c r="A411" s="471" t="s">
        <v>61</v>
      </c>
      <c r="B411" s="472"/>
      <c r="C411" s="473"/>
      <c r="D411" s="43">
        <v>1630800</v>
      </c>
      <c r="E411" s="43">
        <v>0</v>
      </c>
      <c r="F411" s="44">
        <v>0</v>
      </c>
      <c r="G411" s="45"/>
      <c r="H411" s="46"/>
      <c r="I411" s="46"/>
      <c r="J411" s="46"/>
    </row>
    <row r="412" spans="1:10" ht="15.75">
      <c r="A412" s="471" t="s">
        <v>259</v>
      </c>
      <c r="B412" s="472"/>
      <c r="C412" s="473"/>
      <c r="D412" s="47">
        <v>10842</v>
      </c>
      <c r="E412" s="47">
        <v>0</v>
      </c>
      <c r="F412" s="48">
        <v>0</v>
      </c>
      <c r="G412" s="49"/>
      <c r="H412" s="50"/>
      <c r="I412" s="50"/>
      <c r="J412" s="50"/>
    </row>
    <row r="413" spans="1:10" ht="30">
      <c r="A413" s="382" t="s">
        <v>454</v>
      </c>
      <c r="B413" s="383"/>
      <c r="C413" s="384"/>
      <c r="D413" s="47">
        <v>5500000</v>
      </c>
      <c r="E413" s="47"/>
      <c r="F413" s="385"/>
      <c r="G413" s="386"/>
      <c r="H413" s="50"/>
      <c r="I413" s="50"/>
      <c r="J413" s="50"/>
    </row>
    <row r="414" spans="1:10" ht="19.5" customHeight="1">
      <c r="A414" s="468" t="s">
        <v>62</v>
      </c>
      <c r="B414" s="469"/>
      <c r="C414" s="470"/>
      <c r="D414" s="35">
        <f>D10+D12+D41+D48+D88+D97+D203+D253</f>
        <v>123241530</v>
      </c>
      <c r="E414" s="35">
        <f aca="true" t="shared" si="64" ref="E414:J414">E10+E88+E97+E203+E253+E12+E41+E48</f>
        <v>123241530</v>
      </c>
      <c r="F414" s="35">
        <f t="shared" si="64"/>
        <v>356712509</v>
      </c>
      <c r="G414" s="35">
        <f t="shared" si="64"/>
        <v>193596299</v>
      </c>
      <c r="H414" s="35">
        <f t="shared" si="64"/>
        <v>39842680</v>
      </c>
      <c r="I414" s="35">
        <f t="shared" si="64"/>
        <v>16000</v>
      </c>
      <c r="J414" s="35">
        <f t="shared" si="64"/>
        <v>16000</v>
      </c>
    </row>
    <row r="415" spans="1:10" ht="29.25" customHeight="1">
      <c r="A415" s="468" t="s">
        <v>63</v>
      </c>
      <c r="B415" s="469"/>
      <c r="C415" s="470"/>
      <c r="D415" s="35">
        <f>D310+D297+D286+D281+D273+D267+D300</f>
        <v>14671611</v>
      </c>
      <c r="E415" s="35">
        <f aca="true" t="shared" si="65" ref="E415:J415">E310+E297+E286+E281+E273+E267</f>
        <v>14666611</v>
      </c>
      <c r="F415" s="35">
        <f t="shared" si="65"/>
        <v>14666611</v>
      </c>
      <c r="G415" s="35">
        <f t="shared" si="65"/>
        <v>0</v>
      </c>
      <c r="H415" s="35">
        <f t="shared" si="65"/>
        <v>0</v>
      </c>
      <c r="I415" s="35">
        <f t="shared" si="65"/>
        <v>0</v>
      </c>
      <c r="J415" s="35">
        <f t="shared" si="65"/>
        <v>0</v>
      </c>
    </row>
    <row r="416" spans="1:10" ht="29.25" customHeight="1">
      <c r="A416" s="468" t="s">
        <v>209</v>
      </c>
      <c r="B416" s="469"/>
      <c r="C416" s="470"/>
      <c r="D416" s="36">
        <f aca="true" t="shared" si="66" ref="D416:J416">D409+D404+D347+D334</f>
        <v>139861682</v>
      </c>
      <c r="E416" s="36">
        <f t="shared" si="66"/>
        <v>139861682</v>
      </c>
      <c r="F416" s="36">
        <f t="shared" si="66"/>
        <v>250011963</v>
      </c>
      <c r="G416" s="36">
        <f t="shared" si="66"/>
        <v>110150281</v>
      </c>
      <c r="H416" s="36">
        <f t="shared" si="66"/>
        <v>0</v>
      </c>
      <c r="I416" s="36">
        <f t="shared" si="66"/>
        <v>0</v>
      </c>
      <c r="J416" s="36">
        <f t="shared" si="66"/>
        <v>0</v>
      </c>
    </row>
    <row r="417" spans="1:10" ht="19.5" customHeight="1">
      <c r="A417" s="500" t="s">
        <v>64</v>
      </c>
      <c r="B417" s="501"/>
      <c r="C417" s="502"/>
      <c r="D417" s="36">
        <f>D411+D412+D410+D413</f>
        <v>7548042</v>
      </c>
      <c r="E417" s="36">
        <f aca="true" t="shared" si="67" ref="E417:J417">E411+E412</f>
        <v>0</v>
      </c>
      <c r="F417" s="36">
        <f t="shared" si="67"/>
        <v>0</v>
      </c>
      <c r="G417" s="36">
        <f t="shared" si="67"/>
        <v>0</v>
      </c>
      <c r="H417" s="36">
        <f t="shared" si="67"/>
        <v>0</v>
      </c>
      <c r="I417" s="36">
        <f t="shared" si="67"/>
        <v>0</v>
      </c>
      <c r="J417" s="36">
        <f t="shared" si="67"/>
        <v>0</v>
      </c>
    </row>
    <row r="418" spans="1:10" ht="24.75" customHeight="1">
      <c r="A418" s="540" t="s">
        <v>261</v>
      </c>
      <c r="B418" s="540"/>
      <c r="C418" s="540"/>
      <c r="D418" s="35">
        <v>0</v>
      </c>
      <c r="E418" s="35"/>
      <c r="F418" s="35"/>
      <c r="G418" s="35"/>
      <c r="H418" s="35"/>
      <c r="I418" s="35"/>
      <c r="J418" s="35"/>
    </row>
    <row r="419" spans="1:10" ht="24.75" customHeight="1" thickBot="1">
      <c r="A419" s="503" t="s">
        <v>78</v>
      </c>
      <c r="B419" s="504"/>
      <c r="C419" s="505"/>
      <c r="D419" s="51">
        <f>D414+D415+D416+D417+D418</f>
        <v>285322865</v>
      </c>
      <c r="E419" s="51">
        <f aca="true" t="shared" si="68" ref="E419:J419">E417+E415+E414</f>
        <v>137908141</v>
      </c>
      <c r="F419" s="51">
        <f t="shared" si="68"/>
        <v>371379120</v>
      </c>
      <c r="G419" s="51">
        <f t="shared" si="68"/>
        <v>181970510</v>
      </c>
      <c r="H419" s="52">
        <f t="shared" si="68"/>
        <v>41409210</v>
      </c>
      <c r="I419" s="53">
        <f t="shared" si="68"/>
        <v>16000</v>
      </c>
      <c r="J419" s="53">
        <f t="shared" si="68"/>
        <v>16000</v>
      </c>
    </row>
    <row r="420" spans="1:10" ht="19.5" customHeight="1">
      <c r="A420" s="513" t="s">
        <v>210</v>
      </c>
      <c r="B420" s="514"/>
      <c r="C420" s="515"/>
      <c r="D420" s="8">
        <v>0</v>
      </c>
      <c r="E420" s="499"/>
      <c r="F420" s="499"/>
      <c r="G420" s="499"/>
      <c r="H420" s="499"/>
      <c r="I420" s="499"/>
      <c r="J420" s="499"/>
    </row>
    <row r="421" spans="1:10" ht="19.5" customHeight="1">
      <c r="A421" s="379" t="s">
        <v>451</v>
      </c>
      <c r="B421" s="380"/>
      <c r="C421" s="381"/>
      <c r="D421" s="8">
        <f>D10</f>
        <v>260000</v>
      </c>
      <c r="E421" s="499"/>
      <c r="F421" s="499"/>
      <c r="G421" s="499"/>
      <c r="H421" s="499"/>
      <c r="I421" s="499"/>
      <c r="J421" s="499"/>
    </row>
    <row r="422" spans="1:10" ht="19.5" customHeight="1">
      <c r="A422" s="516" t="s">
        <v>211</v>
      </c>
      <c r="B422" s="517"/>
      <c r="C422" s="518"/>
      <c r="D422" s="9">
        <f>D410</f>
        <v>406400</v>
      </c>
      <c r="E422" s="499"/>
      <c r="F422" s="499"/>
      <c r="G422" s="499"/>
      <c r="H422" s="499"/>
      <c r="I422" s="499"/>
      <c r="J422" s="499"/>
    </row>
    <row r="423" spans="1:10" ht="19.5" customHeight="1">
      <c r="A423" s="516" t="s">
        <v>212</v>
      </c>
      <c r="B423" s="517"/>
      <c r="C423" s="518"/>
      <c r="D423" s="9">
        <f>D41+D273+D334</f>
        <v>75314101</v>
      </c>
      <c r="E423" s="499"/>
      <c r="F423" s="499"/>
      <c r="G423" s="499"/>
      <c r="H423" s="499"/>
      <c r="I423" s="499"/>
      <c r="J423" s="499"/>
    </row>
    <row r="424" spans="1:10" ht="19.5" customHeight="1">
      <c r="A424" s="516" t="s">
        <v>213</v>
      </c>
      <c r="B424" s="517"/>
      <c r="C424" s="518"/>
      <c r="D424" s="9">
        <f>D411+D48</f>
        <v>1713900</v>
      </c>
      <c r="E424" s="499"/>
      <c r="F424" s="499"/>
      <c r="G424" s="499"/>
      <c r="H424" s="499"/>
      <c r="I424" s="499"/>
      <c r="J424" s="499"/>
    </row>
    <row r="425" spans="1:10" ht="19.5" customHeight="1">
      <c r="A425" s="516" t="s">
        <v>214</v>
      </c>
      <c r="B425" s="517"/>
      <c r="C425" s="518"/>
      <c r="D425" s="9">
        <f>D412+D347+D281+D88+D413</f>
        <v>37327886</v>
      </c>
      <c r="E425" s="499"/>
      <c r="F425" s="499"/>
      <c r="G425" s="499"/>
      <c r="H425" s="499"/>
      <c r="I425" s="499"/>
      <c r="J425" s="499"/>
    </row>
    <row r="426" spans="1:10" ht="19.5" customHeight="1">
      <c r="A426" s="516" t="s">
        <v>215</v>
      </c>
      <c r="B426" s="517"/>
      <c r="C426" s="518"/>
      <c r="D426" s="9">
        <f>D286+D97</f>
        <v>420000</v>
      </c>
      <c r="E426" s="499"/>
      <c r="F426" s="499"/>
      <c r="G426" s="499"/>
      <c r="H426" s="499"/>
      <c r="I426" s="499"/>
      <c r="J426" s="499"/>
    </row>
    <row r="427" spans="1:10" ht="19.5" customHeight="1">
      <c r="A427" s="516" t="s">
        <v>216</v>
      </c>
      <c r="B427" s="517"/>
      <c r="C427" s="518"/>
      <c r="D427" s="9">
        <f>D404+D297+D203</f>
        <v>81979006</v>
      </c>
      <c r="E427" s="499"/>
      <c r="F427" s="499"/>
      <c r="G427" s="499"/>
      <c r="H427" s="499"/>
      <c r="I427" s="499"/>
      <c r="J427" s="499"/>
    </row>
    <row r="428" spans="1:10" ht="19.5" customHeight="1">
      <c r="A428" s="387" t="s">
        <v>453</v>
      </c>
      <c r="B428" s="388"/>
      <c r="C428" s="389"/>
      <c r="D428" s="390">
        <f>D301</f>
        <v>5000</v>
      </c>
      <c r="E428" s="499"/>
      <c r="F428" s="499"/>
      <c r="G428" s="499"/>
      <c r="H428" s="499"/>
      <c r="I428" s="499"/>
      <c r="J428" s="499"/>
    </row>
    <row r="429" spans="1:10" ht="19.5" customHeight="1" thickBot="1">
      <c r="A429" s="519" t="s">
        <v>79</v>
      </c>
      <c r="B429" s="520"/>
      <c r="C429" s="521"/>
      <c r="D429" s="10">
        <f>D409+D310+D253+D418</f>
        <v>87896572</v>
      </c>
      <c r="E429" s="499"/>
      <c r="F429" s="499"/>
      <c r="G429" s="499"/>
      <c r="H429" s="499"/>
      <c r="I429" s="499"/>
      <c r="J429" s="499"/>
    </row>
    <row r="430" spans="1:6" ht="15.75">
      <c r="A430" s="11"/>
      <c r="B430" s="11"/>
      <c r="C430" s="11"/>
      <c r="D430" s="12"/>
      <c r="E430" s="12"/>
      <c r="F430" s="12"/>
    </row>
    <row r="431" spans="1:10" ht="12.75">
      <c r="A431" s="13" t="s">
        <v>65</v>
      </c>
      <c r="B431" s="14"/>
      <c r="C431" s="14"/>
      <c r="D431" s="14" t="s">
        <v>66</v>
      </c>
      <c r="E431" s="14"/>
      <c r="F431" s="14"/>
      <c r="G431" s="14" t="s">
        <v>67</v>
      </c>
      <c r="H431" s="14"/>
      <c r="I431" s="14" t="s">
        <v>68</v>
      </c>
      <c r="J431" s="62"/>
    </row>
    <row r="432" spans="1:10" ht="12.75">
      <c r="A432" s="13" t="s">
        <v>95</v>
      </c>
      <c r="B432" s="14"/>
      <c r="C432" s="14"/>
      <c r="D432" s="14" t="s">
        <v>69</v>
      </c>
      <c r="E432" s="14"/>
      <c r="F432" s="14"/>
      <c r="G432" s="14" t="s">
        <v>96</v>
      </c>
      <c r="H432" s="14"/>
      <c r="I432" s="14" t="s">
        <v>70</v>
      </c>
      <c r="J432" s="62"/>
    </row>
    <row r="433" spans="1:10" ht="12.75">
      <c r="A433" s="14"/>
      <c r="B433" s="14"/>
      <c r="C433" s="14"/>
      <c r="D433" s="14"/>
      <c r="E433" s="14"/>
      <c r="F433" s="14"/>
      <c r="G433" s="14"/>
      <c r="H433" s="14"/>
      <c r="I433" s="14"/>
      <c r="J433" s="62"/>
    </row>
    <row r="434" spans="1:10" ht="12.75">
      <c r="A434" s="511"/>
      <c r="B434" s="511"/>
      <c r="C434" s="511"/>
      <c r="D434" s="511"/>
      <c r="E434" s="511"/>
      <c r="F434" s="511"/>
      <c r="G434" s="512"/>
      <c r="H434" s="512"/>
      <c r="I434" s="512"/>
      <c r="J434" s="512"/>
    </row>
    <row r="435" spans="1:6" ht="12.75">
      <c r="A435" s="15"/>
      <c r="E435" s="16"/>
      <c r="F435" s="16"/>
    </row>
    <row r="436" spans="1:6" ht="12.75">
      <c r="A436" s="15"/>
      <c r="B436" s="14"/>
      <c r="C436" s="14"/>
      <c r="F436" s="14"/>
    </row>
    <row r="437" spans="1:6" ht="12.75">
      <c r="A437" s="15"/>
      <c r="E437" s="17"/>
      <c r="F437" s="18"/>
    </row>
    <row r="438" spans="1:6" ht="12.75">
      <c r="A438" s="15"/>
      <c r="E438" s="17"/>
      <c r="F438" s="18"/>
    </row>
    <row r="439" spans="5:6" ht="12.75">
      <c r="E439" s="17"/>
      <c r="F439" s="18"/>
    </row>
    <row r="440" spans="1:6" ht="12.75">
      <c r="A440" s="15"/>
      <c r="E440" s="17"/>
      <c r="F440" s="18"/>
    </row>
    <row r="441" spans="1:5" ht="12.75">
      <c r="A441" s="15"/>
      <c r="E441" s="19"/>
    </row>
    <row r="444" ht="12.75">
      <c r="J444" s="63"/>
    </row>
    <row r="447" spans="1:10" ht="12.75">
      <c r="A447" s="20"/>
      <c r="H447" s="4"/>
      <c r="I447" s="4"/>
      <c r="J447" s="64"/>
    </row>
    <row r="448" spans="1:10" ht="12.75">
      <c r="A448" s="21"/>
      <c r="H448" s="4"/>
      <c r="I448" s="4"/>
      <c r="J448" s="64"/>
    </row>
    <row r="449" spans="1:10" ht="12.75">
      <c r="A449" s="21"/>
      <c r="H449" s="4"/>
      <c r="I449" s="4"/>
      <c r="J449" s="64"/>
    </row>
    <row r="450" spans="1:10" ht="12.75">
      <c r="A450" s="21"/>
      <c r="H450" s="4"/>
      <c r="I450" s="4"/>
      <c r="J450" s="64"/>
    </row>
    <row r="451" ht="12.75">
      <c r="A451" s="20"/>
    </row>
    <row r="452" spans="1:10" ht="12.75">
      <c r="A452" s="22"/>
      <c r="H452" s="4"/>
      <c r="I452" s="4"/>
      <c r="J452" s="64"/>
    </row>
    <row r="453" spans="1:10" ht="12.75">
      <c r="A453" s="22"/>
      <c r="H453" s="4"/>
      <c r="I453" s="4"/>
      <c r="J453" s="64"/>
    </row>
    <row r="454" spans="1:10" ht="12.75">
      <c r="A454" s="22"/>
      <c r="H454" s="4"/>
      <c r="I454" s="4"/>
      <c r="J454" s="64"/>
    </row>
    <row r="455" spans="1:10" ht="12.75">
      <c r="A455" s="21"/>
      <c r="B455" s="14"/>
      <c r="C455" s="14"/>
      <c r="D455" s="14"/>
      <c r="E455" s="14"/>
      <c r="F455" s="14"/>
      <c r="H455" s="4"/>
      <c r="I455" s="4"/>
      <c r="J455" s="64"/>
    </row>
    <row r="456" spans="8:10" ht="12.75">
      <c r="H456" s="4"/>
      <c r="I456" s="4"/>
      <c r="J456" s="64"/>
    </row>
    <row r="457" spans="8:10" ht="12.75">
      <c r="H457" s="4"/>
      <c r="I457" s="4"/>
      <c r="J457" s="64"/>
    </row>
    <row r="458" spans="8:10" ht="12.75">
      <c r="H458" s="4"/>
      <c r="I458" s="4"/>
      <c r="J458" s="64"/>
    </row>
    <row r="459" spans="1:10" ht="12.75">
      <c r="A459" s="18"/>
      <c r="H459" s="4"/>
      <c r="I459" s="4"/>
      <c r="J459" s="64"/>
    </row>
    <row r="460" spans="1:10" ht="12.75">
      <c r="A460" s="23"/>
      <c r="B460" s="14"/>
      <c r="H460" s="4"/>
      <c r="I460" s="4"/>
      <c r="J460" s="64"/>
    </row>
    <row r="461" spans="8:10" ht="12.75">
      <c r="H461" s="4"/>
      <c r="I461" s="4"/>
      <c r="J461" s="64"/>
    </row>
    <row r="463" spans="5:10" ht="12.75">
      <c r="E463" s="19"/>
      <c r="H463" s="4"/>
      <c r="I463" s="4"/>
      <c r="J463" s="64"/>
    </row>
    <row r="464" spans="8:10" ht="12.75">
      <c r="H464" s="4"/>
      <c r="I464" s="4"/>
      <c r="J464" s="64"/>
    </row>
    <row r="465" spans="1:10" ht="12.75">
      <c r="A465" s="13"/>
      <c r="B465" s="13"/>
      <c r="C465" s="13"/>
      <c r="D465" s="13"/>
      <c r="H465" s="4"/>
      <c r="I465" s="4"/>
      <c r="J465" s="64"/>
    </row>
    <row r="466" spans="1:10" ht="12.75">
      <c r="A466" s="23"/>
      <c r="D466" s="24"/>
      <c r="H466" s="4"/>
      <c r="I466" s="4"/>
      <c r="J466" s="64"/>
    </row>
    <row r="467" spans="1:10" ht="12.75">
      <c r="A467" s="4"/>
      <c r="D467" s="4"/>
      <c r="H467" s="4"/>
      <c r="I467" s="4"/>
      <c r="J467" s="64"/>
    </row>
    <row r="468" spans="1:10" ht="12.75">
      <c r="A468" s="4"/>
      <c r="D468" s="4"/>
      <c r="H468" s="4"/>
      <c r="I468" s="4"/>
      <c r="J468" s="64"/>
    </row>
    <row r="469" spans="1:10" ht="12.75">
      <c r="A469" s="4"/>
      <c r="D469" s="4"/>
      <c r="H469" s="4"/>
      <c r="I469" s="4"/>
      <c r="J469" s="64"/>
    </row>
    <row r="470" spans="1:10" ht="12.75">
      <c r="A470" s="4"/>
      <c r="D470" s="4"/>
      <c r="H470" s="4"/>
      <c r="I470" s="4"/>
      <c r="J470" s="64"/>
    </row>
    <row r="471" spans="1:10" ht="12.75">
      <c r="A471" s="4"/>
      <c r="D471" s="4"/>
      <c r="H471" s="4"/>
      <c r="I471" s="4"/>
      <c r="J471" s="64"/>
    </row>
    <row r="472" spans="1:10" ht="12.75">
      <c r="A472" s="4"/>
      <c r="D472" s="4"/>
      <c r="H472" s="4"/>
      <c r="I472" s="4"/>
      <c r="J472" s="64"/>
    </row>
    <row r="473" spans="1:10" ht="12.75">
      <c r="A473" s="4"/>
      <c r="H473" s="4"/>
      <c r="I473" s="4"/>
      <c r="J473" s="64"/>
    </row>
    <row r="474" spans="1:10" ht="12.75">
      <c r="A474" s="4"/>
      <c r="H474" s="4"/>
      <c r="I474" s="4"/>
      <c r="J474" s="64"/>
    </row>
    <row r="475" spans="8:10" ht="12.75">
      <c r="H475" s="4"/>
      <c r="I475" s="4"/>
      <c r="J475" s="64"/>
    </row>
    <row r="477" spans="8:10" ht="12.75">
      <c r="H477" s="4"/>
      <c r="I477" s="4"/>
      <c r="J477" s="64"/>
    </row>
    <row r="478" spans="5:10" ht="12.75">
      <c r="E478" s="18"/>
      <c r="H478" s="4"/>
      <c r="I478" s="4"/>
      <c r="J478" s="64"/>
    </row>
    <row r="479" spans="8:10" ht="12.75">
      <c r="H479" s="4"/>
      <c r="I479" s="4"/>
      <c r="J479" s="64"/>
    </row>
    <row r="480" spans="8:10" ht="12.75">
      <c r="H480" s="4"/>
      <c r="I480" s="4"/>
      <c r="J480" s="64"/>
    </row>
    <row r="481" spans="8:10" ht="12.75">
      <c r="H481" s="4"/>
      <c r="I481" s="4"/>
      <c r="J481" s="64"/>
    </row>
    <row r="482" spans="8:10" ht="12.75">
      <c r="H482" s="4"/>
      <c r="I482" s="4"/>
      <c r="J482" s="64"/>
    </row>
    <row r="483" spans="8:10" ht="12.75">
      <c r="H483" s="4"/>
      <c r="I483" s="4"/>
      <c r="J483" s="64"/>
    </row>
    <row r="485" spans="8:10" ht="12.75">
      <c r="H485" s="4"/>
      <c r="I485" s="4"/>
      <c r="J485" s="64"/>
    </row>
    <row r="486" spans="8:10" ht="12.75">
      <c r="H486" s="4"/>
      <c r="I486" s="4"/>
      <c r="J486" s="64"/>
    </row>
    <row r="487" spans="8:10" ht="12.75">
      <c r="H487" s="4"/>
      <c r="I487" s="4"/>
      <c r="J487" s="64"/>
    </row>
    <row r="488" spans="8:10" ht="12.75">
      <c r="H488" s="4"/>
      <c r="I488" s="4"/>
      <c r="J488" s="64"/>
    </row>
    <row r="489" spans="8:10" ht="12.75">
      <c r="H489" s="4"/>
      <c r="I489" s="4"/>
      <c r="J489" s="64"/>
    </row>
    <row r="490" spans="8:10" ht="12.75">
      <c r="H490" s="4"/>
      <c r="I490" s="4"/>
      <c r="J490" s="64"/>
    </row>
    <row r="491" spans="8:10" ht="12.75">
      <c r="H491" s="4"/>
      <c r="I491" s="4"/>
      <c r="J491" s="64"/>
    </row>
    <row r="492" spans="8:10" ht="12.75">
      <c r="H492" s="4"/>
      <c r="I492" s="4"/>
      <c r="J492" s="64"/>
    </row>
    <row r="493" spans="8:10" ht="12.75">
      <c r="H493" s="4"/>
      <c r="I493" s="4"/>
      <c r="J493" s="64"/>
    </row>
    <row r="494" spans="8:10" ht="12.75">
      <c r="H494" s="4"/>
      <c r="I494" s="4"/>
      <c r="J494" s="64"/>
    </row>
    <row r="495" spans="8:10" ht="12.75">
      <c r="H495" s="4"/>
      <c r="I495" s="4"/>
      <c r="J495" s="64"/>
    </row>
    <row r="496" spans="8:10" ht="12.75">
      <c r="H496" s="4"/>
      <c r="I496" s="4"/>
      <c r="J496" s="64"/>
    </row>
    <row r="497" spans="8:10" ht="12.75">
      <c r="H497" s="4"/>
      <c r="I497" s="4"/>
      <c r="J497" s="64"/>
    </row>
    <row r="498" spans="8:10" ht="12.75">
      <c r="H498" s="4"/>
      <c r="I498" s="4"/>
      <c r="J498" s="64"/>
    </row>
    <row r="499" spans="8:10" ht="12.75">
      <c r="H499" s="4"/>
      <c r="I499" s="4"/>
      <c r="J499" s="64"/>
    </row>
    <row r="500" spans="8:10" ht="12.75">
      <c r="H500" s="4"/>
      <c r="I500" s="4"/>
      <c r="J500" s="64"/>
    </row>
    <row r="501" spans="8:10" ht="12.75">
      <c r="H501" s="4"/>
      <c r="I501" s="4"/>
      <c r="J501" s="64"/>
    </row>
    <row r="502" spans="8:10" ht="12.75">
      <c r="H502" s="4"/>
      <c r="I502" s="4"/>
      <c r="J502" s="64"/>
    </row>
    <row r="503" spans="8:10" ht="12.75">
      <c r="H503" s="4"/>
      <c r="I503" s="4"/>
      <c r="J503" s="64"/>
    </row>
    <row r="504" spans="8:10" ht="12.75">
      <c r="H504" s="4"/>
      <c r="I504" s="4"/>
      <c r="J504" s="64"/>
    </row>
    <row r="505" spans="8:10" ht="12.75">
      <c r="H505" s="4"/>
      <c r="I505" s="4"/>
      <c r="J505" s="64"/>
    </row>
    <row r="506" spans="8:10" ht="12.75">
      <c r="H506" s="4"/>
      <c r="I506" s="4"/>
      <c r="J506" s="64"/>
    </row>
    <row r="507" spans="8:10" ht="12.75">
      <c r="H507" s="4"/>
      <c r="I507" s="4"/>
      <c r="J507" s="64"/>
    </row>
    <row r="508" spans="8:10" ht="12.75">
      <c r="H508" s="4"/>
      <c r="I508" s="4"/>
      <c r="J508" s="64"/>
    </row>
    <row r="509" spans="8:10" ht="12.75">
      <c r="H509" s="4"/>
      <c r="I509" s="4"/>
      <c r="J509" s="64"/>
    </row>
    <row r="510" spans="8:10" ht="12.75">
      <c r="H510" s="4"/>
      <c r="I510" s="4"/>
      <c r="J510" s="64"/>
    </row>
    <row r="511" spans="8:10" ht="12.75">
      <c r="H511" s="4"/>
      <c r="I511" s="4"/>
      <c r="J511" s="64"/>
    </row>
    <row r="512" spans="8:10" ht="12.75">
      <c r="H512" s="4"/>
      <c r="I512" s="4"/>
      <c r="J512" s="64"/>
    </row>
    <row r="513" spans="8:10" ht="12.75">
      <c r="H513" s="4"/>
      <c r="I513" s="4"/>
      <c r="J513" s="64"/>
    </row>
    <row r="514" spans="8:10" ht="12.75">
      <c r="H514" s="4"/>
      <c r="I514" s="4"/>
      <c r="J514" s="64"/>
    </row>
    <row r="515" spans="8:10" ht="12.75">
      <c r="H515" s="4"/>
      <c r="I515" s="4"/>
      <c r="J515" s="64"/>
    </row>
    <row r="516" spans="8:10" ht="12.75">
      <c r="H516" s="4"/>
      <c r="I516" s="4"/>
      <c r="J516" s="64"/>
    </row>
    <row r="517" spans="8:10" ht="12.75">
      <c r="H517" s="4"/>
      <c r="I517" s="4"/>
      <c r="J517" s="64"/>
    </row>
    <row r="518" spans="8:10" ht="12.75">
      <c r="H518" s="4"/>
      <c r="I518" s="4"/>
      <c r="J518" s="64"/>
    </row>
    <row r="519" spans="8:10" ht="12.75">
      <c r="H519" s="4"/>
      <c r="I519" s="4"/>
      <c r="J519" s="64"/>
    </row>
    <row r="520" spans="8:10" ht="12.75">
      <c r="H520" s="4"/>
      <c r="I520" s="4"/>
      <c r="J520" s="64"/>
    </row>
    <row r="521" spans="8:10" ht="12.75">
      <c r="H521" s="4"/>
      <c r="I521" s="4"/>
      <c r="J521" s="64"/>
    </row>
    <row r="522" spans="8:10" ht="12.75">
      <c r="H522" s="4"/>
      <c r="I522" s="4"/>
      <c r="J522" s="64"/>
    </row>
    <row r="523" spans="8:10" ht="12.75">
      <c r="H523" s="4"/>
      <c r="I523" s="4"/>
      <c r="J523" s="64"/>
    </row>
    <row r="524" spans="8:10" ht="12.75">
      <c r="H524" s="4"/>
      <c r="I524" s="4"/>
      <c r="J524" s="64"/>
    </row>
    <row r="525" spans="8:10" ht="12.75">
      <c r="H525" s="4"/>
      <c r="I525" s="4"/>
      <c r="J525" s="64"/>
    </row>
    <row r="526" spans="8:10" ht="12.75">
      <c r="H526" s="4"/>
      <c r="I526" s="4"/>
      <c r="J526" s="64"/>
    </row>
    <row r="527" spans="8:10" ht="12.75">
      <c r="H527" s="4"/>
      <c r="I527" s="4"/>
      <c r="J527" s="64"/>
    </row>
    <row r="528" spans="8:10" ht="12.75">
      <c r="H528" s="4"/>
      <c r="I528" s="4"/>
      <c r="J528" s="64"/>
    </row>
    <row r="529" spans="8:10" ht="12.75">
      <c r="H529" s="4"/>
      <c r="I529" s="4"/>
      <c r="J529" s="64"/>
    </row>
    <row r="530" spans="8:10" ht="12.75">
      <c r="H530" s="4"/>
      <c r="I530" s="4"/>
      <c r="J530" s="64"/>
    </row>
    <row r="531" spans="8:10" ht="12.75">
      <c r="H531" s="4"/>
      <c r="I531" s="4"/>
      <c r="J531" s="64"/>
    </row>
    <row r="533" spans="8:10" ht="12.75">
      <c r="H533" s="4"/>
      <c r="I533" s="4"/>
      <c r="J533" s="64"/>
    </row>
    <row r="534" spans="8:10" ht="12.75">
      <c r="H534" s="4"/>
      <c r="I534" s="4"/>
      <c r="J534" s="64"/>
    </row>
    <row r="536" spans="8:10" ht="12.75">
      <c r="H536" s="4"/>
      <c r="I536" s="4"/>
      <c r="J536" s="64"/>
    </row>
    <row r="537" spans="8:10" ht="12.75">
      <c r="H537" s="4"/>
      <c r="I537" s="4"/>
      <c r="J537" s="64"/>
    </row>
    <row r="538" spans="8:10" ht="12.75">
      <c r="H538" s="4"/>
      <c r="I538" s="4"/>
      <c r="J538" s="64"/>
    </row>
    <row r="539" spans="8:10" ht="12.75">
      <c r="H539" s="4"/>
      <c r="I539" s="4"/>
      <c r="J539" s="64"/>
    </row>
    <row r="540" spans="8:10" ht="12.75">
      <c r="H540" s="4"/>
      <c r="I540" s="4"/>
      <c r="J540" s="64"/>
    </row>
    <row r="541" spans="8:10" ht="12.75">
      <c r="H541" s="4"/>
      <c r="I541" s="4"/>
      <c r="J541" s="64"/>
    </row>
    <row r="542" spans="8:10" ht="12.75">
      <c r="H542" s="4"/>
      <c r="I542" s="4"/>
      <c r="J542" s="64"/>
    </row>
    <row r="543" spans="8:10" ht="12.75">
      <c r="H543" s="4"/>
      <c r="I543" s="4"/>
      <c r="J543" s="64"/>
    </row>
    <row r="544" spans="8:10" ht="12.75">
      <c r="H544" s="4"/>
      <c r="I544" s="4"/>
      <c r="J544" s="64"/>
    </row>
    <row r="545" spans="8:10" ht="12.75">
      <c r="H545" s="4"/>
      <c r="I545" s="4"/>
      <c r="J545" s="64"/>
    </row>
    <row r="546" spans="8:10" ht="12.75">
      <c r="H546" s="4"/>
      <c r="I546" s="4"/>
      <c r="J546" s="64"/>
    </row>
    <row r="547" spans="8:10" ht="12.75">
      <c r="H547" s="4"/>
      <c r="I547" s="4"/>
      <c r="J547" s="64"/>
    </row>
    <row r="548" spans="8:10" ht="12.75">
      <c r="H548" s="4"/>
      <c r="I548" s="4"/>
      <c r="J548" s="64"/>
    </row>
    <row r="549" spans="8:10" ht="12.75">
      <c r="H549" s="4"/>
      <c r="I549" s="4"/>
      <c r="J549" s="64"/>
    </row>
    <row r="550" spans="8:10" ht="12.75">
      <c r="H550" s="4"/>
      <c r="I550" s="4"/>
      <c r="J550" s="64"/>
    </row>
    <row r="551" spans="8:10" ht="12.75">
      <c r="H551" s="4"/>
      <c r="I551" s="4"/>
      <c r="J551" s="64"/>
    </row>
    <row r="552" spans="8:10" ht="12.75">
      <c r="H552" s="4"/>
      <c r="I552" s="4"/>
      <c r="J552" s="64"/>
    </row>
    <row r="553" spans="8:10" ht="12.75">
      <c r="H553" s="4"/>
      <c r="I553" s="4"/>
      <c r="J553" s="64"/>
    </row>
    <row r="554" spans="8:10" ht="12.75">
      <c r="H554" s="4"/>
      <c r="I554" s="4"/>
      <c r="J554" s="64"/>
    </row>
    <row r="555" spans="8:10" ht="12.75">
      <c r="H555" s="4"/>
      <c r="I555" s="4"/>
      <c r="J555" s="64"/>
    </row>
    <row r="556" spans="8:10" ht="12.75">
      <c r="H556" s="4"/>
      <c r="I556" s="4"/>
      <c r="J556" s="64"/>
    </row>
    <row r="557" spans="8:10" ht="12.75">
      <c r="H557" s="4"/>
      <c r="I557" s="4"/>
      <c r="J557" s="64"/>
    </row>
    <row r="558" spans="8:10" ht="12.75">
      <c r="H558" s="4"/>
      <c r="I558" s="4"/>
      <c r="J558" s="64"/>
    </row>
    <row r="559" spans="8:10" ht="12.75">
      <c r="H559" s="4"/>
      <c r="I559" s="4"/>
      <c r="J559" s="64"/>
    </row>
    <row r="560" spans="8:10" ht="12.75">
      <c r="H560" s="4"/>
      <c r="I560" s="4"/>
      <c r="J560" s="64"/>
    </row>
    <row r="561" spans="8:10" ht="12.75">
      <c r="H561" s="4"/>
      <c r="I561" s="4"/>
      <c r="J561" s="64"/>
    </row>
    <row r="562" spans="8:10" ht="12.75">
      <c r="H562" s="4"/>
      <c r="I562" s="4"/>
      <c r="J562" s="64"/>
    </row>
    <row r="563" spans="8:10" ht="12.75">
      <c r="H563" s="4"/>
      <c r="I563" s="4"/>
      <c r="J563" s="64"/>
    </row>
    <row r="564" spans="8:10" ht="12.75">
      <c r="H564" s="4"/>
      <c r="I564" s="4"/>
      <c r="J564" s="64"/>
    </row>
    <row r="565" spans="8:10" ht="12.75">
      <c r="H565" s="4"/>
      <c r="I565" s="4"/>
      <c r="J565" s="64"/>
    </row>
    <row r="566" spans="8:10" ht="12.75">
      <c r="H566" s="4"/>
      <c r="I566" s="4"/>
      <c r="J566" s="64"/>
    </row>
    <row r="567" spans="8:10" ht="12.75">
      <c r="H567" s="4"/>
      <c r="I567" s="4"/>
      <c r="J567" s="64"/>
    </row>
    <row r="568" spans="8:10" ht="12.75">
      <c r="H568" s="4"/>
      <c r="I568" s="4"/>
      <c r="J568" s="64"/>
    </row>
    <row r="569" spans="8:10" ht="12.75">
      <c r="H569" s="4"/>
      <c r="I569" s="4"/>
      <c r="J569" s="64"/>
    </row>
    <row r="570" spans="8:10" ht="12.75">
      <c r="H570" s="4"/>
      <c r="I570" s="4"/>
      <c r="J570" s="64"/>
    </row>
    <row r="571" spans="8:10" ht="12.75">
      <c r="H571" s="4"/>
      <c r="I571" s="4"/>
      <c r="J571" s="64"/>
    </row>
    <row r="572" spans="8:10" ht="12.75">
      <c r="H572" s="4"/>
      <c r="I572" s="4"/>
      <c r="J572" s="64"/>
    </row>
    <row r="573" spans="8:10" ht="12.75">
      <c r="H573" s="4"/>
      <c r="I573" s="4"/>
      <c r="J573" s="64"/>
    </row>
    <row r="574" spans="8:10" ht="12.75">
      <c r="H574" s="4"/>
      <c r="I574" s="4"/>
      <c r="J574" s="64"/>
    </row>
    <row r="575" spans="8:10" ht="12.75">
      <c r="H575" s="4"/>
      <c r="I575" s="4"/>
      <c r="J575" s="64"/>
    </row>
    <row r="576" spans="8:10" ht="12.75">
      <c r="H576" s="4"/>
      <c r="I576" s="4"/>
      <c r="J576" s="64"/>
    </row>
    <row r="577" spans="8:10" ht="12.75">
      <c r="H577" s="4"/>
      <c r="I577" s="4"/>
      <c r="J577" s="64"/>
    </row>
    <row r="578" spans="8:10" ht="12.75">
      <c r="H578" s="4"/>
      <c r="I578" s="4"/>
      <c r="J578" s="64"/>
    </row>
    <row r="579" spans="8:10" ht="12.75">
      <c r="H579" s="4"/>
      <c r="I579" s="4"/>
      <c r="J579" s="64"/>
    </row>
    <row r="580" spans="8:10" ht="12.75">
      <c r="H580" s="4"/>
      <c r="I580" s="4"/>
      <c r="J580" s="64"/>
    </row>
    <row r="581" spans="8:10" ht="12.75">
      <c r="H581" s="4"/>
      <c r="I581" s="4"/>
      <c r="J581" s="64"/>
    </row>
    <row r="582" spans="8:10" ht="12.75">
      <c r="H582" s="4"/>
      <c r="I582" s="4"/>
      <c r="J582" s="64"/>
    </row>
    <row r="583" spans="8:10" ht="12.75">
      <c r="H583" s="4"/>
      <c r="I583" s="4"/>
      <c r="J583" s="64"/>
    </row>
    <row r="584" spans="8:10" ht="12.75">
      <c r="H584" s="4"/>
      <c r="I584" s="4"/>
      <c r="J584" s="64"/>
    </row>
    <row r="585" spans="8:10" ht="12.75">
      <c r="H585" s="4"/>
      <c r="I585" s="4"/>
      <c r="J585" s="64"/>
    </row>
    <row r="586" spans="8:10" ht="12.75">
      <c r="H586" s="4"/>
      <c r="I586" s="4"/>
      <c r="J586" s="64"/>
    </row>
    <row r="587" spans="8:10" ht="12.75">
      <c r="H587" s="4"/>
      <c r="I587" s="4"/>
      <c r="J587" s="64"/>
    </row>
    <row r="588" spans="8:10" ht="12.75">
      <c r="H588" s="4"/>
      <c r="I588" s="4"/>
      <c r="J588" s="64"/>
    </row>
    <row r="589" ht="12.75">
      <c r="J589" s="64"/>
    </row>
    <row r="590" spans="8:10" ht="12.75">
      <c r="H590" s="4"/>
      <c r="I590" s="4"/>
      <c r="J590" s="64"/>
    </row>
    <row r="591" spans="8:10" ht="12.75">
      <c r="H591" s="4"/>
      <c r="I591" s="4"/>
      <c r="J591" s="64"/>
    </row>
    <row r="592" spans="8:10" ht="12.75">
      <c r="H592" s="4"/>
      <c r="I592" s="4"/>
      <c r="J592" s="64"/>
    </row>
    <row r="593" spans="8:10" ht="12.75">
      <c r="H593" s="4"/>
      <c r="I593" s="4"/>
      <c r="J593" s="64"/>
    </row>
    <row r="594" spans="8:10" ht="12.75">
      <c r="H594" s="4"/>
      <c r="I594" s="4"/>
      <c r="J594" s="64"/>
    </row>
    <row r="595" spans="8:10" ht="12.75">
      <c r="H595" s="4"/>
      <c r="I595" s="4"/>
      <c r="J595" s="64"/>
    </row>
    <row r="596" spans="8:10" ht="12.75">
      <c r="H596" s="4"/>
      <c r="I596" s="4"/>
      <c r="J596" s="64"/>
    </row>
    <row r="597" spans="8:10" ht="12.75">
      <c r="H597" s="4"/>
      <c r="I597" s="4"/>
      <c r="J597" s="64"/>
    </row>
    <row r="598" spans="8:10" ht="12.75">
      <c r="H598" s="4"/>
      <c r="I598" s="4"/>
      <c r="J598" s="64"/>
    </row>
    <row r="599" spans="8:10" ht="12.75">
      <c r="H599" s="4"/>
      <c r="I599" s="4"/>
      <c r="J599" s="64"/>
    </row>
    <row r="600" ht="12.75">
      <c r="J600" s="64"/>
    </row>
    <row r="601" spans="8:10" ht="12.75">
      <c r="H601" s="4"/>
      <c r="I601" s="4"/>
      <c r="J601" s="64"/>
    </row>
    <row r="602" spans="8:10" ht="12.75">
      <c r="H602" s="4"/>
      <c r="I602" s="4"/>
      <c r="J602" s="64"/>
    </row>
    <row r="603" spans="8:10" ht="12.75">
      <c r="H603" s="4"/>
      <c r="I603" s="4"/>
      <c r="J603" s="64"/>
    </row>
    <row r="604" spans="8:10" ht="12.75">
      <c r="H604" s="4"/>
      <c r="I604" s="4"/>
      <c r="J604" s="64"/>
    </row>
    <row r="605" spans="8:10" ht="12.75">
      <c r="H605" s="4"/>
      <c r="I605" s="4"/>
      <c r="J605" s="64"/>
    </row>
    <row r="606" spans="8:10" ht="12.75">
      <c r="H606" s="4"/>
      <c r="I606" s="4"/>
      <c r="J606" s="64"/>
    </row>
    <row r="607" spans="8:10" ht="12.75">
      <c r="H607" s="4"/>
      <c r="I607" s="4"/>
      <c r="J607" s="64"/>
    </row>
    <row r="608" spans="8:10" ht="12.75">
      <c r="H608" s="4"/>
      <c r="I608" s="4"/>
      <c r="J608" s="64"/>
    </row>
    <row r="609" spans="8:10" ht="12.75">
      <c r="H609" s="4"/>
      <c r="I609" s="4"/>
      <c r="J609" s="64"/>
    </row>
    <row r="610" spans="8:10" ht="12.75">
      <c r="H610" s="4"/>
      <c r="I610" s="4"/>
      <c r="J610" s="64"/>
    </row>
    <row r="611" spans="8:10" ht="12.75">
      <c r="H611" s="4"/>
      <c r="I611" s="4"/>
      <c r="J611" s="64"/>
    </row>
    <row r="612" spans="8:10" ht="12.75">
      <c r="H612" s="4"/>
      <c r="I612" s="4"/>
      <c r="J612" s="64"/>
    </row>
    <row r="613" spans="8:10" ht="12.75">
      <c r="H613" s="4"/>
      <c r="I613" s="4"/>
      <c r="J613" s="64"/>
    </row>
    <row r="614" spans="8:10" ht="12.75">
      <c r="H614" s="4"/>
      <c r="I614" s="4"/>
      <c r="J614" s="64"/>
    </row>
    <row r="615" spans="8:10" ht="12.75">
      <c r="H615" s="4"/>
      <c r="I615" s="4"/>
      <c r="J615" s="64"/>
    </row>
    <row r="616" spans="8:10" ht="12.75">
      <c r="H616" s="4"/>
      <c r="I616" s="4"/>
      <c r="J616" s="64"/>
    </row>
    <row r="617" spans="8:10" ht="12.75">
      <c r="H617" s="4"/>
      <c r="I617" s="4"/>
      <c r="J617" s="64"/>
    </row>
    <row r="618" spans="8:10" ht="12.75">
      <c r="H618" s="4"/>
      <c r="I618" s="4"/>
      <c r="J618" s="64"/>
    </row>
    <row r="619" spans="8:10" ht="12.75">
      <c r="H619" s="4"/>
      <c r="I619" s="4"/>
      <c r="J619" s="64"/>
    </row>
    <row r="620" spans="8:10" ht="12.75">
      <c r="H620" s="4"/>
      <c r="I620" s="4"/>
      <c r="J620" s="64"/>
    </row>
    <row r="621" spans="8:10" ht="12.75">
      <c r="H621" s="4"/>
      <c r="I621" s="4"/>
      <c r="J621" s="64"/>
    </row>
    <row r="622" spans="8:10" ht="12.75">
      <c r="H622" s="4"/>
      <c r="I622" s="4"/>
      <c r="J622" s="64"/>
    </row>
    <row r="623" spans="8:10" ht="12.75">
      <c r="H623" s="4"/>
      <c r="I623" s="4"/>
      <c r="J623" s="64"/>
    </row>
    <row r="624" spans="8:10" ht="12.75">
      <c r="H624" s="4"/>
      <c r="I624" s="4"/>
      <c r="J624" s="64"/>
    </row>
    <row r="625" spans="8:10" ht="12.75">
      <c r="H625" s="4"/>
      <c r="I625" s="4"/>
      <c r="J625" s="64"/>
    </row>
    <row r="626" spans="8:10" ht="12.75">
      <c r="H626" s="4"/>
      <c r="I626" s="4"/>
      <c r="J626" s="64"/>
    </row>
    <row r="627" spans="8:10" ht="12.75">
      <c r="H627" s="4"/>
      <c r="I627" s="4"/>
      <c r="J627" s="64"/>
    </row>
    <row r="628" spans="8:10" ht="12.75">
      <c r="H628" s="4"/>
      <c r="I628" s="4"/>
      <c r="J628" s="64"/>
    </row>
    <row r="629" spans="8:10" ht="12.75">
      <c r="H629" s="4"/>
      <c r="I629" s="4"/>
      <c r="J629" s="64"/>
    </row>
    <row r="630" spans="8:10" ht="12.75">
      <c r="H630" s="4"/>
      <c r="I630" s="4"/>
      <c r="J630" s="64"/>
    </row>
    <row r="631" spans="8:10" ht="12.75">
      <c r="H631" s="4"/>
      <c r="I631" s="4"/>
      <c r="J631" s="64"/>
    </row>
    <row r="632" spans="8:10" ht="12.75">
      <c r="H632" s="4"/>
      <c r="I632" s="4"/>
      <c r="J632" s="64"/>
    </row>
    <row r="633" spans="8:10" ht="12.75">
      <c r="H633" s="4"/>
      <c r="I633" s="4"/>
      <c r="J633" s="64"/>
    </row>
    <row r="634" spans="8:10" ht="12.75">
      <c r="H634" s="4"/>
      <c r="I634" s="4"/>
      <c r="J634" s="64"/>
    </row>
    <row r="636" spans="8:10" ht="12.75">
      <c r="H636" s="4"/>
      <c r="I636" s="4"/>
      <c r="J636" s="64"/>
    </row>
    <row r="637" spans="8:10" ht="12.75">
      <c r="H637" s="4"/>
      <c r="I637" s="4"/>
      <c r="J637" s="64"/>
    </row>
    <row r="638" spans="8:10" ht="12.75">
      <c r="H638" s="4"/>
      <c r="I638" s="4"/>
      <c r="J638" s="64"/>
    </row>
    <row r="639" spans="8:10" ht="12.75">
      <c r="H639" s="4"/>
      <c r="I639" s="4"/>
      <c r="J639" s="64"/>
    </row>
    <row r="641" ht="12.75">
      <c r="J641" s="64"/>
    </row>
    <row r="642" ht="12.75">
      <c r="J642" s="64"/>
    </row>
    <row r="643" ht="12.75">
      <c r="J643" s="64"/>
    </row>
    <row r="644" ht="12.75">
      <c r="J644" s="64"/>
    </row>
    <row r="645" ht="12.75">
      <c r="J645" s="64"/>
    </row>
    <row r="646" ht="12.75">
      <c r="J646" s="64"/>
    </row>
    <row r="647" spans="8:10" ht="12.75">
      <c r="H647" s="4"/>
      <c r="I647" s="4"/>
      <c r="J647" s="64"/>
    </row>
    <row r="648" spans="8:10" ht="12.75">
      <c r="H648" s="4"/>
      <c r="I648" s="4"/>
      <c r="J648" s="64"/>
    </row>
    <row r="649" ht="12.75">
      <c r="J649" s="64"/>
    </row>
    <row r="650" ht="12.75">
      <c r="J650" s="64"/>
    </row>
    <row r="651" ht="12.75">
      <c r="J651" s="64"/>
    </row>
    <row r="652" ht="12.75">
      <c r="J652" s="64"/>
    </row>
    <row r="653" ht="12.75">
      <c r="J653" s="64"/>
    </row>
    <row r="654" spans="8:10" ht="12.75">
      <c r="H654" s="4"/>
      <c r="I654" s="4"/>
      <c r="J654" s="64"/>
    </row>
    <row r="655" spans="8:10" ht="12.75">
      <c r="H655" s="4"/>
      <c r="I655" s="4"/>
      <c r="J655" s="64"/>
    </row>
    <row r="656" spans="8:10" ht="12.75">
      <c r="H656" s="4"/>
      <c r="I656" s="4"/>
      <c r="J656" s="64"/>
    </row>
    <row r="658" spans="8:10" ht="12.75">
      <c r="H658" s="4"/>
      <c r="I658" s="4"/>
      <c r="J658" s="64"/>
    </row>
    <row r="659" spans="8:10" ht="12.75">
      <c r="H659" s="4"/>
      <c r="I659" s="4"/>
      <c r="J659" s="64"/>
    </row>
    <row r="660" spans="8:10" ht="12.75">
      <c r="H660" s="4"/>
      <c r="I660" s="4"/>
      <c r="J660" s="64"/>
    </row>
    <row r="661" spans="8:10" ht="12.75">
      <c r="H661" s="4"/>
      <c r="I661" s="4"/>
      <c r="J661" s="64"/>
    </row>
    <row r="662" spans="8:10" ht="12.75">
      <c r="H662" s="4"/>
      <c r="I662" s="4"/>
      <c r="J662" s="64"/>
    </row>
    <row r="663" spans="8:10" ht="12.75">
      <c r="H663" s="4"/>
      <c r="I663" s="4"/>
      <c r="J663" s="64"/>
    </row>
    <row r="664" ht="12.75">
      <c r="J664" s="64"/>
    </row>
    <row r="665" ht="12.75">
      <c r="J665" s="64"/>
    </row>
    <row r="666" ht="12.75">
      <c r="J666" s="64"/>
    </row>
    <row r="667" ht="12.75">
      <c r="J667" s="64"/>
    </row>
    <row r="668" ht="12.75">
      <c r="J668" s="64"/>
    </row>
    <row r="669" ht="12.75">
      <c r="J669" s="64"/>
    </row>
    <row r="670" spans="8:10" ht="12.75">
      <c r="H670" s="4"/>
      <c r="I670" s="4"/>
      <c r="J670" s="64"/>
    </row>
    <row r="671" spans="8:10" ht="12.75">
      <c r="H671" s="4"/>
      <c r="I671" s="4"/>
      <c r="J671" s="64"/>
    </row>
    <row r="672" spans="8:10" ht="12.75">
      <c r="H672" s="4"/>
      <c r="I672" s="4"/>
      <c r="J672" s="64"/>
    </row>
    <row r="674" ht="12.75">
      <c r="J674" s="64"/>
    </row>
    <row r="675" ht="12.75">
      <c r="J675" s="64"/>
    </row>
    <row r="676" ht="12.75">
      <c r="J676" s="64"/>
    </row>
    <row r="677" ht="12.75">
      <c r="J677" s="64"/>
    </row>
    <row r="678" spans="5:10" ht="12.75">
      <c r="E678" s="19"/>
      <c r="H678" s="4"/>
      <c r="I678" s="4"/>
      <c r="J678" s="64"/>
    </row>
    <row r="679" spans="8:10" ht="12.75">
      <c r="H679" s="4"/>
      <c r="I679" s="4"/>
      <c r="J679" s="64"/>
    </row>
    <row r="681" ht="12.75">
      <c r="J681" s="64"/>
    </row>
    <row r="682" ht="12.75">
      <c r="J682" s="64"/>
    </row>
    <row r="683" spans="8:10" ht="12.75">
      <c r="H683" s="4"/>
      <c r="I683" s="4"/>
      <c r="J683" s="64"/>
    </row>
    <row r="684" spans="8:10" ht="12.75">
      <c r="H684" s="4"/>
      <c r="I684" s="4"/>
      <c r="J684" s="64"/>
    </row>
    <row r="685" spans="8:10" ht="12.75">
      <c r="H685" s="4"/>
      <c r="I685" s="4"/>
      <c r="J685" s="64"/>
    </row>
    <row r="686" spans="5:10" ht="12.75">
      <c r="E686" s="19"/>
      <c r="H686" s="4"/>
      <c r="I686" s="4"/>
      <c r="J686" s="64"/>
    </row>
    <row r="687" spans="8:10" ht="12.75">
      <c r="H687" s="4"/>
      <c r="I687" s="4"/>
      <c r="J687" s="64"/>
    </row>
    <row r="688" spans="8:10" ht="12.75">
      <c r="H688" s="4"/>
      <c r="I688" s="4"/>
      <c r="J688" s="64"/>
    </row>
  </sheetData>
  <sheetProtection/>
  <mergeCells count="93">
    <mergeCell ref="A299:C299"/>
    <mergeCell ref="A300:C300"/>
    <mergeCell ref="A410:C410"/>
    <mergeCell ref="A347:C347"/>
    <mergeCell ref="A348:J348"/>
    <mergeCell ref="A418:C418"/>
    <mergeCell ref="A408:C408"/>
    <mergeCell ref="A409:C409"/>
    <mergeCell ref="A402:C402"/>
    <mergeCell ref="A403:C403"/>
    <mergeCell ref="A404:C404"/>
    <mergeCell ref="A405:J405"/>
    <mergeCell ref="A407:C407"/>
    <mergeCell ref="A332:C332"/>
    <mergeCell ref="A333:C333"/>
    <mergeCell ref="A334:C334"/>
    <mergeCell ref="A335:J335"/>
    <mergeCell ref="A345:C345"/>
    <mergeCell ref="A346:C346"/>
    <mergeCell ref="A311:C311"/>
    <mergeCell ref="A312:J312"/>
    <mergeCell ref="A314:C314"/>
    <mergeCell ref="A315:C315"/>
    <mergeCell ref="A316:C316"/>
    <mergeCell ref="A317:J317"/>
    <mergeCell ref="A434:F434"/>
    <mergeCell ref="G434:J434"/>
    <mergeCell ref="A420:C420"/>
    <mergeCell ref="A422:C422"/>
    <mergeCell ref="A423:C423"/>
    <mergeCell ref="A424:C424"/>
    <mergeCell ref="A425:C425"/>
    <mergeCell ref="A426:C426"/>
    <mergeCell ref="A427:C427"/>
    <mergeCell ref="A429:C429"/>
    <mergeCell ref="A286:C286"/>
    <mergeCell ref="A287:J287"/>
    <mergeCell ref="E420:J429"/>
    <mergeCell ref="A415:C415"/>
    <mergeCell ref="A417:C417"/>
    <mergeCell ref="A419:C419"/>
    <mergeCell ref="A416:C416"/>
    <mergeCell ref="A295:C295"/>
    <mergeCell ref="A296:C296"/>
    <mergeCell ref="A310:C310"/>
    <mergeCell ref="A279:C279"/>
    <mergeCell ref="A280:C280"/>
    <mergeCell ref="A281:C281"/>
    <mergeCell ref="A282:J282"/>
    <mergeCell ref="A284:C284"/>
    <mergeCell ref="A285:C285"/>
    <mergeCell ref="A271:C271"/>
    <mergeCell ref="A272:C272"/>
    <mergeCell ref="A273:C273"/>
    <mergeCell ref="A414:C414"/>
    <mergeCell ref="A411:C411"/>
    <mergeCell ref="A412:C412"/>
    <mergeCell ref="A297:C297"/>
    <mergeCell ref="A302:J302"/>
    <mergeCell ref="A308:C308"/>
    <mergeCell ref="A309:C309"/>
    <mergeCell ref="A256:C256"/>
    <mergeCell ref="A257:C257"/>
    <mergeCell ref="A258:J258"/>
    <mergeCell ref="A262:C262"/>
    <mergeCell ref="A267:C267"/>
    <mergeCell ref="A268:J268"/>
    <mergeCell ref="A48:C48"/>
    <mergeCell ref="A49:J49"/>
    <mergeCell ref="A274:J274"/>
    <mergeCell ref="A263:J263"/>
    <mergeCell ref="A98:J98"/>
    <mergeCell ref="A203:C203"/>
    <mergeCell ref="A204:J204"/>
    <mergeCell ref="A253:C253"/>
    <mergeCell ref="A254:C254"/>
    <mergeCell ref="A255:C255"/>
    <mergeCell ref="I1:J1"/>
    <mergeCell ref="A2:J2"/>
    <mergeCell ref="A3:J3"/>
    <mergeCell ref="I5:J5"/>
    <mergeCell ref="A8:J8"/>
    <mergeCell ref="A13:J13"/>
    <mergeCell ref="A301:C301"/>
    <mergeCell ref="A298:J298"/>
    <mergeCell ref="A97:C97"/>
    <mergeCell ref="A11:J11"/>
    <mergeCell ref="A12:C12"/>
    <mergeCell ref="A10:C10"/>
    <mergeCell ref="A41:C41"/>
    <mergeCell ref="A88:C88"/>
    <mergeCell ref="A89:J89"/>
    <mergeCell ref="A42:J42"/>
  </mergeCells>
  <printOptions/>
  <pageMargins left="0.1968503937007874" right="0.1968503937007874" top="0.63" bottom="0.2" header="0.65" footer="0.1968503937007874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Terezia Borbei</dc:creator>
  <cp:keywords/>
  <dc:description/>
  <cp:lastModifiedBy>Mirela Tatar-Sinca</cp:lastModifiedBy>
  <cp:lastPrinted>2024-05-16T08:56:12Z</cp:lastPrinted>
  <dcterms:created xsi:type="dcterms:W3CDTF">2019-11-25T11:32:08Z</dcterms:created>
  <dcterms:modified xsi:type="dcterms:W3CDTF">2024-05-30T07:45:39Z</dcterms:modified>
  <cp:category/>
  <cp:version/>
  <cp:contentType/>
  <cp:contentStatus/>
</cp:coreProperties>
</file>